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anyagok\07.17\"/>
    </mc:Choice>
  </mc:AlternateContent>
  <bookViews>
    <workbookView xWindow="0" yWindow="0" windowWidth="27885" windowHeight="11760" tabRatio="915" firstSheet="1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1.sz.mell." sheetId="132" state="hidden" r:id="rId13"/>
    <sheet name="Z_5.2.sz.mell." sheetId="217" state="hidden" r:id="rId14"/>
    <sheet name="Z_5.3.sz.mell. " sheetId="218" state="hidden" r:id="rId15"/>
    <sheet name="Z_5.4.sz.mell." sheetId="219" state="hidden" r:id="rId16"/>
    <sheet name="Z_5.5.sz.mell." sheetId="220" state="hidden" r:id="rId17"/>
    <sheet name="Z_5.6.sz.mell." sheetId="221" state="hidden" r:id="rId18"/>
    <sheet name="Z_5.7.sz.mell." sheetId="222" state="hidden" r:id="rId19"/>
    <sheet name="Z_5.8.sz.mell." sheetId="223" state="hidden" r:id="rId20"/>
    <sheet name="Z_5.9.sz.mell." sheetId="224" state="hidden" r:id="rId21"/>
    <sheet name="Z_6.sz.mell" sheetId="3" r:id="rId22"/>
    <sheet name="Z_6.1.sz.mell" sheetId="133" r:id="rId23"/>
    <sheet name="Z_6.1.1.sz.mell" sheetId="135" r:id="rId24"/>
    <sheet name="Z_6.1.2.sz.mell" sheetId="212" r:id="rId25"/>
    <sheet name="Z_6.1.3.sz.mell" sheetId="213" r:id="rId26"/>
    <sheet name="Z_6.1.4.sz.mell" sheetId="214" r:id="rId27"/>
    <sheet name="Z_6.1.5.sz.mell" sheetId="215" r:id="rId28"/>
    <sheet name="Z_6.2.sz.mell" sheetId="216" r:id="rId29"/>
    <sheet name="Z_7.sz.mell" sheetId="79" r:id="rId30"/>
    <sheet name="Z_8.sz.mell" sheetId="138" r:id="rId31"/>
    <sheet name="Z_9.sz.mell" sheetId="137" r:id="rId32"/>
    <sheet name="Z_10.sz.mell" sheetId="211" r:id="rId33"/>
    <sheet name="Z_11.sz.mell" sheetId="210" state="hidden" r:id="rId34"/>
    <sheet name="Z_12.melléklet" sheetId="197" r:id="rId35"/>
    <sheet name="Z_13.melléklet" sheetId="198" state="hidden" r:id="rId36"/>
    <sheet name="Z_14.melléklet" sheetId="199" r:id="rId37"/>
    <sheet name="Z_15.melléklet" sheetId="200" r:id="rId38"/>
    <sheet name="Z_16.melléklet" sheetId="201" r:id="rId39"/>
    <sheet name="Z_17.melléklet" sheetId="202" r:id="rId40"/>
    <sheet name="Z_18.melléklet" sheetId="203" r:id="rId41"/>
    <sheet name="Z_19.melléklet" sheetId="204" r:id="rId42"/>
    <sheet name="Z_20.melléklet" sheetId="205" r:id="rId43"/>
    <sheet name="Z_21. melléklet" sheetId="207" r:id="rId44"/>
    <sheet name="Z_22.melléklet" sheetId="208" r:id="rId45"/>
    <sheet name="Munka1" sheetId="225" r:id="rId46"/>
  </sheets>
  <definedNames>
    <definedName name="_ftn1" localSheetId="42">'Z_20.melléklet'!$A$31</definedName>
    <definedName name="_ftnref1" localSheetId="42">'Z_20.melléklet'!$A$22</definedName>
    <definedName name="_xlnm.Print_Titles" localSheetId="40">'Z_18.melléklet'!$5:$9</definedName>
    <definedName name="_xlnm.Print_Titles" localSheetId="23">'Z_6.1.1.sz.mell'!$1:$6</definedName>
    <definedName name="_xlnm.Print_Titles" localSheetId="24">'Z_6.1.2.sz.mell'!$1:$6</definedName>
    <definedName name="_xlnm.Print_Titles" localSheetId="25">'Z_6.1.3.sz.mell'!$1:$6</definedName>
    <definedName name="_xlnm.Print_Titles" localSheetId="26">'Z_6.1.4.sz.mell'!$1:$6</definedName>
    <definedName name="_xlnm.Print_Titles" localSheetId="27">'Z_6.1.5.sz.mell'!$1:$6</definedName>
    <definedName name="_xlnm.Print_Titles" localSheetId="22">'Z_6.1.sz.mell'!$1:$6</definedName>
    <definedName name="_xlnm.Print_Titles" localSheetId="28">'Z_6.2.sz.mell'!$1:$6</definedName>
    <definedName name="_xlnm.Print_Titles" localSheetId="21">'Z_6.sz.mell'!$1:$6</definedName>
    <definedName name="_xlnm.Print_Titles" localSheetId="29">'Z_7.sz.mell'!$1:$6</definedName>
    <definedName name="_xlnm.Print_Titles" localSheetId="30">'Z_8.sz.mell'!$1:$6</definedName>
    <definedName name="_xlnm.Print_Titles" localSheetId="31">'Z_9.sz.mell'!$1:$6</definedName>
    <definedName name="_xlnm.Print_Area" localSheetId="3">'Z_1.1.sz.mell.'!$A$1:$E$165</definedName>
    <definedName name="_xlnm.Print_Area" localSheetId="4">'Z_1.2.sz.mell.'!$A$1:$E$165</definedName>
    <definedName name="_xlnm.Print_Area" localSheetId="5">'Z_1.3.sz.mell.'!$A$1:$E$166</definedName>
    <definedName name="_xlnm.Print_Area" localSheetId="6">'Z_1.4.sz.mell.'!$A$1:$E$166</definedName>
    <definedName name="_xlnm.Print_Area" localSheetId="34">'Z_12.melléklet'!$A$1:$E$149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2" i="143" l="1"/>
  <c r="E122" i="143"/>
  <c r="C122" i="143"/>
  <c r="D103" i="143"/>
  <c r="E103" i="143"/>
  <c r="C103" i="143"/>
  <c r="E41" i="143"/>
  <c r="D124" i="133"/>
  <c r="E124" i="133"/>
  <c r="D106" i="133"/>
  <c r="J16" i="198" l="1"/>
  <c r="J15" i="198"/>
  <c r="J14" i="198"/>
  <c r="J13" i="198"/>
  <c r="J12" i="198"/>
  <c r="F10" i="198"/>
  <c r="E10" i="198"/>
  <c r="D10" i="198"/>
  <c r="I10" i="198"/>
  <c r="H10" i="198"/>
  <c r="G10" i="198"/>
  <c r="J20" i="198"/>
  <c r="E26" i="64"/>
  <c r="E33" i="63"/>
  <c r="H24" i="220"/>
  <c r="H23" i="220"/>
  <c r="H22" i="220"/>
  <c r="H21" i="220"/>
  <c r="H25" i="221"/>
  <c r="H24" i="221"/>
  <c r="H23" i="221"/>
  <c r="H22" i="221"/>
  <c r="H21" i="221"/>
  <c r="K26" i="224"/>
  <c r="J26" i="224"/>
  <c r="I26" i="224"/>
  <c r="H26" i="224"/>
  <c r="G26" i="224"/>
  <c r="F26" i="224"/>
  <c r="E26" i="224"/>
  <c r="D26" i="224"/>
  <c r="C26" i="224"/>
  <c r="B26" i="224"/>
  <c r="M25" i="224"/>
  <c r="L25" i="224"/>
  <c r="M24" i="224"/>
  <c r="L24" i="224"/>
  <c r="L23" i="224"/>
  <c r="M23" i="224" s="1"/>
  <c r="L22" i="224"/>
  <c r="M22" i="224" s="1"/>
  <c r="M21" i="224"/>
  <c r="L21" i="224"/>
  <c r="K18" i="224"/>
  <c r="J18" i="224"/>
  <c r="I18" i="224"/>
  <c r="H18" i="224"/>
  <c r="G18" i="224"/>
  <c r="F18" i="224"/>
  <c r="E18" i="224"/>
  <c r="D18" i="224"/>
  <c r="C18" i="224"/>
  <c r="B18" i="224"/>
  <c r="M17" i="224"/>
  <c r="L17" i="224"/>
  <c r="M16" i="224"/>
  <c r="L16" i="224"/>
  <c r="M15" i="224"/>
  <c r="L15" i="224"/>
  <c r="M14" i="224"/>
  <c r="L14" i="224"/>
  <c r="L13" i="224"/>
  <c r="M13" i="224" s="1"/>
  <c r="M12" i="224"/>
  <c r="L12" i="224"/>
  <c r="M11" i="224"/>
  <c r="L11" i="224"/>
  <c r="M9" i="224"/>
  <c r="H9" i="224"/>
  <c r="F9" i="224"/>
  <c r="K9" i="224" s="1"/>
  <c r="D9" i="224"/>
  <c r="J9" i="224" s="1"/>
  <c r="K26" i="223"/>
  <c r="J26" i="223"/>
  <c r="I26" i="223"/>
  <c r="H26" i="223"/>
  <c r="G26" i="223"/>
  <c r="F26" i="223"/>
  <c r="E26" i="223"/>
  <c r="D26" i="223"/>
  <c r="C26" i="223"/>
  <c r="B26" i="223"/>
  <c r="M25" i="223"/>
  <c r="L25" i="223"/>
  <c r="M24" i="223"/>
  <c r="L24" i="223"/>
  <c r="M23" i="223"/>
  <c r="L23" i="223"/>
  <c r="M22" i="223"/>
  <c r="L22" i="223"/>
  <c r="M21" i="223"/>
  <c r="L21" i="223"/>
  <c r="K18" i="223"/>
  <c r="J18" i="223"/>
  <c r="I18" i="223"/>
  <c r="H18" i="223"/>
  <c r="G18" i="223"/>
  <c r="F18" i="223"/>
  <c r="E18" i="223"/>
  <c r="D18" i="223"/>
  <c r="C18" i="223"/>
  <c r="B18" i="223"/>
  <c r="M17" i="223"/>
  <c r="L17" i="223"/>
  <c r="M16" i="223"/>
  <c r="L16" i="223"/>
  <c r="M15" i="223"/>
  <c r="L15" i="223"/>
  <c r="M14" i="223"/>
  <c r="L14" i="223"/>
  <c r="L13" i="223"/>
  <c r="M13" i="223" s="1"/>
  <c r="M12" i="223"/>
  <c r="L12" i="223"/>
  <c r="M11" i="223"/>
  <c r="L11" i="223"/>
  <c r="L18" i="223" s="1"/>
  <c r="M9" i="223"/>
  <c r="H9" i="223"/>
  <c r="F9" i="223"/>
  <c r="K9" i="223" s="1"/>
  <c r="D9" i="223"/>
  <c r="J9" i="223" s="1"/>
  <c r="K26" i="222"/>
  <c r="J26" i="222"/>
  <c r="I26" i="222"/>
  <c r="H26" i="222"/>
  <c r="G26" i="222"/>
  <c r="F26" i="222"/>
  <c r="E26" i="222"/>
  <c r="D26" i="222"/>
  <c r="C26" i="222"/>
  <c r="B26" i="222"/>
  <c r="M25" i="222"/>
  <c r="L25" i="222"/>
  <c r="L24" i="222"/>
  <c r="M24" i="222" s="1"/>
  <c r="L23" i="222"/>
  <c r="M23" i="222" s="1"/>
  <c r="M22" i="222"/>
  <c r="L22" i="222"/>
  <c r="L21" i="222"/>
  <c r="L26" i="222" s="1"/>
  <c r="M26" i="222" s="1"/>
  <c r="K18" i="222"/>
  <c r="J18" i="222"/>
  <c r="I18" i="222"/>
  <c r="H18" i="222"/>
  <c r="G18" i="222"/>
  <c r="F18" i="222"/>
  <c r="E18" i="222"/>
  <c r="D18" i="222"/>
  <c r="C18" i="222"/>
  <c r="B18" i="222"/>
  <c r="M17" i="222"/>
  <c r="L17" i="222"/>
  <c r="M16" i="222"/>
  <c r="L16" i="222"/>
  <c r="M15" i="222"/>
  <c r="L15" i="222"/>
  <c r="M14" i="222"/>
  <c r="L14" i="222"/>
  <c r="L13" i="222"/>
  <c r="M13" i="222" s="1"/>
  <c r="M12" i="222"/>
  <c r="L12" i="222"/>
  <c r="M11" i="222"/>
  <c r="L11" i="222"/>
  <c r="L18" i="222" s="1"/>
  <c r="M18" i="222" s="1"/>
  <c r="M9" i="222"/>
  <c r="H9" i="222"/>
  <c r="F9" i="222"/>
  <c r="K9" i="222" s="1"/>
  <c r="D9" i="222"/>
  <c r="J9" i="222" s="1"/>
  <c r="K26" i="221"/>
  <c r="J26" i="221"/>
  <c r="I26" i="221"/>
  <c r="G26" i="221"/>
  <c r="F26" i="221"/>
  <c r="E26" i="221"/>
  <c r="D26" i="221"/>
  <c r="C26" i="221"/>
  <c r="B26" i="221"/>
  <c r="L25" i="221"/>
  <c r="M25" i="221" s="1"/>
  <c r="L24" i="221"/>
  <c r="M24" i="221" s="1"/>
  <c r="L23" i="221"/>
  <c r="M23" i="221" s="1"/>
  <c r="L22" i="221"/>
  <c r="M22" i="221" s="1"/>
  <c r="L21" i="221"/>
  <c r="M21" i="221" s="1"/>
  <c r="K18" i="221"/>
  <c r="J18" i="221"/>
  <c r="I18" i="221"/>
  <c r="H18" i="221"/>
  <c r="G18" i="221"/>
  <c r="F18" i="221"/>
  <c r="E18" i="221"/>
  <c r="D18" i="221"/>
  <c r="C18" i="221"/>
  <c r="B18" i="221"/>
  <c r="M17" i="221"/>
  <c r="L17" i="221"/>
  <c r="M16" i="221"/>
  <c r="L16" i="221"/>
  <c r="M15" i="221"/>
  <c r="L15" i="221"/>
  <c r="M14" i="221"/>
  <c r="L14" i="221"/>
  <c r="L13" i="221"/>
  <c r="M13" i="221" s="1"/>
  <c r="M12" i="221"/>
  <c r="L12" i="221"/>
  <c r="M11" i="221"/>
  <c r="L11" i="221"/>
  <c r="M9" i="221"/>
  <c r="H9" i="221"/>
  <c r="F9" i="221"/>
  <c r="K9" i="221" s="1"/>
  <c r="D9" i="221"/>
  <c r="J9" i="221" s="1"/>
  <c r="K26" i="220"/>
  <c r="J26" i="220"/>
  <c r="I26" i="220"/>
  <c r="H26" i="220"/>
  <c r="G26" i="220"/>
  <c r="F26" i="220"/>
  <c r="E26" i="220"/>
  <c r="D26" i="220"/>
  <c r="C26" i="220"/>
  <c r="B26" i="220"/>
  <c r="M25" i="220"/>
  <c r="L25" i="220"/>
  <c r="L24" i="220"/>
  <c r="M24" i="220" s="1"/>
  <c r="M23" i="220"/>
  <c r="L23" i="220"/>
  <c r="L22" i="220"/>
  <c r="M22" i="220" s="1"/>
  <c r="L21" i="220"/>
  <c r="L26" i="220" s="1"/>
  <c r="M26" i="220" s="1"/>
  <c r="K18" i="220"/>
  <c r="J18" i="220"/>
  <c r="I18" i="220"/>
  <c r="H18" i="220"/>
  <c r="G18" i="220"/>
  <c r="F18" i="220"/>
  <c r="E18" i="220"/>
  <c r="D18" i="220"/>
  <c r="C18" i="220"/>
  <c r="B18" i="220"/>
  <c r="M17" i="220"/>
  <c r="L17" i="220"/>
  <c r="M16" i="220"/>
  <c r="L16" i="220"/>
  <c r="M15" i="220"/>
  <c r="L15" i="220"/>
  <c r="M14" i="220"/>
  <c r="L14" i="220"/>
  <c r="L13" i="220"/>
  <c r="M12" i="220"/>
  <c r="L12" i="220"/>
  <c r="M11" i="220"/>
  <c r="L11" i="220"/>
  <c r="M9" i="220"/>
  <c r="H9" i="220"/>
  <c r="F9" i="220"/>
  <c r="K9" i="220" s="1"/>
  <c r="D9" i="220"/>
  <c r="J9" i="220" s="1"/>
  <c r="K26" i="219"/>
  <c r="J26" i="219"/>
  <c r="I26" i="219"/>
  <c r="H26" i="219"/>
  <c r="G26" i="219"/>
  <c r="F26" i="219"/>
  <c r="E26" i="219"/>
  <c r="D26" i="219"/>
  <c r="C26" i="219"/>
  <c r="B26" i="219"/>
  <c r="M25" i="219"/>
  <c r="L25" i="219"/>
  <c r="M24" i="219"/>
  <c r="L24" i="219"/>
  <c r="L23" i="219"/>
  <c r="M23" i="219" s="1"/>
  <c r="L22" i="219"/>
  <c r="M22" i="219" s="1"/>
  <c r="M21" i="219"/>
  <c r="L21" i="219"/>
  <c r="K18" i="219"/>
  <c r="J18" i="219"/>
  <c r="I18" i="219"/>
  <c r="H18" i="219"/>
  <c r="G18" i="219"/>
  <c r="F18" i="219"/>
  <c r="E18" i="219"/>
  <c r="D18" i="219"/>
  <c r="C18" i="219"/>
  <c r="B18" i="219"/>
  <c r="M17" i="219"/>
  <c r="L17" i="219"/>
  <c r="M16" i="219"/>
  <c r="L16" i="219"/>
  <c r="M15" i="219"/>
  <c r="L15" i="219"/>
  <c r="M14" i="219"/>
  <c r="L14" i="219"/>
  <c r="L13" i="219"/>
  <c r="M13" i="219" s="1"/>
  <c r="L12" i="219"/>
  <c r="M12" i="219" s="1"/>
  <c r="L11" i="219"/>
  <c r="L18" i="219" s="1"/>
  <c r="M18" i="219" s="1"/>
  <c r="M9" i="219"/>
  <c r="H9" i="219"/>
  <c r="F9" i="219"/>
  <c r="K9" i="219" s="1"/>
  <c r="D9" i="219"/>
  <c r="J9" i="219" s="1"/>
  <c r="K26" i="218"/>
  <c r="J26" i="218"/>
  <c r="I26" i="218"/>
  <c r="H26" i="218"/>
  <c r="G26" i="218"/>
  <c r="F26" i="218"/>
  <c r="E26" i="218"/>
  <c r="D26" i="218"/>
  <c r="C26" i="218"/>
  <c r="B26" i="218"/>
  <c r="M25" i="218"/>
  <c r="L25" i="218"/>
  <c r="L26" i="218" s="1"/>
  <c r="M26" i="218" s="1"/>
  <c r="M24" i="218"/>
  <c r="L24" i="218"/>
  <c r="L23" i="218"/>
  <c r="M23" i="218" s="1"/>
  <c r="M22" i="218"/>
  <c r="L22" i="218"/>
  <c r="M21" i="218"/>
  <c r="L21" i="218"/>
  <c r="K18" i="218"/>
  <c r="J18" i="218"/>
  <c r="I18" i="218"/>
  <c r="H18" i="218"/>
  <c r="G18" i="218"/>
  <c r="F18" i="218"/>
  <c r="E18" i="218"/>
  <c r="D18" i="218"/>
  <c r="C18" i="218"/>
  <c r="B18" i="218"/>
  <c r="M17" i="218"/>
  <c r="L17" i="218"/>
  <c r="M16" i="218"/>
  <c r="L16" i="218"/>
  <c r="M15" i="218"/>
  <c r="L15" i="218"/>
  <c r="M14" i="218"/>
  <c r="L14" i="218"/>
  <c r="L13" i="218"/>
  <c r="M13" i="218" s="1"/>
  <c r="M12" i="218"/>
  <c r="L12" i="218"/>
  <c r="M11" i="218"/>
  <c r="L11" i="218"/>
  <c r="L18" i="218"/>
  <c r="M9" i="218"/>
  <c r="H9" i="218"/>
  <c r="F9" i="218"/>
  <c r="K9" i="218" s="1"/>
  <c r="D9" i="218"/>
  <c r="J9" i="218" s="1"/>
  <c r="K26" i="217"/>
  <c r="J26" i="217"/>
  <c r="I26" i="217"/>
  <c r="H26" i="217"/>
  <c r="G26" i="217"/>
  <c r="F26" i="217"/>
  <c r="E26" i="217"/>
  <c r="D26" i="217"/>
  <c r="C26" i="217"/>
  <c r="B26" i="217"/>
  <c r="M25" i="217"/>
  <c r="L25" i="217"/>
  <c r="M24" i="217"/>
  <c r="L24" i="217"/>
  <c r="L23" i="217"/>
  <c r="M23" i="217" s="1"/>
  <c r="L22" i="217"/>
  <c r="M22" i="217" s="1"/>
  <c r="M21" i="217"/>
  <c r="L21" i="217"/>
  <c r="L26" i="217" s="1"/>
  <c r="M26" i="217" s="1"/>
  <c r="K18" i="217"/>
  <c r="J18" i="217"/>
  <c r="I18" i="217"/>
  <c r="H18" i="217"/>
  <c r="G18" i="217"/>
  <c r="F18" i="217"/>
  <c r="E18" i="217"/>
  <c r="D18" i="217"/>
  <c r="C18" i="217"/>
  <c r="B18" i="217"/>
  <c r="M17" i="217"/>
  <c r="L17" i="217"/>
  <c r="M16" i="217"/>
  <c r="L16" i="217"/>
  <c r="M15" i="217"/>
  <c r="L15" i="217"/>
  <c r="M14" i="217"/>
  <c r="L14" i="217"/>
  <c r="L13" i="217"/>
  <c r="M13" i="217" s="1"/>
  <c r="M12" i="217"/>
  <c r="L12" i="217"/>
  <c r="M11" i="217"/>
  <c r="L11" i="217"/>
  <c r="M9" i="217"/>
  <c r="H9" i="217"/>
  <c r="F9" i="217"/>
  <c r="K9" i="217" s="1"/>
  <c r="D9" i="217"/>
  <c r="J9" i="217"/>
  <c r="C7" i="208"/>
  <c r="E149" i="1"/>
  <c r="D149" i="1"/>
  <c r="C149" i="1"/>
  <c r="C133" i="1"/>
  <c r="D24" i="1"/>
  <c r="C24" i="1"/>
  <c r="E22" i="1"/>
  <c r="D22" i="1"/>
  <c r="C22" i="1"/>
  <c r="E119" i="142"/>
  <c r="D119" i="142"/>
  <c r="C119" i="142"/>
  <c r="E17" i="142"/>
  <c r="E17" i="1" s="1"/>
  <c r="D17" i="142"/>
  <c r="D17" i="1" s="1"/>
  <c r="C17" i="142"/>
  <c r="C17" i="1" s="1"/>
  <c r="D39" i="210"/>
  <c r="C39" i="210"/>
  <c r="H26" i="221"/>
  <c r="L26" i="224"/>
  <c r="M26" i="224" s="1"/>
  <c r="L26" i="223"/>
  <c r="L18" i="221"/>
  <c r="M11" i="219"/>
  <c r="D37" i="210"/>
  <c r="D30" i="210"/>
  <c r="C30" i="210"/>
  <c r="C37" i="210"/>
  <c r="D17" i="210"/>
  <c r="C17" i="210"/>
  <c r="D6" i="210"/>
  <c r="D44" i="210" s="1"/>
  <c r="C6" i="210"/>
  <c r="B37" i="210"/>
  <c r="B30" i="210"/>
  <c r="B17" i="210"/>
  <c r="B6" i="210"/>
  <c r="E157" i="133"/>
  <c r="E157" i="3" s="1"/>
  <c r="E156" i="133"/>
  <c r="E156" i="3" s="1"/>
  <c r="C157" i="133"/>
  <c r="C157" i="3" s="1"/>
  <c r="C156" i="133"/>
  <c r="C156" i="3" s="1"/>
  <c r="E14" i="3"/>
  <c r="D14" i="3"/>
  <c r="C14" i="3"/>
  <c r="E144" i="133"/>
  <c r="D144" i="133"/>
  <c r="C144" i="133"/>
  <c r="E143" i="133"/>
  <c r="D143" i="133"/>
  <c r="C143" i="133"/>
  <c r="C150" i="142" s="1"/>
  <c r="C150" i="1" s="1"/>
  <c r="E142" i="133"/>
  <c r="E142" i="3" s="1"/>
  <c r="D142" i="133"/>
  <c r="D142" i="3" s="1"/>
  <c r="C142" i="133"/>
  <c r="C142" i="3" s="1"/>
  <c r="E141" i="133"/>
  <c r="D141" i="133"/>
  <c r="C141" i="133"/>
  <c r="E140" i="133"/>
  <c r="D140" i="133"/>
  <c r="D147" i="142" s="1"/>
  <c r="D147" i="1" s="1"/>
  <c r="C140" i="133"/>
  <c r="E126" i="133"/>
  <c r="E133" i="142" s="1"/>
  <c r="E133" i="1" s="1"/>
  <c r="D126" i="133"/>
  <c r="D133" i="142" s="1"/>
  <c r="D133" i="1" s="1"/>
  <c r="C126" i="133"/>
  <c r="E125" i="133"/>
  <c r="E132" i="142" s="1"/>
  <c r="E132" i="1" s="1"/>
  <c r="D125" i="133"/>
  <c r="C125" i="133"/>
  <c r="D131" i="142"/>
  <c r="D131" i="1" s="1"/>
  <c r="C124" i="133"/>
  <c r="E123" i="133"/>
  <c r="D123" i="133"/>
  <c r="C123" i="133"/>
  <c r="C130" i="142" s="1"/>
  <c r="C130" i="1" s="1"/>
  <c r="E122" i="133"/>
  <c r="D122" i="133"/>
  <c r="C122" i="133"/>
  <c r="E121" i="133"/>
  <c r="E128" i="142" s="1"/>
  <c r="E128" i="1" s="1"/>
  <c r="D121" i="133"/>
  <c r="D121" i="3" s="1"/>
  <c r="C121" i="133"/>
  <c r="E120" i="133"/>
  <c r="D120" i="133"/>
  <c r="D127" i="142" s="1"/>
  <c r="D127" i="1" s="1"/>
  <c r="C120" i="133"/>
  <c r="C120" i="3" s="1"/>
  <c r="E119" i="133"/>
  <c r="D119" i="133"/>
  <c r="C119" i="133"/>
  <c r="C126" i="142" s="1"/>
  <c r="C126" i="1" s="1"/>
  <c r="E118" i="133"/>
  <c r="D118" i="133"/>
  <c r="C118" i="133"/>
  <c r="E117" i="133"/>
  <c r="E124" i="142" s="1"/>
  <c r="E124" i="1" s="1"/>
  <c r="D117" i="133"/>
  <c r="C117" i="133"/>
  <c r="E116" i="133"/>
  <c r="D116" i="133"/>
  <c r="C116" i="133"/>
  <c r="E115" i="133"/>
  <c r="E122" i="142" s="1"/>
  <c r="E122" i="1" s="1"/>
  <c r="D115" i="133"/>
  <c r="C115" i="133"/>
  <c r="C122" i="142" s="1"/>
  <c r="C122" i="1" s="1"/>
  <c r="E114" i="133"/>
  <c r="D114" i="133"/>
  <c r="C114" i="133"/>
  <c r="E111" i="133"/>
  <c r="D111" i="133"/>
  <c r="D118" i="142" s="1"/>
  <c r="D118" i="1" s="1"/>
  <c r="C111" i="133"/>
  <c r="C118" i="142" s="1"/>
  <c r="E110" i="133"/>
  <c r="D110" i="133"/>
  <c r="D117" i="142" s="1"/>
  <c r="D117" i="1" s="1"/>
  <c r="C110" i="133"/>
  <c r="C110" i="3" s="1"/>
  <c r="E109" i="133"/>
  <c r="D109" i="133"/>
  <c r="C109" i="133"/>
  <c r="C116" i="142" s="1"/>
  <c r="C116" i="1" s="1"/>
  <c r="E108" i="133"/>
  <c r="E115" i="142" s="1"/>
  <c r="E115" i="1" s="1"/>
  <c r="D108" i="133"/>
  <c r="C108" i="133"/>
  <c r="E107" i="133"/>
  <c r="E114" i="142" s="1"/>
  <c r="E114" i="1" s="1"/>
  <c r="D107" i="133"/>
  <c r="D114" i="142" s="1"/>
  <c r="D114" i="1" s="1"/>
  <c r="C107" i="133"/>
  <c r="E106" i="133"/>
  <c r="D113" i="142"/>
  <c r="D113" i="1" s="1"/>
  <c r="C106" i="133"/>
  <c r="C113" i="142" s="1"/>
  <c r="C113" i="1" s="1"/>
  <c r="E105" i="133"/>
  <c r="D105" i="133"/>
  <c r="C105" i="133"/>
  <c r="C112" i="142" s="1"/>
  <c r="C112" i="1" s="1"/>
  <c r="E104" i="133"/>
  <c r="E104" i="3" s="1"/>
  <c r="D104" i="133"/>
  <c r="C104" i="133"/>
  <c r="E103" i="133"/>
  <c r="E110" i="142" s="1"/>
  <c r="E110" i="1" s="1"/>
  <c r="D103" i="133"/>
  <c r="D110" i="142" s="1"/>
  <c r="D110" i="1" s="1"/>
  <c r="C103" i="133"/>
  <c r="E102" i="133"/>
  <c r="D102" i="133"/>
  <c r="D109" i="142" s="1"/>
  <c r="D109" i="1" s="1"/>
  <c r="C102" i="133"/>
  <c r="C109" i="142" s="1"/>
  <c r="C109" i="1" s="1"/>
  <c r="E101" i="133"/>
  <c r="D101" i="133"/>
  <c r="C101" i="133"/>
  <c r="C108" i="142" s="1"/>
  <c r="C108" i="1" s="1"/>
  <c r="E100" i="133"/>
  <c r="E107" i="142" s="1"/>
  <c r="E107" i="1" s="1"/>
  <c r="D100" i="133"/>
  <c r="C100" i="133"/>
  <c r="E99" i="133"/>
  <c r="E106" i="142" s="1"/>
  <c r="E106" i="1" s="1"/>
  <c r="D99" i="133"/>
  <c r="D99" i="3" s="1"/>
  <c r="C99" i="133"/>
  <c r="E98" i="133"/>
  <c r="D98" i="133"/>
  <c r="D105" i="142" s="1"/>
  <c r="D105" i="1" s="1"/>
  <c r="C98" i="133"/>
  <c r="C105" i="142" s="1"/>
  <c r="C105" i="1" s="1"/>
  <c r="E97" i="133"/>
  <c r="D97" i="133"/>
  <c r="C97" i="133"/>
  <c r="C104" i="142" s="1"/>
  <c r="C104" i="1" s="1"/>
  <c r="E96" i="133"/>
  <c r="D96" i="133"/>
  <c r="C96" i="133"/>
  <c r="E95" i="133"/>
  <c r="D95" i="133"/>
  <c r="C95" i="133"/>
  <c r="E94" i="133"/>
  <c r="D94" i="133"/>
  <c r="C94" i="133"/>
  <c r="E93" i="133"/>
  <c r="D93" i="133"/>
  <c r="C93" i="133"/>
  <c r="E85" i="133"/>
  <c r="D85" i="133"/>
  <c r="C85" i="133"/>
  <c r="E84" i="133"/>
  <c r="D84" i="133"/>
  <c r="C84" i="133"/>
  <c r="E83" i="133"/>
  <c r="D83" i="133"/>
  <c r="C83" i="133"/>
  <c r="E82" i="133"/>
  <c r="D82" i="133"/>
  <c r="C82" i="133"/>
  <c r="E80" i="133"/>
  <c r="E83" i="142" s="1"/>
  <c r="E83" i="1" s="1"/>
  <c r="D80" i="133"/>
  <c r="D83" i="142" s="1"/>
  <c r="D83" i="1" s="1"/>
  <c r="C80" i="133"/>
  <c r="C80" i="3" s="1"/>
  <c r="E79" i="133"/>
  <c r="E82" i="142" s="1"/>
  <c r="E82" i="1" s="1"/>
  <c r="D79" i="133"/>
  <c r="D82" i="142" s="1"/>
  <c r="D82" i="1" s="1"/>
  <c r="C79" i="133"/>
  <c r="C82" i="142" s="1"/>
  <c r="C82" i="1" s="1"/>
  <c r="E78" i="133"/>
  <c r="E81" i="142" s="1"/>
  <c r="E81" i="1" s="1"/>
  <c r="D78" i="133"/>
  <c r="D81" i="142" s="1"/>
  <c r="D81" i="1" s="1"/>
  <c r="C78" i="133"/>
  <c r="C81" i="142" s="1"/>
  <c r="C81" i="1" s="1"/>
  <c r="E76" i="133"/>
  <c r="E79" i="142" s="1"/>
  <c r="E79" i="1" s="1"/>
  <c r="D76" i="133"/>
  <c r="D79" i="142" s="1"/>
  <c r="D79" i="1" s="1"/>
  <c r="C76" i="133"/>
  <c r="C79" i="142" s="1"/>
  <c r="C79" i="1" s="1"/>
  <c r="E75" i="133"/>
  <c r="E78" i="142" s="1"/>
  <c r="D75" i="133"/>
  <c r="D78" i="142" s="1"/>
  <c r="D78" i="1" s="1"/>
  <c r="C75" i="133"/>
  <c r="C78" i="142" s="1"/>
  <c r="C78" i="1" s="1"/>
  <c r="E73" i="133"/>
  <c r="D73" i="133"/>
  <c r="C73" i="133"/>
  <c r="E72" i="133"/>
  <c r="D72" i="133"/>
  <c r="C72" i="133"/>
  <c r="E71" i="133"/>
  <c r="D71" i="133"/>
  <c r="C71" i="133"/>
  <c r="E70" i="133"/>
  <c r="D70" i="133"/>
  <c r="C70" i="133"/>
  <c r="E68" i="133"/>
  <c r="D68" i="133"/>
  <c r="C68" i="133"/>
  <c r="E67" i="133"/>
  <c r="D67" i="133"/>
  <c r="C67" i="133"/>
  <c r="E66" i="133"/>
  <c r="E65" i="133" s="1"/>
  <c r="D66" i="133"/>
  <c r="C66" i="133"/>
  <c r="E63" i="133"/>
  <c r="E66" i="142" s="1"/>
  <c r="E66" i="1" s="1"/>
  <c r="D63" i="133"/>
  <c r="D66" i="142" s="1"/>
  <c r="D66" i="1" s="1"/>
  <c r="C63" i="133"/>
  <c r="C66" i="142" s="1"/>
  <c r="C66" i="1" s="1"/>
  <c r="E62" i="133"/>
  <c r="E65" i="142" s="1"/>
  <c r="E65" i="1" s="1"/>
  <c r="D62" i="133"/>
  <c r="D65" i="142" s="1"/>
  <c r="D65" i="1" s="1"/>
  <c r="C62" i="133"/>
  <c r="C65" i="142" s="1"/>
  <c r="C65" i="1" s="1"/>
  <c r="E61" i="133"/>
  <c r="E64" i="142" s="1"/>
  <c r="E64" i="1" s="1"/>
  <c r="D61" i="133"/>
  <c r="D64" i="142" s="1"/>
  <c r="D64" i="1" s="1"/>
  <c r="D62" i="1" s="1"/>
  <c r="C61" i="133"/>
  <c r="C64" i="142" s="1"/>
  <c r="C64" i="1" s="1"/>
  <c r="E60" i="133"/>
  <c r="E60" i="3" s="1"/>
  <c r="D60" i="133"/>
  <c r="D63" i="142" s="1"/>
  <c r="D63" i="1" s="1"/>
  <c r="C60" i="133"/>
  <c r="C63" i="142" s="1"/>
  <c r="C63" i="1" s="1"/>
  <c r="E58" i="133"/>
  <c r="E61" i="142" s="1"/>
  <c r="E61" i="1" s="1"/>
  <c r="D58" i="133"/>
  <c r="D61" i="142" s="1"/>
  <c r="D61" i="1" s="1"/>
  <c r="C58" i="133"/>
  <c r="C61" i="142" s="1"/>
  <c r="C61" i="1" s="1"/>
  <c r="E57" i="133"/>
  <c r="E60" i="142" s="1"/>
  <c r="E60" i="1" s="1"/>
  <c r="D57" i="133"/>
  <c r="D60" i="142" s="1"/>
  <c r="D60" i="1" s="1"/>
  <c r="C57" i="133"/>
  <c r="C57" i="3" s="1"/>
  <c r="E56" i="133"/>
  <c r="E59" i="142" s="1"/>
  <c r="E59" i="1" s="1"/>
  <c r="D56" i="133"/>
  <c r="D59" i="142" s="1"/>
  <c r="D59" i="1" s="1"/>
  <c r="C56" i="133"/>
  <c r="C59" i="142" s="1"/>
  <c r="E55" i="133"/>
  <c r="E58" i="142" s="1"/>
  <c r="E58" i="1" s="1"/>
  <c r="D55" i="133"/>
  <c r="D58" i="142" s="1"/>
  <c r="D58" i="1" s="1"/>
  <c r="C55" i="133"/>
  <c r="C58" i="142" s="1"/>
  <c r="C58" i="1" s="1"/>
  <c r="E53" i="133"/>
  <c r="E56" i="142" s="1"/>
  <c r="E56" i="1" s="1"/>
  <c r="D53" i="133"/>
  <c r="D56" i="142" s="1"/>
  <c r="D56" i="1" s="1"/>
  <c r="C53" i="133"/>
  <c r="C56" i="142" s="1"/>
  <c r="C56" i="1" s="1"/>
  <c r="E52" i="133"/>
  <c r="E55" i="142" s="1"/>
  <c r="E55" i="1" s="1"/>
  <c r="D52" i="133"/>
  <c r="D55" i="142" s="1"/>
  <c r="D55" i="1" s="1"/>
  <c r="C52" i="133"/>
  <c r="C55" i="142" s="1"/>
  <c r="C55" i="1" s="1"/>
  <c r="E51" i="133"/>
  <c r="E54" i="142" s="1"/>
  <c r="E54" i="1" s="1"/>
  <c r="D51" i="133"/>
  <c r="D54" i="142" s="1"/>
  <c r="D54" i="1" s="1"/>
  <c r="C51" i="133"/>
  <c r="C54" i="142" s="1"/>
  <c r="C54" i="1" s="1"/>
  <c r="E50" i="133"/>
  <c r="E53" i="142" s="1"/>
  <c r="E53" i="1" s="1"/>
  <c r="D50" i="133"/>
  <c r="D53" i="142" s="1"/>
  <c r="D53" i="1" s="1"/>
  <c r="C50" i="133"/>
  <c r="C50" i="3" s="1"/>
  <c r="E49" i="133"/>
  <c r="E52" i="142" s="1"/>
  <c r="E52" i="1" s="1"/>
  <c r="D49" i="133"/>
  <c r="D52" i="142" s="1"/>
  <c r="D52" i="1" s="1"/>
  <c r="C49" i="133"/>
  <c r="C52" i="142" s="1"/>
  <c r="C52" i="1" s="1"/>
  <c r="E47" i="133"/>
  <c r="E50" i="142" s="1"/>
  <c r="E50" i="1" s="1"/>
  <c r="D47" i="133"/>
  <c r="D50" i="142" s="1"/>
  <c r="D50" i="1" s="1"/>
  <c r="C47" i="133"/>
  <c r="C50" i="142" s="1"/>
  <c r="C50" i="1" s="1"/>
  <c r="E46" i="133"/>
  <c r="E46" i="3" s="1"/>
  <c r="D46" i="133"/>
  <c r="D49" i="142" s="1"/>
  <c r="D49" i="1" s="1"/>
  <c r="C46" i="133"/>
  <c r="C49" i="142" s="1"/>
  <c r="C49" i="1" s="1"/>
  <c r="E45" i="133"/>
  <c r="E48" i="142" s="1"/>
  <c r="E48" i="1" s="1"/>
  <c r="D45" i="133"/>
  <c r="D48" i="142" s="1"/>
  <c r="D48" i="1" s="1"/>
  <c r="C45" i="133"/>
  <c r="C48" i="142" s="1"/>
  <c r="C48" i="1" s="1"/>
  <c r="E44" i="133"/>
  <c r="E47" i="142" s="1"/>
  <c r="E47" i="1" s="1"/>
  <c r="D44" i="133"/>
  <c r="D47" i="142" s="1"/>
  <c r="D47" i="1" s="1"/>
  <c r="C44" i="133"/>
  <c r="C47" i="142" s="1"/>
  <c r="C47" i="1" s="1"/>
  <c r="E43" i="133"/>
  <c r="E46" i="142" s="1"/>
  <c r="E46" i="1" s="1"/>
  <c r="D43" i="133"/>
  <c r="D46" i="142" s="1"/>
  <c r="D46" i="1" s="1"/>
  <c r="C43" i="133"/>
  <c r="C46" i="142" s="1"/>
  <c r="C46" i="1" s="1"/>
  <c r="E42" i="133"/>
  <c r="E45" i="142" s="1"/>
  <c r="E45" i="1" s="1"/>
  <c r="D42" i="133"/>
  <c r="D45" i="142" s="1"/>
  <c r="D45" i="1" s="1"/>
  <c r="C42" i="133"/>
  <c r="C45" i="142" s="1"/>
  <c r="C45" i="1" s="1"/>
  <c r="E41" i="133"/>
  <c r="E44" i="142" s="1"/>
  <c r="E44" i="1" s="1"/>
  <c r="D41" i="133"/>
  <c r="D41" i="3" s="1"/>
  <c r="C41" i="133"/>
  <c r="C44" i="142" s="1"/>
  <c r="C44" i="1" s="1"/>
  <c r="E40" i="133"/>
  <c r="E43" i="142" s="1"/>
  <c r="E43" i="1" s="1"/>
  <c r="D40" i="133"/>
  <c r="D43" i="142" s="1"/>
  <c r="D43" i="1" s="1"/>
  <c r="C40" i="133"/>
  <c r="C43" i="142" s="1"/>
  <c r="C43" i="1" s="1"/>
  <c r="E39" i="133"/>
  <c r="E42" i="142" s="1"/>
  <c r="E42" i="1" s="1"/>
  <c r="D39" i="133"/>
  <c r="D42" i="142" s="1"/>
  <c r="D42" i="1" s="1"/>
  <c r="C39" i="133"/>
  <c r="C42" i="142" s="1"/>
  <c r="C42" i="1" s="1"/>
  <c r="E38" i="133"/>
  <c r="E38" i="3" s="1"/>
  <c r="D38" i="133"/>
  <c r="D41" i="142" s="1"/>
  <c r="D41" i="1" s="1"/>
  <c r="C38" i="133"/>
  <c r="C41" i="142" s="1"/>
  <c r="C41" i="1" s="1"/>
  <c r="E37" i="133"/>
  <c r="E40" i="142" s="1"/>
  <c r="E40" i="1" s="1"/>
  <c r="D37" i="133"/>
  <c r="D40" i="142" s="1"/>
  <c r="D40" i="1" s="1"/>
  <c r="C37" i="133"/>
  <c r="C40" i="142" s="1"/>
  <c r="C40" i="1" s="1"/>
  <c r="E35" i="133"/>
  <c r="E35" i="3" s="1"/>
  <c r="D35" i="133"/>
  <c r="D38" i="142" s="1"/>
  <c r="D38" i="1" s="1"/>
  <c r="C35" i="133"/>
  <c r="C38" i="142" s="1"/>
  <c r="C38" i="1" s="1"/>
  <c r="E34" i="133"/>
  <c r="E37" i="142" s="1"/>
  <c r="E37" i="1" s="1"/>
  <c r="D34" i="133"/>
  <c r="D37" i="142" s="1"/>
  <c r="D37" i="1" s="1"/>
  <c r="C34" i="133"/>
  <c r="C37" i="142" s="1"/>
  <c r="C37" i="1" s="1"/>
  <c r="E33" i="133"/>
  <c r="E36" i="142" s="1"/>
  <c r="E36" i="1" s="1"/>
  <c r="D33" i="133"/>
  <c r="D36" i="142" s="1"/>
  <c r="D36" i="1" s="1"/>
  <c r="C33" i="133"/>
  <c r="C36" i="142" s="1"/>
  <c r="C36" i="1" s="1"/>
  <c r="E32" i="133"/>
  <c r="E32" i="3" s="1"/>
  <c r="D32" i="133"/>
  <c r="D35" i="142" s="1"/>
  <c r="D35" i="1" s="1"/>
  <c r="C32" i="133"/>
  <c r="C35" i="142" s="1"/>
  <c r="C35" i="1" s="1"/>
  <c r="E31" i="133"/>
  <c r="E34" i="142" s="1"/>
  <c r="E34" i="1" s="1"/>
  <c r="D31" i="133"/>
  <c r="D31" i="3" s="1"/>
  <c r="C31" i="133"/>
  <c r="C34" i="142" s="1"/>
  <c r="C34" i="1" s="1"/>
  <c r="E23" i="133"/>
  <c r="E26" i="142" s="1"/>
  <c r="E26" i="1" s="1"/>
  <c r="D23" i="133"/>
  <c r="D23" i="3" s="1"/>
  <c r="C23" i="133"/>
  <c r="C26" i="142" s="1"/>
  <c r="C26" i="1" s="1"/>
  <c r="E28" i="133"/>
  <c r="E31" i="142" s="1"/>
  <c r="E31" i="1" s="1"/>
  <c r="D28" i="133"/>
  <c r="D31" i="142" s="1"/>
  <c r="D31" i="1" s="1"/>
  <c r="C28" i="133"/>
  <c r="C31" i="142" s="1"/>
  <c r="C31" i="1" s="1"/>
  <c r="E27" i="133"/>
  <c r="E30" i="142" s="1"/>
  <c r="E30" i="1" s="1"/>
  <c r="D27" i="133"/>
  <c r="D30" i="142" s="1"/>
  <c r="D30" i="1" s="1"/>
  <c r="C27" i="133"/>
  <c r="E26" i="133"/>
  <c r="E29" i="142" s="1"/>
  <c r="E29" i="1" s="1"/>
  <c r="D26" i="133"/>
  <c r="D29" i="142" s="1"/>
  <c r="D29" i="1" s="1"/>
  <c r="C26" i="133"/>
  <c r="C26" i="3" s="1"/>
  <c r="E25" i="133"/>
  <c r="D25" i="133"/>
  <c r="D28" i="142" s="1"/>
  <c r="D28" i="1" s="1"/>
  <c r="C25" i="133"/>
  <c r="C28" i="142" s="1"/>
  <c r="C28" i="1" s="1"/>
  <c r="E24" i="133"/>
  <c r="E24" i="3" s="1"/>
  <c r="D24" i="133"/>
  <c r="C24" i="133"/>
  <c r="C27" i="142" s="1"/>
  <c r="C27" i="1" s="1"/>
  <c r="E21" i="133"/>
  <c r="D21" i="133"/>
  <c r="C21" i="133"/>
  <c r="E20" i="133"/>
  <c r="E23" i="142" s="1"/>
  <c r="E23" i="1" s="1"/>
  <c r="D20" i="133"/>
  <c r="D23" i="142" s="1"/>
  <c r="D23" i="1" s="1"/>
  <c r="C20" i="133"/>
  <c r="E19" i="133"/>
  <c r="E19" i="3" s="1"/>
  <c r="D19" i="133"/>
  <c r="D19" i="3" s="1"/>
  <c r="C19" i="133"/>
  <c r="C19" i="3" s="1"/>
  <c r="E18" i="133"/>
  <c r="D18" i="133"/>
  <c r="D21" i="142" s="1"/>
  <c r="D21" i="1" s="1"/>
  <c r="C18" i="133"/>
  <c r="C21" i="142" s="1"/>
  <c r="C21" i="1" s="1"/>
  <c r="E17" i="133"/>
  <c r="D17" i="133"/>
  <c r="D20" i="142" s="1"/>
  <c r="D20" i="1" s="1"/>
  <c r="C17" i="133"/>
  <c r="C20" i="142" s="1"/>
  <c r="C20" i="1" s="1"/>
  <c r="E16" i="133"/>
  <c r="E19" i="142" s="1"/>
  <c r="E19" i="1" s="1"/>
  <c r="D16" i="133"/>
  <c r="C16" i="133"/>
  <c r="C19" i="142" s="1"/>
  <c r="C19" i="1" s="1"/>
  <c r="E13" i="133"/>
  <c r="E16" i="142" s="1"/>
  <c r="E16" i="1" s="1"/>
  <c r="D13" i="133"/>
  <c r="D16" i="142" s="1"/>
  <c r="D16" i="1" s="1"/>
  <c r="C13" i="133"/>
  <c r="E12" i="133"/>
  <c r="E15" i="142" s="1"/>
  <c r="E15" i="1" s="1"/>
  <c r="D12" i="133"/>
  <c r="D15" i="142" s="1"/>
  <c r="D15" i="1" s="1"/>
  <c r="C12" i="133"/>
  <c r="E11" i="133"/>
  <c r="E14" i="142" s="1"/>
  <c r="E14" i="1" s="1"/>
  <c r="D11" i="133"/>
  <c r="D14" i="142" s="1"/>
  <c r="D14" i="1" s="1"/>
  <c r="C11" i="133"/>
  <c r="C14" i="142" s="1"/>
  <c r="C14" i="1" s="1"/>
  <c r="E10" i="133"/>
  <c r="D10" i="133"/>
  <c r="D13" i="142" s="1"/>
  <c r="D13" i="1" s="1"/>
  <c r="C10" i="133"/>
  <c r="C13" i="142" s="1"/>
  <c r="C13" i="1" s="1"/>
  <c r="E9" i="133"/>
  <c r="E12" i="142" s="1"/>
  <c r="E12" i="1" s="1"/>
  <c r="D9" i="133"/>
  <c r="D12" i="142" s="1"/>
  <c r="D12" i="1" s="1"/>
  <c r="C9" i="133"/>
  <c r="C12" i="142" s="1"/>
  <c r="C12" i="1" s="1"/>
  <c r="E52" i="216"/>
  <c r="D52" i="216"/>
  <c r="C52" i="216"/>
  <c r="E46" i="216"/>
  <c r="E58" i="216" s="1"/>
  <c r="D46" i="216"/>
  <c r="C46" i="216"/>
  <c r="C58" i="216" s="1"/>
  <c r="E38" i="216"/>
  <c r="D38" i="216"/>
  <c r="C38" i="216"/>
  <c r="E31" i="216"/>
  <c r="D31" i="216"/>
  <c r="C31" i="216"/>
  <c r="E26" i="216"/>
  <c r="D26" i="216"/>
  <c r="C26" i="216"/>
  <c r="E20" i="216"/>
  <c r="D20" i="216"/>
  <c r="C20" i="216"/>
  <c r="E8" i="216"/>
  <c r="D8" i="216"/>
  <c r="C8" i="216"/>
  <c r="E146" i="215"/>
  <c r="D146" i="215"/>
  <c r="C146" i="215"/>
  <c r="E140" i="215"/>
  <c r="D140" i="215"/>
  <c r="C140" i="215"/>
  <c r="E133" i="215"/>
  <c r="D133" i="215"/>
  <c r="C133" i="215"/>
  <c r="E129" i="215"/>
  <c r="D129" i="215"/>
  <c r="C129" i="215"/>
  <c r="E114" i="215"/>
  <c r="D114" i="215"/>
  <c r="C114" i="215"/>
  <c r="E93" i="215"/>
  <c r="E128" i="215" s="1"/>
  <c r="D93" i="215"/>
  <c r="C93" i="215"/>
  <c r="E82" i="215"/>
  <c r="D82" i="215"/>
  <c r="C82" i="215"/>
  <c r="E78" i="215"/>
  <c r="D78" i="215"/>
  <c r="D89" i="215" s="1"/>
  <c r="C78" i="215"/>
  <c r="E75" i="215"/>
  <c r="D75" i="215"/>
  <c r="C75" i="215"/>
  <c r="E70" i="215"/>
  <c r="D70" i="215"/>
  <c r="C70" i="215"/>
  <c r="E66" i="215"/>
  <c r="D66" i="215"/>
  <c r="C66" i="215"/>
  <c r="E60" i="215"/>
  <c r="D60" i="215"/>
  <c r="C60" i="215"/>
  <c r="E55" i="215"/>
  <c r="D55" i="215"/>
  <c r="C55" i="215"/>
  <c r="E49" i="215"/>
  <c r="D49" i="215"/>
  <c r="C49" i="215"/>
  <c r="E37" i="215"/>
  <c r="D37" i="215"/>
  <c r="C37" i="215"/>
  <c r="E30" i="215"/>
  <c r="E29" i="215" s="1"/>
  <c r="D30" i="215"/>
  <c r="C30" i="215"/>
  <c r="C29" i="215"/>
  <c r="D29" i="215"/>
  <c r="E22" i="215"/>
  <c r="D22" i="215"/>
  <c r="C22" i="215"/>
  <c r="E15" i="215"/>
  <c r="D15" i="215"/>
  <c r="C15" i="215"/>
  <c r="E8" i="215"/>
  <c r="D8" i="215"/>
  <c r="C8" i="215"/>
  <c r="E146" i="214"/>
  <c r="D146" i="214"/>
  <c r="C146" i="214"/>
  <c r="E140" i="214"/>
  <c r="D140" i="214"/>
  <c r="C140" i="214"/>
  <c r="E133" i="214"/>
  <c r="D133" i="214"/>
  <c r="C133" i="214"/>
  <c r="E129" i="214"/>
  <c r="D129" i="214"/>
  <c r="C129" i="214"/>
  <c r="C154" i="214" s="1"/>
  <c r="E114" i="214"/>
  <c r="D114" i="214"/>
  <c r="C114" i="214"/>
  <c r="E93" i="214"/>
  <c r="D93" i="214"/>
  <c r="D128" i="214" s="1"/>
  <c r="C93" i="214"/>
  <c r="E82" i="214"/>
  <c r="D82" i="214"/>
  <c r="C82" i="214"/>
  <c r="E78" i="214"/>
  <c r="D78" i="214"/>
  <c r="C78" i="214"/>
  <c r="E75" i="214"/>
  <c r="D75" i="214"/>
  <c r="C75" i="214"/>
  <c r="E70" i="214"/>
  <c r="D70" i="214"/>
  <c r="C70" i="214"/>
  <c r="E66" i="214"/>
  <c r="D66" i="214"/>
  <c r="C66" i="214"/>
  <c r="C89" i="214" s="1"/>
  <c r="E60" i="214"/>
  <c r="D60" i="214"/>
  <c r="C60" i="214"/>
  <c r="E55" i="214"/>
  <c r="D55" i="214"/>
  <c r="C55" i="214"/>
  <c r="E49" i="214"/>
  <c r="D49" i="214"/>
  <c r="C49" i="214"/>
  <c r="E37" i="214"/>
  <c r="D37" i="214"/>
  <c r="D65" i="214" s="1"/>
  <c r="C37" i="214"/>
  <c r="E30" i="214"/>
  <c r="E29" i="214"/>
  <c r="D30" i="214"/>
  <c r="D29" i="214"/>
  <c r="C30" i="214"/>
  <c r="C29" i="214"/>
  <c r="E22" i="214"/>
  <c r="D22" i="214"/>
  <c r="C22" i="214"/>
  <c r="E15" i="214"/>
  <c r="D15" i="214"/>
  <c r="C15" i="214"/>
  <c r="C65" i="214" s="1"/>
  <c r="C90" i="214" s="1"/>
  <c r="E8" i="214"/>
  <c r="D8" i="214"/>
  <c r="C8" i="214"/>
  <c r="E146" i="213"/>
  <c r="D146" i="213"/>
  <c r="C146" i="213"/>
  <c r="E140" i="213"/>
  <c r="D140" i="213"/>
  <c r="D154" i="213" s="1"/>
  <c r="C140" i="213"/>
  <c r="E133" i="213"/>
  <c r="D133" i="213"/>
  <c r="C133" i="213"/>
  <c r="C154" i="213" s="1"/>
  <c r="E129" i="213"/>
  <c r="D129" i="213"/>
  <c r="C129" i="213"/>
  <c r="E114" i="213"/>
  <c r="D114" i="213"/>
  <c r="C114" i="213"/>
  <c r="E93" i="213"/>
  <c r="D93" i="213"/>
  <c r="C93" i="213"/>
  <c r="C128" i="213" s="1"/>
  <c r="C155" i="213" s="1"/>
  <c r="E82" i="213"/>
  <c r="D82" i="213"/>
  <c r="C82" i="213"/>
  <c r="E78" i="213"/>
  <c r="D78" i="213"/>
  <c r="C78" i="213"/>
  <c r="E75" i="213"/>
  <c r="D75" i="213"/>
  <c r="C75" i="213"/>
  <c r="E70" i="213"/>
  <c r="D70" i="213"/>
  <c r="C70" i="213"/>
  <c r="E66" i="213"/>
  <c r="D66" i="213"/>
  <c r="D89" i="213" s="1"/>
  <c r="C66" i="213"/>
  <c r="E60" i="213"/>
  <c r="D60" i="213"/>
  <c r="C60" i="213"/>
  <c r="E55" i="213"/>
  <c r="D55" i="213"/>
  <c r="C55" i="213"/>
  <c r="E49" i="213"/>
  <c r="D49" i="213"/>
  <c r="C49" i="213"/>
  <c r="E37" i="213"/>
  <c r="D37" i="213"/>
  <c r="C37" i="213"/>
  <c r="E30" i="213"/>
  <c r="E29" i="213" s="1"/>
  <c r="D30" i="213"/>
  <c r="D29" i="213" s="1"/>
  <c r="C30" i="213"/>
  <c r="C29" i="213"/>
  <c r="E22" i="213"/>
  <c r="D22" i="213"/>
  <c r="C22" i="213"/>
  <c r="E15" i="213"/>
  <c r="D15" i="213"/>
  <c r="C15" i="213"/>
  <c r="E8" i="213"/>
  <c r="D8" i="213"/>
  <c r="C8" i="213"/>
  <c r="E146" i="212"/>
  <c r="D146" i="212"/>
  <c r="C146" i="212"/>
  <c r="E140" i="212"/>
  <c r="D140" i="212"/>
  <c r="C140" i="212"/>
  <c r="E133" i="212"/>
  <c r="D133" i="212"/>
  <c r="C133" i="212"/>
  <c r="E129" i="212"/>
  <c r="D129" i="212"/>
  <c r="D154" i="212" s="1"/>
  <c r="C129" i="212"/>
  <c r="E114" i="212"/>
  <c r="D114" i="212"/>
  <c r="C114" i="212"/>
  <c r="E93" i="212"/>
  <c r="D93" i="212"/>
  <c r="C93" i="212"/>
  <c r="E82" i="212"/>
  <c r="D82" i="212"/>
  <c r="C82" i="212"/>
  <c r="E78" i="212"/>
  <c r="D78" i="212"/>
  <c r="C78" i="212"/>
  <c r="E75" i="212"/>
  <c r="D75" i="212"/>
  <c r="C75" i="212"/>
  <c r="E70" i="212"/>
  <c r="D70" i="212"/>
  <c r="C70" i="212"/>
  <c r="E66" i="212"/>
  <c r="D66" i="212"/>
  <c r="D89" i="212"/>
  <c r="C66" i="212"/>
  <c r="E60" i="212"/>
  <c r="D60" i="212"/>
  <c r="C60" i="212"/>
  <c r="E55" i="212"/>
  <c r="D55" i="212"/>
  <c r="C55" i="212"/>
  <c r="E49" i="212"/>
  <c r="D49" i="212"/>
  <c r="C49" i="212"/>
  <c r="E37" i="212"/>
  <c r="D37" i="212"/>
  <c r="C37" i="212"/>
  <c r="E30" i="212"/>
  <c r="E29" i="212" s="1"/>
  <c r="D30" i="212"/>
  <c r="D30" i="133" s="1"/>
  <c r="C30" i="212"/>
  <c r="C30" i="133" s="1"/>
  <c r="C29" i="212"/>
  <c r="E22" i="212"/>
  <c r="D22" i="212"/>
  <c r="C22" i="212"/>
  <c r="E15" i="212"/>
  <c r="D15" i="212"/>
  <c r="C15" i="212"/>
  <c r="E8" i="212"/>
  <c r="D8" i="212"/>
  <c r="C8" i="212"/>
  <c r="C65" i="212" s="1"/>
  <c r="G11" i="63"/>
  <c r="G17" i="63"/>
  <c r="G16" i="63"/>
  <c r="G25" i="63"/>
  <c r="G24" i="63"/>
  <c r="G23" i="63"/>
  <c r="G22" i="63"/>
  <c r="G21" i="63"/>
  <c r="G20" i="63"/>
  <c r="G19" i="63"/>
  <c r="G18" i="63"/>
  <c r="G15" i="63"/>
  <c r="G14" i="63"/>
  <c r="G13" i="63"/>
  <c r="G12" i="63"/>
  <c r="G9" i="63"/>
  <c r="G8" i="63"/>
  <c r="G7" i="63"/>
  <c r="E18" i="73"/>
  <c r="D18" i="73"/>
  <c r="C18" i="73"/>
  <c r="E25" i="73"/>
  <c r="D25" i="73"/>
  <c r="C25" i="73"/>
  <c r="B3" i="210"/>
  <c r="B18" i="209"/>
  <c r="B35" i="209"/>
  <c r="B34" i="209"/>
  <c r="G40" i="211"/>
  <c r="F40" i="211"/>
  <c r="D40" i="211"/>
  <c r="C40" i="211"/>
  <c r="E39" i="211"/>
  <c r="E38" i="211"/>
  <c r="E37" i="211"/>
  <c r="E36" i="211"/>
  <c r="E35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1" i="211"/>
  <c r="E9" i="211"/>
  <c r="B9" i="209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1" i="209"/>
  <c r="B39" i="209"/>
  <c r="B40" i="209"/>
  <c r="B42" i="209"/>
  <c r="B43" i="209"/>
  <c r="B45" i="209"/>
  <c r="B44" i="209"/>
  <c r="B12" i="209"/>
  <c r="B11" i="209"/>
  <c r="B10" i="209"/>
  <c r="A37" i="75"/>
  <c r="A34" i="76" s="1"/>
  <c r="A19" i="75"/>
  <c r="A16" i="76" s="1"/>
  <c r="B36" i="209"/>
  <c r="C13" i="208"/>
  <c r="E23" i="207"/>
  <c r="D23" i="207"/>
  <c r="D22" i="205"/>
  <c r="D18" i="205"/>
  <c r="D13" i="205"/>
  <c r="D42" i="205" s="1"/>
  <c r="C20" i="204"/>
  <c r="C16" i="204"/>
  <c r="E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 s="1"/>
  <c r="D38" i="203"/>
  <c r="C38" i="203"/>
  <c r="C37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C11" i="203" s="1"/>
  <c r="C54" i="203" s="1"/>
  <c r="C71" i="203" s="1"/>
  <c r="E12" i="203"/>
  <c r="D12" i="203"/>
  <c r="C12" i="203"/>
  <c r="E41" i="202"/>
  <c r="D41" i="202"/>
  <c r="D33" i="201"/>
  <c r="C33" i="201"/>
  <c r="G16" i="200"/>
  <c r="F16" i="200"/>
  <c r="E16" i="200"/>
  <c r="D16" i="200"/>
  <c r="C16" i="200"/>
  <c r="H15" i="200"/>
  <c r="I15" i="200" s="1"/>
  <c r="G13" i="200"/>
  <c r="F13" i="200"/>
  <c r="E13" i="200"/>
  <c r="E17" i="200" s="1"/>
  <c r="D13" i="200"/>
  <c r="D17" i="200" s="1"/>
  <c r="C13" i="200"/>
  <c r="C17" i="200" s="1"/>
  <c r="H12" i="200"/>
  <c r="I12" i="200" s="1"/>
  <c r="H11" i="200"/>
  <c r="I11" i="200" s="1"/>
  <c r="H10" i="200"/>
  <c r="I10" i="200" s="1"/>
  <c r="H9" i="200"/>
  <c r="I9" i="200" s="1"/>
  <c r="H8" i="200"/>
  <c r="I8" i="200" s="1"/>
  <c r="H7" i="200"/>
  <c r="I7" i="200" s="1"/>
  <c r="H14" i="199"/>
  <c r="G14" i="199"/>
  <c r="F14" i="199"/>
  <c r="F21" i="199" s="1"/>
  <c r="E14" i="199"/>
  <c r="H7" i="199"/>
  <c r="H21" i="199" s="1"/>
  <c r="G7" i="199"/>
  <c r="F7" i="199"/>
  <c r="E7" i="199"/>
  <c r="E21" i="199" s="1"/>
  <c r="I19" i="198"/>
  <c r="H19" i="198"/>
  <c r="G19" i="198"/>
  <c r="J19" i="198" s="1"/>
  <c r="F19" i="198"/>
  <c r="E19" i="198"/>
  <c r="D19" i="198"/>
  <c r="J18" i="198"/>
  <c r="I17" i="198"/>
  <c r="H17" i="198"/>
  <c r="G17" i="198"/>
  <c r="F17" i="198"/>
  <c r="E17" i="198"/>
  <c r="D17" i="198"/>
  <c r="J11" i="198"/>
  <c r="J9" i="198"/>
  <c r="I8" i="198"/>
  <c r="H8" i="198"/>
  <c r="G8" i="198"/>
  <c r="F8" i="198"/>
  <c r="F21" i="198" s="1"/>
  <c r="E8" i="198"/>
  <c r="D8" i="198"/>
  <c r="J7" i="198"/>
  <c r="I6" i="198"/>
  <c r="I21" i="198" s="1"/>
  <c r="H6" i="198"/>
  <c r="G6" i="198"/>
  <c r="F6" i="198"/>
  <c r="E6" i="198"/>
  <c r="E21" i="198" s="1"/>
  <c r="D6" i="198"/>
  <c r="E143" i="197"/>
  <c r="D143" i="197"/>
  <c r="C143" i="197"/>
  <c r="E138" i="197"/>
  <c r="E148" i="197" s="1"/>
  <c r="D138" i="197"/>
  <c r="C138" i="197"/>
  <c r="E133" i="197"/>
  <c r="D133" i="197"/>
  <c r="C133" i="197"/>
  <c r="E129" i="197"/>
  <c r="D129" i="197"/>
  <c r="C129" i="197"/>
  <c r="E125" i="197"/>
  <c r="D125" i="197"/>
  <c r="C125" i="197"/>
  <c r="E111" i="197"/>
  <c r="D111" i="197"/>
  <c r="C111" i="197"/>
  <c r="E95" i="197"/>
  <c r="D95" i="197"/>
  <c r="C95" i="197"/>
  <c r="E82" i="197"/>
  <c r="D82" i="197"/>
  <c r="C82" i="197"/>
  <c r="E78" i="197"/>
  <c r="D78" i="197"/>
  <c r="C78" i="197"/>
  <c r="E75" i="197"/>
  <c r="D75" i="197"/>
  <c r="C75" i="197"/>
  <c r="E70" i="197"/>
  <c r="D70" i="197"/>
  <c r="C70" i="197"/>
  <c r="E66" i="197"/>
  <c r="D66" i="197"/>
  <c r="C66" i="197"/>
  <c r="E60" i="197"/>
  <c r="D60" i="197"/>
  <c r="C60" i="197"/>
  <c r="E55" i="197"/>
  <c r="D55" i="197"/>
  <c r="C55" i="197"/>
  <c r="E49" i="197"/>
  <c r="D49" i="197"/>
  <c r="C49" i="197"/>
  <c r="E37" i="197"/>
  <c r="D37" i="197"/>
  <c r="C37" i="197"/>
  <c r="E30" i="197"/>
  <c r="E65" i="197" s="1"/>
  <c r="D30" i="197"/>
  <c r="C30" i="197"/>
  <c r="E23" i="197"/>
  <c r="D23" i="197"/>
  <c r="C23" i="197"/>
  <c r="E16" i="197"/>
  <c r="D16" i="197"/>
  <c r="C16" i="197"/>
  <c r="E9" i="197"/>
  <c r="D9" i="197"/>
  <c r="C9" i="197"/>
  <c r="D92" i="197"/>
  <c r="C92" i="197"/>
  <c r="E5" i="3"/>
  <c r="E5" i="133" s="1"/>
  <c r="E5" i="79"/>
  <c r="E5" i="138" s="1"/>
  <c r="E5" i="137" s="1"/>
  <c r="M9" i="132"/>
  <c r="F9" i="132"/>
  <c r="G5" i="64"/>
  <c r="F5" i="64"/>
  <c r="G5" i="63"/>
  <c r="E9" i="1"/>
  <c r="E97" i="1" s="1"/>
  <c r="F5" i="63"/>
  <c r="E7" i="142"/>
  <c r="E7" i="143" s="1"/>
  <c r="E152" i="144"/>
  <c r="D152" i="144"/>
  <c r="C152" i="144"/>
  <c r="E147" i="144"/>
  <c r="D147" i="144"/>
  <c r="C147" i="144"/>
  <c r="E140" i="144"/>
  <c r="D140" i="144"/>
  <c r="D160" i="144" s="1"/>
  <c r="C140" i="144"/>
  <c r="E136" i="144"/>
  <c r="D136" i="144"/>
  <c r="C136" i="144"/>
  <c r="C160" i="144" s="1"/>
  <c r="E121" i="144"/>
  <c r="D121" i="144"/>
  <c r="C121" i="144"/>
  <c r="E100" i="144"/>
  <c r="E135" i="144" s="1"/>
  <c r="D100" i="144"/>
  <c r="C100" i="144"/>
  <c r="C135" i="144"/>
  <c r="C97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C92" i="144" s="1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3" i="144"/>
  <c r="E32" i="144" s="1"/>
  <c r="E68" i="144" s="1"/>
  <c r="E165" i="144" s="1"/>
  <c r="D33" i="144"/>
  <c r="D32" i="144" s="1"/>
  <c r="C33" i="144"/>
  <c r="C32" i="144"/>
  <c r="C68" i="144" s="1"/>
  <c r="E25" i="144"/>
  <c r="D25" i="144"/>
  <c r="C25" i="144"/>
  <c r="E18" i="144"/>
  <c r="D18" i="144"/>
  <c r="C18" i="144"/>
  <c r="E11" i="144"/>
  <c r="D11" i="144"/>
  <c r="C11" i="144"/>
  <c r="C8" i="144"/>
  <c r="A2" i="144"/>
  <c r="E152" i="143"/>
  <c r="E160" i="143" s="1"/>
  <c r="D152" i="143"/>
  <c r="C152" i="143"/>
  <c r="E147" i="143"/>
  <c r="D147" i="143"/>
  <c r="D160" i="143" s="1"/>
  <c r="D166" i="143" s="1"/>
  <c r="C147" i="143"/>
  <c r="E140" i="143"/>
  <c r="D140" i="143"/>
  <c r="C140" i="143"/>
  <c r="C160" i="143" s="1"/>
  <c r="E136" i="143"/>
  <c r="D136" i="143"/>
  <c r="C136" i="143"/>
  <c r="E121" i="143"/>
  <c r="D121" i="143"/>
  <c r="C121" i="143"/>
  <c r="E100" i="143"/>
  <c r="D100" i="143"/>
  <c r="C100" i="143"/>
  <c r="C97" i="143"/>
  <c r="E85" i="143"/>
  <c r="D85" i="143"/>
  <c r="C85" i="143"/>
  <c r="E81" i="143"/>
  <c r="D81" i="143"/>
  <c r="D92" i="143" s="1"/>
  <c r="C81" i="143"/>
  <c r="E78" i="143"/>
  <c r="D78" i="143"/>
  <c r="C78" i="143"/>
  <c r="E73" i="143"/>
  <c r="D73" i="143"/>
  <c r="C73" i="143"/>
  <c r="E69" i="143"/>
  <c r="E92" i="143" s="1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3" i="143"/>
  <c r="E32" i="143" s="1"/>
  <c r="D33" i="143"/>
  <c r="D32" i="143" s="1"/>
  <c r="C33" i="143"/>
  <c r="C32" i="143" s="1"/>
  <c r="E25" i="143"/>
  <c r="D25" i="143"/>
  <c r="C25" i="143"/>
  <c r="E18" i="143"/>
  <c r="D18" i="143"/>
  <c r="C18" i="143"/>
  <c r="E11" i="143"/>
  <c r="D11" i="143"/>
  <c r="C11" i="143"/>
  <c r="C8" i="143"/>
  <c r="E151" i="142"/>
  <c r="D151" i="142"/>
  <c r="C151" i="142"/>
  <c r="E139" i="142"/>
  <c r="D139" i="142"/>
  <c r="C139" i="142"/>
  <c r="E135" i="142"/>
  <c r="D135" i="142"/>
  <c r="C135" i="142"/>
  <c r="C96" i="142"/>
  <c r="E84" i="142"/>
  <c r="D84" i="142"/>
  <c r="C84" i="142"/>
  <c r="E72" i="142"/>
  <c r="D72" i="142"/>
  <c r="C72" i="142"/>
  <c r="E68" i="142"/>
  <c r="D68" i="142"/>
  <c r="C68" i="142"/>
  <c r="C8" i="142"/>
  <c r="C24" i="61"/>
  <c r="E95" i="1"/>
  <c r="E163" i="1" s="1"/>
  <c r="E29" i="135"/>
  <c r="D29" i="135"/>
  <c r="C29" i="135"/>
  <c r="D9" i="132"/>
  <c r="J9" i="132" s="1"/>
  <c r="E5" i="63"/>
  <c r="D5" i="63"/>
  <c r="D5" i="64" s="1"/>
  <c r="E52" i="138"/>
  <c r="E58" i="138" s="1"/>
  <c r="D52" i="138"/>
  <c r="C52" i="138"/>
  <c r="E46" i="138"/>
  <c r="D46" i="138"/>
  <c r="C46" i="138"/>
  <c r="C58" i="138" s="1"/>
  <c r="E38" i="138"/>
  <c r="D38" i="138"/>
  <c r="C38" i="138"/>
  <c r="E31" i="138"/>
  <c r="D31" i="138"/>
  <c r="C31" i="138"/>
  <c r="E26" i="138"/>
  <c r="D26" i="138"/>
  <c r="C26" i="138"/>
  <c r="E20" i="138"/>
  <c r="D20" i="138"/>
  <c r="D37" i="138" s="1"/>
  <c r="C20" i="138"/>
  <c r="E8" i="138"/>
  <c r="D8" i="138"/>
  <c r="C8" i="138"/>
  <c r="C37" i="138" s="1"/>
  <c r="C42" i="138" s="1"/>
  <c r="E52" i="137"/>
  <c r="D52" i="137"/>
  <c r="C52" i="137"/>
  <c r="E46" i="137"/>
  <c r="E58" i="137" s="1"/>
  <c r="D46" i="137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D8" i="137"/>
  <c r="C8" i="137"/>
  <c r="D46" i="79"/>
  <c r="E46" i="79"/>
  <c r="D52" i="79"/>
  <c r="D58" i="79" s="1"/>
  <c r="E52" i="79"/>
  <c r="D8" i="79"/>
  <c r="E8" i="79"/>
  <c r="D20" i="79"/>
  <c r="E20" i="79"/>
  <c r="D26" i="79"/>
  <c r="E26" i="79"/>
  <c r="D31" i="79"/>
  <c r="E31" i="79"/>
  <c r="D38" i="79"/>
  <c r="E38" i="79"/>
  <c r="E145" i="135"/>
  <c r="D145" i="135"/>
  <c r="C145" i="135"/>
  <c r="E139" i="135"/>
  <c r="D139" i="135"/>
  <c r="C139" i="135"/>
  <c r="E132" i="135"/>
  <c r="D132" i="135"/>
  <c r="C132" i="135"/>
  <c r="E128" i="135"/>
  <c r="D128" i="135"/>
  <c r="C128" i="135"/>
  <c r="E113" i="135"/>
  <c r="D113" i="135"/>
  <c r="C113" i="135"/>
  <c r="E92" i="135"/>
  <c r="D92" i="135"/>
  <c r="C92" i="135"/>
  <c r="E81" i="135"/>
  <c r="D81" i="135"/>
  <c r="C81" i="135"/>
  <c r="E77" i="135"/>
  <c r="D77" i="135"/>
  <c r="C77" i="135"/>
  <c r="E74" i="135"/>
  <c r="D74" i="135"/>
  <c r="C74" i="135"/>
  <c r="E69" i="135"/>
  <c r="D69" i="135"/>
  <c r="C69" i="135"/>
  <c r="E65" i="135"/>
  <c r="D65" i="135"/>
  <c r="C65" i="135"/>
  <c r="E59" i="135"/>
  <c r="D59" i="135"/>
  <c r="C59" i="135"/>
  <c r="E54" i="135"/>
  <c r="D54" i="135"/>
  <c r="C54" i="135"/>
  <c r="E48" i="135"/>
  <c r="D48" i="135"/>
  <c r="C48" i="135"/>
  <c r="E36" i="135"/>
  <c r="D36" i="135"/>
  <c r="C36" i="135"/>
  <c r="E22" i="135"/>
  <c r="D22" i="135"/>
  <c r="C22" i="135"/>
  <c r="E15" i="135"/>
  <c r="D15" i="135"/>
  <c r="C15" i="135"/>
  <c r="E8" i="135"/>
  <c r="D8" i="135"/>
  <c r="C8" i="135"/>
  <c r="E145" i="133"/>
  <c r="D145" i="133"/>
  <c r="C145" i="133"/>
  <c r="E132" i="133"/>
  <c r="D132" i="133"/>
  <c r="C132" i="133"/>
  <c r="E128" i="133"/>
  <c r="D128" i="133"/>
  <c r="C128" i="133"/>
  <c r="D69" i="133"/>
  <c r="D128" i="3"/>
  <c r="E128" i="3"/>
  <c r="D132" i="3"/>
  <c r="E132" i="3"/>
  <c r="D145" i="3"/>
  <c r="E145" i="3"/>
  <c r="D65" i="3"/>
  <c r="E65" i="3"/>
  <c r="D69" i="3"/>
  <c r="E69" i="3"/>
  <c r="D81" i="3"/>
  <c r="E81" i="3"/>
  <c r="K9" i="132"/>
  <c r="H9" i="132"/>
  <c r="K26" i="132"/>
  <c r="J26" i="132"/>
  <c r="I26" i="132"/>
  <c r="H26" i="132"/>
  <c r="G26" i="132"/>
  <c r="F26" i="132"/>
  <c r="E26" i="132"/>
  <c r="D26" i="132"/>
  <c r="C26" i="132"/>
  <c r="B26" i="132"/>
  <c r="M25" i="132"/>
  <c r="L25" i="132"/>
  <c r="M24" i="132"/>
  <c r="L24" i="132"/>
  <c r="M23" i="132"/>
  <c r="L23" i="132"/>
  <c r="L22" i="132"/>
  <c r="M22" i="132" s="1"/>
  <c r="M21" i="132"/>
  <c r="L21" i="132"/>
  <c r="L26" i="132" s="1"/>
  <c r="M26" i="132" s="1"/>
  <c r="K18" i="132"/>
  <c r="J18" i="132"/>
  <c r="I18" i="132"/>
  <c r="H18" i="132"/>
  <c r="G18" i="132"/>
  <c r="F18" i="132"/>
  <c r="E18" i="132"/>
  <c r="D18" i="132"/>
  <c r="C18" i="132"/>
  <c r="B18" i="132"/>
  <c r="M17" i="132"/>
  <c r="L17" i="132"/>
  <c r="M16" i="132"/>
  <c r="L16" i="132"/>
  <c r="M15" i="132"/>
  <c r="L15" i="132"/>
  <c r="M14" i="132"/>
  <c r="L14" i="132"/>
  <c r="L13" i="132"/>
  <c r="M12" i="132"/>
  <c r="L12" i="132"/>
  <c r="L11" i="132"/>
  <c r="M11" i="132"/>
  <c r="E5" i="64"/>
  <c r="A4" i="76"/>
  <c r="A31" i="75"/>
  <c r="A28" i="76" s="1"/>
  <c r="A25" i="75"/>
  <c r="A22" i="76" s="1"/>
  <c r="A13" i="75"/>
  <c r="A10" i="76" s="1"/>
  <c r="H17" i="61"/>
  <c r="I17" i="61"/>
  <c r="H30" i="61"/>
  <c r="D31" i="76" s="1"/>
  <c r="I30" i="61"/>
  <c r="D17" i="61"/>
  <c r="H32" i="61" s="1"/>
  <c r="E17" i="61"/>
  <c r="D18" i="61"/>
  <c r="D30" i="61" s="1"/>
  <c r="D31" i="61" s="1"/>
  <c r="E18" i="61"/>
  <c r="E30" i="61" s="1"/>
  <c r="D24" i="61"/>
  <c r="E24" i="61"/>
  <c r="H18" i="73"/>
  <c r="H30" i="73" s="1"/>
  <c r="I18" i="73"/>
  <c r="D36" i="76" s="1"/>
  <c r="H29" i="73"/>
  <c r="I29" i="73"/>
  <c r="D19" i="73"/>
  <c r="D29" i="73" s="1"/>
  <c r="E19" i="73"/>
  <c r="D135" i="1"/>
  <c r="E135" i="1"/>
  <c r="D139" i="1"/>
  <c r="E139" i="1"/>
  <c r="D151" i="1"/>
  <c r="E151" i="1"/>
  <c r="C96" i="1"/>
  <c r="D68" i="1"/>
  <c r="E68" i="1"/>
  <c r="D72" i="1"/>
  <c r="E72" i="1"/>
  <c r="D84" i="1"/>
  <c r="E84" i="1"/>
  <c r="C8" i="1"/>
  <c r="D4" i="61" s="1"/>
  <c r="H4" i="61" s="1"/>
  <c r="C26" i="79"/>
  <c r="C145" i="3"/>
  <c r="C132" i="3"/>
  <c r="G29" i="73"/>
  <c r="C151" i="1"/>
  <c r="C139" i="1"/>
  <c r="C52" i="79"/>
  <c r="C38" i="79"/>
  <c r="C31" i="79"/>
  <c r="C20" i="79"/>
  <c r="C128" i="3"/>
  <c r="C81" i="3"/>
  <c r="C69" i="3"/>
  <c r="C65" i="3"/>
  <c r="G17" i="61"/>
  <c r="G31" i="61"/>
  <c r="C17" i="61"/>
  <c r="G32" i="61" s="1"/>
  <c r="C135" i="1"/>
  <c r="C84" i="1"/>
  <c r="C72" i="1"/>
  <c r="C68" i="1"/>
  <c r="G30" i="61"/>
  <c r="C18" i="61"/>
  <c r="C30" i="61" s="1"/>
  <c r="G18" i="73"/>
  <c r="D24" i="76" s="1"/>
  <c r="C19" i="73"/>
  <c r="C29" i="73" s="1"/>
  <c r="C46" i="79"/>
  <c r="C8" i="79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B26" i="64"/>
  <c r="D26" i="64"/>
  <c r="F26" i="64"/>
  <c r="G32" i="63"/>
  <c r="B33" i="63"/>
  <c r="D33" i="63"/>
  <c r="F33" i="63"/>
  <c r="I16" i="200"/>
  <c r="D25" i="76"/>
  <c r="D37" i="203"/>
  <c r="D37" i="76"/>
  <c r="I31" i="61"/>
  <c r="E153" i="135"/>
  <c r="E40" i="211"/>
  <c r="E4" i="79"/>
  <c r="E4" i="138" s="1"/>
  <c r="E4" i="137" s="1"/>
  <c r="C27" i="209"/>
  <c r="C21" i="209"/>
  <c r="C26" i="209"/>
  <c r="C32" i="209"/>
  <c r="C28" i="209"/>
  <c r="C30" i="209"/>
  <c r="C29" i="209"/>
  <c r="C33" i="209"/>
  <c r="C35" i="209"/>
  <c r="C25" i="209"/>
  <c r="C31" i="209"/>
  <c r="C24" i="209"/>
  <c r="M13" i="132"/>
  <c r="D32" i="61"/>
  <c r="D58" i="137"/>
  <c r="D37" i="137"/>
  <c r="D42" i="137" s="1"/>
  <c r="C58" i="137"/>
  <c r="C113" i="133"/>
  <c r="E37" i="216"/>
  <c r="E42" i="216" s="1"/>
  <c r="E91" i="197"/>
  <c r="J2" i="198"/>
  <c r="H3" i="199" s="1"/>
  <c r="C65" i="215"/>
  <c r="C65" i="213"/>
  <c r="J10" i="198"/>
  <c r="D21" i="198"/>
  <c r="J17" i="198"/>
  <c r="H21" i="198"/>
  <c r="C13" i="209"/>
  <c r="C44" i="209"/>
  <c r="C8" i="209"/>
  <c r="C14" i="209"/>
  <c r="C20" i="209"/>
  <c r="C45" i="209"/>
  <c r="C11" i="209"/>
  <c r="C15" i="209"/>
  <c r="C19" i="209"/>
  <c r="C40" i="209"/>
  <c r="C22" i="209"/>
  <c r="C23" i="209"/>
  <c r="C7" i="209"/>
  <c r="C34" i="209"/>
  <c r="C9" i="209"/>
  <c r="C17" i="209"/>
  <c r="C12" i="209"/>
  <c r="C16" i="209"/>
  <c r="C41" i="209"/>
  <c r="C43" i="209"/>
  <c r="C46" i="209"/>
  <c r="C39" i="209"/>
  <c r="C37" i="209"/>
  <c r="C18" i="209"/>
  <c r="C38" i="209"/>
  <c r="C10" i="209"/>
  <c r="C42" i="209"/>
  <c r="C36" i="209"/>
  <c r="G33" i="63" l="1"/>
  <c r="I13" i="200"/>
  <c r="G31" i="73"/>
  <c r="D30" i="76"/>
  <c r="C135" i="143"/>
  <c r="D68" i="143"/>
  <c r="C65" i="133"/>
  <c r="D81" i="133"/>
  <c r="I32" i="61"/>
  <c r="D12" i="76"/>
  <c r="C32" i="61"/>
  <c r="E32" i="61"/>
  <c r="I30" i="73"/>
  <c r="E29" i="73"/>
  <c r="E30" i="73" s="1"/>
  <c r="I31" i="73"/>
  <c r="C31" i="73"/>
  <c r="D6" i="76"/>
  <c r="C4" i="61"/>
  <c r="G4" i="61" s="1"/>
  <c r="E9" i="142"/>
  <c r="E97" i="142" s="1"/>
  <c r="C4" i="73"/>
  <c r="G4" i="73" s="1"/>
  <c r="D4" i="73"/>
  <c r="H4" i="73" s="1"/>
  <c r="D18" i="76"/>
  <c r="E31" i="73"/>
  <c r="E77" i="142"/>
  <c r="C62" i="1"/>
  <c r="E100" i="142"/>
  <c r="E100" i="1" s="1"/>
  <c r="C101" i="142"/>
  <c r="C101" i="1" s="1"/>
  <c r="C100" i="142"/>
  <c r="C100" i="1" s="1"/>
  <c r="D101" i="142"/>
  <c r="D101" i="1" s="1"/>
  <c r="C102" i="142"/>
  <c r="C102" i="1" s="1"/>
  <c r="D95" i="3"/>
  <c r="D100" i="142"/>
  <c r="D100" i="1" s="1"/>
  <c r="E101" i="142"/>
  <c r="E101" i="1" s="1"/>
  <c r="D128" i="212"/>
  <c r="D155" i="212" s="1"/>
  <c r="C128" i="212"/>
  <c r="C121" i="142"/>
  <c r="C121" i="1" s="1"/>
  <c r="E103" i="142"/>
  <c r="E103" i="1" s="1"/>
  <c r="D65" i="133"/>
  <c r="C77" i="133"/>
  <c r="C22" i="133"/>
  <c r="E77" i="133"/>
  <c r="D62" i="142"/>
  <c r="E80" i="1"/>
  <c r="D77" i="1"/>
  <c r="E128" i="212"/>
  <c r="E65" i="212"/>
  <c r="C127" i="135"/>
  <c r="E127" i="135"/>
  <c r="D127" i="135"/>
  <c r="C77" i="1"/>
  <c r="E57" i="1"/>
  <c r="D57" i="1"/>
  <c r="E59" i="133"/>
  <c r="E64" i="135"/>
  <c r="E28" i="3"/>
  <c r="E154" i="135"/>
  <c r="C153" i="135"/>
  <c r="D11" i="1"/>
  <c r="C64" i="135"/>
  <c r="D64" i="135"/>
  <c r="E74" i="133"/>
  <c r="D74" i="133"/>
  <c r="E57" i="142"/>
  <c r="D51" i="1"/>
  <c r="E51" i="1"/>
  <c r="E139" i="133"/>
  <c r="E107" i="3"/>
  <c r="D80" i="1"/>
  <c r="C81" i="133"/>
  <c r="E81" i="133"/>
  <c r="E113" i="133"/>
  <c r="D11" i="142"/>
  <c r="D65" i="213"/>
  <c r="E65" i="213"/>
  <c r="E90" i="213" s="1"/>
  <c r="E128" i="213"/>
  <c r="E92" i="133"/>
  <c r="D58" i="216"/>
  <c r="D36" i="133"/>
  <c r="E36" i="133"/>
  <c r="D45" i="3"/>
  <c r="D46" i="3"/>
  <c r="D47" i="3"/>
  <c r="E15" i="133"/>
  <c r="E65" i="214"/>
  <c r="D113" i="133"/>
  <c r="C128" i="214"/>
  <c r="E128" i="214"/>
  <c r="C155" i="214"/>
  <c r="H2" i="200"/>
  <c r="D5" i="201"/>
  <c r="E6" i="202" s="1"/>
  <c r="D90" i="213"/>
  <c r="C165" i="144"/>
  <c r="C93" i="144"/>
  <c r="C161" i="143"/>
  <c r="J6" i="198"/>
  <c r="J21" i="198" s="1"/>
  <c r="J8" i="198"/>
  <c r="D48" i="133"/>
  <c r="D92" i="133"/>
  <c r="D31" i="73"/>
  <c r="E95" i="142"/>
  <c r="E163" i="142" s="1"/>
  <c r="G30" i="73"/>
  <c r="D26" i="76" s="1"/>
  <c r="C74" i="133"/>
  <c r="E153" i="133"/>
  <c r="C29" i="133"/>
  <c r="D51" i="142"/>
  <c r="C62" i="142"/>
  <c r="C77" i="142"/>
  <c r="E68" i="143"/>
  <c r="E135" i="143"/>
  <c r="E161" i="143" s="1"/>
  <c r="C88" i="197"/>
  <c r="C148" i="197"/>
  <c r="G17" i="200"/>
  <c r="D29" i="212"/>
  <c r="D65" i="212" s="1"/>
  <c r="D90" i="212" s="1"/>
  <c r="C154" i="212"/>
  <c r="C155" i="212" s="1"/>
  <c r="C89" i="213"/>
  <c r="D89" i="214"/>
  <c r="C89" i="215"/>
  <c r="C90" i="215" s="1"/>
  <c r="C128" i="215"/>
  <c r="C155" i="215" s="1"/>
  <c r="E54" i="133"/>
  <c r="D59" i="133"/>
  <c r="E79" i="3"/>
  <c r="D110" i="3"/>
  <c r="L26" i="219"/>
  <c r="M26" i="219" s="1"/>
  <c r="L26" i="221"/>
  <c r="L18" i="217"/>
  <c r="M18" i="217" s="1"/>
  <c r="M21" i="220"/>
  <c r="M21" i="222"/>
  <c r="G21" i="198"/>
  <c r="C92" i="133"/>
  <c r="C127" i="133" s="1"/>
  <c r="H13" i="200"/>
  <c r="C37" i="79"/>
  <c r="C31" i="61"/>
  <c r="G33" i="61" s="1"/>
  <c r="H31" i="61"/>
  <c r="D33" i="61" s="1"/>
  <c r="L18" i="132"/>
  <c r="M18" i="132" s="1"/>
  <c r="C59" i="133"/>
  <c r="C88" i="135"/>
  <c r="D153" i="135"/>
  <c r="D37" i="79"/>
  <c r="E37" i="138"/>
  <c r="E42" i="138" s="1"/>
  <c r="E51" i="142"/>
  <c r="D80" i="142"/>
  <c r="C68" i="143"/>
  <c r="C165" i="143" s="1"/>
  <c r="C92" i="143"/>
  <c r="C166" i="143" s="1"/>
  <c r="D68" i="144"/>
  <c r="D92" i="144"/>
  <c r="D166" i="144" s="1"/>
  <c r="E160" i="144"/>
  <c r="E161" i="144" s="1"/>
  <c r="G21" i="199"/>
  <c r="D11" i="203"/>
  <c r="D54" i="203" s="1"/>
  <c r="D71" i="203" s="1"/>
  <c r="E30" i="133"/>
  <c r="E29" i="133" s="1"/>
  <c r="E89" i="212"/>
  <c r="E154" i="212"/>
  <c r="E89" i="213"/>
  <c r="E89" i="214"/>
  <c r="E90" i="214" s="1"/>
  <c r="E154" i="214"/>
  <c r="E155" i="214" s="1"/>
  <c r="E89" i="215"/>
  <c r="C154" i="215"/>
  <c r="D154" i="215"/>
  <c r="C39" i="1"/>
  <c r="E94" i="3"/>
  <c r="C119" i="3"/>
  <c r="M26" i="223"/>
  <c r="M18" i="221"/>
  <c r="L18" i="224"/>
  <c r="C36" i="133"/>
  <c r="H31" i="73"/>
  <c r="E115" i="3"/>
  <c r="D38" i="76"/>
  <c r="D88" i="135"/>
  <c r="E88" i="135"/>
  <c r="C37" i="137"/>
  <c r="C42" i="137" s="1"/>
  <c r="D57" i="142"/>
  <c r="E80" i="142"/>
  <c r="E91" i="142" s="1"/>
  <c r="D135" i="143"/>
  <c r="D161" i="143" s="1"/>
  <c r="E92" i="144"/>
  <c r="D135" i="144"/>
  <c r="D161" i="144" s="1"/>
  <c r="F17" i="200"/>
  <c r="E11" i="203"/>
  <c r="E54" i="203" s="1"/>
  <c r="E71" i="203" s="1"/>
  <c r="C89" i="212"/>
  <c r="C90" i="212" s="1"/>
  <c r="D128" i="213"/>
  <c r="D155" i="213" s="1"/>
  <c r="D65" i="215"/>
  <c r="D90" i="215" s="1"/>
  <c r="C37" i="216"/>
  <c r="C42" i="216" s="1"/>
  <c r="D37" i="216"/>
  <c r="D42" i="216" s="1"/>
  <c r="D37" i="3"/>
  <c r="C48" i="133"/>
  <c r="C54" i="133"/>
  <c r="E69" i="133"/>
  <c r="C69" i="133"/>
  <c r="C105" i="3"/>
  <c r="D124" i="3"/>
  <c r="B44" i="210"/>
  <c r="M18" i="224"/>
  <c r="C90" i="213"/>
  <c r="D90" i="214"/>
  <c r="G26" i="64"/>
  <c r="E166" i="143"/>
  <c r="E65" i="215"/>
  <c r="C63" i="3"/>
  <c r="D128" i="215"/>
  <c r="D155" i="215" s="1"/>
  <c r="E37" i="137"/>
  <c r="E42" i="137" s="1"/>
  <c r="C39" i="142"/>
  <c r="D59" i="137"/>
  <c r="C59" i="137"/>
  <c r="D42" i="138"/>
  <c r="D58" i="138"/>
  <c r="C59" i="138"/>
  <c r="E78" i="1"/>
  <c r="E77" i="1" s="1"/>
  <c r="D77" i="142"/>
  <c r="D42" i="79"/>
  <c r="D59" i="79" s="1"/>
  <c r="C42" i="79"/>
  <c r="E37" i="79"/>
  <c r="E42" i="79" s="1"/>
  <c r="E58" i="79"/>
  <c r="C58" i="79"/>
  <c r="D65" i="197"/>
  <c r="D148" i="197"/>
  <c r="D128" i="197"/>
  <c r="E128" i="197"/>
  <c r="E149" i="197" s="1"/>
  <c r="C128" i="197"/>
  <c r="C149" i="197" s="1"/>
  <c r="D88" i="197"/>
  <c r="E88" i="197"/>
  <c r="E89" i="197" s="1"/>
  <c r="C65" i="197"/>
  <c r="C23" i="204"/>
  <c r="C30" i="73"/>
  <c r="D7" i="76"/>
  <c r="E166" i="144"/>
  <c r="E93" i="144"/>
  <c r="D19" i="76"/>
  <c r="E31" i="61"/>
  <c r="D93" i="143"/>
  <c r="D165" i="143"/>
  <c r="C166" i="144"/>
  <c r="C161" i="144"/>
  <c r="E7" i="144"/>
  <c r="E96" i="143"/>
  <c r="E164" i="143" s="1"/>
  <c r="C33" i="61"/>
  <c r="D30" i="73"/>
  <c r="D13" i="76"/>
  <c r="D32" i="76"/>
  <c r="C93" i="143"/>
  <c r="D165" i="144"/>
  <c r="I17" i="200"/>
  <c r="D33" i="142"/>
  <c r="D29" i="133"/>
  <c r="D30" i="3"/>
  <c r="E10" i="3"/>
  <c r="E13" i="142"/>
  <c r="C15" i="142"/>
  <c r="C12" i="3"/>
  <c r="H16" i="200"/>
  <c r="H17" i="200" s="1"/>
  <c r="D154" i="214"/>
  <c r="D155" i="214" s="1"/>
  <c r="E154" i="215"/>
  <c r="E155" i="215" s="1"/>
  <c r="C8" i="133"/>
  <c r="D27" i="142"/>
  <c r="D27" i="1" s="1"/>
  <c r="D24" i="3"/>
  <c r="D22" i="133"/>
  <c r="E28" i="142"/>
  <c r="E28" i="1" s="1"/>
  <c r="E25" i="3"/>
  <c r="C30" i="142"/>
  <c r="C30" i="1" s="1"/>
  <c r="C27" i="3"/>
  <c r="E90" i="215"/>
  <c r="E21" i="142"/>
  <c r="E21" i="1" s="1"/>
  <c r="E18" i="3"/>
  <c r="C23" i="142"/>
  <c r="C20" i="3"/>
  <c r="C15" i="133"/>
  <c r="C30" i="3"/>
  <c r="C33" i="142"/>
  <c r="E154" i="213"/>
  <c r="E155" i="213" s="1"/>
  <c r="C16" i="142"/>
  <c r="C16" i="1" s="1"/>
  <c r="C13" i="3"/>
  <c r="D16" i="3"/>
  <c r="D19" i="142"/>
  <c r="D15" i="133"/>
  <c r="E20" i="142"/>
  <c r="E17" i="3"/>
  <c r="E121" i="142"/>
  <c r="E114" i="3"/>
  <c r="E123" i="142"/>
  <c r="E123" i="1" s="1"/>
  <c r="E116" i="3"/>
  <c r="C125" i="142"/>
  <c r="C125" i="1" s="1"/>
  <c r="C118" i="3"/>
  <c r="D126" i="142"/>
  <c r="D126" i="1" s="1"/>
  <c r="D119" i="3"/>
  <c r="E127" i="142"/>
  <c r="E127" i="1" s="1"/>
  <c r="E120" i="3"/>
  <c r="C129" i="142"/>
  <c r="C129" i="1" s="1"/>
  <c r="C122" i="3"/>
  <c r="D130" i="142"/>
  <c r="D130" i="1" s="1"/>
  <c r="D123" i="3"/>
  <c r="E131" i="142"/>
  <c r="E131" i="1" s="1"/>
  <c r="E124" i="3"/>
  <c r="C148" i="142"/>
  <c r="C148" i="1" s="1"/>
  <c r="C141" i="3"/>
  <c r="E9" i="3"/>
  <c r="C11" i="3"/>
  <c r="D13" i="3"/>
  <c r="E23" i="3"/>
  <c r="C25" i="3"/>
  <c r="D26" i="3"/>
  <c r="E27" i="3"/>
  <c r="E31" i="3"/>
  <c r="C33" i="3"/>
  <c r="D34" i="3"/>
  <c r="C49" i="3"/>
  <c r="D50" i="3"/>
  <c r="D51" i="3"/>
  <c r="E52" i="3"/>
  <c r="C55" i="3"/>
  <c r="D56" i="3"/>
  <c r="D57" i="3"/>
  <c r="E58" i="3"/>
  <c r="C61" i="3"/>
  <c r="C62" i="3"/>
  <c r="D75" i="3"/>
  <c r="E76" i="3"/>
  <c r="E74" i="3" s="1"/>
  <c r="E78" i="3"/>
  <c r="C17" i="3"/>
  <c r="D18" i="3"/>
  <c r="C37" i="3"/>
  <c r="D39" i="3"/>
  <c r="E41" i="3"/>
  <c r="E43" i="3"/>
  <c r="E47" i="3"/>
  <c r="C40" i="3"/>
  <c r="C44" i="3"/>
  <c r="C93" i="3"/>
  <c r="C97" i="3"/>
  <c r="E99" i="3"/>
  <c r="D102" i="3"/>
  <c r="D26" i="142"/>
  <c r="E63" i="142"/>
  <c r="C83" i="142"/>
  <c r="E41" i="142"/>
  <c r="D106" i="142"/>
  <c r="D106" i="1" s="1"/>
  <c r="E48" i="133"/>
  <c r="E102" i="142"/>
  <c r="E95" i="3"/>
  <c r="E118" i="142"/>
  <c r="E118" i="1" s="1"/>
  <c r="E111" i="3"/>
  <c r="C124" i="142"/>
  <c r="C124" i="1" s="1"/>
  <c r="C117" i="3"/>
  <c r="D125" i="142"/>
  <c r="D125" i="1" s="1"/>
  <c r="D118" i="3"/>
  <c r="E126" i="142"/>
  <c r="E126" i="1" s="1"/>
  <c r="E119" i="3"/>
  <c r="C128" i="142"/>
  <c r="C128" i="1" s="1"/>
  <c r="C121" i="3"/>
  <c r="D129" i="142"/>
  <c r="D129" i="1" s="1"/>
  <c r="D122" i="3"/>
  <c r="E130" i="142"/>
  <c r="E130" i="1" s="1"/>
  <c r="E123" i="3"/>
  <c r="C125" i="3"/>
  <c r="C132" i="142"/>
  <c r="C132" i="1" s="1"/>
  <c r="E147" i="142"/>
  <c r="E140" i="3"/>
  <c r="D148" i="142"/>
  <c r="D141" i="3"/>
  <c r="D139" i="133"/>
  <c r="D153" i="133" s="1"/>
  <c r="D150" i="142"/>
  <c r="D150" i="1" s="1"/>
  <c r="D143" i="3"/>
  <c r="C10" i="3"/>
  <c r="D11" i="3"/>
  <c r="D12" i="3"/>
  <c r="C24" i="3"/>
  <c r="D25" i="3"/>
  <c r="E26" i="3"/>
  <c r="C28" i="3"/>
  <c r="C32" i="3"/>
  <c r="D33" i="3"/>
  <c r="E34" i="3"/>
  <c r="C35" i="3"/>
  <c r="D49" i="3"/>
  <c r="E50" i="3"/>
  <c r="E51" i="3"/>
  <c r="C53" i="3"/>
  <c r="D55" i="3"/>
  <c r="E57" i="3"/>
  <c r="C60" i="3"/>
  <c r="D62" i="3"/>
  <c r="D63" i="3"/>
  <c r="C78" i="3"/>
  <c r="C79" i="3"/>
  <c r="C16" i="3"/>
  <c r="D17" i="3"/>
  <c r="E37" i="3"/>
  <c r="E39" i="3"/>
  <c r="D42" i="3"/>
  <c r="D44" i="3"/>
  <c r="C38" i="3"/>
  <c r="C41" i="3"/>
  <c r="C45" i="3"/>
  <c r="D93" i="3"/>
  <c r="C94" i="3"/>
  <c r="C98" i="3"/>
  <c r="E100" i="3"/>
  <c r="D103" i="3"/>
  <c r="C106" i="3"/>
  <c r="E108" i="3"/>
  <c r="C111" i="3"/>
  <c r="C115" i="3"/>
  <c r="D120" i="3"/>
  <c r="E125" i="3"/>
  <c r="C143" i="3"/>
  <c r="E27" i="142"/>
  <c r="D34" i="142"/>
  <c r="D34" i="1" s="1"/>
  <c r="E38" i="142"/>
  <c r="E38" i="1" s="1"/>
  <c r="E111" i="142"/>
  <c r="E111" i="1" s="1"/>
  <c r="M26" i="221"/>
  <c r="D8" i="133"/>
  <c r="E8" i="133"/>
  <c r="E24" i="142"/>
  <c r="E24" i="1" s="1"/>
  <c r="E21" i="3"/>
  <c r="E44" i="3"/>
  <c r="D77" i="133"/>
  <c r="D88" i="133" s="1"/>
  <c r="C103" i="142"/>
  <c r="C96" i="3"/>
  <c r="D104" i="142"/>
  <c r="D104" i="1" s="1"/>
  <c r="D97" i="3"/>
  <c r="E105" i="142"/>
  <c r="E105" i="1" s="1"/>
  <c r="E98" i="3"/>
  <c r="C107" i="142"/>
  <c r="C107" i="1" s="1"/>
  <c r="C100" i="3"/>
  <c r="D108" i="142"/>
  <c r="D108" i="1" s="1"/>
  <c r="D101" i="3"/>
  <c r="E109" i="142"/>
  <c r="E109" i="1" s="1"/>
  <c r="E102" i="3"/>
  <c r="C111" i="142"/>
  <c r="C111" i="1" s="1"/>
  <c r="C104" i="3"/>
  <c r="D112" i="142"/>
  <c r="D112" i="1" s="1"/>
  <c r="D105" i="3"/>
  <c r="E113" i="142"/>
  <c r="E113" i="1" s="1"/>
  <c r="E106" i="3"/>
  <c r="C115" i="142"/>
  <c r="C115" i="1" s="1"/>
  <c r="C108" i="3"/>
  <c r="D116" i="142"/>
  <c r="D116" i="1" s="1"/>
  <c r="D109" i="3"/>
  <c r="E117" i="142"/>
  <c r="E117" i="1" s="1"/>
  <c r="E110" i="3"/>
  <c r="D122" i="142"/>
  <c r="D122" i="1" s="1"/>
  <c r="D115" i="3"/>
  <c r="C123" i="142"/>
  <c r="C116" i="3"/>
  <c r="D117" i="3"/>
  <c r="D124" i="142"/>
  <c r="D124" i="1" s="1"/>
  <c r="E125" i="142"/>
  <c r="E125" i="1" s="1"/>
  <c r="E118" i="3"/>
  <c r="E129" i="142"/>
  <c r="E129" i="1" s="1"/>
  <c r="E122" i="3"/>
  <c r="C131" i="142"/>
  <c r="C131" i="1" s="1"/>
  <c r="C124" i="3"/>
  <c r="D125" i="3"/>
  <c r="D132" i="142"/>
  <c r="D132" i="1" s="1"/>
  <c r="E148" i="142"/>
  <c r="E148" i="1" s="1"/>
  <c r="E141" i="3"/>
  <c r="E150" i="142"/>
  <c r="E150" i="1" s="1"/>
  <c r="E143" i="3"/>
  <c r="C9" i="3"/>
  <c r="D10" i="3"/>
  <c r="E11" i="3"/>
  <c r="E12" i="3"/>
  <c r="E13" i="3"/>
  <c r="C23" i="3"/>
  <c r="D28" i="3"/>
  <c r="C31" i="3"/>
  <c r="D32" i="3"/>
  <c r="E33" i="3"/>
  <c r="D35" i="3"/>
  <c r="E49" i="3"/>
  <c r="C51" i="3"/>
  <c r="C52" i="3"/>
  <c r="D53" i="3"/>
  <c r="E55" i="3"/>
  <c r="E56" i="3"/>
  <c r="C58" i="3"/>
  <c r="D60" i="3"/>
  <c r="D61" i="3"/>
  <c r="E63" i="3"/>
  <c r="C76" i="3"/>
  <c r="D79" i="3"/>
  <c r="D80" i="3"/>
  <c r="D20" i="3"/>
  <c r="D38" i="3"/>
  <c r="E40" i="3"/>
  <c r="E42" i="3"/>
  <c r="E45" i="3"/>
  <c r="C39" i="3"/>
  <c r="C42" i="3"/>
  <c r="C46" i="3"/>
  <c r="E93" i="3"/>
  <c r="C95" i="3"/>
  <c r="D98" i="3"/>
  <c r="C101" i="3"/>
  <c r="E103" i="3"/>
  <c r="D106" i="3"/>
  <c r="C109" i="3"/>
  <c r="D111" i="3"/>
  <c r="E121" i="3"/>
  <c r="D140" i="3"/>
  <c r="C44" i="210"/>
  <c r="C29" i="142"/>
  <c r="E35" i="142"/>
  <c r="E35" i="1" s="1"/>
  <c r="C53" i="142"/>
  <c r="C60" i="142"/>
  <c r="D44" i="142"/>
  <c r="E49" i="142"/>
  <c r="E49" i="1" s="1"/>
  <c r="C117" i="142"/>
  <c r="C117" i="1" s="1"/>
  <c r="D128" i="142"/>
  <c r="D128" i="1" s="1"/>
  <c r="E22" i="133"/>
  <c r="D40" i="3"/>
  <c r="D54" i="133"/>
  <c r="D103" i="142"/>
  <c r="D96" i="3"/>
  <c r="E104" i="142"/>
  <c r="E104" i="1" s="1"/>
  <c r="E97" i="3"/>
  <c r="C106" i="142"/>
  <c r="C106" i="1" s="1"/>
  <c r="C99" i="3"/>
  <c r="D107" i="142"/>
  <c r="D107" i="1" s="1"/>
  <c r="D100" i="3"/>
  <c r="E108" i="142"/>
  <c r="E108" i="1" s="1"/>
  <c r="E101" i="3"/>
  <c r="C110" i="142"/>
  <c r="C110" i="1" s="1"/>
  <c r="C103" i="3"/>
  <c r="D111" i="142"/>
  <c r="D111" i="1" s="1"/>
  <c r="D104" i="3"/>
  <c r="E112" i="142"/>
  <c r="E112" i="1" s="1"/>
  <c r="E105" i="3"/>
  <c r="C114" i="142"/>
  <c r="C114" i="1" s="1"/>
  <c r="C107" i="3"/>
  <c r="D115" i="142"/>
  <c r="D115" i="1" s="1"/>
  <c r="D108" i="3"/>
  <c r="E116" i="142"/>
  <c r="E116" i="1" s="1"/>
  <c r="E109" i="3"/>
  <c r="D121" i="142"/>
  <c r="D114" i="3"/>
  <c r="D123" i="142"/>
  <c r="D123" i="1" s="1"/>
  <c r="D116" i="3"/>
  <c r="C147" i="142"/>
  <c r="C140" i="3"/>
  <c r="C139" i="3" s="1"/>
  <c r="C153" i="3" s="1"/>
  <c r="C139" i="133"/>
  <c r="C153" i="133" s="1"/>
  <c r="D9" i="3"/>
  <c r="D27" i="3"/>
  <c r="C34" i="3"/>
  <c r="D52" i="3"/>
  <c r="E53" i="3"/>
  <c r="C56" i="3"/>
  <c r="D58" i="3"/>
  <c r="E61" i="3"/>
  <c r="E62" i="3"/>
  <c r="C75" i="3"/>
  <c r="D76" i="3"/>
  <c r="D78" i="3"/>
  <c r="E80" i="3"/>
  <c r="E16" i="3"/>
  <c r="C18" i="3"/>
  <c r="E20" i="3"/>
  <c r="D43" i="3"/>
  <c r="C43" i="3"/>
  <c r="C47" i="3"/>
  <c r="D94" i="3"/>
  <c r="E96" i="3"/>
  <c r="C102" i="3"/>
  <c r="D107" i="3"/>
  <c r="C114" i="3"/>
  <c r="E117" i="3"/>
  <c r="C123" i="3"/>
  <c r="C127" i="142"/>
  <c r="C127" i="1" s="1"/>
  <c r="M18" i="218"/>
  <c r="M13" i="220"/>
  <c r="L18" i="220"/>
  <c r="M18" i="220" s="1"/>
  <c r="M18" i="223"/>
  <c r="E9" i="143" l="1"/>
  <c r="E98" i="143" s="1"/>
  <c r="E165" i="143"/>
  <c r="E93" i="143"/>
  <c r="C8" i="3"/>
  <c r="E33" i="142"/>
  <c r="E32" i="73"/>
  <c r="I32" i="73"/>
  <c r="D20" i="76"/>
  <c r="D91" i="1"/>
  <c r="B13" i="76" s="1"/>
  <c r="D154" i="135"/>
  <c r="C22" i="3"/>
  <c r="E127" i="133"/>
  <c r="E154" i="133" s="1"/>
  <c r="E91" i="1"/>
  <c r="B19" i="76" s="1"/>
  <c r="E19" i="76" s="1"/>
  <c r="E155" i="212"/>
  <c r="E90" i="212"/>
  <c r="C154" i="135"/>
  <c r="D127" i="133"/>
  <c r="D154" i="133" s="1"/>
  <c r="C154" i="133"/>
  <c r="D139" i="3"/>
  <c r="D153" i="3" s="1"/>
  <c r="C89" i="135"/>
  <c r="E54" i="3"/>
  <c r="E88" i="133"/>
  <c r="E89" i="135"/>
  <c r="D89" i="135"/>
  <c r="D77" i="3"/>
  <c r="D54" i="3"/>
  <c r="C88" i="133"/>
  <c r="E15" i="3"/>
  <c r="C74" i="3"/>
  <c r="C59" i="3"/>
  <c r="D93" i="144"/>
  <c r="D162" i="144" s="1"/>
  <c r="D149" i="197"/>
  <c r="C5" i="203"/>
  <c r="B6" i="204"/>
  <c r="D8" i="3"/>
  <c r="E30" i="3"/>
  <c r="E29" i="3" s="1"/>
  <c r="C162" i="144"/>
  <c r="H33" i="61"/>
  <c r="D91" i="142"/>
  <c r="C113" i="3"/>
  <c r="E59" i="3"/>
  <c r="C89" i="197"/>
  <c r="D59" i="138"/>
  <c r="C59" i="79"/>
  <c r="D89" i="197"/>
  <c r="D150" i="197" s="1"/>
  <c r="C147" i="1"/>
  <c r="C146" i="1" s="1"/>
  <c r="C159" i="1" s="1"/>
  <c r="B25" i="76" s="1"/>
  <c r="E25" i="76" s="1"/>
  <c r="C146" i="142"/>
  <c r="C159" i="142" s="1"/>
  <c r="D121" i="1"/>
  <c r="D120" i="1" s="1"/>
  <c r="D120" i="142"/>
  <c r="E92" i="3"/>
  <c r="E64" i="133"/>
  <c r="E147" i="1"/>
  <c r="E146" i="1" s="1"/>
  <c r="E159" i="1" s="1"/>
  <c r="E146" i="142"/>
  <c r="E159" i="142" s="1"/>
  <c r="E165" i="142" s="1"/>
  <c r="C36" i="3"/>
  <c r="E121" i="1"/>
  <c r="E120" i="1" s="1"/>
  <c r="E120" i="142"/>
  <c r="D19" i="1"/>
  <c r="D18" i="1" s="1"/>
  <c r="D18" i="142"/>
  <c r="D22" i="3"/>
  <c r="C15" i="1"/>
  <c r="C11" i="1" s="1"/>
  <c r="C11" i="142"/>
  <c r="E13" i="76"/>
  <c r="D44" i="1"/>
  <c r="D39" i="1" s="1"/>
  <c r="D39" i="142"/>
  <c r="C29" i="1"/>
  <c r="C25" i="1" s="1"/>
  <c r="C25" i="142"/>
  <c r="E48" i="3"/>
  <c r="C123" i="1"/>
  <c r="C120" i="1" s="1"/>
  <c r="C120" i="142"/>
  <c r="D64" i="133"/>
  <c r="D89" i="133" s="1"/>
  <c r="E36" i="3"/>
  <c r="C77" i="3"/>
  <c r="E41" i="1"/>
  <c r="E39" i="1" s="1"/>
  <c r="E39" i="142"/>
  <c r="D26" i="1"/>
  <c r="D25" i="1" s="1"/>
  <c r="D25" i="142"/>
  <c r="C92" i="3"/>
  <c r="D74" i="3"/>
  <c r="D15" i="3"/>
  <c r="C33" i="1"/>
  <c r="C32" i="1" s="1"/>
  <c r="C32" i="142"/>
  <c r="E33" i="1"/>
  <c r="E32" i="1" s="1"/>
  <c r="E32" i="142"/>
  <c r="E13" i="1"/>
  <c r="E11" i="1" s="1"/>
  <c r="E11" i="142"/>
  <c r="D33" i="1"/>
  <c r="D32" i="1" s="1"/>
  <c r="D32" i="142"/>
  <c r="E96" i="144"/>
  <c r="E164" i="144" s="1"/>
  <c r="I2" i="73"/>
  <c r="I2" i="61" s="1"/>
  <c r="G4" i="63" s="1"/>
  <c r="G4" i="64" s="1"/>
  <c r="G32" i="73"/>
  <c r="C32" i="73"/>
  <c r="D8" i="76"/>
  <c r="D103" i="1"/>
  <c r="D99" i="1" s="1"/>
  <c r="D99" i="142"/>
  <c r="C60" i="1"/>
  <c r="C57" i="1" s="1"/>
  <c r="C57" i="142"/>
  <c r="D59" i="3"/>
  <c r="E27" i="1"/>
  <c r="E25" i="1" s="1"/>
  <c r="E25" i="142"/>
  <c r="D92" i="3"/>
  <c r="D48" i="3"/>
  <c r="D148" i="1"/>
  <c r="D146" i="1" s="1"/>
  <c r="D159" i="1" s="1"/>
  <c r="D146" i="142"/>
  <c r="D159" i="142" s="1"/>
  <c r="E102" i="1"/>
  <c r="E99" i="1" s="1"/>
  <c r="E99" i="142"/>
  <c r="C83" i="1"/>
  <c r="C80" i="1" s="1"/>
  <c r="C91" i="1" s="1"/>
  <c r="C80" i="142"/>
  <c r="C91" i="142" s="1"/>
  <c r="C165" i="142" s="1"/>
  <c r="E8" i="3"/>
  <c r="E20" i="1"/>
  <c r="E18" i="1" s="1"/>
  <c r="E18" i="142"/>
  <c r="C29" i="3"/>
  <c r="C64" i="133"/>
  <c r="D14" i="76"/>
  <c r="D32" i="73"/>
  <c r="H32" i="73"/>
  <c r="D113" i="3"/>
  <c r="C53" i="1"/>
  <c r="C51" i="1" s="1"/>
  <c r="C51" i="142"/>
  <c r="D36" i="3"/>
  <c r="C103" i="1"/>
  <c r="C99" i="1" s="1"/>
  <c r="C134" i="1" s="1"/>
  <c r="C99" i="142"/>
  <c r="C134" i="142" s="1"/>
  <c r="C160" i="142" s="1"/>
  <c r="C15" i="3"/>
  <c r="E139" i="3"/>
  <c r="E153" i="3" s="1"/>
  <c r="E63" i="1"/>
  <c r="E62" i="1" s="1"/>
  <c r="E62" i="142"/>
  <c r="E77" i="3"/>
  <c r="E88" i="3" s="1"/>
  <c r="C48" i="3"/>
  <c r="E22" i="3"/>
  <c r="E113" i="3"/>
  <c r="C23" i="1"/>
  <c r="C18" i="1" s="1"/>
  <c r="C18" i="142"/>
  <c r="D29" i="3"/>
  <c r="E33" i="61"/>
  <c r="I33" i="61"/>
  <c r="E9" i="144" l="1"/>
  <c r="E98" i="144" s="1"/>
  <c r="E89" i="133"/>
  <c r="D88" i="3"/>
  <c r="C64" i="3"/>
  <c r="D165" i="142"/>
  <c r="C89" i="133"/>
  <c r="C88" i="3"/>
  <c r="C89" i="3" s="1"/>
  <c r="C127" i="3"/>
  <c r="C154" i="3" s="1"/>
  <c r="D64" i="3"/>
  <c r="D89" i="3" s="1"/>
  <c r="E134" i="142"/>
  <c r="E160" i="142" s="1"/>
  <c r="D134" i="142"/>
  <c r="D160" i="142" s="1"/>
  <c r="D134" i="1"/>
  <c r="B30" i="76" s="1"/>
  <c r="E30" i="76" s="1"/>
  <c r="B24" i="76"/>
  <c r="E24" i="76" s="1"/>
  <c r="C160" i="1"/>
  <c r="B26" i="76" s="1"/>
  <c r="E26" i="76" s="1"/>
  <c r="E64" i="3"/>
  <c r="E89" i="3" s="1"/>
  <c r="E134" i="1"/>
  <c r="D127" i="3"/>
  <c r="D154" i="3" s="1"/>
  <c r="E67" i="1"/>
  <c r="D67" i="142"/>
  <c r="L5" i="221"/>
  <c r="L5" i="224"/>
  <c r="L5" i="218"/>
  <c r="L5" i="217"/>
  <c r="L5" i="223"/>
  <c r="L5" i="222"/>
  <c r="L5" i="219"/>
  <c r="L5" i="220"/>
  <c r="L5" i="132"/>
  <c r="E4" i="3"/>
  <c r="E4" i="133" s="1"/>
  <c r="B37" i="76"/>
  <c r="E37" i="76" s="1"/>
  <c r="E165" i="1"/>
  <c r="C67" i="142"/>
  <c r="D67" i="1"/>
  <c r="E127" i="3"/>
  <c r="E154" i="3" s="1"/>
  <c r="E67" i="142"/>
  <c r="C165" i="1"/>
  <c r="B7" i="76"/>
  <c r="E7" i="76" s="1"/>
  <c r="B31" i="76"/>
  <c r="E31" i="76" s="1"/>
  <c r="D165" i="1"/>
  <c r="C67" i="1"/>
  <c r="E4" i="73" l="1"/>
  <c r="I4" i="73" s="1"/>
  <c r="C155" i="3"/>
  <c r="D155" i="3"/>
  <c r="D160" i="1"/>
  <c r="B32" i="76" s="1"/>
  <c r="E32" i="76" s="1"/>
  <c r="C92" i="1"/>
  <c r="C164" i="1"/>
  <c r="B6" i="76"/>
  <c r="E6" i="76" s="1"/>
  <c r="D92" i="1"/>
  <c r="B12" i="76"/>
  <c r="E12" i="76" s="1"/>
  <c r="D164" i="1"/>
  <c r="B36" i="76"/>
  <c r="E36" i="76" s="1"/>
  <c r="E160" i="1"/>
  <c r="B38" i="76" s="1"/>
  <c r="E38" i="76" s="1"/>
  <c r="D92" i="142"/>
  <c r="D164" i="142"/>
  <c r="C164" i="142"/>
  <c r="C92" i="142"/>
  <c r="E92" i="142"/>
  <c r="E164" i="142"/>
  <c r="E92" i="1"/>
  <c r="B20" i="76" s="1"/>
  <c r="E20" i="76" s="1"/>
  <c r="E164" i="1"/>
  <c r="B18" i="76"/>
  <c r="E18" i="76" s="1"/>
  <c r="E4" i="61" l="1"/>
  <c r="I4" i="61" s="1"/>
  <c r="D161" i="1"/>
  <c r="B14" i="76"/>
  <c r="E14" i="76" s="1"/>
  <c r="B8" i="76"/>
  <c r="E8" i="76" s="1"/>
  <c r="C161" i="1"/>
</calcChain>
</file>

<file path=xl/sharedStrings.xml><?xml version="1.0" encoding="utf-8"?>
<sst xmlns="http://schemas.openxmlformats.org/spreadsheetml/2006/main" count="5712" uniqueCount="1047">
  <si>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</si>
  <si>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</si>
  <si>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</si>
  <si>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</si>
  <si>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</si>
  <si>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</si>
  <si>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</si>
  <si>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</si>
  <si>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</si>
  <si>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</si>
  <si>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</si>
  <si>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</si>
  <si>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</si>
  <si>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</si>
  <si>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</si>
  <si>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</si>
  <si>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</si>
  <si>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</si>
  <si>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</si>
  <si>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</si>
  <si>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</si>
  <si>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</si>
  <si>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</si>
  <si>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</si>
  <si>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</si>
  <si>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</si>
  <si>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</si>
  <si>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</si>
  <si>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</si>
  <si>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</si>
  <si>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</si>
  <si>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</si>
  <si>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</si>
  <si>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</si>
  <si>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</si>
  <si>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</si>
  <si>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</si>
  <si>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</si>
  <si>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</si>
  <si>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</si>
  <si>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</si>
  <si>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</si>
  <si>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</si>
  <si>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</si>
  <si>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</si>
  <si>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</si>
  <si>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</si>
  <si>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</si>
  <si>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</si>
  <si>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</si>
  <si>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</si>
  <si>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</si>
  <si>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</si>
  <si>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</si>
  <si>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</si>
  <si>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</si>
  <si>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</si>
  <si>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</si>
  <si>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</si>
  <si>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</si>
  <si>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</si>
  <si>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</si>
  <si>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</si>
  <si>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</si>
  <si>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</si>
  <si>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</si>
  <si>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</si>
  <si>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</si>
  <si>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</si>
  <si>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</si>
  <si>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</si>
  <si>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</si>
  <si>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</si>
  <si>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</si>
  <si>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</si>
  <si>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</si>
  <si>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</si>
  <si>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</si>
  <si>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</si>
  <si>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</si>
  <si>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</si>
  <si>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</si>
  <si>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</si>
  <si>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</si>
  <si>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</si>
  <si>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</si>
  <si>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</si>
  <si>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</si>
  <si>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</si>
  <si>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</si>
  <si>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</si>
  <si>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</si>
  <si>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</si>
  <si>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</si>
  <si>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</si>
  <si>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</si>
  <si>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</si>
  <si>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</si>
  <si>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</si>
  <si>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</si>
  <si>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</si>
  <si>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</si>
  <si>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</si>
  <si>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</si>
  <si>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</si>
  <si>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</si>
  <si>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</si>
  <si>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</si>
  <si>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</si>
  <si>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</si>
  <si>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</si>
  <si>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</si>
  <si>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</si>
  <si>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</si>
  <si>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</si>
  <si>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</si>
  <si>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</si>
  <si>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</si>
  <si>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</si>
  <si>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</si>
  <si>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</si>
  <si>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</si>
  <si>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</si>
  <si>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</si>
  <si>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</si>
  <si>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</si>
  <si>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</si>
  <si>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</si>
  <si>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</si>
  <si>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</si>
  <si>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</si>
  <si>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</si>
  <si>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</si>
  <si>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</si>
  <si>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</si>
  <si>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</si>
  <si>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</si>
  <si>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</si>
  <si>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</si>
  <si>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</si>
  <si>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</si>
  <si>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</si>
  <si>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</si>
  <si>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</si>
  <si>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</si>
  <si>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</si>
  <si>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</si>
  <si>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</si>
  <si>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</si>
  <si>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</si>
  <si>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</si>
  <si>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</si>
  <si>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</si>
  <si>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</si>
  <si>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</si>
  <si>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</si>
  <si>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</si>
  <si>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</si>
  <si>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</si>
  <si>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</si>
  <si>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</si>
  <si>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</si>
  <si>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</si>
  <si>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</si>
  <si>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</si>
  <si>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</si>
  <si>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</si>
  <si>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</si>
  <si>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</si>
  <si>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</si>
  <si>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</si>
  <si>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</si>
  <si>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</si>
  <si>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</si>
  <si>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</si>
  <si>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</si>
  <si>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</si>
  <si>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</si>
  <si>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</si>
  <si>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</si>
  <si>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</si>
  <si>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</si>
  <si>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</si>
  <si>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</si>
  <si>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</si>
  <si>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</si>
  <si>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</si>
  <si>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</si>
  <si>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</si>
  <si>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</si>
  <si>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</si>
  <si>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</si>
  <si>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</si>
  <si>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</si>
  <si>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</si>
  <si>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</si>
  <si>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</si>
  <si>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</si>
  <si>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</si>
  <si>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</si>
  <si>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</si>
  <si>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</si>
  <si>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</si>
  <si>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</si>
  <si>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</si>
  <si>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</si>
  <si>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</si>
  <si>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</si>
  <si>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</si>
  <si>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</si>
  <si>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</si>
  <si>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</si>
  <si>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</si>
  <si>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</si>
  <si>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</si>
  <si>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</si>
  <si>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</si>
  <si>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</si>
  <si>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</si>
  <si>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</si>
  <si>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</si>
  <si>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</si>
  <si>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</si>
  <si>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</si>
  <si>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</si>
  <si>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</si>
  <si>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</si>
  <si>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</si>
  <si>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</si>
  <si>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</si>
  <si>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</si>
  <si>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</si>
  <si>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</si>
  <si>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</si>
  <si>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</si>
  <si>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</si>
  <si>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</si>
  <si>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</si>
  <si>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</si>
  <si>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</si>
  <si>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</si>
  <si>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</si>
  <si>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</si>
  <si>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</si>
  <si>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</si>
  <si>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</si>
  <si>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</si>
  <si>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</si>
  <si>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</si>
  <si>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</si>
  <si>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</si>
  <si>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</si>
  <si>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</si>
  <si>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</si>
  <si>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</si>
  <si>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</si>
  <si>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</si>
  <si>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</si>
  <si>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</si>
  <si>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</si>
  <si>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</si>
  <si>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</si>
  <si>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</si>
  <si>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</si>
  <si>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</si>
  <si>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</si>
  <si>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</si>
  <si>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</si>
  <si>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</si>
  <si>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</si>
  <si>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</si>
  <si>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</si>
  <si>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</si>
  <si>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</si>
  <si>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</si>
  <si>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</si>
  <si>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</si>
  <si>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</si>
  <si>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</si>
  <si>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</si>
  <si>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</si>
  <si>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</si>
  <si>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</si>
  <si>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</si>
  <si>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</si>
  <si>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</si>
  <si>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</si>
  <si>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</si>
  <si>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</si>
  <si>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</si>
  <si>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</si>
  <si>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</si>
  <si>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</si>
  <si>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</si>
  <si>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</si>
  <si>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</si>
  <si>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</si>
  <si>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</si>
  <si>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</si>
  <si>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</si>
  <si>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</si>
  <si>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</si>
  <si>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</si>
  <si>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</si>
  <si>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</si>
  <si>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</si>
  <si>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</si>
  <si>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</si>
  <si>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</si>
  <si>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</si>
  <si>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</si>
  <si>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</si>
  <si>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</si>
  <si>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</si>
  <si>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</si>
  <si>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</si>
  <si>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</si>
  <si>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</si>
  <si>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</si>
  <si>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</si>
  <si>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</si>
  <si>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</si>
  <si>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</si>
  <si>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</si>
  <si>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</si>
  <si>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</si>
  <si>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</si>
  <si>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</si>
  <si>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</si>
  <si>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</si>
  <si>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</si>
  <si>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</si>
  <si>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</si>
  <si>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</si>
  <si>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</si>
  <si>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</si>
  <si>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</si>
  <si>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</si>
  <si>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</si>
  <si>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</si>
  <si>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</si>
  <si>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</si>
  <si>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</si>
  <si>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</si>
  <si>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</si>
  <si>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</si>
  <si>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</si>
  <si>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</si>
  <si>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</si>
  <si>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</si>
  <si>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</si>
  <si>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</si>
  <si>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</si>
  <si>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</si>
  <si>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</si>
  <si>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</si>
  <si>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</si>
  <si>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</si>
  <si>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</si>
  <si>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</si>
  <si>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</si>
  <si>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</si>
  <si>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</si>
  <si>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</si>
  <si>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</si>
  <si>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</si>
  <si>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</si>
  <si>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</si>
  <si>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</si>
  <si>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</si>
  <si>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</si>
  <si>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</si>
  <si>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</si>
  <si>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</si>
  <si>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</si>
  <si>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</si>
  <si>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</si>
  <si>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</si>
  <si>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</si>
  <si>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</si>
  <si>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</si>
  <si>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</si>
  <si>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</si>
  <si>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</si>
  <si>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</si>
  <si>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</si>
  <si>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</si>
  <si>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</si>
  <si>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</si>
  <si>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</si>
  <si>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</si>
  <si>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</si>
  <si>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</si>
  <si>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</si>
  <si>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</si>
  <si>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</si>
  <si>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</si>
  <si>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</si>
  <si>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</si>
  <si>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</si>
  <si>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</si>
  <si>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</si>
  <si>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</si>
  <si>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</si>
  <si>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</si>
  <si>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</si>
  <si>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</si>
  <si>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</si>
  <si>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</si>
  <si>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</si>
  <si>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</si>
  <si>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</si>
  <si>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</si>
  <si>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</si>
  <si>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</si>
  <si>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</si>
  <si>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</si>
  <si>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</si>
  <si>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</si>
  <si>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</si>
  <si>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</si>
  <si>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</si>
  <si>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</si>
  <si>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</si>
  <si>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</si>
  <si>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</si>
  <si>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</si>
  <si>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</si>
  <si>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</si>
  <si>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</si>
  <si>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</si>
  <si>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</si>
  <si>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</si>
  <si>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</si>
  <si>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</si>
  <si>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</si>
  <si>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</si>
  <si>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</si>
  <si>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</si>
  <si>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</si>
  <si>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</si>
  <si>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</si>
  <si>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</si>
  <si>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</si>
  <si>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</si>
  <si>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</si>
  <si>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</si>
  <si>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</si>
  <si>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</si>
  <si>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</si>
  <si>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</si>
  <si>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</si>
  <si>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</si>
  <si>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</si>
  <si>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</si>
  <si>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</si>
  <si>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</si>
  <si>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</si>
  <si>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</si>
  <si>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</si>
  <si>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</si>
  <si>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</si>
  <si>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</si>
  <si>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</si>
  <si>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</si>
  <si>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</si>
  <si>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</si>
  <si>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</si>
  <si>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</si>
  <si>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</si>
  <si>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</si>
  <si>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</si>
  <si>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</si>
  <si>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</si>
  <si>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</si>
  <si>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</si>
  <si>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</si>
  <si>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</si>
  <si>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</si>
  <si>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</si>
  <si>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</si>
  <si>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</si>
  <si>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</si>
  <si>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</si>
  <si>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</si>
  <si>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</si>
  <si>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</si>
  <si>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</si>
  <si>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</si>
  <si>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</si>
  <si>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</si>
  <si>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</si>
  <si>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</si>
  <si>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</si>
  <si>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</si>
  <si>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</si>
  <si>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</si>
  <si>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</si>
  <si>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</si>
  <si>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</si>
  <si>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</si>
  <si>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</si>
  <si>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</si>
  <si>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</si>
  <si>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</si>
  <si>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</si>
  <si>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</si>
  <si>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</si>
  <si>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</si>
  <si>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</si>
  <si>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</si>
  <si>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</si>
  <si>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</si>
  <si>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</si>
  <si>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</si>
  <si>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</si>
  <si>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</si>
  <si>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</si>
  <si>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</si>
  <si>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</si>
  <si>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bevételei, kiadási, hozzűjárulások</t>
  </si>
  <si>
    <t>6.1. melléklet</t>
  </si>
  <si>
    <t>Működési célú központosított előirányzatok</t>
  </si>
  <si>
    <t>Helyi önkormányzatok kiegészítő támogatásai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</si>
  <si>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</si>
  <si>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</si>
  <si>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</si>
  <si>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</si>
  <si>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</si>
  <si>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</si>
  <si>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</si>
  <si>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</si>
  <si>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</si>
  <si>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</si>
  <si>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</si>
  <si>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</si>
  <si>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</si>
  <si>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</si>
  <si>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</si>
  <si>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</si>
  <si>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</si>
  <si>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</si>
  <si>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</si>
  <si>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</si>
  <si>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</si>
  <si>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</si>
  <si>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</si>
  <si>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</si>
  <si>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</si>
  <si>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</si>
  <si>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</si>
  <si>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</si>
  <si>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</si>
  <si>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</si>
  <si>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</si>
  <si>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</si>
  <si>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</si>
  <si>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</si>
  <si>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</si>
  <si>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</si>
  <si>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</si>
  <si>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</si>
  <si>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</si>
  <si>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</si>
  <si>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</si>
  <si>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</si>
  <si>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</si>
  <si>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</si>
  <si>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</si>
  <si>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</si>
  <si>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</si>
  <si>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</si>
  <si>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</si>
  <si>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</si>
  <si>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</si>
  <si>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</si>
  <si>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</si>
  <si>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</si>
  <si>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</si>
  <si>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</si>
  <si>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</si>
  <si>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</si>
  <si>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</si>
  <si>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</si>
  <si>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</si>
  <si>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</si>
  <si>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Egyéb adósság</t>
  </si>
  <si>
    <t>Belföldi összesen:</t>
  </si>
  <si>
    <t>II. Külföldi hitelezők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</si>
  <si>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</si>
  <si>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</si>
  <si>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</si>
  <si>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</si>
  <si>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</si>
  <si>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</si>
  <si>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</si>
  <si>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</si>
  <si>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</si>
  <si>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</si>
  <si>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</si>
  <si>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</si>
  <si>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</si>
  <si>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</si>
  <si>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</si>
  <si>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</si>
  <si>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</si>
  <si>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</si>
  <si>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</si>
  <si>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</si>
  <si>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</si>
  <si>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</si>
  <si>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</si>
  <si>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</si>
  <si>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</si>
  <si>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</si>
  <si>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</si>
  <si>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</si>
  <si>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</si>
  <si>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</si>
  <si>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</si>
  <si>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</si>
  <si>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</si>
  <si>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</si>
  <si>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</si>
  <si>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</si>
  <si>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</si>
  <si>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</si>
  <si>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</si>
  <si>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</si>
  <si>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</si>
  <si>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</si>
  <si>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</si>
  <si>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</si>
  <si>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</si>
  <si>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</si>
  <si>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</si>
  <si>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</si>
  <si>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</si>
  <si>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</si>
  <si>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</si>
  <si>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</si>
  <si>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</si>
  <si>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</si>
  <si>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</si>
  <si>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</si>
  <si>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</si>
  <si>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</si>
  <si>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</si>
  <si>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</si>
  <si>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</si>
  <si>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</si>
  <si>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</si>
  <si>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</si>
  <si>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</si>
  <si>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</si>
  <si>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</si>
  <si>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</si>
  <si>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</si>
  <si>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</si>
  <si>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</si>
  <si>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</si>
  <si>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</si>
  <si>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</si>
  <si>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</si>
  <si>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</si>
  <si>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</si>
  <si>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</si>
  <si>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</si>
  <si>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</si>
  <si>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</si>
  <si>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</si>
  <si>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</si>
  <si>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</si>
  <si>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</si>
  <si>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</si>
  <si>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</si>
  <si>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</si>
  <si>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</si>
  <si>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</si>
  <si>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</si>
  <si>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</si>
  <si>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</si>
  <si>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</si>
  <si>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</si>
  <si>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</si>
  <si>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</si>
  <si>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</si>
  <si>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</si>
  <si>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</si>
  <si>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</si>
  <si>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</si>
  <si>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</si>
  <si>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</si>
  <si>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</si>
  <si>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</si>
  <si>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</si>
  <si>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</si>
  <si>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</si>
  <si>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</si>
  <si>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</si>
  <si>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</si>
  <si>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</si>
  <si>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</si>
  <si>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</si>
  <si>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</si>
  <si>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</si>
  <si>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</si>
  <si>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</si>
  <si>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</si>
  <si>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</si>
  <si>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</si>
  <si>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</si>
  <si>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</si>
  <si>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</si>
  <si>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</si>
  <si>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</si>
  <si>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</si>
  <si>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</si>
  <si>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</si>
  <si>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</si>
  <si>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</si>
  <si>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</si>
  <si>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</si>
  <si>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</si>
  <si>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</si>
  <si>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</si>
  <si>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</si>
  <si>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</si>
  <si>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</si>
  <si>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</si>
  <si>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</si>
  <si>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</si>
  <si>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</si>
  <si>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</si>
  <si>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</si>
  <si>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</si>
  <si>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</si>
  <si>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</si>
  <si>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</si>
  <si>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</si>
  <si>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</si>
  <si>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</si>
  <si>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</si>
  <si>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</si>
  <si>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</si>
  <si>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</si>
  <si>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</si>
  <si>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</si>
  <si>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</si>
  <si>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</si>
  <si>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</si>
  <si>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</si>
  <si>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</si>
  <si>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</si>
  <si>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</si>
  <si>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</si>
  <si>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</si>
  <si>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</si>
  <si>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</si>
  <si>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</si>
  <si>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</si>
  <si>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</si>
  <si>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</si>
  <si>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</si>
  <si>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</si>
  <si>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</si>
  <si>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</si>
  <si>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</si>
  <si>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</si>
  <si>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</si>
  <si>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</si>
  <si>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</si>
  <si>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</si>
  <si>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2019. ÉVI ZÁRSZÁMADÁSÁNAK PÉNZÜGYI MÉRLEGE</t>
  </si>
  <si>
    <t>1. tájékoztató tábla</t>
  </si>
  <si>
    <t>Többéves kihatással járó döntésekből származó kötzelezettségek célok szerinti, évenkénti bontásban</t>
  </si>
  <si>
    <t>2. tájékoztató tábla</t>
  </si>
  <si>
    <t>2020.</t>
  </si>
  <si>
    <t>2021.</t>
  </si>
  <si>
    <t>2021. után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</si>
  <si>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</si>
  <si>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</si>
  <si>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</si>
  <si>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</si>
  <si>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</si>
  <si>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</si>
  <si>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</si>
  <si>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</si>
  <si>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</si>
  <si>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</si>
  <si>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</si>
  <si>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</si>
  <si>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</si>
  <si>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</si>
  <si>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</si>
  <si>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</si>
  <si>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</si>
  <si>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</si>
  <si>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</si>
  <si>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</si>
  <si>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</si>
  <si>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</si>
  <si>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</si>
  <si>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</si>
  <si>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</si>
  <si>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</si>
  <si>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</si>
  <si>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</si>
  <si>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</si>
  <si>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</si>
  <si>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</si>
  <si>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</si>
  <si>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</si>
  <si>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</si>
  <si>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</si>
  <si>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</si>
  <si>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</si>
  <si>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</si>
  <si>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</si>
  <si>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</si>
  <si>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</si>
  <si>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</si>
  <si>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</si>
  <si>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</si>
  <si>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</si>
  <si>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</si>
  <si>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</si>
  <si>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</si>
  <si>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</si>
  <si>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</si>
  <si>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</si>
  <si>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</si>
  <si>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</si>
  <si>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</si>
  <si>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</si>
  <si>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</si>
  <si>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</si>
  <si>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</si>
  <si>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</si>
  <si>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</si>
  <si>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</si>
  <si>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</si>
  <si>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2019.</t>
  </si>
  <si>
    <t>Forintban</t>
  </si>
  <si>
    <t>Jogcím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</si>
  <si>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</si>
  <si>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</si>
  <si>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</si>
  <si>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</si>
  <si>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</si>
  <si>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</si>
  <si>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</si>
  <si>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</si>
  <si>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</si>
  <si>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</si>
  <si>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</si>
  <si>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</si>
  <si>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</si>
  <si>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</si>
  <si>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2018. évi általános működés és ágazati feladatok támogatásának alakulása jogcímenként</t>
  </si>
  <si>
    <t>KÖTELEZŐ FELADATOK PÉNZÜGYI MÉRLEGE</t>
  </si>
  <si>
    <t>ÖNKÉNT VÁLLALT FELADATOK PÉNZÜGYI MÉRLEGE</t>
  </si>
  <si>
    <t>ÁLLAMIGAZGATÁSI FELADATOK PÉNZÜGYI MÉRLEGE</t>
  </si>
  <si>
    <t>2018. évi teljesítés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</si>
  <si>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</si>
  <si>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</si>
  <si>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</si>
  <si>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</si>
  <si>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IPA Kerékpárút</t>
  </si>
  <si>
    <t>2016</t>
  </si>
  <si>
    <t>TOP-1.4.1-15-BK1-2016-00024 Modern Bölcsöde</t>
  </si>
  <si>
    <t>2018</t>
  </si>
  <si>
    <t>TOP-1.1.2-16-BK1-2017-00004 Inkubátorház</t>
  </si>
  <si>
    <t>TOP-1.1.1-16-BK1-2017-00015 Iparterület</t>
  </si>
  <si>
    <t xml:space="preserve">2018 </t>
  </si>
  <si>
    <t>Művelődési Ház ké.tárgyi eszk.</t>
  </si>
  <si>
    <t>Bokréta Önkormányzati Óvoda egyéb kisért.te.</t>
  </si>
  <si>
    <t>Közfoglalkoztatási program kisért.te.</t>
  </si>
  <si>
    <t>EFOP-3.9.2-16 Humán kapacitások fejlesztése kisért.t.eszköz</t>
  </si>
  <si>
    <t>TOP-3.2.1-16 Energetikai páláyzat</t>
  </si>
  <si>
    <t>Szolgálati lakások felújítása</t>
  </si>
  <si>
    <t>Vízhálózat felújítás</t>
  </si>
  <si>
    <t>Tompa Város Önkormányzata</t>
  </si>
  <si>
    <t>Pénzbeni és természetbeni szociális feladatok bevételei, kiadásai</t>
  </si>
  <si>
    <t>Egészségügyi feladatok bevételei, kiadása</t>
  </si>
  <si>
    <t>Szociális Intézményi feladatok bevételei, kiadásai</t>
  </si>
  <si>
    <t>Település üzemeltetési feladatok bevételei, kiadása</t>
  </si>
  <si>
    <t>Tompai Polgármesteri Hivatal</t>
  </si>
  <si>
    <t>Bokréta Önkormányzati Óvoda</t>
  </si>
  <si>
    <t>Összes bevételei, kiadásai</t>
  </si>
  <si>
    <t>Művelődési Ház és Könyvtár</t>
  </si>
  <si>
    <t>2.számú melléklet</t>
  </si>
  <si>
    <t>I.A helyi önkormányzatok működésének általános támogatása</t>
  </si>
  <si>
    <t>I.1.a) Önkormányzati hivatal működésének támogatása beszámítás után</t>
  </si>
  <si>
    <t>I.1.b) Település-üzemeltetéshez kapcsolódó feladatellátás támogatása összesen beszámítás után</t>
  </si>
  <si>
    <t>Ezen belül:I.1.ba) A zöldterület-gazdálkodással kapcsolatos feladatok ellátásának támogatása:  0
I.1.bb) Közvilágítás fenntartásának támogatása: 0
I.1.bc) Köztemető fenntartással kapcsolatos feladatok támogatása: 0
I.1.bd) Közutak fenntartásának támogatása: 6.710.963</t>
  </si>
  <si>
    <t>Info: Beszámítás összege (iparűzési adóalap 0,55 %-a):45.449.626</t>
  </si>
  <si>
    <t>I.1.c) Egyéb kötelező önkormányzati feladatok támogatása beszámítás után:0</t>
  </si>
  <si>
    <t>I.1.d) Lakott külterülettel kapcsolatos feladatok támogatása beszámítás után:0</t>
  </si>
  <si>
    <t>I.1.e) Üdülőhelyi feladatok támogatása beszámítás után:0</t>
  </si>
  <si>
    <t>I.4.Határátkelőhelyek fenntartásának támogatása</t>
  </si>
  <si>
    <t>I.6. Polgrmesteri illetmény támogatása</t>
  </si>
  <si>
    <t>II.A települési önkormányzatok egyes köznevelési feladatainak támogatása</t>
  </si>
  <si>
    <t>II.1. (4) 2 óvodapedagógusok elismert létszáma (pótlólagos összeg)</t>
  </si>
  <si>
    <t>II.4.a (1) Alapfokozatú végzettségű pedagógus II. kategóriába sorolt óvodapedagógusok kiegészítő támogatása, akik a minősítést 2016. december 31-éig szerezték meg</t>
  </si>
  <si>
    <t>II.4.b (1) Alapfokozatú végzettségű pedagógus II. kategóriába sorolt óvodapedagógusok kiegészítő támogatása, akik a minősítést 2018. január 1-jei átsorolássalszerezték meg</t>
  </si>
  <si>
    <t>II.5. Kiegészítő támogatás az óvodapedagógusok minősítéséből adódó többletkiadásokhoz</t>
  </si>
  <si>
    <t>III.A települési önkormányzatok szociális és gyermekjóléti és gyermekétkeztetési feladatainak támogatása</t>
  </si>
  <si>
    <t>III.2. A települési önkormányzatok szociális feladatainak egyéb támogatása</t>
  </si>
  <si>
    <t>III.3.c (1) szociális étkeztetés</t>
  </si>
  <si>
    <t>III.3.e falugondnoki vagy tanyagondnoki szolgáltatás</t>
  </si>
  <si>
    <t>III.5.a) gyermekétkeztetés támogatása (elismert dolgozók bértámogatása)</t>
  </si>
  <si>
    <t xml:space="preserve">III.5.b) gyermekétkeztetés üzemeltetési támogatása </t>
  </si>
  <si>
    <t xml:space="preserve">III.6. rászoruló gyermekek szünidei étkeztetésének támogatása </t>
  </si>
  <si>
    <t>IV. A települési Önkormányzatok kulturális feladatainak támogatása</t>
  </si>
  <si>
    <t xml:space="preserve">IV.1.d) Könyvtári és közművelődési feladatok támogatása </t>
  </si>
  <si>
    <t>Módosított támogatás összege</t>
  </si>
  <si>
    <t xml:space="preserve">II.1. (1) 1 óvodapedagógusok elismert létszáma alapján bértámogatás 2018. évben 8 hónapra </t>
  </si>
  <si>
    <t>II.1. (2) 1 óvodapedagógusok nevelő munkáját közvetlenül segítők száma 2018. évben 8 hónapra</t>
  </si>
  <si>
    <t>II.1. (1) 2 óvodapedagógusok elismert létszáma 2018. évben 4 hónapra</t>
  </si>
  <si>
    <t>II.1. (2) 2 óvodapedagógusok nevelő munkáját közvetlenül segítők száma 2018. évben 4 hónapra</t>
  </si>
  <si>
    <t>II.2.(1) Óvodaműködtetési támogatás 2018. évben nyitva tartás ideje a 8 órát eléri</t>
  </si>
  <si>
    <t>II.2.(1) Óvodaműködtetési támogatás 2018. évben nyitva tartás ideje a 8 órát nem éri el</t>
  </si>
  <si>
    <t>I.5. 2016 évről áthúzódó bérkompenzáció támogatása</t>
  </si>
  <si>
    <t>3. számú melléklet</t>
  </si>
  <si>
    <t>2. A kéményseprő-ipari közszolgáltatás helyi önkormányzat általi 
ellátásának támogatása</t>
  </si>
  <si>
    <t>9. A települési önkormányzatok szociális célú tüzelőanyag vásárlásához kapcsolódó támogatása</t>
  </si>
  <si>
    <t>10. Önkormányzatok rendkívüli támogatása</t>
  </si>
  <si>
    <t>Kiegészítő támogatás</t>
  </si>
  <si>
    <t xml:space="preserve">  Államháztartáson belüli megelőlegezés</t>
  </si>
  <si>
    <t>Államháztartáson belüli megelőlegezés visszafizetése</t>
  </si>
  <si>
    <t>Egyéb közhatalmi bevételek, talajterhelési díj</t>
  </si>
  <si>
    <t>Kiskunsági Víziközmű Szolgáltató Kft.</t>
  </si>
  <si>
    <t>Csongrád Megyei Településtisztasági Kft.</t>
  </si>
  <si>
    <t>Tompai Városfejlesztési Kft.</t>
  </si>
  <si>
    <t>Szegedi Hulladékgazdálkodási Nonprofit Kft.</t>
  </si>
  <si>
    <t>Tompa Város Önkormányzata tulajdonában álló gazdálkodó szervezetek működéséből származó</t>
  </si>
  <si>
    <t>Tompai Sportegyesület</t>
  </si>
  <si>
    <t>Nagy Családosok Egyesülete</t>
  </si>
  <si>
    <t>Működési támogatás</t>
  </si>
  <si>
    <t>Tompai Polgárőr Egyesület</t>
  </si>
  <si>
    <t>Mária Út Közhasznú Egyesület</t>
  </si>
  <si>
    <t>Felső Bácskai és Homokháti Értékmeg. Egyesület</t>
  </si>
  <si>
    <t>Modern Bölcsödei környezet megteremtése a tompai Bokréta Önkormányzati Óvodában TOP-1.4.1-15-BK1-2016-00024</t>
  </si>
  <si>
    <t>Inkubátorház Létrehozása Tompán TOP-1.1.2-16-BK1-2017-00004</t>
  </si>
  <si>
    <t>bevételei, kiadási, hozzájárulások</t>
  </si>
  <si>
    <t>Helyi gazdaságfejlesztés iparterület kialakításával és infrastrukturális fejlesztéssel Tompán TOP-1.1.1-16-BK1-2017-00015</t>
  </si>
  <si>
    <t>INTERREG-IPA Magyarország-Szerbia Együttműködési Program OPTI-BIKE HUSRB/1602/21/0102</t>
  </si>
  <si>
    <t>"Esély helyi közösség" EFOP-1.5.3-16-2017-00011</t>
  </si>
  <si>
    <t>Anyag költség</t>
  </si>
  <si>
    <t>Humán kapacitások fejlesztése a kiskunhalasi járásban EFOP-3.9.2-16-2017-00004</t>
  </si>
  <si>
    <t>Esély Otthon- Tompa Város népességmegtartó képességének EFOP-1.2.11-16-2017-00055</t>
  </si>
  <si>
    <t>TOP-3.2.1-16 Energetikai pályázat</t>
  </si>
  <si>
    <t>TOP-4.1.1-16-BK1-2017-00019 Egészségügyi alapellátás infrastrukturális fejlesztése</t>
  </si>
  <si>
    <t>Célcsoport támogatása</t>
  </si>
  <si>
    <t>Tompa Város</t>
  </si>
  <si>
    <t xml:space="preserve">Tompa Város </t>
  </si>
  <si>
    <t>I. Működési célú bevételek és kiadások mérlege
(város szinten)</t>
  </si>
  <si>
    <t>II. Felhalmozási célú bevételek és kiadások mérlege
(város szinten)</t>
  </si>
  <si>
    <t>TOP-1.4.1-15-BK1-2016-00024 Modern Bölcsödei környezet megteremtése a tompai Bokréta Önk. Óv.</t>
  </si>
  <si>
    <t>TOP-1.1.2-16-BK1-2017-00004 Inkubátorház Létrehozása Tompán</t>
  </si>
  <si>
    <t>TOP-1.1.1-16-BK1-2017-00015 Helyi gazdaságfejlesztés iparterület kialakításával</t>
  </si>
  <si>
    <t>INTERREG-IPA Magyarország - Szerbia Együttműködési Program</t>
  </si>
  <si>
    <t>EFOP-1.2.11-16-2017-00055 Esély Otthon Tompa Város népességmegtartó képességének javítása</t>
  </si>
  <si>
    <t>TOP-3.2.1-16 Energetikai Pályázat</t>
  </si>
  <si>
    <t>a könyvviteli mérlegben értékkel szereplő eszközökről</t>
  </si>
  <si>
    <t>5.1. melléklet a 7/2019. (V.30.) önkormányzati rendelethez</t>
  </si>
  <si>
    <t>5.2. melléklet a 7/2019. (V.30.) önkormányzati rendelethez</t>
  </si>
  <si>
    <t>5.3. melléklet a 7/2019. (V.30.) önkormányzati rendelethez</t>
  </si>
  <si>
    <t>5.4. melléklet a 7/2019. (V.30.) önkormányzati rendelethez</t>
  </si>
  <si>
    <t>5.5. melléklet a 7/2019. (V.30.) önkormányzati rendelethez</t>
  </si>
  <si>
    <t>5.6. melléklet a 7/2019. (V.30.) önkormányzati rendelethez</t>
  </si>
  <si>
    <t>5.7. melléklet a 7/2019. (V.30.) önkormányzati rendelethez</t>
  </si>
  <si>
    <t>5.8. melléklet a 7/2019. (V.30.) önkormányzati rendelethez</t>
  </si>
  <si>
    <t>5.9. melléklet a 7/2019. (V.30.) önkormányzati rendelethez</t>
  </si>
  <si>
    <t>11. melléklet a 7/2019.(V.30.) önkormányzati rendelethez</t>
  </si>
  <si>
    <t>13. melléklet a 7/2019. (V.30.) önkormányzati rendelethez</t>
  </si>
  <si>
    <t>14. melléklet a 7/2019. (V.30.) önkormányzati rendelethez</t>
  </si>
  <si>
    <t>Pénzkészlet 2019. január 1-jén
Ebből:</t>
  </si>
  <si>
    <t>Záró pénzkészlet 2019. december 31-én
Ebből:</t>
  </si>
  <si>
    <t xml:space="preserve"> részesedések alakulása 2019-ban</t>
  </si>
  <si>
    <t>2019. év</t>
  </si>
  <si>
    <t>A 2019. évi céljelleggel juttatott támogatások felhasználásáról</t>
  </si>
  <si>
    <t>Adósság állomány alakulása lejárat, eszközök, bel- és külföldi hitelezők szerinti bontásban
2019. december 31-én</t>
  </si>
  <si>
    <t>Hitel, kölcsön állomány 2019. dec.31-én</t>
  </si>
  <si>
    <t>2018. évi tény</t>
  </si>
  <si>
    <t>2019. évi</t>
  </si>
  <si>
    <t>Magánszemélyek kommunális adója</t>
  </si>
  <si>
    <t>2019. évi ZÁRSZÁMADÁSÁNAK PÉNZÜGYI MÉRLEGE</t>
  </si>
  <si>
    <t>2019. ÉVI ZÁRSZÁMADSÁS</t>
  </si>
  <si>
    <t>2019. évi eredeti előirányzat BEVÉTELEK</t>
  </si>
  <si>
    <t>2.2. melléklet a  .../2020. (...) önkormányzati rendelethez</t>
  </si>
  <si>
    <t>7. melléklet a .../2020. (...) önkormányzati rendelethez</t>
  </si>
  <si>
    <t>8. melléklet a .../2020. (...) önkormányzati rendelethez</t>
  </si>
  <si>
    <t>9. melléklet a .../2020. (...) önkormányzati rendelethez</t>
  </si>
  <si>
    <t>Felső-Bácska Vidékfejlesztési Egyesület</t>
  </si>
  <si>
    <t>Tervezett 
(Ft)</t>
  </si>
  <si>
    <t>Tényleges 
( Ft)</t>
  </si>
  <si>
    <t>Jobb Műszer kevesebb szendvedés Alapitvány</t>
  </si>
  <si>
    <t>Százszorszépföld Egyesület</t>
  </si>
  <si>
    <t>Falugondnokok Duna-Tisza Közi Egyesület</t>
  </si>
  <si>
    <t>Szabó Dénes Általános Iskola Tanulóiért Alapitvány</t>
  </si>
  <si>
    <t>Települési Önkormányzatok Országos Szövetsége</t>
  </si>
  <si>
    <t>2019</t>
  </si>
  <si>
    <t>Közfoglalkoztatási program Permetező</t>
  </si>
  <si>
    <t>Közfoglalkoztatási program Konténer</t>
  </si>
  <si>
    <t>Közfoglalkoztatási program téli zöldségtároló</t>
  </si>
  <si>
    <t>Közfoglalkoztatási program telek vásárlás</t>
  </si>
  <si>
    <t>Fogorvosi kisértékű tárgyi eszköz</t>
  </si>
  <si>
    <t>EFOP-1.5.3-16 Humán szolg.. kisért.t.eszköz</t>
  </si>
  <si>
    <t>EFOP-1.2.11-16 Esély otthon egyéb tárgyi eszköz beszerzés</t>
  </si>
  <si>
    <t>TOP-5.3.1-16 Lokális identitásépítés kisértékű tárgyi esz. Besz.</t>
  </si>
  <si>
    <t>TOP-4.1.1-16 Egészségügyi alapellátás</t>
  </si>
  <si>
    <t>VP6-7.2.1-7.4.1.2-16 Külterületi helyi közutak fejlesztése</t>
  </si>
  <si>
    <t>Vízhálózat kútfúrás</t>
  </si>
  <si>
    <t>Művelődési Ház digitális jel továbbító</t>
  </si>
  <si>
    <t>Védőnői szolgálat (2 db szék, mérleg, telefon)</t>
  </si>
  <si>
    <t>TOP-3.1.1-16 Fenntartó települési közlekedésfejlesztés</t>
  </si>
  <si>
    <t>Polgármesteri Hivatal  ké. Tárgyi eszközök</t>
  </si>
  <si>
    <t>Közfoglalkoztatás Fóliasátor modernizálása</t>
  </si>
  <si>
    <t>Szolgálati lakások kazáncsere</t>
  </si>
  <si>
    <t>Szolgálati lakás villanyszerelés</t>
  </si>
  <si>
    <t>1.1. melléklet a 8/2020. (VII.17.) önkormányzati rendelethez</t>
  </si>
  <si>
    <t>1.2. melléklet a 8/2020. (VII.17.) önkormányzati rendelethez</t>
  </si>
  <si>
    <t>1.3. melléklet a 8/2020. (VII.17.) önkormányzati rendelethez</t>
  </si>
  <si>
    <t>2.1. melléklet a 8/2020. (VII.17.) önkormányzati rendelethez</t>
  </si>
  <si>
    <t>3. melléklet a 8/2020. (VII.17.) önkormányzati rendelethez</t>
  </si>
  <si>
    <t>4. melléklet a 8/2020. (VII.17.) önkormányzati rendelethez</t>
  </si>
  <si>
    <t>6. melléklet a 8/2020. (VII.17.) önkormányzati rendelethez</t>
  </si>
  <si>
    <t>6.1. melléklet a 8/2020. (VII.17.) önkormányzati rendelethez</t>
  </si>
  <si>
    <t>6.1.1. melléklet a 8/2020. (VII.17.) önkormányzati rendelethez</t>
  </si>
  <si>
    <t>6.1.2. melléklet a 8/2020. (VII.17.) önkormányzati rendelethez</t>
  </si>
  <si>
    <t>6.1.3. melléklet a 8/2020. (VII.17.) önkormányzati rendelethez</t>
  </si>
  <si>
    <t>6.1.4. melléklet a 8/2020. (VII.17.) önkormányzati rendelethez</t>
  </si>
  <si>
    <t>6.1.5. melléklet a 8/2020. (VII.17.) önkormányzati rendelethez</t>
  </si>
  <si>
    <t>6.2. melléklet a 8/2020. (VII.17.) önkormányzati rendelethez</t>
  </si>
  <si>
    <t>10. melléklet a 8/2020. (VII.17.) önkormányzati rendelethez</t>
  </si>
  <si>
    <t>12. melléklet a 8/2020. (VII.17.) önkormányzati rendelethez</t>
  </si>
  <si>
    <t>15. melléklet a 8/2020. (VII.17.) önkormányzati rendelethez</t>
  </si>
  <si>
    <t>16. melléklet a 8/2020. (VII.17.) önkormányzati rendelethez</t>
  </si>
  <si>
    <t>17. melléklet a 8/2020. (VII.17.) önkormányzati rendelethez</t>
  </si>
  <si>
    <t>18. melléklet a 8/2020. (VII.17.) önkormányzati rendelethez</t>
  </si>
  <si>
    <t>19. melléklet a 8/2020. (VII.17.) önkormányzati rendelethez</t>
  </si>
  <si>
    <t>20. melléklet a 8/2020. (VII.17.) önkormányzati rendelethez</t>
  </si>
  <si>
    <t>21. melléklet 8/2020. (VII.17.) önkormányzati rendelethez</t>
  </si>
  <si>
    <t>22. melléklet a 8/2020. (VII.17.) önkormányzati rendelethez</t>
  </si>
  <si>
    <t>1.4. melléklet a 8/2020. 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</si>
</sst>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00"/>
    <numFmt numFmtId="169" formatCode="#,###__;\-#,###__"/>
    <numFmt numFmtId="170" formatCode="#,###\ _F_t;\-#,###\ _F_t"/>
    <numFmt numFmtId="171" formatCode="#,###__"/>
    <numFmt numFmtId="172" formatCode="#,###.0"/>
    <numFmt numFmtId="173" formatCode="0.0%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103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17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1" xfId="0" applyFont="1" applyFill="1" applyBorder="1" applyAlignment="1" applyProtection="1">
      <alignment horizontal="right"/>
    </xf>
    <xf numFmtId="0" fontId="24" fillId="0" borderId="22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4" fontId="24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3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4" fontId="23" fillId="0" borderId="17" xfId="0" applyNumberFormat="1" applyFont="1" applyFill="1" applyBorder="1" applyAlignment="1" applyProtection="1">
      <alignment vertical="center"/>
    </xf>
    <xf numFmtId="164" fontId="23" fillId="0" borderId="14" xfId="0" applyNumberFormat="1" applyFont="1" applyFill="1" applyBorder="1" applyAlignment="1" applyProtection="1">
      <alignment vertical="center"/>
    </xf>
    <xf numFmtId="164" fontId="23" fillId="0" borderId="19" xfId="0" applyNumberFormat="1" applyFont="1" applyFill="1" applyBorder="1" applyAlignment="1" applyProtection="1">
      <alignment vertical="center"/>
    </xf>
    <xf numFmtId="164" fontId="16" fillId="0" borderId="24" xfId="7" applyNumberFormat="1" applyFont="1" applyFill="1" applyBorder="1" applyAlignment="1" applyProtection="1">
      <alignment horizontal="right" vertical="center" wrapText="1" indent="1"/>
    </xf>
    <xf numFmtId="164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horizontal="left" vertical="center" wrapText="1" indent="1"/>
    </xf>
    <xf numFmtId="164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1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2" xfId="0" applyNumberFormat="1" applyFont="1" applyFill="1" applyBorder="1" applyAlignment="1" applyProtection="1">
      <alignment horizontal="left" vertical="center" wrapText="1" indent="1"/>
    </xf>
    <xf numFmtId="164" fontId="26" fillId="0" borderId="33" xfId="0" applyNumberFormat="1" applyFont="1" applyFill="1" applyBorder="1" applyAlignment="1" applyProtection="1">
      <alignment horizontal="left" vertical="center" wrapText="1" indent="1"/>
    </xf>
    <xf numFmtId="164" fontId="1" fillId="0" borderId="34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7" applyNumberFormat="1" applyFont="1" applyFill="1" applyBorder="1" applyAlignment="1" applyProtection="1">
      <alignment horizontal="right" vertical="center" wrapText="1" indent="1"/>
    </xf>
    <xf numFmtId="164" fontId="16" fillId="0" borderId="14" xfId="7" applyNumberFormat="1" applyFont="1" applyFill="1" applyBorder="1" applyAlignment="1" applyProtection="1">
      <alignment horizontal="right" vertical="center" wrapText="1" indent="1"/>
    </xf>
    <xf numFmtId="164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8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</xf>
    <xf numFmtId="164" fontId="23" fillId="0" borderId="24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8" xfId="0" applyFont="1" applyBorder="1" applyAlignment="1" applyProtection="1">
      <alignment vertical="center" wrapText="1"/>
    </xf>
    <xf numFmtId="164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8" xfId="7" applyFont="1" applyFill="1" applyBorder="1" applyAlignment="1" applyProtection="1">
      <alignment horizontal="left" vertical="center" wrapText="1" indent="1"/>
    </xf>
    <xf numFmtId="0" fontId="16" fillId="0" borderId="22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4" fontId="16" fillId="0" borderId="37" xfId="7" applyNumberFormat="1" applyFont="1" applyFill="1" applyBorder="1" applyAlignment="1" applyProtection="1">
      <alignment horizontal="right" vertical="center" wrapText="1" indent="1"/>
    </xf>
    <xf numFmtId="164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7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4" fontId="16" fillId="0" borderId="43" xfId="7" applyNumberFormat="1" applyFont="1" applyFill="1" applyBorder="1" applyAlignment="1" applyProtection="1">
      <alignment horizontal="right" vertical="center" wrapText="1" indent="1"/>
    </xf>
    <xf numFmtId="164" fontId="16" fillId="0" borderId="23" xfId="7" applyNumberFormat="1" applyFont="1" applyFill="1" applyBorder="1" applyAlignment="1" applyProtection="1">
      <alignment horizontal="right" vertical="center" wrapText="1" indent="1"/>
    </xf>
    <xf numFmtId="164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7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Border="1" applyAlignment="1" applyProtection="1">
      <alignment horizontal="right" vertical="center" wrapText="1" indent="1"/>
    </xf>
    <xf numFmtId="164" fontId="22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0" fontId="16" fillId="0" borderId="23" xfId="7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4" fontId="16" fillId="0" borderId="33" xfId="0" applyNumberFormat="1" applyFont="1" applyFill="1" applyBorder="1" applyAlignment="1">
      <alignment horizontal="center" vertical="center"/>
    </xf>
    <xf numFmtId="164" fontId="16" fillId="0" borderId="33" xfId="0" applyNumberFormat="1" applyFont="1" applyFill="1" applyBorder="1" applyAlignment="1">
      <alignment horizontal="center" vertical="center" wrapText="1"/>
    </xf>
    <xf numFmtId="164" fontId="16" fillId="0" borderId="46" xfId="0" applyNumberFormat="1" applyFont="1" applyFill="1" applyBorder="1" applyAlignment="1">
      <alignment horizontal="center" vertical="center"/>
    </xf>
    <xf numFmtId="164" fontId="16" fillId="0" borderId="47" xfId="0" applyNumberFormat="1" applyFont="1" applyFill="1" applyBorder="1" applyAlignment="1">
      <alignment horizontal="center" vertical="center"/>
    </xf>
    <xf numFmtId="164" fontId="16" fillId="0" borderId="47" xfId="0" applyNumberFormat="1" applyFont="1" applyFill="1" applyBorder="1" applyAlignment="1">
      <alignment horizontal="center" vertical="center" wrapText="1"/>
    </xf>
    <xf numFmtId="49" fontId="24" fillId="0" borderId="48" xfId="0" applyNumberFormat="1" applyFont="1" applyFill="1" applyBorder="1" applyAlignment="1">
      <alignment horizontal="left" vertical="center"/>
    </xf>
    <xf numFmtId="49" fontId="27" fillId="0" borderId="49" xfId="0" quotePrefix="1" applyNumberFormat="1" applyFont="1" applyFill="1" applyBorder="1" applyAlignment="1">
      <alignment horizontal="left" vertical="center" indent="1"/>
    </xf>
    <xf numFmtId="49" fontId="24" fillId="0" borderId="49" xfId="0" applyNumberFormat="1" applyFont="1" applyFill="1" applyBorder="1" applyAlignment="1">
      <alignment horizontal="left" vertical="center"/>
    </xf>
    <xf numFmtId="49" fontId="24" fillId="0" borderId="50" xfId="0" applyNumberFormat="1" applyFont="1" applyFill="1" applyBorder="1" applyAlignment="1" applyProtection="1">
      <alignment horizontal="left" vertical="center"/>
      <protection locked="0"/>
    </xf>
    <xf numFmtId="49" fontId="23" fillId="0" borderId="51" xfId="0" applyNumberFormat="1" applyFont="1" applyFill="1" applyBorder="1" applyAlignment="1" applyProtection="1">
      <alignment horizontal="left" vertical="center" indent="1"/>
      <protection locked="0"/>
    </xf>
    <xf numFmtId="49" fontId="23" fillId="0" borderId="52" xfId="0" applyNumberFormat="1" applyFont="1" applyFill="1" applyBorder="1" applyAlignment="1" applyProtection="1">
      <alignment vertical="center"/>
      <protection locked="0"/>
    </xf>
    <xf numFmtId="49" fontId="23" fillId="0" borderId="52" xfId="0" applyNumberFormat="1" applyFont="1" applyFill="1" applyBorder="1" applyAlignment="1" applyProtection="1">
      <alignment horizontal="right" vertical="center"/>
      <protection locked="0"/>
    </xf>
    <xf numFmtId="3" fontId="17" fillId="0" borderId="52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vertical="center"/>
      <protection locked="0"/>
    </xf>
    <xf numFmtId="49" fontId="23" fillId="0" borderId="21" xfId="0" applyNumberFormat="1" applyFont="1" applyFill="1" applyBorder="1" applyAlignment="1" applyProtection="1">
      <alignment horizontal="right" vertical="center"/>
      <protection locked="0"/>
    </xf>
    <xf numFmtId="3" fontId="17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9" xfId="0" applyNumberFormat="1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  <protection locked="0"/>
    </xf>
    <xf numFmtId="167" fontId="16" fillId="0" borderId="33" xfId="0" applyNumberFormat="1" applyFont="1" applyFill="1" applyBorder="1" applyAlignment="1">
      <alignment horizontal="left" vertical="center" wrapText="1" indent="1"/>
    </xf>
    <xf numFmtId="167" fontId="38" fillId="0" borderId="0" xfId="0" applyNumberFormat="1" applyFont="1" applyFill="1" applyBorder="1" applyAlignment="1">
      <alignment horizontal="left" vertical="center" wrapText="1"/>
    </xf>
    <xf numFmtId="0" fontId="16" fillId="0" borderId="53" xfId="0" applyFont="1" applyFill="1" applyBorder="1" applyAlignment="1" applyProtection="1">
      <alignment horizontal="center" vertical="center" wrapText="1"/>
    </xf>
    <xf numFmtId="16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/>
    </xf>
    <xf numFmtId="0" fontId="4" fillId="0" borderId="54" xfId="0" applyFont="1" applyBorder="1" applyAlignment="1">
      <alignment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</xf>
    <xf numFmtId="3" fontId="40" fillId="0" borderId="55" xfId="0" applyNumberFormat="1" applyFont="1" applyFill="1" applyBorder="1" applyAlignment="1" applyProtection="1">
      <alignment horizontal="right" vertical="center"/>
      <protection locked="0"/>
    </xf>
    <xf numFmtId="3" fontId="40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56" xfId="0" applyNumberFormat="1" applyFont="1" applyFill="1" applyBorder="1" applyAlignment="1">
      <alignment horizontal="right" vertical="center" wrapText="1"/>
    </xf>
    <xf numFmtId="4" fontId="41" fillId="0" borderId="56" xfId="0" applyNumberFormat="1" applyFont="1" applyFill="1" applyBorder="1" applyAlignment="1">
      <alignment horizontal="right" vertical="center" wrapText="1"/>
    </xf>
    <xf numFmtId="3" fontId="42" fillId="0" borderId="31" xfId="0" applyNumberFormat="1" applyFont="1" applyFill="1" applyBorder="1" applyAlignment="1" applyProtection="1">
      <alignment horizontal="right" vertical="center"/>
      <protection locked="0"/>
    </xf>
    <xf numFmtId="3" fontId="42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41" fillId="0" borderId="31" xfId="0" applyNumberFormat="1" applyFont="1" applyFill="1" applyBorder="1" applyAlignment="1">
      <alignment horizontal="right" vertical="center" wrapText="1"/>
    </xf>
    <xf numFmtId="4" fontId="41" fillId="0" borderId="31" xfId="0" applyNumberFormat="1" applyFont="1" applyFill="1" applyBorder="1" applyAlignment="1">
      <alignment horizontal="right" vertical="center" wrapText="1"/>
    </xf>
    <xf numFmtId="3" fontId="40" fillId="0" borderId="31" xfId="0" applyNumberFormat="1" applyFont="1" applyFill="1" applyBorder="1" applyAlignment="1" applyProtection="1">
      <alignment horizontal="right" vertical="center"/>
      <protection locked="0"/>
    </xf>
    <xf numFmtId="3" fontId="40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57" xfId="0" applyNumberFormat="1" applyFont="1" applyFill="1" applyBorder="1" applyAlignment="1" applyProtection="1">
      <alignment horizontal="right" vertical="center"/>
      <protection locked="0"/>
    </xf>
    <xf numFmtId="3" fontId="40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41" fillId="0" borderId="58" xfId="0" applyNumberFormat="1" applyFont="1" applyFill="1" applyBorder="1" applyAlignment="1">
      <alignment horizontal="right" vertical="center" wrapText="1"/>
    </xf>
    <xf numFmtId="164" fontId="41" fillId="0" borderId="33" xfId="0" applyNumberFormat="1" applyFont="1" applyFill="1" applyBorder="1" applyAlignment="1">
      <alignment vertical="center"/>
    </xf>
    <xf numFmtId="4" fontId="40" fillId="0" borderId="33" xfId="0" applyNumberFormat="1" applyFont="1" applyFill="1" applyBorder="1" applyAlignment="1" applyProtection="1">
      <alignment vertical="center" wrapText="1"/>
      <protection locked="0"/>
    </xf>
    <xf numFmtId="3" fontId="43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55" xfId="0" applyNumberFormat="1" applyFont="1" applyFill="1" applyBorder="1" applyAlignment="1" applyProtection="1">
      <alignment horizontal="right" vertical="center"/>
      <protection locked="0"/>
    </xf>
    <xf numFmtId="3" fontId="43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44" fillId="0" borderId="55" xfId="0" applyNumberFormat="1" applyFont="1" applyFill="1" applyBorder="1" applyAlignment="1" applyProtection="1">
      <alignment horizontal="right" vertical="center" wrapText="1"/>
    </xf>
    <xf numFmtId="4" fontId="44" fillId="0" borderId="56" xfId="0" applyNumberFormat="1" applyFont="1" applyFill="1" applyBorder="1" applyAlignment="1">
      <alignment horizontal="right" vertical="center" wrapText="1"/>
    </xf>
    <xf numFmtId="3" fontId="45" fillId="0" borderId="31" xfId="0" applyNumberFormat="1" applyFont="1" applyFill="1" applyBorder="1" applyAlignment="1" applyProtection="1">
      <alignment horizontal="right" vertical="center"/>
      <protection locked="0"/>
    </xf>
    <xf numFmtId="164" fontId="44" fillId="0" borderId="31" xfId="0" applyNumberFormat="1" applyFont="1" applyFill="1" applyBorder="1" applyAlignment="1" applyProtection="1">
      <alignment horizontal="right" vertical="center" wrapText="1"/>
    </xf>
    <xf numFmtId="4" fontId="44" fillId="0" borderId="31" xfId="0" applyNumberFormat="1" applyFont="1" applyFill="1" applyBorder="1" applyAlignment="1">
      <alignment horizontal="right" vertical="center" wrapText="1"/>
    </xf>
    <xf numFmtId="3" fontId="43" fillId="0" borderId="31" xfId="0" applyNumberFormat="1" applyFont="1" applyFill="1" applyBorder="1" applyAlignment="1" applyProtection="1">
      <alignment horizontal="right" vertical="center"/>
      <protection locked="0"/>
    </xf>
    <xf numFmtId="3" fontId="43" fillId="0" borderId="57" xfId="0" applyNumberFormat="1" applyFont="1" applyFill="1" applyBorder="1" applyAlignment="1" applyProtection="1">
      <alignment horizontal="right" vertical="center"/>
      <protection locked="0"/>
    </xf>
    <xf numFmtId="3" fontId="43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44" fillId="0" borderId="58" xfId="0" applyNumberFormat="1" applyFont="1" applyFill="1" applyBorder="1" applyAlignment="1">
      <alignment horizontal="right" vertical="center" wrapText="1"/>
    </xf>
    <xf numFmtId="164" fontId="44" fillId="0" borderId="33" xfId="0" applyNumberFormat="1" applyFont="1" applyFill="1" applyBorder="1" applyAlignment="1">
      <alignment vertical="center"/>
    </xf>
    <xf numFmtId="4" fontId="43" fillId="0" borderId="33" xfId="0" applyNumberFormat="1" applyFont="1" applyFill="1" applyBorder="1" applyAlignment="1" applyProtection="1">
      <alignment vertical="center" wrapText="1"/>
      <protection locked="0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59" xfId="7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28" fillId="0" borderId="0" xfId="0" applyFont="1"/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4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4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33" xfId="0" quotePrefix="1" applyFont="1" applyFill="1" applyBorder="1" applyAlignment="1" applyProtection="1">
      <alignment horizontal="right" vertical="center" indent="1"/>
      <protection locked="0"/>
    </xf>
    <xf numFmtId="49" fontId="7" fillId="0" borderId="33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4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53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5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164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164" fontId="29" fillId="0" borderId="21" xfId="7" applyNumberFormat="1" applyFont="1" applyFill="1" applyBorder="1" applyAlignment="1" applyProtection="1"/>
    <xf numFmtId="0" fontId="16" fillId="0" borderId="24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164" fontId="7" fillId="0" borderId="61" xfId="0" applyNumberFormat="1" applyFont="1" applyFill="1" applyBorder="1" applyAlignment="1" applyProtection="1">
      <alignment horizontal="centerContinuous" vertical="center"/>
    </xf>
    <xf numFmtId="164" fontId="7" fillId="0" borderId="62" xfId="0" applyNumberFormat="1" applyFont="1" applyFill="1" applyBorder="1" applyAlignment="1" applyProtection="1">
      <alignment horizontal="centerContinuous" vertical="center"/>
    </xf>
    <xf numFmtId="164" fontId="7" fillId="0" borderId="38" xfId="0" applyNumberFormat="1" applyFont="1" applyFill="1" applyBorder="1" applyAlignment="1" applyProtection="1">
      <alignment horizontal="centerContinuous" vertical="center"/>
    </xf>
    <xf numFmtId="164" fontId="48" fillId="0" borderId="0" xfId="0" applyNumberFormat="1" applyFont="1" applyFill="1" applyAlignment="1">
      <alignment vertical="center"/>
    </xf>
    <xf numFmtId="164" fontId="7" fillId="0" borderId="63" xfId="0" applyNumberFormat="1" applyFont="1" applyFill="1" applyBorder="1" applyAlignment="1" applyProtection="1">
      <alignment horizontal="center" vertical="center"/>
    </xf>
    <xf numFmtId="164" fontId="7" fillId="0" borderId="64" xfId="0" applyNumberFormat="1" applyFont="1" applyFill="1" applyBorder="1" applyAlignment="1" applyProtection="1">
      <alignment horizontal="center" vertical="center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48" fillId="0" borderId="0" xfId="0" applyNumberFormat="1" applyFont="1" applyFill="1" applyAlignment="1">
      <alignment horizontal="center" vertical="center"/>
    </xf>
    <xf numFmtId="164" fontId="16" fillId="0" borderId="51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vertical="center" wrapText="1"/>
    </xf>
    <xf numFmtId="164" fontId="23" fillId="0" borderId="61" xfId="0" applyNumberFormat="1" applyFont="1" applyFill="1" applyBorder="1" applyAlignment="1" applyProtection="1">
      <alignment vertical="center" wrapText="1"/>
    </xf>
    <xf numFmtId="164" fontId="23" fillId="0" borderId="56" xfId="0" applyNumberFormat="1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9" xfId="0" applyNumberFormat="1" applyFont="1" applyFill="1" applyBorder="1" applyAlignment="1" applyProtection="1">
      <alignment vertical="center" wrapText="1"/>
      <protection locked="0"/>
    </xf>
    <xf numFmtId="164" fontId="17" fillId="0" borderId="31" xfId="0" applyNumberFormat="1" applyFont="1" applyFill="1" applyBorder="1" applyAlignment="1" applyProtection="1">
      <alignment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4" fontId="23" fillId="0" borderId="2" xfId="0" applyNumberFormat="1" applyFont="1" applyFill="1" applyBorder="1" applyAlignment="1" applyProtection="1">
      <alignment vertical="center" wrapText="1"/>
    </xf>
    <xf numFmtId="164" fontId="23" fillId="0" borderId="29" xfId="0" applyNumberFormat="1" applyFont="1" applyFill="1" applyBorder="1" applyAlignment="1" applyProtection="1">
      <alignment vertical="center" wrapText="1"/>
    </xf>
    <xf numFmtId="164" fontId="23" fillId="0" borderId="31" xfId="0" applyNumberFormat="1" applyFont="1" applyFill="1" applyBorder="1" applyAlignment="1" applyProtection="1">
      <alignment vertical="center" wrapText="1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vertical="center" wrapText="1"/>
    </xf>
    <xf numFmtId="164" fontId="23" fillId="0" borderId="36" xfId="0" applyNumberFormat="1" applyFont="1" applyFill="1" applyBorder="1" applyAlignment="1" applyProtection="1">
      <alignment vertical="center" wrapText="1"/>
    </xf>
    <xf numFmtId="1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36" xfId="0" applyNumberFormat="1" applyFont="1" applyFill="1" applyBorder="1" applyAlignment="1" applyProtection="1">
      <alignment vertical="center" wrapTex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3" xfId="0" applyNumberFormat="1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 wrapText="1"/>
    </xf>
    <xf numFmtId="164" fontId="23" fillId="0" borderId="43" xfId="0" applyNumberFormat="1" applyFont="1" applyFill="1" applyBorder="1" applyAlignment="1" applyProtection="1">
      <alignment vertical="center" wrapText="1"/>
    </xf>
    <xf numFmtId="164" fontId="23" fillId="0" borderId="33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48" fillId="0" borderId="0" xfId="0" applyNumberFormat="1" applyFont="1" applyFill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right" vertical="center" wrapText="1" indent="1"/>
    </xf>
    <xf numFmtId="164" fontId="16" fillId="0" borderId="33" xfId="0" applyNumberFormat="1" applyFont="1" applyFill="1" applyBorder="1" applyAlignment="1">
      <alignment horizontal="left" vertical="center" wrapText="1" indent="1"/>
    </xf>
    <xf numFmtId="164" fontId="13" fillId="2" borderId="33" xfId="0" applyNumberFormat="1" applyFont="1" applyFill="1" applyBorder="1" applyAlignment="1">
      <alignment horizontal="left" vertical="center" wrapText="1" indent="2"/>
    </xf>
    <xf numFmtId="164" fontId="13" fillId="2" borderId="23" xfId="0" applyNumberFormat="1" applyFont="1" applyFill="1" applyBorder="1" applyAlignment="1">
      <alignment horizontal="left" vertical="center" wrapText="1" indent="2"/>
    </xf>
    <xf numFmtId="164" fontId="16" fillId="0" borderId="13" xfId="0" applyNumberFormat="1" applyFont="1" applyFill="1" applyBorder="1" applyAlignment="1">
      <alignment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9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horizontal="right" vertical="center" wrapText="1" indent="1"/>
    </xf>
    <xf numFmtId="164" fontId="17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1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3" fillId="2" borderId="33" xfId="0" applyNumberFormat="1" applyFont="1" applyFill="1" applyBorder="1" applyAlignment="1">
      <alignment horizontal="right" vertical="center" wrapText="1" indent="2"/>
    </xf>
    <xf numFmtId="164" fontId="13" fillId="2" borderId="23" xfId="0" applyNumberFormat="1" applyFont="1" applyFill="1" applyBorder="1" applyAlignment="1">
      <alignment horizontal="right" vertical="center" wrapText="1" indent="2"/>
    </xf>
    <xf numFmtId="164" fontId="24" fillId="0" borderId="29" xfId="0" applyNumberFormat="1" applyFont="1" applyFill="1" applyBorder="1" applyAlignment="1" applyProtection="1">
      <alignment vertical="center"/>
      <protection locked="0"/>
    </xf>
    <xf numFmtId="164" fontId="23" fillId="0" borderId="29" xfId="0" applyNumberFormat="1" applyFont="1" applyFill="1" applyBorder="1" applyAlignment="1" applyProtection="1">
      <alignment vertical="center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4" fontId="24" fillId="0" borderId="20" xfId="0" applyNumberFormat="1" applyFont="1" applyFill="1" applyBorder="1" applyAlignment="1" applyProtection="1">
      <alignment vertical="center"/>
      <protection locked="0"/>
    </xf>
    <xf numFmtId="164" fontId="24" fillId="0" borderId="64" xfId="0" applyNumberFormat="1" applyFont="1" applyFill="1" applyBorder="1" applyAlignment="1" applyProtection="1">
      <alignment vertical="center"/>
      <protection locked="0"/>
    </xf>
    <xf numFmtId="164" fontId="23" fillId="0" borderId="43" xfId="0" applyNumberFormat="1" applyFont="1" applyFill="1" applyBorder="1" applyAlignment="1" applyProtection="1">
      <alignment vertical="center"/>
    </xf>
    <xf numFmtId="164" fontId="23" fillId="0" borderId="59" xfId="0" applyNumberFormat="1" applyFont="1" applyFill="1" applyBorder="1" applyAlignment="1" applyProtection="1">
      <alignment vertical="center"/>
    </xf>
    <xf numFmtId="164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44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61" xfId="0" applyNumberFormat="1" applyFont="1" applyFill="1" applyBorder="1" applyAlignment="1" applyProtection="1">
      <alignment horizontal="right" vertical="center"/>
      <protection locked="0"/>
    </xf>
    <xf numFmtId="3" fontId="24" fillId="0" borderId="35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29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65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52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68" fontId="17" fillId="0" borderId="4" xfId="8" applyNumberFormat="1" applyFont="1" applyFill="1" applyBorder="1" applyAlignment="1" applyProtection="1">
      <alignment horizontal="center" vertical="center"/>
    </xf>
    <xf numFmtId="169" fontId="56" fillId="0" borderId="4" xfId="9" applyNumberFormat="1" applyFont="1" applyFill="1" applyBorder="1" applyAlignment="1" applyProtection="1">
      <alignment horizontal="right" vertical="center" wrapText="1"/>
      <protection locked="0"/>
    </xf>
    <xf numFmtId="169" fontId="56" fillId="0" borderId="35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68" fontId="17" fillId="0" borderId="2" xfId="8" applyNumberFormat="1" applyFont="1" applyFill="1" applyBorder="1" applyAlignment="1" applyProtection="1">
      <alignment horizontal="center" vertical="center"/>
    </xf>
    <xf numFmtId="169" fontId="56" fillId="0" borderId="2" xfId="9" applyNumberFormat="1" applyFont="1" applyFill="1" applyBorder="1" applyAlignment="1" applyProtection="1">
      <alignment horizontal="right" vertical="center" wrapText="1"/>
    </xf>
    <xf numFmtId="169" fontId="56" fillId="0" borderId="17" xfId="9" applyNumberFormat="1" applyFont="1" applyFill="1" applyBorder="1" applyAlignment="1" applyProtection="1">
      <alignment horizontal="right" vertical="center" wrapText="1"/>
    </xf>
    <xf numFmtId="0" fontId="57" fillId="0" borderId="8" xfId="9" applyFont="1" applyFill="1" applyBorder="1" applyAlignment="1" applyProtection="1">
      <alignment horizontal="left" vertical="center" wrapText="1" indent="1"/>
    </xf>
    <xf numFmtId="169" fontId="58" fillId="0" borderId="2" xfId="9" applyNumberFormat="1" applyFont="1" applyFill="1" applyBorder="1" applyAlignment="1" applyProtection="1">
      <alignment horizontal="right" vertical="center" wrapText="1"/>
      <protection locked="0"/>
    </xf>
    <xf numFmtId="169" fontId="58" fillId="0" borderId="17" xfId="9" applyNumberFormat="1" applyFont="1" applyFill="1" applyBorder="1" applyAlignment="1" applyProtection="1">
      <alignment horizontal="right" vertical="center" wrapText="1"/>
      <protection locked="0"/>
    </xf>
    <xf numFmtId="169" fontId="59" fillId="0" borderId="2" xfId="9" applyNumberFormat="1" applyFont="1" applyFill="1" applyBorder="1" applyAlignment="1" applyProtection="1">
      <alignment horizontal="right" vertical="center" wrapText="1"/>
      <protection locked="0"/>
    </xf>
    <xf numFmtId="169" fontId="59" fillId="0" borderId="17" xfId="9" applyNumberFormat="1" applyFont="1" applyFill="1" applyBorder="1" applyAlignment="1" applyProtection="1">
      <alignment horizontal="right" vertical="center" wrapText="1"/>
      <protection locked="0"/>
    </xf>
    <xf numFmtId="169" fontId="59" fillId="0" borderId="2" xfId="9" applyNumberFormat="1" applyFont="1" applyFill="1" applyBorder="1" applyAlignment="1" applyProtection="1">
      <alignment horizontal="right" vertical="center" wrapText="1"/>
    </xf>
    <xf numFmtId="169" fontId="59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68" fontId="17" fillId="0" borderId="20" xfId="8" applyNumberFormat="1" applyFont="1" applyFill="1" applyBorder="1" applyAlignment="1" applyProtection="1">
      <alignment horizontal="center" vertical="center"/>
    </xf>
    <xf numFmtId="169" fontId="56" fillId="0" borderId="20" xfId="9" applyNumberFormat="1" applyFont="1" applyFill="1" applyBorder="1" applyAlignment="1" applyProtection="1">
      <alignment horizontal="right" vertical="center" wrapText="1"/>
    </xf>
    <xf numFmtId="169" fontId="56" fillId="0" borderId="5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68" fontId="17" fillId="0" borderId="3" xfId="8" applyNumberFormat="1" applyFont="1" applyFill="1" applyBorder="1" applyAlignment="1" applyProtection="1">
      <alignment horizontal="center" vertical="center"/>
    </xf>
    <xf numFmtId="170" fontId="17" fillId="0" borderId="17" xfId="8" applyNumberFormat="1" applyFont="1" applyFill="1" applyBorder="1" applyAlignment="1" applyProtection="1">
      <alignment vertical="center"/>
      <protection locked="0"/>
    </xf>
    <xf numFmtId="170" fontId="16" fillId="0" borderId="17" xfId="8" applyNumberFormat="1" applyFont="1" applyFill="1" applyBorder="1" applyAlignment="1" applyProtection="1">
      <alignment vertical="center"/>
    </xf>
    <xf numFmtId="170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0" fontId="16" fillId="0" borderId="5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55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7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66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3" fontId="21" fillId="0" borderId="14" xfId="9" applyNumberFormat="1" applyFont="1" applyFill="1" applyBorder="1" applyProtection="1">
      <protection locked="0"/>
    </xf>
    <xf numFmtId="170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8" xfId="9" applyNumberFormat="1" applyFont="1" applyFill="1" applyBorder="1"/>
    <xf numFmtId="0" fontId="60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51" fillId="0" borderId="0" xfId="9" applyFont="1" applyFill="1" applyAlignment="1">
      <alignment horizontal="center"/>
    </xf>
    <xf numFmtId="0" fontId="61" fillId="0" borderId="0" xfId="0" applyFont="1" applyAlignment="1" applyProtection="1">
      <alignment horizontal="center"/>
    </xf>
    <xf numFmtId="0" fontId="63" fillId="0" borderId="3" xfId="0" applyFont="1" applyBorder="1" applyAlignment="1" applyProtection="1">
      <alignment horizontal="left" vertical="top" wrapText="1"/>
      <protection locked="0"/>
    </xf>
    <xf numFmtId="166" fontId="63" fillId="0" borderId="3" xfId="2" applyNumberFormat="1" applyFont="1" applyBorder="1" applyAlignment="1" applyProtection="1">
      <alignment horizontal="center" vertical="center" wrapText="1"/>
      <protection locked="0"/>
    </xf>
    <xf numFmtId="166" fontId="63" fillId="0" borderId="66" xfId="2" applyNumberFormat="1" applyFont="1" applyBorder="1" applyAlignment="1" applyProtection="1">
      <alignment horizontal="center" vertical="top" wrapText="1"/>
      <protection locked="0"/>
    </xf>
    <xf numFmtId="0" fontId="63" fillId="0" borderId="2" xfId="0" applyFont="1" applyBorder="1" applyAlignment="1" applyProtection="1">
      <alignment horizontal="left" vertical="top" wrapText="1"/>
      <protection locked="0"/>
    </xf>
    <xf numFmtId="9" fontId="63" fillId="0" borderId="2" xfId="10" applyFont="1" applyBorder="1" applyAlignment="1" applyProtection="1">
      <alignment horizontal="center" vertical="center" wrapText="1"/>
      <protection locked="0"/>
    </xf>
    <xf numFmtId="166" fontId="63" fillId="0" borderId="2" xfId="2" applyNumberFormat="1" applyFont="1" applyBorder="1" applyAlignment="1" applyProtection="1">
      <alignment horizontal="center" vertical="center" wrapText="1"/>
      <protection locked="0"/>
    </xf>
    <xf numFmtId="166" fontId="63" fillId="0" borderId="17" xfId="2" applyNumberFormat="1" applyFont="1" applyBorder="1" applyAlignment="1" applyProtection="1">
      <alignment horizontal="center" vertical="top" wrapText="1"/>
      <protection locked="0"/>
    </xf>
    <xf numFmtId="0" fontId="63" fillId="0" borderId="6" xfId="0" applyFont="1" applyBorder="1" applyAlignment="1" applyProtection="1">
      <alignment horizontal="left" vertical="top" wrapText="1"/>
      <protection locked="0"/>
    </xf>
    <xf numFmtId="9" fontId="63" fillId="0" borderId="6" xfId="10" applyFont="1" applyBorder="1" applyAlignment="1" applyProtection="1">
      <alignment horizontal="center" vertical="center" wrapText="1"/>
      <protection locked="0"/>
    </xf>
    <xf numFmtId="166" fontId="63" fillId="0" borderId="6" xfId="2" applyNumberFormat="1" applyFont="1" applyBorder="1" applyAlignment="1" applyProtection="1">
      <alignment horizontal="center" vertical="center" wrapText="1"/>
      <protection locked="0"/>
    </xf>
    <xf numFmtId="166" fontId="63" fillId="0" borderId="18" xfId="2" applyNumberFormat="1" applyFont="1" applyBorder="1" applyAlignment="1" applyProtection="1">
      <alignment horizontal="center" vertical="top" wrapText="1"/>
      <protection locked="0"/>
    </xf>
    <xf numFmtId="0" fontId="61" fillId="4" borderId="14" xfId="0" applyFont="1" applyFill="1" applyBorder="1" applyAlignment="1" applyProtection="1">
      <alignment horizontal="center" vertical="top" wrapText="1"/>
    </xf>
    <xf numFmtId="166" fontId="63" fillId="0" borderId="14" xfId="2" applyNumberFormat="1" applyFont="1" applyBorder="1" applyAlignment="1" applyProtection="1">
      <alignment horizontal="center" vertical="center" wrapText="1"/>
    </xf>
    <xf numFmtId="166" fontId="63" fillId="0" borderId="19" xfId="2" applyNumberFormat="1" applyFont="1" applyBorder="1" applyAlignment="1" applyProtection="1">
      <alignment horizontal="center" vertical="top" wrapText="1"/>
    </xf>
    <xf numFmtId="0" fontId="48" fillId="0" borderId="0" xfId="0" applyFont="1" applyFill="1" applyAlignment="1">
      <alignment horizontal="center"/>
    </xf>
    <xf numFmtId="0" fontId="64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65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65" fillId="0" borderId="20" xfId="0" applyFont="1" applyFill="1" applyBorder="1" applyAlignment="1">
      <alignment horizontal="left" vertical="center" indent="5"/>
    </xf>
    <xf numFmtId="164" fontId="29" fillId="0" borderId="21" xfId="7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64" xfId="0" applyNumberFormat="1" applyFont="1" applyFill="1" applyBorder="1" applyAlignment="1" applyProtection="1">
      <alignment horizontal="center" vertical="center"/>
      <protection locked="0"/>
    </xf>
    <xf numFmtId="164" fontId="7" fillId="0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13" xfId="0" applyFont="1" applyFill="1" applyBorder="1" applyAlignment="1" applyProtection="1">
      <alignment horizontal="center" vertical="center" wrapText="1"/>
      <protection locked="0"/>
    </xf>
    <xf numFmtId="0" fontId="50" fillId="0" borderId="1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9" xfId="0" applyFont="1" applyFill="1" applyBorder="1" applyAlignment="1" applyProtection="1">
      <alignment horizontal="center" vertical="center" wrapText="1"/>
      <protection locked="0"/>
    </xf>
    <xf numFmtId="0" fontId="25" fillId="0" borderId="67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52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5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5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6" fillId="0" borderId="9" xfId="0" applyFont="1" applyBorder="1" applyAlignment="1" applyProtection="1">
      <alignment horizontal="center" vertical="top" wrapText="1"/>
    </xf>
    <xf numFmtId="0" fontId="66" fillId="0" borderId="8" xfId="0" applyFont="1" applyBorder="1" applyAlignment="1" applyProtection="1">
      <alignment horizontal="center" vertical="top" wrapText="1"/>
    </xf>
    <xf numFmtId="0" fontId="66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2" fillId="0" borderId="13" xfId="0" applyFont="1" applyBorder="1" applyAlignment="1" applyProtection="1">
      <alignment horizontal="center" vertical="center" wrapText="1"/>
      <protection locked="0"/>
    </xf>
    <xf numFmtId="0" fontId="61" fillId="0" borderId="14" xfId="0" applyFont="1" applyBorder="1" applyAlignment="1" applyProtection="1">
      <alignment horizontal="center" vertical="center" wrapText="1"/>
      <protection locked="0"/>
    </xf>
    <xf numFmtId="0" fontId="61" fillId="0" borderId="19" xfId="0" applyFont="1" applyBorder="1" applyAlignment="1" applyProtection="1">
      <alignment horizontal="center" vertical="center" wrapText="1"/>
      <protection locked="0"/>
    </xf>
    <xf numFmtId="171" fontId="0" fillId="0" borderId="17" xfId="0" applyNumberFormat="1" applyFont="1" applyFill="1" applyBorder="1" applyAlignment="1" applyProtection="1">
      <alignment horizontal="right" vertical="center"/>
      <protection locked="0"/>
    </xf>
    <xf numFmtId="171" fontId="0" fillId="0" borderId="18" xfId="0" applyNumberFormat="1" applyFont="1" applyFill="1" applyBorder="1" applyAlignment="1" applyProtection="1">
      <alignment horizontal="right" vertical="center"/>
      <protection locked="0"/>
    </xf>
    <xf numFmtId="171" fontId="0" fillId="0" borderId="59" xfId="0" applyNumberFormat="1" applyFont="1" applyFill="1" applyBorder="1" applyAlignment="1" applyProtection="1">
      <alignment horizontal="right" vertical="center"/>
      <protection locked="0"/>
    </xf>
    <xf numFmtId="171" fontId="26" fillId="0" borderId="35" xfId="0" applyNumberFormat="1" applyFont="1" applyFill="1" applyBorder="1" applyAlignment="1" applyProtection="1">
      <alignment horizontal="right" vertical="center"/>
    </xf>
    <xf numFmtId="0" fontId="74" fillId="0" borderId="0" xfId="0" applyFont="1"/>
    <xf numFmtId="0" fontId="74" fillId="0" borderId="0" xfId="0" applyFont="1" applyAlignment="1">
      <alignment horizontal="justify" vertical="top" wrapText="1"/>
    </xf>
    <xf numFmtId="0" fontId="75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 vertical="top" wrapText="1"/>
    </xf>
    <xf numFmtId="0" fontId="67" fillId="0" borderId="0" xfId="0" applyFont="1"/>
    <xf numFmtId="0" fontId="73" fillId="0" borderId="0" xfId="5" applyAlignment="1" applyProtection="1"/>
    <xf numFmtId="0" fontId="0" fillId="0" borderId="0" xfId="0" applyAlignment="1">
      <alignment horizontal="right"/>
    </xf>
    <xf numFmtId="164" fontId="76" fillId="0" borderId="0" xfId="0" applyNumberFormat="1" applyFont="1" applyFill="1" applyAlignment="1" applyProtection="1">
      <alignment horizontal="right" vertical="center" wrapText="1" indent="1"/>
    </xf>
    <xf numFmtId="164" fontId="77" fillId="0" borderId="0" xfId="7" applyNumberFormat="1" applyFont="1" applyFill="1" applyProtection="1"/>
    <xf numFmtId="164" fontId="77" fillId="0" borderId="0" xfId="7" applyNumberFormat="1" applyFont="1" applyFill="1" applyAlignment="1" applyProtection="1">
      <alignment horizontal="right" vertical="center" indent="1"/>
    </xf>
    <xf numFmtId="0" fontId="69" fillId="0" borderId="0" xfId="0" applyFont="1" applyFill="1" applyBorder="1" applyAlignment="1" applyProtection="1">
      <alignment horizontal="right"/>
    </xf>
    <xf numFmtId="0" fontId="20" fillId="0" borderId="70" xfId="0" applyFont="1" applyFill="1" applyBorder="1" applyAlignment="1" applyProtection="1">
      <alignment horizontal="center" vertical="center" wrapText="1"/>
    </xf>
    <xf numFmtId="0" fontId="20" fillId="0" borderId="55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70" fillId="0" borderId="51" xfId="0" applyFont="1" applyFill="1" applyBorder="1" applyAlignment="1" applyProtection="1">
      <alignment horizontal="center" vertical="center" wrapText="1"/>
    </xf>
    <xf numFmtId="0" fontId="70" fillId="0" borderId="33" xfId="0" applyFont="1" applyFill="1" applyBorder="1" applyAlignment="1" applyProtection="1">
      <alignment horizontal="center" vertical="center" wrapText="1"/>
    </xf>
    <xf numFmtId="0" fontId="70" fillId="0" borderId="24" xfId="0" applyFont="1" applyFill="1" applyBorder="1" applyAlignment="1" applyProtection="1">
      <alignment horizontal="center" vertical="center" wrapText="1"/>
    </xf>
    <xf numFmtId="0" fontId="71" fillId="0" borderId="0" xfId="0" applyFont="1" applyFill="1" applyAlignment="1">
      <alignment vertical="center"/>
    </xf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164" fontId="21" fillId="0" borderId="7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1" xfId="0" applyFont="1" applyFill="1" applyBorder="1" applyAlignment="1" applyProtection="1">
      <alignment vertical="center" wrapText="1"/>
    </xf>
    <xf numFmtId="164" fontId="20" fillId="0" borderId="33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17" fillId="0" borderId="66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1" fontId="26" fillId="0" borderId="66" xfId="0" applyNumberFormat="1" applyFont="1" applyFill="1" applyBorder="1" applyAlignment="1" applyProtection="1">
      <alignment horizontal="right" vertical="center"/>
      <protection locked="0"/>
    </xf>
    <xf numFmtId="0" fontId="71" fillId="0" borderId="52" xfId="0" applyFont="1" applyFill="1" applyBorder="1" applyAlignment="1"/>
    <xf numFmtId="164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9" xfId="0" applyNumberFormat="1" applyFont="1" applyFill="1" applyBorder="1" applyAlignment="1" applyProtection="1">
      <alignment vertical="center" wrapText="1"/>
      <protection locked="0"/>
    </xf>
    <xf numFmtId="167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1" xfId="0" applyNumberFormat="1" applyFont="1" applyBorder="1" applyProtection="1">
      <protection locked="0"/>
    </xf>
    <xf numFmtId="3" fontId="24" fillId="0" borderId="0" xfId="0" applyNumberFormat="1" applyFont="1" applyBorder="1" applyProtection="1">
      <protection locked="0"/>
    </xf>
    <xf numFmtId="164" fontId="17" fillId="0" borderId="29" xfId="7" applyNumberFormat="1" applyFont="1" applyFill="1" applyBorder="1" applyAlignment="1" applyProtection="1">
      <alignment wrapText="1"/>
      <protection locked="0"/>
    </xf>
    <xf numFmtId="164" fontId="17" fillId="0" borderId="73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4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" xfId="0" applyFont="1" applyBorder="1" applyAlignment="1" applyProtection="1">
      <alignment horizontal="left" wrapText="1" indent="1"/>
    </xf>
    <xf numFmtId="164" fontId="17" fillId="0" borderId="66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0" xfId="0" applyFont="1" applyBorder="1" applyAlignment="1" applyProtection="1">
      <alignment horizontal="left" wrapText="1" indent="1"/>
    </xf>
    <xf numFmtId="164" fontId="16" fillId="0" borderId="75" xfId="7" applyNumberFormat="1" applyFont="1" applyFill="1" applyBorder="1" applyAlignment="1" applyProtection="1">
      <alignment horizontal="right" vertical="center" wrapText="1" indent="1"/>
    </xf>
    <xf numFmtId="164" fontId="16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6" fillId="0" borderId="28" xfId="7" applyFont="1" applyFill="1" applyBorder="1" applyAlignment="1" applyProtection="1">
      <alignment horizontal="center" vertical="center" wrapText="1"/>
    </xf>
    <xf numFmtId="0" fontId="16" fillId="0" borderId="22" xfId="7" applyFont="1" applyFill="1" applyBorder="1" applyAlignment="1" applyProtection="1">
      <alignment horizontal="left" vertical="center" wrapText="1" indent="1"/>
    </xf>
    <xf numFmtId="164" fontId="17" fillId="0" borderId="59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0" xfId="0" applyFont="1" applyBorder="1" applyAlignment="1" applyProtection="1">
      <alignment horizontal="left" indent="1"/>
    </xf>
    <xf numFmtId="0" fontId="21" fillId="0" borderId="4" xfId="0" applyFont="1" applyBorder="1" applyAlignment="1">
      <alignment horizontal="left" wrapText="1" indent="1"/>
    </xf>
    <xf numFmtId="0" fontId="21" fillId="0" borderId="22" xfId="0" applyFont="1" applyBorder="1" applyAlignment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center" wrapText="1"/>
    </xf>
    <xf numFmtId="0" fontId="21" fillId="0" borderId="12" xfId="0" applyFont="1" applyBorder="1" applyAlignment="1" applyProtection="1">
      <alignment horizontal="center" wrapText="1"/>
    </xf>
    <xf numFmtId="164" fontId="17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7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8" xfId="7" applyNumberFormat="1" applyFont="1" applyFill="1" applyBorder="1" applyAlignment="1" applyProtection="1">
      <alignment horizontal="center" vertical="center" wrapText="1"/>
    </xf>
    <xf numFmtId="0" fontId="17" fillId="0" borderId="22" xfId="7" applyFont="1" applyFill="1" applyBorder="1" applyAlignment="1" applyProtection="1">
      <alignment horizontal="left" vertical="center" wrapText="1" indent="1"/>
    </xf>
    <xf numFmtId="164" fontId="17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3" xfId="0" applyFont="1" applyBorder="1" applyAlignment="1">
      <alignment vertical="center" wrapText="1"/>
    </xf>
    <xf numFmtId="164" fontId="17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0" applyFont="1" applyBorder="1" applyAlignment="1">
      <alignment vertical="center" wrapText="1"/>
    </xf>
    <xf numFmtId="172" fontId="17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7" xfId="0" applyFont="1" applyFill="1" applyBorder="1" applyAlignment="1" applyProtection="1">
      <alignment horizontal="center" vertical="center" wrapText="1"/>
      <protection locked="0"/>
    </xf>
    <xf numFmtId="164" fontId="21" fillId="0" borderId="76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77" xfId="0" applyFont="1" applyFill="1" applyBorder="1" applyAlignment="1" applyProtection="1">
      <alignment horizontal="left" vertical="center" wrapText="1"/>
      <protection locked="0"/>
    </xf>
    <xf numFmtId="0" fontId="21" fillId="0" borderId="78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2" fillId="0" borderId="78" xfId="0" applyFont="1" applyFill="1" applyBorder="1" applyAlignment="1" applyProtection="1">
      <alignment horizontal="center" vertical="center" wrapText="1"/>
      <protection locked="0"/>
    </xf>
    <xf numFmtId="0" fontId="21" fillId="0" borderId="79" xfId="0" applyFont="1" applyFill="1" applyBorder="1" applyAlignment="1" applyProtection="1">
      <alignment horizontal="left" vertical="center" wrapText="1"/>
      <protection locked="0"/>
    </xf>
    <xf numFmtId="164" fontId="21" fillId="0" borderId="80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71" xfId="0" applyFont="1" applyFill="1" applyBorder="1" applyAlignment="1" applyProtection="1">
      <alignment horizontal="right" vertical="center" wrapText="1"/>
      <protection locked="0"/>
    </xf>
    <xf numFmtId="3" fontId="21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7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7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7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0" fillId="0" borderId="15" xfId="0" applyFont="1" applyFill="1" applyBorder="1" applyAlignment="1" applyProtection="1">
      <alignment horizontal="center" vertical="center" wrapText="1"/>
      <protection locked="0"/>
    </xf>
    <xf numFmtId="164" fontId="21" fillId="0" borderId="8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82" xfId="0" applyFont="1" applyFill="1" applyBorder="1" applyAlignment="1" applyProtection="1">
      <alignment horizontal="left" vertical="center" wrapText="1"/>
      <protection locked="0"/>
    </xf>
    <xf numFmtId="164" fontId="21" fillId="0" borderId="8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3" fontId="21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8" xfId="0" applyFont="1" applyFill="1" applyBorder="1" applyAlignment="1" applyProtection="1">
      <alignment horizontal="left" vertical="top"/>
      <protection locked="0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21" fillId="0" borderId="46" xfId="0" applyFont="1" applyFill="1" applyBorder="1" applyAlignment="1" applyProtection="1">
      <alignment horizontal="left" vertical="center" wrapTex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64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6" xfId="7" applyFont="1" applyFill="1" applyBorder="1" applyAlignment="1" applyProtection="1">
      <alignment horizontal="left" vertical="center" wrapText="1" indent="7"/>
    </xf>
    <xf numFmtId="10" fontId="63" fillId="0" borderId="3" xfId="10" applyNumberFormat="1" applyFont="1" applyBorder="1" applyAlignment="1" applyProtection="1">
      <alignment horizontal="center" vertical="center" wrapText="1"/>
      <protection locked="0"/>
    </xf>
    <xf numFmtId="173" fontId="63" fillId="0" borderId="2" xfId="10" applyNumberFormat="1" applyFont="1" applyBorder="1" applyAlignment="1" applyProtection="1">
      <alignment horizontal="center" vertical="center" wrapText="1"/>
      <protection locked="0"/>
    </xf>
    <xf numFmtId="10" fontId="63" fillId="0" borderId="2" xfId="10" applyNumberFormat="1" applyFont="1" applyBorder="1" applyAlignment="1" applyProtection="1">
      <alignment horizontal="center" vertical="center" wrapText="1"/>
      <protection locked="0"/>
    </xf>
    <xf numFmtId="3" fontId="43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vertical="center" wrapText="1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" xfId="0" applyNumberFormat="1" applyFont="1" applyFill="1" applyBorder="1" applyAlignment="1" applyProtection="1">
      <alignment horizontal="left" vertical="top" wrapText="1" indent="1"/>
    </xf>
    <xf numFmtId="164" fontId="46" fillId="0" borderId="0" xfId="0" applyNumberFormat="1" applyFont="1" applyFill="1" applyAlignment="1" applyProtection="1">
      <alignment textRotation="180" wrapText="1"/>
      <protection locked="0"/>
    </xf>
    <xf numFmtId="0" fontId="0" fillId="0" borderId="0" xfId="0" applyFont="1" applyAlignment="1"/>
    <xf numFmtId="0" fontId="21" fillId="0" borderId="2" xfId="0" applyFont="1" applyBorder="1" applyAlignment="1" applyProtection="1">
      <alignment horizontal="left" indent="1"/>
    </xf>
    <xf numFmtId="0" fontId="24" fillId="0" borderId="0" xfId="7" applyFont="1" applyFill="1" applyProtection="1"/>
    <xf numFmtId="166" fontId="24" fillId="0" borderId="0" xfId="1" applyNumberFormat="1" applyFont="1" applyFill="1" applyProtection="1"/>
    <xf numFmtId="166" fontId="10" fillId="0" borderId="0" xfId="1" applyNumberFormat="1" applyFont="1" applyFill="1" applyProtection="1"/>
    <xf numFmtId="166" fontId="24" fillId="0" borderId="0" xfId="1" applyNumberFormat="1" applyFont="1" applyFill="1" applyAlignment="1" applyProtection="1">
      <alignment horizontal="left" vertical="center" indent="1"/>
    </xf>
    <xf numFmtId="166" fontId="10" fillId="0" borderId="0" xfId="1" applyNumberFormat="1" applyFont="1" applyFill="1" applyAlignment="1" applyProtection="1">
      <alignment horizontal="left" vertical="center" indent="1"/>
    </xf>
    <xf numFmtId="166" fontId="13" fillId="0" borderId="0" xfId="1" applyNumberFormat="1" applyFont="1" applyFill="1" applyProtection="1"/>
    <xf numFmtId="0" fontId="16" fillId="0" borderId="69" xfId="7" applyFont="1" applyFill="1" applyBorder="1" applyAlignment="1" applyProtection="1">
      <alignment vertical="center" wrapText="1"/>
    </xf>
    <xf numFmtId="164" fontId="16" fillId="0" borderId="13" xfId="7" applyNumberFormat="1" applyFont="1" applyFill="1" applyBorder="1" applyAlignment="1" applyProtection="1">
      <alignment horizontal="right" vertical="center" wrapText="1" indent="1"/>
    </xf>
    <xf numFmtId="170" fontId="17" fillId="0" borderId="66" xfId="8" applyNumberFormat="1" applyFont="1" applyFill="1" applyBorder="1" applyAlignment="1" applyProtection="1">
      <alignment vertical="center"/>
      <protection locked="0"/>
    </xf>
    <xf numFmtId="164" fontId="1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78" fillId="0" borderId="0" xfId="0" applyFont="1" applyAlignment="1">
      <alignment horizontal="center" vertical="top" wrapText="1"/>
    </xf>
    <xf numFmtId="0" fontId="6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6" fillId="0" borderId="0" xfId="7" applyFont="1" applyFill="1" applyAlignment="1" applyProtection="1">
      <alignment horizontal="right"/>
      <protection locked="0"/>
    </xf>
    <xf numFmtId="0" fontId="46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4" fontId="29" fillId="0" borderId="21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8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2" xfId="7" applyFont="1" applyFill="1" applyBorder="1" applyAlignment="1" applyProtection="1">
      <alignment horizontal="center" vertical="center" wrapText="1"/>
    </xf>
    <xf numFmtId="0" fontId="7" fillId="0" borderId="84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5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4" fontId="6" fillId="0" borderId="0" xfId="7" applyNumberFormat="1" applyFont="1" applyFill="1" applyBorder="1" applyAlignment="1" applyProtection="1">
      <alignment horizontal="center" vertical="center"/>
      <protection locked="0"/>
    </xf>
    <xf numFmtId="164" fontId="6" fillId="0" borderId="0" xfId="7" applyNumberFormat="1" applyFont="1" applyFill="1" applyBorder="1" applyAlignment="1" applyProtection="1">
      <alignment horizontal="center" vertical="center"/>
    </xf>
    <xf numFmtId="164" fontId="29" fillId="0" borderId="21" xfId="7" applyNumberFormat="1" applyFont="1" applyFill="1" applyBorder="1" applyAlignment="1" applyProtection="1">
      <alignment horizontal="left" vertical="center"/>
      <protection locked="0"/>
    </xf>
    <xf numFmtId="164" fontId="29" fillId="0" borderId="21" xfId="7" applyNumberFormat="1" applyFont="1" applyFill="1" applyBorder="1" applyAlignment="1" applyProtection="1">
      <alignment horizontal="left"/>
    </xf>
    <xf numFmtId="0" fontId="18" fillId="0" borderId="0" xfId="0" applyFont="1" applyAlignment="1" applyProtection="1">
      <alignment horizontal="center"/>
      <protection locked="0"/>
    </xf>
    <xf numFmtId="164" fontId="25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79" fillId="0" borderId="52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46" fillId="0" borderId="0" xfId="0" applyNumberFormat="1" applyFont="1" applyFill="1" applyAlignment="1" applyProtection="1">
      <alignment horizontal="right" vertical="center" wrapText="1"/>
      <protection locked="0"/>
    </xf>
    <xf numFmtId="0" fontId="46" fillId="0" borderId="0" xfId="0" applyFont="1" applyAlignment="1" applyProtection="1">
      <alignment horizontal="right" vertical="center" wrapText="1"/>
      <protection locked="0"/>
    </xf>
    <xf numFmtId="0" fontId="46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  <protection locked="0"/>
    </xf>
    <xf numFmtId="16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  <xf numFmtId="164" fontId="16" fillId="0" borderId="33" xfId="0" applyNumberFormat="1" applyFont="1" applyFill="1" applyBorder="1" applyAlignment="1">
      <alignment horizontal="center" vertical="center"/>
    </xf>
    <xf numFmtId="164" fontId="16" fillId="0" borderId="33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textRotation="180"/>
    </xf>
    <xf numFmtId="164" fontId="5" fillId="0" borderId="21" xfId="0" applyNumberFormat="1" applyFont="1" applyFill="1" applyBorder="1" applyAlignment="1" applyProtection="1">
      <alignment horizontal="right" vertical="center"/>
      <protection locked="0"/>
    </xf>
    <xf numFmtId="164" fontId="7" fillId="0" borderId="70" xfId="0" applyNumberFormat="1" applyFont="1" applyFill="1" applyBorder="1" applyAlignment="1">
      <alignment horizontal="center" vertical="center"/>
    </xf>
    <xf numFmtId="164" fontId="7" fillId="0" borderId="32" xfId="0" applyNumberFormat="1" applyFont="1" applyFill="1" applyBorder="1" applyAlignment="1">
      <alignment horizontal="center" vertical="center"/>
    </xf>
    <xf numFmtId="164" fontId="7" fillId="0" borderId="46" xfId="0" applyNumberFormat="1" applyFont="1" applyFill="1" applyBorder="1" applyAlignment="1">
      <alignment horizontal="center" vertical="center"/>
    </xf>
    <xf numFmtId="164" fontId="25" fillId="0" borderId="33" xfId="0" applyNumberFormat="1" applyFont="1" applyFill="1" applyBorder="1" applyAlignment="1">
      <alignment horizontal="center" vertical="center" wrapText="1"/>
    </xf>
    <xf numFmtId="164" fontId="7" fillId="0" borderId="55" xfId="0" applyNumberFormat="1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horizontal="left" vertical="center" wrapText="1" indent="2"/>
    </xf>
    <xf numFmtId="164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164" fontId="26" fillId="0" borderId="0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7" fontId="38" fillId="0" borderId="52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>
      <alignment horizontal="right" vertical="center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right" vertical="top"/>
      <protection locked="0"/>
    </xf>
    <xf numFmtId="0" fontId="33" fillId="0" borderId="21" xfId="0" applyFont="1" applyBorder="1" applyAlignment="1" applyProtection="1"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7" fillId="0" borderId="51" xfId="0" applyFont="1" applyFill="1" applyBorder="1" applyAlignment="1" applyProtection="1">
      <alignment horizontal="left" vertical="center" wrapText="1" inden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6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Border="1" applyAlignment="1">
      <alignment horizontal="center" textRotation="180"/>
    </xf>
    <xf numFmtId="0" fontId="51" fillId="0" borderId="21" xfId="0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2" xfId="7" applyFont="1" applyFill="1" applyBorder="1" applyAlignment="1" applyProtection="1">
      <alignment horizontal="center" vertical="center" wrapText="1"/>
      <protection locked="0"/>
    </xf>
    <xf numFmtId="164" fontId="25" fillId="0" borderId="4" xfId="7" applyNumberFormat="1" applyFont="1" applyFill="1" applyBorder="1" applyAlignment="1" applyProtection="1">
      <alignment horizontal="center" vertical="center"/>
      <protection locked="0"/>
    </xf>
    <xf numFmtId="164" fontId="25" fillId="0" borderId="35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4" fontId="25" fillId="0" borderId="4" xfId="7" applyNumberFormat="1" applyFont="1" applyFill="1" applyBorder="1" applyAlignment="1" applyProtection="1">
      <alignment horizontal="center" vertical="center"/>
    </xf>
    <xf numFmtId="164" fontId="25" fillId="0" borderId="35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7" fillId="0" borderId="55" xfId="0" applyNumberFormat="1" applyFont="1" applyFill="1" applyBorder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textRotation="180" wrapText="1"/>
      <protection locked="0"/>
    </xf>
    <xf numFmtId="164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55" xfId="0" applyNumberFormat="1" applyFont="1" applyFill="1" applyBorder="1" applyAlignment="1" applyProtection="1">
      <alignment horizontal="center" vertical="center"/>
      <protection locked="0"/>
    </xf>
    <xf numFmtId="164" fontId="7" fillId="0" borderId="47" xfId="0" applyNumberFormat="1" applyFont="1" applyFill="1" applyBorder="1" applyAlignment="1" applyProtection="1">
      <alignment horizontal="center" vertical="center"/>
      <protection locked="0"/>
    </xf>
    <xf numFmtId="164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9" fillId="0" borderId="21" xfId="0" applyFont="1" applyFill="1" applyBorder="1" applyAlignment="1" applyProtection="1">
      <alignment horizontal="right"/>
      <protection locked="0"/>
    </xf>
    <xf numFmtId="0" fontId="7" fillId="0" borderId="70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70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 applyProtection="1">
      <alignment horizontal="left" vertical="center"/>
    </xf>
    <xf numFmtId="0" fontId="23" fillId="0" borderId="23" xfId="0" applyFont="1" applyFill="1" applyBorder="1" applyAlignment="1" applyProtection="1">
      <alignment horizontal="left" vertical="center"/>
    </xf>
    <xf numFmtId="0" fontId="7" fillId="0" borderId="70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26" fillId="0" borderId="51" xfId="0" applyFont="1" applyFill="1" applyBorder="1" applyAlignment="1" applyProtection="1">
      <alignment horizontal="left" vertical="center"/>
    </xf>
    <xf numFmtId="0" fontId="26" fillId="0" borderId="23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6" fillId="0" borderId="0" xfId="0" applyFont="1" applyFill="1" applyAlignment="1" applyProtection="1">
      <alignment horizontal="right" vertical="center" wrapText="1"/>
      <protection locked="0"/>
    </xf>
    <xf numFmtId="0" fontId="25" fillId="0" borderId="51" xfId="0" applyFont="1" applyFill="1" applyBorder="1" applyAlignment="1">
      <alignment horizontal="left" vertical="center" indent="2"/>
    </xf>
    <xf numFmtId="0" fontId="25" fillId="0" borderId="23" xfId="0" applyFont="1" applyFill="1" applyBorder="1" applyAlignment="1">
      <alignment horizontal="left" vertical="center" indent="2"/>
    </xf>
    <xf numFmtId="0" fontId="46" fillId="0" borderId="0" xfId="0" applyFont="1" applyFill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left"/>
    </xf>
    <xf numFmtId="0" fontId="51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51" fillId="0" borderId="0" xfId="9" applyFont="1" applyFill="1" applyAlignment="1" applyProtection="1">
      <alignment horizontal="center" vertical="center" wrapText="1"/>
      <protection locked="0"/>
    </xf>
    <xf numFmtId="0" fontId="51" fillId="0" borderId="0" xfId="9" applyFont="1" applyFill="1" applyAlignment="1" applyProtection="1">
      <alignment horizontal="center" vertical="center"/>
      <protection locked="0"/>
    </xf>
    <xf numFmtId="0" fontId="53" fillId="0" borderId="0" xfId="9" applyFont="1" applyFill="1" applyBorder="1" applyAlignment="1" applyProtection="1">
      <alignment horizontal="right"/>
      <protection locked="0"/>
    </xf>
    <xf numFmtId="0" fontId="54" fillId="0" borderId="15" xfId="9" applyFont="1" applyFill="1" applyBorder="1" applyAlignment="1" applyProtection="1">
      <alignment horizontal="center" vertical="center" wrapText="1"/>
      <protection locked="0"/>
    </xf>
    <xf numFmtId="0" fontId="54" fillId="0" borderId="7" xfId="9" applyFont="1" applyFill="1" applyBorder="1" applyAlignment="1" applyProtection="1">
      <alignment horizontal="center" vertical="center" wrapText="1"/>
      <protection locked="0"/>
    </xf>
    <xf numFmtId="0" fontId="54" fillId="0" borderId="9" xfId="9" applyFont="1" applyFill="1" applyBorder="1" applyAlignment="1" applyProtection="1">
      <alignment horizontal="center" vertical="center" wrapText="1"/>
      <protection locked="0"/>
    </xf>
    <xf numFmtId="0" fontId="55" fillId="0" borderId="16" xfId="8" applyFont="1" applyFill="1" applyBorder="1" applyAlignment="1" applyProtection="1">
      <alignment horizontal="center" vertical="center" textRotation="90"/>
      <protection locked="0"/>
    </xf>
    <xf numFmtId="0" fontId="55" fillId="0" borderId="1" xfId="8" applyFont="1" applyFill="1" applyBorder="1" applyAlignment="1" applyProtection="1">
      <alignment horizontal="center" vertical="center" textRotation="90"/>
      <protection locked="0"/>
    </xf>
    <xf numFmtId="0" fontId="55" fillId="0" borderId="3" xfId="8" applyFont="1" applyFill="1" applyBorder="1" applyAlignment="1" applyProtection="1">
      <alignment horizontal="center" vertical="center" textRotation="90"/>
      <protection locked="0"/>
    </xf>
    <xf numFmtId="0" fontId="53" fillId="0" borderId="4" xfId="9" applyFont="1" applyFill="1" applyBorder="1" applyAlignment="1" applyProtection="1">
      <alignment horizontal="center" vertical="center" wrapText="1"/>
      <protection locked="0"/>
    </xf>
    <xf numFmtId="0" fontId="53" fillId="0" borderId="2" xfId="9" applyFont="1" applyFill="1" applyBorder="1" applyAlignment="1" applyProtection="1">
      <alignment horizontal="center" vertical="center" wrapText="1"/>
      <protection locked="0"/>
    </xf>
    <xf numFmtId="0" fontId="53" fillId="0" borderId="67" xfId="9" applyFont="1" applyFill="1" applyBorder="1" applyAlignment="1" applyProtection="1">
      <alignment horizontal="center" vertical="center" wrapText="1"/>
      <protection locked="0"/>
    </xf>
    <xf numFmtId="0" fontId="53" fillId="0" borderId="66" xfId="9" applyFont="1" applyFill="1" applyBorder="1" applyAlignment="1" applyProtection="1">
      <alignment horizontal="center" vertical="center" wrapText="1"/>
      <protection locked="0"/>
    </xf>
    <xf numFmtId="0" fontId="53" fillId="0" borderId="2" xfId="9" applyFont="1" applyFill="1" applyBorder="1" applyAlignment="1" applyProtection="1">
      <alignment horizontal="center" wrapText="1"/>
      <protection locked="0"/>
    </xf>
    <xf numFmtId="0" fontId="53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center"/>
    </xf>
    <xf numFmtId="0" fontId="46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55" fillId="0" borderId="4" xfId="8" applyFont="1" applyFill="1" applyBorder="1" applyAlignment="1" applyProtection="1">
      <alignment horizontal="center" vertical="center" textRotation="90"/>
      <protection locked="0"/>
    </xf>
    <xf numFmtId="0" fontId="55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5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51" fillId="0" borderId="0" xfId="9" applyFont="1" applyFill="1" applyAlignment="1">
      <alignment horizontal="center" vertical="center" wrapText="1"/>
    </xf>
    <xf numFmtId="0" fontId="51" fillId="0" borderId="0" xfId="9" applyFont="1" applyFill="1" applyAlignment="1">
      <alignment horizontal="center" vertical="center"/>
    </xf>
    <xf numFmtId="0" fontId="20" fillId="0" borderId="51" xfId="9" applyFont="1" applyFill="1" applyBorder="1" applyAlignment="1">
      <alignment horizontal="left"/>
    </xf>
    <xf numFmtId="0" fontId="20" fillId="0" borderId="23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7" fillId="0" borderId="0" xfId="9" applyFont="1" applyFill="1" applyAlignment="1">
      <alignment horizontal="right"/>
    </xf>
    <xf numFmtId="0" fontId="51" fillId="0" borderId="0" xfId="9" applyFont="1" applyFill="1" applyAlignment="1">
      <alignment horizontal="center"/>
    </xf>
    <xf numFmtId="0" fontId="46" fillId="0" borderId="0" xfId="0" applyFont="1" applyAlignment="1" applyProtection="1">
      <alignment horizontal="center" textRotation="180"/>
      <protection locked="0"/>
    </xf>
    <xf numFmtId="0" fontId="61" fillId="0" borderId="13" xfId="0" applyFont="1" applyBorder="1" applyAlignment="1" applyProtection="1">
      <alignment wrapText="1"/>
    </xf>
    <xf numFmtId="0" fontId="61" fillId="0" borderId="14" xfId="0" applyFont="1" applyBorder="1" applyAlignment="1" applyProtection="1">
      <alignment wrapText="1"/>
    </xf>
    <xf numFmtId="0" fontId="61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6" fillId="0" borderId="0" xfId="0" applyFont="1" applyAlignment="1">
      <alignment horizontal="right"/>
    </xf>
  </cellXfs>
  <cellStyles count="11">
    <cellStyle name="Ezres" xfId="1" builtinId="3"/>
    <cellStyle name="Ezres 2" xfId="2"/>
    <cellStyle name="Ezres 3" xfId="3"/>
    <cellStyle name="Hiperhivatkozás" xfId="4"/>
    <cellStyle name="Hivatkozás" xfId="5" builtinId="8"/>
    <cellStyle name="Már látott hiperhivatkozás" xfId="6"/>
    <cellStyle name="Normál" xfId="0" builtinId="0"/>
    <cellStyle name="Normál_KVRENMUNKA" xfId="7"/>
    <cellStyle name="Normál_VAGYONK" xfId="8"/>
    <cellStyle name="Normál_VAGYONKIM" xfId="9"/>
    <cellStyle name="Százalék 2" xfId="1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2:C46"/>
  <sheetViews>
    <sheetView zoomScale="120" zoomScaleNormal="120" workbookViewId="0">
      <selection sqref="A1:M1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2" spans="1:3" ht="18.75" x14ac:dyDescent="0.2">
      <c r="A2" s="851" t="s">
        <v>795</v>
      </c>
      <c r="B2" s="851"/>
      <c r="C2" s="851"/>
    </row>
    <row r="3" spans="1:3" ht="15" x14ac:dyDescent="0.25">
      <c r="A3" s="698"/>
      <c r="B3" s="699"/>
      <c r="C3" s="698"/>
    </row>
    <row r="4" spans="1:3" ht="14.25" x14ac:dyDescent="0.2">
      <c r="A4" s="700" t="s">
        <v>796</v>
      </c>
      <c r="B4" s="701" t="s">
        <v>797</v>
      </c>
      <c r="C4" s="700" t="s">
        <v>798</v>
      </c>
    </row>
    <row r="5" spans="1:3" x14ac:dyDescent="0.2">
      <c r="A5" s="702"/>
      <c r="B5" s="702"/>
      <c r="C5" s="702"/>
    </row>
    <row r="6" spans="1:3" ht="18.75" x14ac:dyDescent="0.3">
      <c r="A6" s="852" t="s">
        <v>830</v>
      </c>
      <c r="B6" s="852"/>
      <c r="C6" s="852"/>
    </row>
    <row r="7" spans="1:3" x14ac:dyDescent="0.2">
      <c r="A7" s="702" t="s">
        <v>799</v>
      </c>
      <c r="B7" s="702" t="s">
        <v>800</v>
      </c>
      <c r="C7" s="703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702" t="s">
        <v>801</v>
      </c>
      <c r="B8" s="702" t="s">
        <v>839</v>
      </c>
      <c r="C8" s="703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702" t="s">
        <v>802</v>
      </c>
      <c r="B9" s="702" t="str">
        <f>CONCATENATE(LOWER('Z_1.1.sz.mell.'!A3))</f>
        <v>2019. évi zárszámadásának pénzügyi mérlege</v>
      </c>
      <c r="C9" s="703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702" t="s">
        <v>803</v>
      </c>
      <c r="B10" s="702" t="str">
        <f>'Z_1.2.sz.mell.'!A3</f>
        <v>2019. ÉVI ZÁRSZÁMADSÁS</v>
      </c>
      <c r="C10" s="703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702" t="s">
        <v>804</v>
      </c>
      <c r="B11" s="702" t="str">
        <f>'Z_1.3.sz.mell.'!A3</f>
        <v>2019. ÉVI ZÁRSZÁMADSÁS</v>
      </c>
      <c r="C11" s="703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702" t="s">
        <v>805</v>
      </c>
      <c r="B12" s="702" t="str">
        <f>'Z_1.4.sz.mell.'!A3</f>
        <v>2019. ÉVI ZÁRSZÁMADSÁS</v>
      </c>
      <c r="C12" s="703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702" t="s">
        <v>515</v>
      </c>
      <c r="B13" s="702" t="s">
        <v>806</v>
      </c>
      <c r="C13" s="703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702" t="s">
        <v>419</v>
      </c>
      <c r="B14" s="702" t="s">
        <v>807</v>
      </c>
      <c r="C14" s="703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702" t="s">
        <v>808</v>
      </c>
      <c r="B15" s="702" t="s">
        <v>809</v>
      </c>
      <c r="C15" s="703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702" t="s">
        <v>810</v>
      </c>
      <c r="B16" s="702" t="s">
        <v>811</v>
      </c>
      <c r="C16" s="703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702" t="s">
        <v>812</v>
      </c>
      <c r="B17" s="702" t="s">
        <v>813</v>
      </c>
      <c r="C17" s="703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702" t="s">
        <v>814</v>
      </c>
      <c r="B18" s="702" t="str">
        <f>'Z_5.1.sz.mell.'!A2</f>
        <v>Európai uniós támogatással megvalósuló projektek</v>
      </c>
      <c r="C18" s="703" t="str">
        <f ca="1">HYPERLINK(SUBSTITUTE(CELL("address",'Z_5.1.sz.mell.'!A1),"'",""),SUBSTITUTE(MID(CELL("address",'Z_5.1.sz.mell.'!A1),SEARCH("]",CELL("address",'Z_5.1.sz.mell.'!A1),1)+1,LEN(CELL("address",'Z_5.1.sz.mell.'!A1))-SEARCH("]",CELL("address",'Z_5.1.sz.mell.'!A1),1)),"'",""))</f>
        <v>Z_5.1.sz.mell.!$A$1</v>
      </c>
    </row>
    <row r="19" spans="1:3" x14ac:dyDescent="0.2">
      <c r="A19" s="702" t="s">
        <v>521</v>
      </c>
      <c r="B19" s="702" t="s">
        <v>815</v>
      </c>
      <c r="C19" s="703" t="str">
        <f ca="1">HYPERLINK(SUBSTITUTE(CELL("address",'Z_6.sz.mell'!A1),"'",""),SUBSTITUTE(MID(CELL("address",'Z_6.sz.mell'!A1),SEARCH("]",CELL("address",'Z_6.sz.mell'!A1),1)+1,LEN(CELL("address",'Z_6.sz.mell'!A1))-SEARCH("]",CELL("address",'Z_6.sz.mell'!A1),1)),"'",""))</f>
        <v>Z_6.sz.mell!$A$1</v>
      </c>
    </row>
    <row r="20" spans="1:3" x14ac:dyDescent="0.2">
      <c r="A20" s="702" t="s">
        <v>452</v>
      </c>
      <c r="B20" s="702" t="s">
        <v>816</v>
      </c>
      <c r="C20" s="703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1" spans="1:3" x14ac:dyDescent="0.2">
      <c r="A21" s="702" t="s">
        <v>453</v>
      </c>
      <c r="B21" s="702" t="s">
        <v>322</v>
      </c>
      <c r="C21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 x14ac:dyDescent="0.2">
      <c r="A22" s="702" t="s">
        <v>817</v>
      </c>
      <c r="B22" s="702" t="s">
        <v>818</v>
      </c>
      <c r="C22" s="703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3" spans="1:3" x14ac:dyDescent="0.2">
      <c r="A23" s="702" t="s">
        <v>819</v>
      </c>
      <c r="B23" s="702" t="str">
        <f>Z_ALAPADATOK!A11</f>
        <v>Tompai Polgármesteri Hivatal</v>
      </c>
      <c r="C23" s="703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24" spans="1:3" x14ac:dyDescent="0.2">
      <c r="A24" s="702" t="s">
        <v>820</v>
      </c>
      <c r="B24" t="str">
        <f>Z_ALAPADATOK!B13</f>
        <v>1 kvi név</v>
      </c>
      <c r="C24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">
      <c r="A25" s="702" t="s">
        <v>821</v>
      </c>
      <c r="B25" t="str">
        <f>Z_ALAPADATOK!B15</f>
        <v>2 kvi név</v>
      </c>
      <c r="C25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702" t="s">
        <v>822</v>
      </c>
      <c r="B26" t="str">
        <f>Z_ALAPADATOK!B17</f>
        <v>3 kvi név</v>
      </c>
      <c r="C26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702" t="s">
        <v>823</v>
      </c>
      <c r="B27" t="str">
        <f>Z_ALAPADATOK!B19</f>
        <v>4 kvi név</v>
      </c>
      <c r="C27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702" t="s">
        <v>824</v>
      </c>
      <c r="B28" t="str">
        <f>Z_ALAPADATOK!B21</f>
        <v>5 kvi név</v>
      </c>
      <c r="C28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702" t="s">
        <v>825</v>
      </c>
      <c r="B29" t="str">
        <f>Z_ALAPADATOK!B23</f>
        <v>6 kvi név</v>
      </c>
      <c r="C29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702" t="s">
        <v>826</v>
      </c>
      <c r="B30" t="str">
        <f>Z_ALAPADATOK!B25</f>
        <v>7 kvi név</v>
      </c>
      <c r="C30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702" t="s">
        <v>827</v>
      </c>
      <c r="B31" t="str">
        <f>Z_ALAPADATOK!B27</f>
        <v>8 kvi név</v>
      </c>
      <c r="C31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702" t="s">
        <v>828</v>
      </c>
      <c r="B32" t="str">
        <f>Z_ALAPADATOK!B29</f>
        <v>9 kvi név</v>
      </c>
      <c r="C32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702" t="s">
        <v>829</v>
      </c>
      <c r="B33" t="str">
        <f>Z_ALAPADATOK!B31</f>
        <v>10 kvi név</v>
      </c>
      <c r="C33" s="703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702" t="s">
        <v>855</v>
      </c>
      <c r="B34" t="str">
        <f>PROPER('Z_10.sz.mell'!A3)</f>
        <v>Költségvetési Szervek Maradványának Alakulása</v>
      </c>
      <c r="C34" s="703" t="str">
        <f ca="1">HYPERLINK(SUBSTITUTE(CELL("address",'Z_10.sz.mell'!A1),"'",""),SUBSTITUTE(MID(CELL("address",'Z_10.sz.mell'!A1),SEARCH("]",CELL("address",'Z_10.sz.mell'!A1),1)+1,LEN(CELL("address",'Z_10.sz.mell'!A1))-SEARCH("]",CELL("address",'Z_10.sz.mell'!A1),1)),"'",""))</f>
        <v>Z_10.sz.mell!$A$1</v>
      </c>
    </row>
    <row r="35" spans="1:3" x14ac:dyDescent="0.2">
      <c r="A35" s="702" t="s">
        <v>856</v>
      </c>
      <c r="B35" t="str">
        <f>'Z_11.sz.mell'!A1</f>
        <v>2018. évi általános működés és ágazati feladatok támogatásának alakulása jogcímenként</v>
      </c>
      <c r="C35" s="703" t="e">
        <f ca="1">HYPERLINK(SUBSTITUTE(CELL("address",'Z_11.sz.mell'!#REF!),"'",""),SUBSTITUTE(MID(CELL("address",'Z_11.sz.mell'!#REF!),SEARCH("]",CELL("address",'Z_11.sz.mell'!#REF!),1)+1,LEN(CELL("address",'Z_11.sz.mell'!#REF!))-SEARCH("]",CELL("address",'Z_11.sz.mell'!#REF!),1)),"'",""))</f>
        <v>#REF!</v>
      </c>
    </row>
    <row r="36" spans="1:3" x14ac:dyDescent="0.2">
      <c r="A36" s="702" t="s">
        <v>774</v>
      </c>
      <c r="B36" t="str">
        <f>CONCATENATE(PROPER('Z_12.melléklet'!A2)," ",LOWER('Z_12.melléklet'!A3))</f>
        <v>Tompa Város Önkormányzata 2019. évi zárszámadásának pénzügyi mérlege</v>
      </c>
      <c r="C36" s="703" t="str">
        <f ca="1">HYPERLINK(SUBSTITUTE(CELL("address",'Z_12.melléklet'!A1),"'",""),SUBSTITUTE(MID(CELL("address",'Z_12.melléklet'!A1),SEARCH("]",CELL("address",'Z_12.melléklet'!A1),1)+1,LEN(CELL("address",'Z_12.melléklet'!A1))-SEARCH("]",CELL("address",'Z_12.melléklet'!A1),1)),"'",""))</f>
        <v>Z_12.melléklet!$A$1</v>
      </c>
    </row>
    <row r="37" spans="1:3" x14ac:dyDescent="0.2">
      <c r="A37" s="702" t="s">
        <v>776</v>
      </c>
      <c r="B37" t="str">
        <f>'Z_13.melléklet'!A1</f>
        <v>Többéves kihatással járó döntésekből származó kötzelezettségek célok szerinti, évenkénti bontásban</v>
      </c>
      <c r="C37" s="703" t="str">
        <f ca="1">HYPERLINK(SUBSTITUTE(CELL("address",'Z_13.melléklet'!A2),"'",""),SUBSTITUTE(MID(CELL("address",'Z_13.melléklet'!A2),SEARCH("]",CELL("address",'Z_13.melléklet'!A2),1)+1,LEN(CELL("address",'Z_13.melléklet'!A2))-SEARCH("]",CELL("address",'Z_13.melléklet'!A2),1)),"'",""))</f>
        <v>Z_13.melléklet!$A$2</v>
      </c>
    </row>
    <row r="38" spans="1:3" x14ac:dyDescent="0.2">
      <c r="A38" s="702" t="s">
        <v>780</v>
      </c>
      <c r="B38" t="str">
        <f>'Z_14.melléklet'!A1</f>
        <v>Az önkormányzat által nyújtott hitel és kölcsön alakulása lejárat és eszközök szerinti bontásban</v>
      </c>
      <c r="C38" s="703" t="str">
        <f ca="1">HYPERLINK(SUBSTITUTE(CELL("address",'Z_14.melléklet'!A1),"'",""),SUBSTITUTE(MID(CELL("address",'Z_14.melléklet'!A1),SEARCH("]",CELL("address",'Z_14.melléklet'!A1),1)+1,LEN(CELL("address",'Z_14.melléklet'!A1))-SEARCH("]",CELL("address",'Z_14.melléklet'!A1),1)),"'",""))</f>
        <v>Z_14.melléklet!$A$1</v>
      </c>
    </row>
    <row r="39" spans="1:3" x14ac:dyDescent="0.2">
      <c r="A39" s="702" t="s">
        <v>781</v>
      </c>
      <c r="B39" t="str">
        <f>'Z_15.melléklet'!A1</f>
        <v>Adósság állomány alakulása lejárat, eszközök, bel- és külföldi hitelezők szerinti bontásban
2019. december 31-én</v>
      </c>
      <c r="C39" s="703" t="str">
        <f ca="1">HYPERLINK(SUBSTITUTE(CELL("address",'Z_15.melléklet'!A1),"'",""),SUBSTITUTE(MID(CELL("address",'Z_15.melléklet'!A1),SEARCH("]",CELL("address",'Z_15.melléklet'!A1),1)+1,LEN(CELL("address",'Z_15.melléklet'!A1))-SEARCH("]",CELL("address",'Z_15.melléklet'!A1),1)),"'",""))</f>
        <v>Z_15.melléklet!$A$1</v>
      </c>
    </row>
    <row r="40" spans="1:3" x14ac:dyDescent="0.2">
      <c r="A40" s="702" t="s">
        <v>782</v>
      </c>
      <c r="B40" t="str">
        <f>'Z_16.melléklet'!A3</f>
        <v>Az önkormányzat által adott közvetett támogatások</v>
      </c>
      <c r="C40" s="703" t="str">
        <f ca="1">HYPERLINK(SUBSTITUTE(CELL("address",'Z_16.melléklet'!A1),"'",""),SUBSTITUTE(MID(CELL("address",'Z_16.melléklet'!A1),SEARCH("]",CELL("address",'Z_16.melléklet'!A1),1)+1,LEN(CELL("address",'Z_16.melléklet'!A1))-SEARCH("]",CELL("address",'Z_16.melléklet'!A1),1)),"'",""))</f>
        <v>Z_16.melléklet!$A$1</v>
      </c>
    </row>
    <row r="41" spans="1:3" x14ac:dyDescent="0.2">
      <c r="A41" s="702" t="s">
        <v>786</v>
      </c>
      <c r="B41" t="str">
        <f>CONCATENATE(PROPER('Z_17.melléklet'!A3)," ",LOWER('Z_17.melléklet'!A4))</f>
        <v>K I M U T A T Á S a 2019. évi céljelleggel juttatott támogatások felhasználásáról</v>
      </c>
      <c r="C41" s="703" t="str">
        <f ca="1">HYPERLINK(SUBSTITUTE(CELL("address",'Z_17.melléklet'!A1),"'",""),SUBSTITUTE(MID(CELL("address",'Z_17.melléklet'!A1),SEARCH("]",CELL("address",'Z_17.melléklet'!A1),1)+1,LEN(CELL("address",'Z_17.melléklet'!A1))-SEARCH("]",CELL("address",'Z_17.melléklet'!A1),1)),"'",""))</f>
        <v>Z_17.melléklet!$A$1</v>
      </c>
    </row>
    <row r="42" spans="1:3" x14ac:dyDescent="0.2">
      <c r="A42" s="702" t="s">
        <v>788</v>
      </c>
      <c r="B42" t="str">
        <f>CONCATENATE(PROPER('Z_18.melléklet'!A2)," ",'Z_18.melléklet'!A3)</f>
        <v>Vagyonkimutatás a könyvviteli mérlegben értékkel szereplő eszközökről</v>
      </c>
      <c r="C42" s="703" t="str">
        <f ca="1">HYPERLINK(SUBSTITUTE(CELL("address",'Z_18.melléklet'!A1),"'",""),SUBSTITUTE(MID(CELL("address",'Z_18.melléklet'!A1),SEARCH("]",CELL("address",'Z_18.melléklet'!A1),1)+1,LEN(CELL("address",'Z_18.melléklet'!A1))-SEARCH("]",CELL("address",'Z_18.melléklet'!A1),1)),"'",""))</f>
        <v>Z_18.melléklet!$A$1</v>
      </c>
    </row>
    <row r="43" spans="1:3" x14ac:dyDescent="0.2">
      <c r="A43" s="702" t="s">
        <v>790</v>
      </c>
      <c r="B43" t="str">
        <f>CONCATENATE(PROPER('Z_19.melléklet'!A3)," ",'Z_19.melléklet'!A4)</f>
        <v>Vagyonkimutatás a könyvviteli mérlegben értékkel szereplő forrásokról</v>
      </c>
      <c r="C43" s="703" t="str">
        <f ca="1">HYPERLINK(SUBSTITUTE(CELL("address",'Z_19.melléklet'!A1),"'",""),SUBSTITUTE(MID(CELL("address",'Z_19.melléklet'!A1),SEARCH("]",CELL("address",'Z_19.melléklet'!A1),1)+1,LEN(CELL("address",'Z_19.melléklet'!A1))-SEARCH("]",CELL("address",'Z_19.melléklet'!A1),1)),"'",""))</f>
        <v>Z_19.melléklet!$A$1</v>
      </c>
    </row>
    <row r="44" spans="1:3" x14ac:dyDescent="0.2">
      <c r="A44" s="702" t="s">
        <v>791</v>
      </c>
      <c r="B44" t="str">
        <f>CONCATENATE(PROPER('Z_20.melléklet'!A3)," ",'Z_20.melléklet'!A4)</f>
        <v>Vagyonkimutatás az érték nélkül nyilvántartott eszkzözkről</v>
      </c>
      <c r="C44" s="703" t="str">
        <f ca="1">HYPERLINK(SUBSTITUTE(CELL("address",'Z_20.melléklet'!A1),"'",""),SUBSTITUTE(MID(CELL("address",'Z_20.melléklet'!A1),SEARCH("]",CELL("address",'Z_20.melléklet'!A1),1)+1,LEN(CELL("address",'Z_20.melléklet'!A1))-SEARCH("]",CELL("address",'Z_20.melléklet'!A1),1)),"'",""))</f>
        <v>Z_20.melléklet!$A$1</v>
      </c>
    </row>
    <row r="45" spans="1:3" x14ac:dyDescent="0.2">
      <c r="A45" s="702" t="s">
        <v>793</v>
      </c>
      <c r="B45" t="str">
        <f>CONCATENATE('Z_21. melléklet'!A2,'Z_21. melléklet'!A3)</f>
        <v>Tompa Város Önkormányzata tulajdonában álló gazdálkodó szervezetek működéséből származó részesedések alakulása 2019-ban</v>
      </c>
      <c r="C45" s="703" t="str">
        <f ca="1">HYPERLINK(SUBSTITUTE(CELL("address",'Z_21. melléklet'!A1),"'",""),SUBSTITUTE(MID(CELL("address",'Z_21. melléklet'!A1),SEARCH("]",CELL("address",'Z_21. melléklet'!A1),1)+1,LEN(CELL("address",'Z_21. melléklet'!A1))-SEARCH("]",CELL("address",'Z_21. melléklet'!A1),1)),"'",""))</f>
        <v>Z_21. melléklet!$A$1</v>
      </c>
    </row>
    <row r="46" spans="1:3" x14ac:dyDescent="0.2">
      <c r="A46" s="702" t="s">
        <v>794</v>
      </c>
      <c r="B46" t="s">
        <v>831</v>
      </c>
      <c r="C46" s="703" t="str">
        <f ca="1">HYPERLINK(SUBSTITUTE(CELL("address",'Z_22.melléklet'!A1),"'",""),SUBSTITUTE(MID(CELL("address",'Z_22.melléklet'!A1),SEARCH("]",CELL("address",'Z_22.melléklet'!A1),1)+1,LEN(CELL("address",'Z_22.melléklet'!A1))-SEARCH("]",CELL("address",'Z_22.melléklet'!A1),1)),"'",""))</f>
        <v>Z_22.melléklet!$A$1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7" tint="0.39997558519241921"/>
    <pageSetUpPr fitToPage="1"/>
  </sheetPr>
  <dimension ref="A1:E38"/>
  <sheetViews>
    <sheetView topLeftCell="A16" zoomScale="120" zoomScaleNormal="120" workbookViewId="0">
      <selection sqref="A1:M1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0" t="s">
        <v>516</v>
      </c>
      <c r="B1" s="79"/>
      <c r="C1" s="79"/>
      <c r="D1" s="79"/>
      <c r="E1" s="271" t="s">
        <v>104</v>
      </c>
    </row>
    <row r="2" spans="1:5" x14ac:dyDescent="0.2">
      <c r="A2" s="79"/>
      <c r="B2" s="79"/>
      <c r="C2" s="79"/>
      <c r="D2" s="79"/>
      <c r="E2" s="79"/>
    </row>
    <row r="3" spans="1:5" x14ac:dyDescent="0.2">
      <c r="A3" s="272"/>
      <c r="B3" s="273"/>
      <c r="C3" s="272"/>
      <c r="D3" s="274"/>
      <c r="E3" s="273"/>
    </row>
    <row r="4" spans="1:5" ht="15.75" x14ac:dyDescent="0.25">
      <c r="A4" s="81" t="str">
        <f>+Z_ÖSSZEFÜGGÉSEK!A6</f>
        <v>2019. évi eredeti előirányzat BEVÉTELEK</v>
      </c>
      <c r="B4" s="275"/>
      <c r="C4" s="276"/>
      <c r="D4" s="274"/>
      <c r="E4" s="273"/>
    </row>
    <row r="5" spans="1:5" x14ac:dyDescent="0.2">
      <c r="A5" s="272"/>
      <c r="B5" s="273"/>
      <c r="C5" s="272"/>
      <c r="D5" s="274"/>
      <c r="E5" s="273"/>
    </row>
    <row r="6" spans="1:5" x14ac:dyDescent="0.2">
      <c r="A6" s="272" t="s">
        <v>457</v>
      </c>
      <c r="B6" s="273">
        <f>+'Z_1.1.sz.mell.'!C67</f>
        <v>1489082170</v>
      </c>
      <c r="C6" s="272" t="s">
        <v>420</v>
      </c>
      <c r="D6" s="274">
        <f>+'Z_2.1.sz.mell'!C18+'Z_2.2.sz.mell'!C17</f>
        <v>1489082170</v>
      </c>
      <c r="E6" s="273">
        <f>+B6-D6</f>
        <v>0</v>
      </c>
    </row>
    <row r="7" spans="1:5" x14ac:dyDescent="0.2">
      <c r="A7" s="272" t="s">
        <v>473</v>
      </c>
      <c r="B7" s="273">
        <f>+'Z_1.1.sz.mell.'!C91</f>
        <v>63412000</v>
      </c>
      <c r="C7" s="272" t="s">
        <v>426</v>
      </c>
      <c r="D7" s="274">
        <f>+'Z_2.1.sz.mell'!C29+'Z_2.2.sz.mell'!C30</f>
        <v>63412000</v>
      </c>
      <c r="E7" s="273">
        <f>+B7-D7</f>
        <v>0</v>
      </c>
    </row>
    <row r="8" spans="1:5" x14ac:dyDescent="0.2">
      <c r="A8" s="272" t="s">
        <v>474</v>
      </c>
      <c r="B8" s="273">
        <f>+'Z_1.1.sz.mell.'!C92</f>
        <v>1552494170</v>
      </c>
      <c r="C8" s="272" t="s">
        <v>427</v>
      </c>
      <c r="D8" s="274">
        <f>+'Z_2.1.sz.mell'!C30+'Z_2.2.sz.mell'!C31</f>
        <v>1552494170</v>
      </c>
      <c r="E8" s="273">
        <f>+B8-D8</f>
        <v>0</v>
      </c>
    </row>
    <row r="9" spans="1:5" x14ac:dyDescent="0.2">
      <c r="A9" s="272"/>
      <c r="B9" s="273"/>
      <c r="C9" s="272"/>
      <c r="D9" s="274"/>
      <c r="E9" s="273"/>
    </row>
    <row r="10" spans="1:5" ht="15.75" x14ac:dyDescent="0.25">
      <c r="A10" s="81" t="str">
        <f>+Z_ÖSSZEFÜGGÉSEK!A13</f>
        <v>2019. évi módosított előirányzat BEVÉTELEK</v>
      </c>
      <c r="B10" s="275"/>
      <c r="C10" s="276"/>
      <c r="D10" s="274"/>
      <c r="E10" s="273"/>
    </row>
    <row r="11" spans="1:5" x14ac:dyDescent="0.2">
      <c r="A11" s="272"/>
      <c r="B11" s="273"/>
      <c r="C11" s="272"/>
      <c r="D11" s="274"/>
      <c r="E11" s="273"/>
    </row>
    <row r="12" spans="1:5" x14ac:dyDescent="0.2">
      <c r="A12" s="272" t="s">
        <v>458</v>
      </c>
      <c r="B12" s="273">
        <f>+'Z_1.1.sz.mell.'!D67</f>
        <v>903598434</v>
      </c>
      <c r="C12" s="272" t="s">
        <v>421</v>
      </c>
      <c r="D12" s="274">
        <f>+'Z_2.1.sz.mell'!D18+'Z_2.2.sz.mell'!D17</f>
        <v>903598434</v>
      </c>
      <c r="E12" s="273">
        <f>+B12-D12</f>
        <v>0</v>
      </c>
    </row>
    <row r="13" spans="1:5" x14ac:dyDescent="0.2">
      <c r="A13" s="272" t="s">
        <v>459</v>
      </c>
      <c r="B13" s="273">
        <f>+'Z_1.1.sz.mell.'!D91</f>
        <v>682108250</v>
      </c>
      <c r="C13" s="272" t="s">
        <v>428</v>
      </c>
      <c r="D13" s="274">
        <f>+'Z_2.1.sz.mell'!D29+'Z_2.2.sz.mell'!D30</f>
        <v>682108250</v>
      </c>
      <c r="E13" s="273">
        <f>+B13-D13</f>
        <v>0</v>
      </c>
    </row>
    <row r="14" spans="1:5" x14ac:dyDescent="0.2">
      <c r="A14" s="272" t="s">
        <v>460</v>
      </c>
      <c r="B14" s="273">
        <f>+'Z_1.1.sz.mell.'!D92</f>
        <v>1585706684</v>
      </c>
      <c r="C14" s="272" t="s">
        <v>429</v>
      </c>
      <c r="D14" s="274">
        <f>+'Z_2.1.sz.mell'!D30+'Z_2.2.sz.mell'!D31</f>
        <v>1585706684</v>
      </c>
      <c r="E14" s="273">
        <f>+B14-D14</f>
        <v>0</v>
      </c>
    </row>
    <row r="15" spans="1:5" x14ac:dyDescent="0.2">
      <c r="A15" s="272"/>
      <c r="B15" s="273"/>
      <c r="C15" s="272"/>
      <c r="D15" s="274"/>
      <c r="E15" s="273"/>
    </row>
    <row r="16" spans="1:5" ht="14.25" x14ac:dyDescent="0.2">
      <c r="A16" s="277" t="str">
        <f>+Z_ÖSSZEFÜGGÉSEK!A19</f>
        <v>2019.évi teljesített BEVÉTELEK</v>
      </c>
      <c r="B16" s="80"/>
      <c r="C16" s="276"/>
      <c r="D16" s="274"/>
      <c r="E16" s="273"/>
    </row>
    <row r="17" spans="1:5" x14ac:dyDescent="0.2">
      <c r="A17" s="272"/>
      <c r="B17" s="273"/>
      <c r="C17" s="272"/>
      <c r="D17" s="274"/>
      <c r="E17" s="273"/>
    </row>
    <row r="18" spans="1:5" x14ac:dyDescent="0.2">
      <c r="A18" s="272" t="s">
        <v>461</v>
      </c>
      <c r="B18" s="273">
        <f>+'Z_1.1.sz.mell.'!E67</f>
        <v>845669390</v>
      </c>
      <c r="C18" s="272" t="s">
        <v>422</v>
      </c>
      <c r="D18" s="274">
        <f>+'Z_2.1.sz.mell'!E18+'Z_2.2.sz.mell'!E17</f>
        <v>845669390</v>
      </c>
      <c r="E18" s="273">
        <f>+B18-D18</f>
        <v>0</v>
      </c>
    </row>
    <row r="19" spans="1:5" x14ac:dyDescent="0.2">
      <c r="A19" s="272" t="s">
        <v>462</v>
      </c>
      <c r="B19" s="273">
        <f>+'Z_1.1.sz.mell.'!E91</f>
        <v>692740759</v>
      </c>
      <c r="C19" s="272" t="s">
        <v>430</v>
      </c>
      <c r="D19" s="274">
        <f>+'Z_2.1.sz.mell'!E29+'Z_2.2.sz.mell'!E30</f>
        <v>692740759</v>
      </c>
      <c r="E19" s="273">
        <f>+B19-D19</f>
        <v>0</v>
      </c>
    </row>
    <row r="20" spans="1:5" x14ac:dyDescent="0.2">
      <c r="A20" s="272" t="s">
        <v>463</v>
      </c>
      <c r="B20" s="273">
        <f>+'Z_1.1.sz.mell.'!E92</f>
        <v>1538410149</v>
      </c>
      <c r="C20" s="272" t="s">
        <v>431</v>
      </c>
      <c r="D20" s="274">
        <f>+'Z_2.1.sz.mell'!E30+'Z_2.2.sz.mell'!E31</f>
        <v>1538410149</v>
      </c>
      <c r="E20" s="273">
        <f>+B20-D20</f>
        <v>0</v>
      </c>
    </row>
    <row r="21" spans="1:5" x14ac:dyDescent="0.2">
      <c r="A21" s="272"/>
      <c r="B21" s="273"/>
      <c r="C21" s="272"/>
      <c r="D21" s="274"/>
      <c r="E21" s="273"/>
    </row>
    <row r="22" spans="1:5" ht="15.75" x14ac:dyDescent="0.25">
      <c r="A22" s="81" t="str">
        <f>+Z_ÖSSZEFÜGGÉSEK!A25</f>
        <v>2019. évi eredeti előirányzat KIADÁSOK</v>
      </c>
      <c r="B22" s="275"/>
      <c r="C22" s="276"/>
      <c r="D22" s="274"/>
      <c r="E22" s="273"/>
    </row>
    <row r="23" spans="1:5" x14ac:dyDescent="0.2">
      <c r="A23" s="272"/>
      <c r="B23" s="273"/>
      <c r="C23" s="272"/>
      <c r="D23" s="274"/>
      <c r="E23" s="273"/>
    </row>
    <row r="24" spans="1:5" x14ac:dyDescent="0.2">
      <c r="A24" s="272" t="s">
        <v>475</v>
      </c>
      <c r="B24" s="273">
        <f>+'Z_1.1.sz.mell.'!C134</f>
        <v>1542538000</v>
      </c>
      <c r="C24" s="272" t="s">
        <v>423</v>
      </c>
      <c r="D24" s="274">
        <f>+'Z_2.1.sz.mell'!G18+'Z_2.2.sz.mell'!G17</f>
        <v>1542538000</v>
      </c>
      <c r="E24" s="273">
        <f>+B24-D24</f>
        <v>0</v>
      </c>
    </row>
    <row r="25" spans="1:5" x14ac:dyDescent="0.2">
      <c r="A25" s="272" t="s">
        <v>465</v>
      </c>
      <c r="B25" s="273">
        <f>+'Z_1.1.sz.mell.'!C159</f>
        <v>9956170</v>
      </c>
      <c r="C25" s="272" t="s">
        <v>432</v>
      </c>
      <c r="D25" s="274">
        <f>+'Z_2.1.sz.mell'!G29+'Z_2.2.sz.mell'!G30</f>
        <v>9956170</v>
      </c>
      <c r="E25" s="273">
        <f>+B25-D25</f>
        <v>0</v>
      </c>
    </row>
    <row r="26" spans="1:5" x14ac:dyDescent="0.2">
      <c r="A26" s="272" t="s">
        <v>466</v>
      </c>
      <c r="B26" s="273">
        <f>+'Z_1.1.sz.mell.'!C160</f>
        <v>1552494170</v>
      </c>
      <c r="C26" s="272" t="s">
        <v>433</v>
      </c>
      <c r="D26" s="274">
        <f>+'Z_2.1.sz.mell'!G30+'Z_2.2.sz.mell'!G31</f>
        <v>1552494170</v>
      </c>
      <c r="E26" s="273">
        <f>+B26-D26</f>
        <v>0</v>
      </c>
    </row>
    <row r="27" spans="1:5" x14ac:dyDescent="0.2">
      <c r="A27" s="272"/>
      <c r="B27" s="273"/>
      <c r="C27" s="272"/>
      <c r="D27" s="274"/>
      <c r="E27" s="273"/>
    </row>
    <row r="28" spans="1:5" ht="15.75" x14ac:dyDescent="0.25">
      <c r="A28" s="81" t="str">
        <f>+Z_ÖSSZEFÜGGÉSEK!A31</f>
        <v>2019. évi módosított előirányzat KIADÁSOK</v>
      </c>
      <c r="B28" s="275"/>
      <c r="C28" s="276"/>
      <c r="D28" s="274"/>
      <c r="E28" s="273"/>
    </row>
    <row r="29" spans="1:5" x14ac:dyDescent="0.2">
      <c r="A29" s="272"/>
      <c r="B29" s="273"/>
      <c r="C29" s="272"/>
      <c r="D29" s="274"/>
      <c r="E29" s="273"/>
    </row>
    <row r="30" spans="1:5" x14ac:dyDescent="0.2">
      <c r="A30" s="272" t="s">
        <v>467</v>
      </c>
      <c r="B30" s="273">
        <f>+'Z_1.1.sz.mell.'!D134</f>
        <v>1470025527</v>
      </c>
      <c r="C30" s="272" t="s">
        <v>424</v>
      </c>
      <c r="D30" s="274">
        <f>+'Z_2.1.sz.mell'!H18+'Z_2.2.sz.mell'!H17</f>
        <v>1470025527</v>
      </c>
      <c r="E30" s="273">
        <f>+B30-D30</f>
        <v>0</v>
      </c>
    </row>
    <row r="31" spans="1:5" x14ac:dyDescent="0.2">
      <c r="A31" s="272" t="s">
        <v>468</v>
      </c>
      <c r="B31" s="273">
        <f>+'Z_1.1.sz.mell.'!D159</f>
        <v>9956170</v>
      </c>
      <c r="C31" s="272" t="s">
        <v>434</v>
      </c>
      <c r="D31" s="274">
        <f>+'Z_2.1.sz.mell'!H29+'Z_2.2.sz.mell'!H30</f>
        <v>9956170</v>
      </c>
      <c r="E31" s="273">
        <f>+B31-D31</f>
        <v>0</v>
      </c>
    </row>
    <row r="32" spans="1:5" x14ac:dyDescent="0.2">
      <c r="A32" s="272" t="s">
        <v>469</v>
      </c>
      <c r="B32" s="273">
        <f>+'Z_1.1.sz.mell.'!D160</f>
        <v>1479981697</v>
      </c>
      <c r="C32" s="272" t="s">
        <v>435</v>
      </c>
      <c r="D32" s="274">
        <f>+'Z_2.1.sz.mell'!H30+'Z_2.2.sz.mell'!H31</f>
        <v>1479981697</v>
      </c>
      <c r="E32" s="273">
        <f>+B32-D32</f>
        <v>0</v>
      </c>
    </row>
    <row r="33" spans="1:5" x14ac:dyDescent="0.2">
      <c r="A33" s="272"/>
      <c r="B33" s="273"/>
      <c r="C33" s="272"/>
      <c r="D33" s="274"/>
      <c r="E33" s="273"/>
    </row>
    <row r="34" spans="1:5" ht="15.75" x14ac:dyDescent="0.25">
      <c r="A34" s="278" t="str">
        <f>+Z_ÖSSZEFÜGGÉSEK!A37</f>
        <v>2019.évi teljesített KIADÁSOK</v>
      </c>
      <c r="B34" s="275"/>
      <c r="C34" s="276"/>
      <c r="D34" s="274"/>
      <c r="E34" s="273"/>
    </row>
    <row r="35" spans="1:5" x14ac:dyDescent="0.2">
      <c r="A35" s="272"/>
      <c r="B35" s="273"/>
      <c r="C35" s="272"/>
      <c r="D35" s="274"/>
      <c r="E35" s="273"/>
    </row>
    <row r="36" spans="1:5" x14ac:dyDescent="0.2">
      <c r="A36" s="272" t="s">
        <v>470</v>
      </c>
      <c r="B36" s="273">
        <f>+'Z_1.1.sz.mell.'!E134</f>
        <v>1115406866</v>
      </c>
      <c r="C36" s="272" t="s">
        <v>425</v>
      </c>
      <c r="D36" s="274">
        <f>+'Z_2.1.sz.mell'!I18+'Z_2.2.sz.mell'!I17</f>
        <v>1115406866</v>
      </c>
      <c r="E36" s="273">
        <f>+B36-D36</f>
        <v>0</v>
      </c>
    </row>
    <row r="37" spans="1:5" x14ac:dyDescent="0.2">
      <c r="A37" s="272" t="s">
        <v>471</v>
      </c>
      <c r="B37" s="273">
        <f>+'Z_1.1.sz.mell.'!E159</f>
        <v>9956170</v>
      </c>
      <c r="C37" s="272" t="s">
        <v>436</v>
      </c>
      <c r="D37" s="274">
        <f>+'Z_2.1.sz.mell'!I29+'Z_2.2.sz.mell'!I30</f>
        <v>9956170</v>
      </c>
      <c r="E37" s="273">
        <f>+B37-D37</f>
        <v>0</v>
      </c>
    </row>
    <row r="38" spans="1:5" x14ac:dyDescent="0.2">
      <c r="A38" s="272" t="s">
        <v>476</v>
      </c>
      <c r="B38" s="273">
        <f>+'Z_1.1.sz.mell.'!E160</f>
        <v>1125363036</v>
      </c>
      <c r="C38" s="272" t="s">
        <v>437</v>
      </c>
      <c r="D38" s="274">
        <f>+'Z_2.1.sz.mell'!I30+'Z_2.2.sz.mell'!I31</f>
        <v>1125363036</v>
      </c>
      <c r="E38" s="27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7" tint="0.39997558519241921"/>
  </sheetPr>
  <dimension ref="A1:G33"/>
  <sheetViews>
    <sheetView topLeftCell="A10" zoomScale="120" zoomScaleNormal="120" workbookViewId="0">
      <selection activeCell="E41" sqref="E41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85"/>
      <c r="B1" s="883" t="s">
        <v>1026</v>
      </c>
      <c r="C1" s="884"/>
      <c r="D1" s="884"/>
      <c r="E1" s="884"/>
      <c r="F1" s="884"/>
      <c r="G1" s="884"/>
    </row>
    <row r="2" spans="1:7" x14ac:dyDescent="0.2">
      <c r="A2" s="385"/>
      <c r="B2" s="386"/>
      <c r="C2" s="386"/>
      <c r="D2" s="386"/>
      <c r="E2" s="386"/>
      <c r="F2" s="386"/>
      <c r="G2" s="386"/>
    </row>
    <row r="3" spans="1:7" ht="25.5" customHeight="1" x14ac:dyDescent="0.2">
      <c r="A3" s="882" t="s">
        <v>517</v>
      </c>
      <c r="B3" s="882"/>
      <c r="C3" s="882"/>
      <c r="D3" s="882"/>
      <c r="E3" s="882"/>
      <c r="F3" s="882"/>
      <c r="G3" s="882"/>
    </row>
    <row r="4" spans="1:7" ht="22.5" customHeight="1" thickBot="1" x14ac:dyDescent="0.3">
      <c r="A4" s="385"/>
      <c r="B4" s="386"/>
      <c r="C4" s="386"/>
      <c r="D4" s="386"/>
      <c r="E4" s="386"/>
      <c r="F4" s="386"/>
      <c r="G4" s="387" t="str">
        <f>'Z_2.2.sz.mell'!I2</f>
        <v xml:space="preserve"> Forintban!</v>
      </c>
    </row>
    <row r="5" spans="1:7" s="29" customFormat="1" ht="44.45" customHeight="1" thickBot="1" x14ac:dyDescent="0.25">
      <c r="A5" s="388" t="s">
        <v>48</v>
      </c>
      <c r="B5" s="356" t="s">
        <v>49</v>
      </c>
      <c r="C5" s="356" t="s">
        <v>50</v>
      </c>
      <c r="D5" s="356" t="str">
        <f>+CONCATENATE("Felhasználás   ",LEFT(Z_ÖSSZEFÜGGÉSEK!A6,4)-1,". XII. 31-ig")</f>
        <v>Felhasználás   2018. XII. 31-ig</v>
      </c>
      <c r="E5" s="356" t="str">
        <f>+CONCATENATE(LEFT(Z_ÖSSZEFÜGGÉSEK!A6,4),". évi",CHAR(10),"módosított előirányzat")</f>
        <v>2019. évi
módosított előirányzat</v>
      </c>
      <c r="F5" s="356" t="str">
        <f>+CONCATENATE("Teljesítés",CHAR(10),LEFT(Z_ÖSSZEFÜGGÉSEK!A6,4),". XII. 31-ig")</f>
        <v>Teljesítés
2019. XII. 31-ig</v>
      </c>
      <c r="G5" s="357" t="str">
        <f>+CONCATENATE("Összes teljesítés",CHAR(10),LEFT(Z_ÖSSZEFÜGGÉSEK!A6,4),". XII. 31-ig")</f>
        <v>Összes teljesítés
2019. XII. 31-ig</v>
      </c>
    </row>
    <row r="6" spans="1:7" s="33" customFormat="1" ht="12" customHeight="1" thickBot="1" x14ac:dyDescent="0.25">
      <c r="A6" s="389" t="s">
        <v>383</v>
      </c>
      <c r="B6" s="390" t="s">
        <v>384</v>
      </c>
      <c r="C6" s="390" t="s">
        <v>385</v>
      </c>
      <c r="D6" s="390" t="s">
        <v>387</v>
      </c>
      <c r="E6" s="390" t="s">
        <v>386</v>
      </c>
      <c r="F6" s="390" t="s">
        <v>388</v>
      </c>
      <c r="G6" s="391" t="s">
        <v>438</v>
      </c>
    </row>
    <row r="7" spans="1:7" ht="15.95" customHeight="1" x14ac:dyDescent="0.2">
      <c r="A7" s="221" t="s">
        <v>868</v>
      </c>
      <c r="B7" s="21">
        <v>158402520</v>
      </c>
      <c r="C7" s="222" t="s">
        <v>869</v>
      </c>
      <c r="D7" s="21">
        <v>6609600</v>
      </c>
      <c r="E7" s="21">
        <v>151793520</v>
      </c>
      <c r="F7" s="21">
        <v>137595878</v>
      </c>
      <c r="G7" s="34">
        <f>SUM(D7,F7)</f>
        <v>144205478</v>
      </c>
    </row>
    <row r="8" spans="1:7" ht="15.95" customHeight="1" x14ac:dyDescent="0.2">
      <c r="A8" s="221" t="s">
        <v>870</v>
      </c>
      <c r="B8" s="21">
        <v>135509200</v>
      </c>
      <c r="C8" s="222" t="s">
        <v>871</v>
      </c>
      <c r="D8" s="21"/>
      <c r="E8" s="21">
        <v>135509200</v>
      </c>
      <c r="F8" s="21">
        <v>24514585</v>
      </c>
      <c r="G8" s="34">
        <f>SUM(D8,F8)</f>
        <v>24514585</v>
      </c>
    </row>
    <row r="9" spans="1:7" ht="15.95" customHeight="1" x14ac:dyDescent="0.2">
      <c r="A9" s="221" t="s">
        <v>872</v>
      </c>
      <c r="B9" s="21">
        <v>47596988</v>
      </c>
      <c r="C9" s="222" t="s">
        <v>871</v>
      </c>
      <c r="D9" s="21"/>
      <c r="E9" s="21">
        <v>47596988</v>
      </c>
      <c r="F9" s="21">
        <v>0</v>
      </c>
      <c r="G9" s="34">
        <f t="shared" ref="G9:G25" si="0">SUM(D9,F9)</f>
        <v>0</v>
      </c>
    </row>
    <row r="10" spans="1:7" ht="15.95" customHeight="1" x14ac:dyDescent="0.2">
      <c r="A10" s="221" t="s">
        <v>873</v>
      </c>
      <c r="B10" s="21">
        <v>239852462</v>
      </c>
      <c r="C10" s="222" t="s">
        <v>871</v>
      </c>
      <c r="D10" s="21">
        <v>20355170</v>
      </c>
      <c r="E10" s="21">
        <v>219497292</v>
      </c>
      <c r="F10" s="21">
        <v>142362865</v>
      </c>
      <c r="G10" s="34">
        <v>162718035</v>
      </c>
    </row>
    <row r="11" spans="1:7" ht="15.95" customHeight="1" x14ac:dyDescent="0.2">
      <c r="A11" s="221" t="s">
        <v>879</v>
      </c>
      <c r="B11" s="21">
        <v>26294000</v>
      </c>
      <c r="C11" s="222" t="s">
        <v>1003</v>
      </c>
      <c r="D11" s="21"/>
      <c r="E11" s="21">
        <v>26294000</v>
      </c>
      <c r="F11" s="21">
        <v>12818491</v>
      </c>
      <c r="G11" s="34">
        <f t="shared" si="0"/>
        <v>12818491</v>
      </c>
    </row>
    <row r="12" spans="1:7" ht="15.95" customHeight="1" x14ac:dyDescent="0.2">
      <c r="A12" s="221" t="s">
        <v>1014</v>
      </c>
      <c r="B12" s="21">
        <v>6000000</v>
      </c>
      <c r="C12" s="222" t="s">
        <v>1003</v>
      </c>
      <c r="D12" s="21"/>
      <c r="E12" s="21">
        <v>6000000</v>
      </c>
      <c r="F12" s="21">
        <v>0</v>
      </c>
      <c r="G12" s="34">
        <f t="shared" si="0"/>
        <v>0</v>
      </c>
    </row>
    <row r="13" spans="1:7" ht="15.95" customHeight="1" x14ac:dyDescent="0.2">
      <c r="A13" s="740" t="s">
        <v>1004</v>
      </c>
      <c r="B13" s="21">
        <v>559000</v>
      </c>
      <c r="C13" s="222" t="s">
        <v>1003</v>
      </c>
      <c r="D13" s="21"/>
      <c r="E13" s="21">
        <v>559000</v>
      </c>
      <c r="F13" s="21">
        <v>559000</v>
      </c>
      <c r="G13" s="34">
        <f t="shared" si="0"/>
        <v>559000</v>
      </c>
    </row>
    <row r="14" spans="1:7" ht="15.95" customHeight="1" x14ac:dyDescent="0.2">
      <c r="A14" s="221" t="s">
        <v>1005</v>
      </c>
      <c r="B14" s="21">
        <v>343000</v>
      </c>
      <c r="C14" s="222" t="s">
        <v>1003</v>
      </c>
      <c r="D14" s="21"/>
      <c r="E14" s="21">
        <v>343000</v>
      </c>
      <c r="F14" s="21">
        <v>0</v>
      </c>
      <c r="G14" s="34">
        <f t="shared" si="0"/>
        <v>0</v>
      </c>
    </row>
    <row r="15" spans="1:7" ht="15.95" customHeight="1" x14ac:dyDescent="0.2">
      <c r="A15" s="221" t="s">
        <v>1006</v>
      </c>
      <c r="B15" s="21">
        <v>600000</v>
      </c>
      <c r="C15" s="222" t="s">
        <v>1003</v>
      </c>
      <c r="D15" s="21"/>
      <c r="E15" s="21">
        <v>600000</v>
      </c>
      <c r="F15" s="21">
        <v>0</v>
      </c>
      <c r="G15" s="34">
        <f t="shared" si="0"/>
        <v>0</v>
      </c>
    </row>
    <row r="16" spans="1:7" ht="15.95" customHeight="1" x14ac:dyDescent="0.2">
      <c r="A16" s="221" t="s">
        <v>877</v>
      </c>
      <c r="B16" s="21">
        <v>382000</v>
      </c>
      <c r="C16" s="222" t="s">
        <v>1003</v>
      </c>
      <c r="D16" s="21"/>
      <c r="E16" s="21">
        <v>382000</v>
      </c>
      <c r="F16" s="21">
        <v>124322</v>
      </c>
      <c r="G16" s="34">
        <f t="shared" si="0"/>
        <v>124322</v>
      </c>
    </row>
    <row r="17" spans="1:7" ht="15.95" customHeight="1" x14ac:dyDescent="0.2">
      <c r="A17" s="221" t="s">
        <v>1007</v>
      </c>
      <c r="B17" s="21">
        <v>635000</v>
      </c>
      <c r="C17" s="222" t="s">
        <v>1003</v>
      </c>
      <c r="D17" s="21"/>
      <c r="E17" s="21">
        <v>635000</v>
      </c>
      <c r="F17" s="21">
        <v>0</v>
      </c>
      <c r="G17" s="34">
        <f t="shared" si="0"/>
        <v>0</v>
      </c>
    </row>
    <row r="18" spans="1:7" ht="15.95" customHeight="1" x14ac:dyDescent="0.2">
      <c r="A18" s="221" t="s">
        <v>1018</v>
      </c>
      <c r="B18" s="21">
        <v>1524000</v>
      </c>
      <c r="C18" s="222" t="s">
        <v>1003</v>
      </c>
      <c r="D18" s="21"/>
      <c r="E18" s="21">
        <v>1524000</v>
      </c>
      <c r="F18" s="21">
        <v>372534</v>
      </c>
      <c r="G18" s="34">
        <f t="shared" si="0"/>
        <v>372534</v>
      </c>
    </row>
    <row r="19" spans="1:7" ht="15.95" customHeight="1" x14ac:dyDescent="0.2">
      <c r="A19" s="221" t="s">
        <v>1015</v>
      </c>
      <c r="B19" s="21">
        <v>0</v>
      </c>
      <c r="C19" s="222" t="s">
        <v>874</v>
      </c>
      <c r="D19" s="21"/>
      <c r="E19" s="21">
        <v>200000</v>
      </c>
      <c r="F19" s="21">
        <v>182053</v>
      </c>
      <c r="G19" s="34">
        <f t="shared" si="0"/>
        <v>182053</v>
      </c>
    </row>
    <row r="20" spans="1:7" ht="15.95" customHeight="1" x14ac:dyDescent="0.2">
      <c r="A20" s="221" t="s">
        <v>875</v>
      </c>
      <c r="B20" s="21">
        <v>500000</v>
      </c>
      <c r="C20" s="222" t="s">
        <v>1003</v>
      </c>
      <c r="D20" s="21"/>
      <c r="E20" s="21">
        <v>1621000</v>
      </c>
      <c r="F20" s="21">
        <v>1517451</v>
      </c>
      <c r="G20" s="34">
        <f t="shared" si="0"/>
        <v>1517451</v>
      </c>
    </row>
    <row r="21" spans="1:7" ht="15.95" customHeight="1" x14ac:dyDescent="0.2">
      <c r="A21" s="221" t="s">
        <v>1008</v>
      </c>
      <c r="B21" s="21">
        <v>381000</v>
      </c>
      <c r="C21" s="222" t="s">
        <v>1003</v>
      </c>
      <c r="D21" s="21"/>
      <c r="E21" s="21">
        <v>381000</v>
      </c>
      <c r="F21" s="21">
        <v>43239</v>
      </c>
      <c r="G21" s="34">
        <f t="shared" si="0"/>
        <v>43239</v>
      </c>
    </row>
    <row r="22" spans="1:7" ht="15.95" customHeight="1" x14ac:dyDescent="0.2">
      <c r="A22" s="221" t="s">
        <v>876</v>
      </c>
      <c r="B22" s="21">
        <v>0</v>
      </c>
      <c r="C22" s="222" t="s">
        <v>1003</v>
      </c>
      <c r="D22" s="21"/>
      <c r="E22" s="21">
        <v>205835</v>
      </c>
      <c r="F22" s="21">
        <v>205835</v>
      </c>
      <c r="G22" s="34">
        <f t="shared" si="0"/>
        <v>205835</v>
      </c>
    </row>
    <row r="23" spans="1:7" ht="15.95" customHeight="1" x14ac:dyDescent="0.2">
      <c r="A23" s="221" t="s">
        <v>878</v>
      </c>
      <c r="B23" s="21">
        <v>317000</v>
      </c>
      <c r="C23" s="222" t="s">
        <v>1003</v>
      </c>
      <c r="D23" s="21"/>
      <c r="E23" s="21">
        <v>317000</v>
      </c>
      <c r="F23" s="21">
        <v>0</v>
      </c>
      <c r="G23" s="34">
        <f t="shared" si="0"/>
        <v>0</v>
      </c>
    </row>
    <row r="24" spans="1:7" ht="15.95" customHeight="1" x14ac:dyDescent="0.2">
      <c r="A24" s="221" t="s">
        <v>1009</v>
      </c>
      <c r="B24" s="21">
        <v>318000</v>
      </c>
      <c r="C24" s="222" t="s">
        <v>1003</v>
      </c>
      <c r="D24" s="21"/>
      <c r="E24" s="21">
        <v>318000</v>
      </c>
      <c r="F24" s="21">
        <v>417890</v>
      </c>
      <c r="G24" s="34">
        <f t="shared" si="0"/>
        <v>417890</v>
      </c>
    </row>
    <row r="25" spans="1:7" ht="15.95" customHeight="1" x14ac:dyDescent="0.2">
      <c r="A25" s="221" t="s">
        <v>1010</v>
      </c>
      <c r="B25" s="21">
        <v>8890000</v>
      </c>
      <c r="C25" s="222" t="s">
        <v>1003</v>
      </c>
      <c r="D25" s="21"/>
      <c r="E25" s="21">
        <v>8890000</v>
      </c>
      <c r="F25" s="21">
        <v>9994798</v>
      </c>
      <c r="G25" s="34">
        <f t="shared" si="0"/>
        <v>9994798</v>
      </c>
    </row>
    <row r="26" spans="1:7" ht="15.95" customHeight="1" x14ac:dyDescent="0.2">
      <c r="A26" s="850" t="s">
        <v>1011</v>
      </c>
      <c r="B26" s="22">
        <v>228000</v>
      </c>
      <c r="C26" s="223" t="s">
        <v>1003</v>
      </c>
      <c r="D26" s="22"/>
      <c r="E26" s="22">
        <v>228000</v>
      </c>
      <c r="F26" s="22"/>
      <c r="G26" s="36"/>
    </row>
    <row r="27" spans="1:7" ht="15.95" customHeight="1" x14ac:dyDescent="0.2">
      <c r="A27" s="850" t="s">
        <v>1012</v>
      </c>
      <c r="B27" s="22">
        <v>74727000</v>
      </c>
      <c r="C27" s="223" t="s">
        <v>1003</v>
      </c>
      <c r="D27" s="22"/>
      <c r="E27" s="22">
        <v>74727000</v>
      </c>
      <c r="F27" s="22">
        <v>914400</v>
      </c>
      <c r="G27" s="36">
        <v>914400</v>
      </c>
    </row>
    <row r="28" spans="1:7" ht="15.95" customHeight="1" x14ac:dyDescent="0.2">
      <c r="A28" s="850" t="s">
        <v>1013</v>
      </c>
      <c r="B28" s="22">
        <v>76756000</v>
      </c>
      <c r="C28" s="223" t="s">
        <v>1003</v>
      </c>
      <c r="D28" s="22"/>
      <c r="E28" s="22">
        <v>76756000</v>
      </c>
      <c r="F28" s="22">
        <v>77727650</v>
      </c>
      <c r="G28" s="36">
        <v>77727650</v>
      </c>
    </row>
    <row r="29" spans="1:7" ht="15.95" customHeight="1" x14ac:dyDescent="0.2">
      <c r="A29" s="850" t="s">
        <v>1016</v>
      </c>
      <c r="B29" s="22">
        <v>124000</v>
      </c>
      <c r="C29" s="223" t="s">
        <v>1003</v>
      </c>
      <c r="D29" s="22"/>
      <c r="E29" s="22">
        <v>124000</v>
      </c>
      <c r="F29" s="22">
        <v>116980</v>
      </c>
      <c r="G29" s="36">
        <v>116980</v>
      </c>
    </row>
    <row r="30" spans="1:7" ht="15.95" customHeight="1" x14ac:dyDescent="0.2">
      <c r="A30" s="850" t="s">
        <v>1017</v>
      </c>
      <c r="B30" s="22">
        <v>9675000</v>
      </c>
      <c r="C30" s="223" t="s">
        <v>1003</v>
      </c>
      <c r="D30" s="22"/>
      <c r="E30" s="22">
        <v>9675000</v>
      </c>
      <c r="F30" s="22">
        <v>104200</v>
      </c>
      <c r="G30" s="36">
        <v>104200</v>
      </c>
    </row>
    <row r="31" spans="1:7" ht="15.95" customHeight="1" x14ac:dyDescent="0.2">
      <c r="A31" s="850"/>
      <c r="B31" s="22"/>
      <c r="C31" s="223"/>
      <c r="D31" s="22"/>
      <c r="E31" s="22"/>
      <c r="F31" s="22"/>
      <c r="G31" s="36"/>
    </row>
    <row r="32" spans="1:7" ht="15.95" customHeight="1" thickBot="1" x14ac:dyDescent="0.25">
      <c r="A32" s="35"/>
      <c r="B32" s="22"/>
      <c r="C32" s="223"/>
      <c r="D32" s="22"/>
      <c r="E32" s="22"/>
      <c r="F32" s="22"/>
      <c r="G32" s="36">
        <f>B32-D32-F32</f>
        <v>0</v>
      </c>
    </row>
    <row r="33" spans="1:7" s="39" customFormat="1" ht="18" customHeight="1" thickBot="1" x14ac:dyDescent="0.25">
      <c r="A33" s="72" t="s">
        <v>47</v>
      </c>
      <c r="B33" s="37">
        <f>SUM(B7:B32)</f>
        <v>789614170</v>
      </c>
      <c r="C33" s="56"/>
      <c r="D33" s="37">
        <f>SUM(D7:D32)</f>
        <v>26964770</v>
      </c>
      <c r="E33" s="37">
        <f>SUM(E7:E32)</f>
        <v>764176835</v>
      </c>
      <c r="F33" s="37">
        <f>SUM(F7:F32)</f>
        <v>409572171</v>
      </c>
      <c r="G33" s="38">
        <f>SUM(G7:G32)</f>
        <v>436536941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3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theme="7" tint="0.39997558519241921"/>
  </sheetPr>
  <dimension ref="A1:G26"/>
  <sheetViews>
    <sheetView topLeftCell="A4" zoomScale="120" zoomScaleNormal="120" workbookViewId="0">
      <selection activeCell="G9" sqref="G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customHeight="1" x14ac:dyDescent="0.2">
      <c r="A1" s="385"/>
      <c r="B1" s="883" t="s">
        <v>1027</v>
      </c>
      <c r="C1" s="884"/>
      <c r="D1" s="884"/>
      <c r="E1" s="884"/>
      <c r="F1" s="884"/>
      <c r="G1" s="884"/>
    </row>
    <row r="2" spans="1:7" x14ac:dyDescent="0.2">
      <c r="A2" s="385"/>
      <c r="B2" s="386"/>
      <c r="C2" s="386"/>
      <c r="D2" s="386"/>
      <c r="E2" s="386"/>
      <c r="F2" s="386"/>
      <c r="G2" s="386"/>
    </row>
    <row r="3" spans="1:7" ht="24.75" customHeight="1" x14ac:dyDescent="0.2">
      <c r="A3" s="882" t="s">
        <v>518</v>
      </c>
      <c r="B3" s="882"/>
      <c r="C3" s="882"/>
      <c r="D3" s="882"/>
      <c r="E3" s="882"/>
      <c r="F3" s="882"/>
      <c r="G3" s="882"/>
    </row>
    <row r="4" spans="1:7" ht="23.25" customHeight="1" thickBot="1" x14ac:dyDescent="0.3">
      <c r="A4" s="385"/>
      <c r="B4" s="386"/>
      <c r="C4" s="386"/>
      <c r="D4" s="386"/>
      <c r="E4" s="386"/>
      <c r="F4" s="386"/>
      <c r="G4" s="387" t="str">
        <f>'Z_3.sz.mell.'!G4</f>
        <v xml:space="preserve"> Forintban!</v>
      </c>
    </row>
    <row r="5" spans="1:7" s="29" customFormat="1" ht="48.75" customHeight="1" thickBot="1" x14ac:dyDescent="0.25">
      <c r="A5" s="388" t="s">
        <v>51</v>
      </c>
      <c r="B5" s="356" t="s">
        <v>49</v>
      </c>
      <c r="C5" s="356" t="s">
        <v>50</v>
      </c>
      <c r="D5" s="356" t="str">
        <f>+'Z_3.sz.mell.'!D5</f>
        <v>Felhasználás   2018. XII. 31-ig</v>
      </c>
      <c r="E5" s="356" t="str">
        <f>+CONCATENATE(LEFT(Z_ÖSSZEFÜGGÉSEK!A6,4),". évi",CHAR(10),"módosított előirányzat")</f>
        <v>2019. évi
módosított előirányzat</v>
      </c>
      <c r="F5" s="356" t="str">
        <f>+CONCATENATE("Teljesítés",CHAR(10),LEFT(Z_ÖSSZEFÜGGÉSEK!A6,4),". XII. 31-ig")</f>
        <v>Teljesítés
2019. XII. 31-ig</v>
      </c>
      <c r="G5" s="357" t="str">
        <f>+CONCATENATE("Összes teljesítés",CHAR(10),LEFT(Z_ÖSSZEFÜGGÉSEK!A6,4),". XII. 31-ig")</f>
        <v>Összes teljesítés
2019. XII. 31-ig</v>
      </c>
    </row>
    <row r="6" spans="1:7" s="33" customFormat="1" ht="15.2" customHeight="1" thickBot="1" x14ac:dyDescent="0.25">
      <c r="A6" s="389" t="s">
        <v>383</v>
      </c>
      <c r="B6" s="390" t="s">
        <v>384</v>
      </c>
      <c r="C6" s="390" t="s">
        <v>385</v>
      </c>
      <c r="D6" s="390" t="s">
        <v>387</v>
      </c>
      <c r="E6" s="390" t="s">
        <v>386</v>
      </c>
      <c r="F6" s="390" t="s">
        <v>388</v>
      </c>
      <c r="G6" s="391" t="s">
        <v>438</v>
      </c>
    </row>
    <row r="7" spans="1:7" ht="15.95" customHeight="1" x14ac:dyDescent="0.2">
      <c r="A7" s="40" t="s">
        <v>880</v>
      </c>
      <c r="B7" s="41">
        <v>17500000</v>
      </c>
      <c r="C7" s="224" t="s">
        <v>1003</v>
      </c>
      <c r="D7" s="41"/>
      <c r="E7" s="741">
        <v>18875161</v>
      </c>
      <c r="F7" s="41"/>
      <c r="G7" s="42"/>
    </row>
    <row r="8" spans="1:7" ht="15.95" customHeight="1" x14ac:dyDescent="0.2">
      <c r="A8" s="40" t="s">
        <v>881</v>
      </c>
      <c r="B8" s="41">
        <v>635000</v>
      </c>
      <c r="C8" s="224" t="s">
        <v>1003</v>
      </c>
      <c r="D8" s="41"/>
      <c r="E8" s="741">
        <v>635000</v>
      </c>
      <c r="F8" s="41">
        <v>165100</v>
      </c>
      <c r="G8" s="42">
        <v>165100</v>
      </c>
    </row>
    <row r="9" spans="1:7" ht="15.95" customHeight="1" x14ac:dyDescent="0.2">
      <c r="A9" s="40" t="s">
        <v>1019</v>
      </c>
      <c r="B9" s="41">
        <v>1000000</v>
      </c>
      <c r="C9" s="224" t="s">
        <v>1003</v>
      </c>
      <c r="D9" s="41"/>
      <c r="E9" s="741">
        <v>1000000</v>
      </c>
      <c r="F9" s="41">
        <v>999871</v>
      </c>
      <c r="G9" s="42">
        <v>999871</v>
      </c>
    </row>
    <row r="10" spans="1:7" ht="15.95" customHeight="1" x14ac:dyDescent="0.2">
      <c r="A10" s="40" t="s">
        <v>1020</v>
      </c>
      <c r="B10" s="41">
        <v>2000000</v>
      </c>
      <c r="C10" s="224" t="s">
        <v>1003</v>
      </c>
      <c r="D10" s="41"/>
      <c r="E10" s="41">
        <v>2000000</v>
      </c>
      <c r="F10" s="41">
        <v>1748668</v>
      </c>
      <c r="G10" s="42">
        <v>1748668</v>
      </c>
    </row>
    <row r="11" spans="1:7" ht="15.95" customHeight="1" x14ac:dyDescent="0.2">
      <c r="A11" s="40" t="s">
        <v>1021</v>
      </c>
      <c r="B11" s="41">
        <v>1300000</v>
      </c>
      <c r="C11" s="224" t="s">
        <v>1003</v>
      </c>
      <c r="D11" s="41"/>
      <c r="E11" s="41">
        <v>1300000</v>
      </c>
      <c r="F11" s="41">
        <v>0</v>
      </c>
      <c r="G11" s="42">
        <v>0</v>
      </c>
    </row>
    <row r="12" spans="1:7" ht="15.95" customHeight="1" x14ac:dyDescent="0.2">
      <c r="A12" s="40"/>
      <c r="B12" s="41"/>
      <c r="C12" s="224"/>
      <c r="D12" s="41"/>
      <c r="E12" s="41"/>
      <c r="F12" s="41"/>
      <c r="G12" s="42">
        <f t="shared" ref="G12:G25" si="0">B12-D12-F12</f>
        <v>0</v>
      </c>
    </row>
    <row r="13" spans="1:7" ht="15.95" customHeight="1" x14ac:dyDescent="0.2">
      <c r="A13" s="40"/>
      <c r="B13" s="41"/>
      <c r="C13" s="224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24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24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24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24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24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24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24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24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24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24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24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25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2" t="s">
        <v>47</v>
      </c>
      <c r="B26" s="73">
        <f>SUM(B7:B25)</f>
        <v>22435000</v>
      </c>
      <c r="C26" s="57"/>
      <c r="D26" s="73">
        <f>SUM(D7:D25)</f>
        <v>0</v>
      </c>
      <c r="E26" s="73">
        <f>SUM(E7:E25)</f>
        <v>23810161</v>
      </c>
      <c r="F26" s="73">
        <f>SUM(F7:F25)</f>
        <v>2913639</v>
      </c>
      <c r="G26" s="46">
        <f>SUM(G7:G25)</f>
        <v>2913639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966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943</v>
      </c>
      <c r="E4" s="903"/>
      <c r="F4" s="903"/>
      <c r="G4" s="903"/>
      <c r="H4" s="903"/>
      <c r="I4" s="903"/>
      <c r="J4" s="903"/>
      <c r="K4" s="903"/>
      <c r="L4" s="903"/>
      <c r="M4" s="903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149749684</v>
      </c>
      <c r="C13" s="336">
        <v>149749684</v>
      </c>
      <c r="D13" s="330"/>
      <c r="E13" s="330"/>
      <c r="F13" s="330">
        <v>145379200</v>
      </c>
      <c r="G13" s="330">
        <v>145379200</v>
      </c>
      <c r="H13" s="330"/>
      <c r="I13" s="330"/>
      <c r="J13" s="330"/>
      <c r="K13" s="330">
        <v>145379200</v>
      </c>
      <c r="L13" s="327">
        <f t="shared" si="0"/>
        <v>145379200</v>
      </c>
      <c r="M13" s="328">
        <f t="shared" si="1"/>
        <v>97.1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149749684</v>
      </c>
      <c r="C18" s="334">
        <f t="shared" ref="C18:L18" si="2">C11+SUM(C13:C17)</f>
        <v>149749684</v>
      </c>
      <c r="D18" s="334">
        <f t="shared" si="2"/>
        <v>0</v>
      </c>
      <c r="E18" s="334">
        <f t="shared" si="2"/>
        <v>0</v>
      </c>
      <c r="F18" s="334">
        <f t="shared" si="2"/>
        <v>145379200</v>
      </c>
      <c r="G18" s="334">
        <f t="shared" si="2"/>
        <v>145379200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145379200</v>
      </c>
      <c r="L18" s="334">
        <f t="shared" si="2"/>
        <v>145379200</v>
      </c>
      <c r="M18" s="335">
        <f>IF((C18&lt;&gt;0),ROUND((L18/C18)*100,1),"")</f>
        <v>97.1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/>
      <c r="C21" s="338"/>
      <c r="D21" s="338"/>
      <c r="E21" s="339"/>
      <c r="F21" s="338"/>
      <c r="G21" s="338"/>
      <c r="H21" s="338"/>
      <c r="I21" s="338"/>
      <c r="J21" s="338"/>
      <c r="K21" s="338"/>
      <c r="L21" s="340">
        <f>+J21+K21</f>
        <v>0</v>
      </c>
      <c r="M21" s="341" t="str">
        <f t="shared" ref="M21:M26" si="3">IF((C21&lt;&gt;0),ROUND((L21/C21)*100,1),"")</f>
        <v/>
      </c>
      <c r="N21" s="893"/>
    </row>
    <row r="22" spans="1:14" x14ac:dyDescent="0.2">
      <c r="A22" s="297" t="s">
        <v>93</v>
      </c>
      <c r="B22" s="342">
        <v>112999369</v>
      </c>
      <c r="C22" s="336">
        <v>690000</v>
      </c>
      <c r="D22" s="336"/>
      <c r="E22" s="336"/>
      <c r="F22" s="336">
        <v>135509200</v>
      </c>
      <c r="G22" s="336">
        <v>690000</v>
      </c>
      <c r="H22" s="336">
        <v>112326269</v>
      </c>
      <c r="I22" s="336"/>
      <c r="J22" s="336"/>
      <c r="K22" s="336">
        <v>673100</v>
      </c>
      <c r="L22" s="343">
        <f>+J22+K22</f>
        <v>673100</v>
      </c>
      <c r="M22" s="344">
        <f t="shared" si="3"/>
        <v>97.6</v>
      </c>
      <c r="N22" s="893"/>
    </row>
    <row r="23" spans="1:14" x14ac:dyDescent="0.2">
      <c r="A23" s="297" t="s">
        <v>94</v>
      </c>
      <c r="B23" s="345">
        <v>36750315</v>
      </c>
      <c r="C23" s="336"/>
      <c r="D23" s="336"/>
      <c r="E23" s="336"/>
      <c r="F23" s="336"/>
      <c r="G23" s="336"/>
      <c r="H23" s="336">
        <v>36750315</v>
      </c>
      <c r="I23" s="336"/>
      <c r="J23" s="336"/>
      <c r="K23" s="336"/>
      <c r="L23" s="343">
        <f>+J23+K23</f>
        <v>0</v>
      </c>
      <c r="M23" s="344" t="str">
        <f t="shared" si="3"/>
        <v/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149749684</v>
      </c>
      <c r="C26" s="349">
        <f t="shared" si="4"/>
        <v>690000</v>
      </c>
      <c r="D26" s="349">
        <f t="shared" si="4"/>
        <v>0</v>
      </c>
      <c r="E26" s="349">
        <f t="shared" si="4"/>
        <v>0</v>
      </c>
      <c r="F26" s="349">
        <f t="shared" si="4"/>
        <v>135509200</v>
      </c>
      <c r="G26" s="349">
        <f t="shared" si="4"/>
        <v>690000</v>
      </c>
      <c r="H26" s="349">
        <f t="shared" si="4"/>
        <v>149076584</v>
      </c>
      <c r="I26" s="349">
        <f t="shared" si="4"/>
        <v>0</v>
      </c>
      <c r="J26" s="349">
        <f t="shared" si="4"/>
        <v>0</v>
      </c>
      <c r="K26" s="349">
        <f t="shared" si="4"/>
        <v>673100</v>
      </c>
      <c r="L26" s="349">
        <f t="shared" si="4"/>
        <v>673100</v>
      </c>
      <c r="M26" s="350">
        <f t="shared" si="3"/>
        <v>97.6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N4:N35"/>
    <mergeCell ref="L5:M5"/>
    <mergeCell ref="A6:A9"/>
    <mergeCell ref="B6:I6"/>
    <mergeCell ref="J6:M8"/>
    <mergeCell ref="A34:J34"/>
    <mergeCell ref="A33:J33"/>
    <mergeCell ref="D4:M4"/>
    <mergeCell ref="A31:J31"/>
    <mergeCell ref="H9:I9"/>
    <mergeCell ref="A32:J32"/>
    <mergeCell ref="D7:I7"/>
    <mergeCell ref="D9:E9"/>
    <mergeCell ref="A27:M27"/>
    <mergeCell ref="C7:C8"/>
    <mergeCell ref="L30:M30"/>
    <mergeCell ref="A1:M1"/>
    <mergeCell ref="A2:M2"/>
    <mergeCell ref="A3:M3"/>
    <mergeCell ref="A29:M29"/>
    <mergeCell ref="F9:G9"/>
    <mergeCell ref="A4:C4"/>
    <mergeCell ref="B7:B8"/>
    <mergeCell ref="B9:C9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967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945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944</v>
      </c>
      <c r="E4" s="903"/>
      <c r="F4" s="903"/>
      <c r="G4" s="903"/>
      <c r="H4" s="903"/>
      <c r="I4" s="903"/>
      <c r="J4" s="903"/>
      <c r="K4" s="903"/>
      <c r="L4" s="664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50000000</v>
      </c>
      <c r="C13" s="336">
        <v>50000000</v>
      </c>
      <c r="D13" s="330"/>
      <c r="E13" s="330"/>
      <c r="F13" s="330">
        <v>50000000</v>
      </c>
      <c r="G13" s="330">
        <v>50000000</v>
      </c>
      <c r="H13" s="330"/>
      <c r="I13" s="330"/>
      <c r="J13" s="330"/>
      <c r="K13" s="330">
        <v>50000000</v>
      </c>
      <c r="L13" s="327">
        <f t="shared" si="0"/>
        <v>50000000</v>
      </c>
      <c r="M13" s="328">
        <f t="shared" si="1"/>
        <v>100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50000000</v>
      </c>
      <c r="C18" s="334">
        <f t="shared" ref="C18:L18" si="2">C11+SUM(C13:C17)</f>
        <v>50000000</v>
      </c>
      <c r="D18" s="334">
        <f t="shared" si="2"/>
        <v>0</v>
      </c>
      <c r="E18" s="334">
        <f t="shared" si="2"/>
        <v>0</v>
      </c>
      <c r="F18" s="334">
        <f t="shared" si="2"/>
        <v>50000000</v>
      </c>
      <c r="G18" s="334">
        <f t="shared" si="2"/>
        <v>50000000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50000000</v>
      </c>
      <c r="L18" s="334">
        <f t="shared" si="2"/>
        <v>50000000</v>
      </c>
      <c r="M18" s="335">
        <f>IF((C18&lt;&gt;0),ROUND((L18/C18)*100,1),"")</f>
        <v>100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/>
      <c r="C21" s="338"/>
      <c r="D21" s="338"/>
      <c r="E21" s="339"/>
      <c r="F21" s="338"/>
      <c r="G21" s="338"/>
      <c r="H21" s="338"/>
      <c r="I21" s="338"/>
      <c r="J21" s="338"/>
      <c r="K21" s="338"/>
      <c r="L21" s="340">
        <f>+J21+K21</f>
        <v>0</v>
      </c>
      <c r="M21" s="341" t="str">
        <f t="shared" ref="M21:M26" si="3">IF((C21&lt;&gt;0),ROUND((L21/C21)*100,1),"")</f>
        <v/>
      </c>
      <c r="N21" s="893"/>
    </row>
    <row r="22" spans="1:14" x14ac:dyDescent="0.2">
      <c r="A22" s="297" t="s">
        <v>93</v>
      </c>
      <c r="B22" s="342">
        <v>47596988</v>
      </c>
      <c r="C22" s="336">
        <v>47596988</v>
      </c>
      <c r="D22" s="336"/>
      <c r="E22" s="336"/>
      <c r="F22" s="336">
        <v>47566988</v>
      </c>
      <c r="G22" s="336">
        <v>825500</v>
      </c>
      <c r="H22" s="336">
        <v>46771488</v>
      </c>
      <c r="I22" s="336"/>
      <c r="J22" s="336"/>
      <c r="K22" s="336">
        <v>825500</v>
      </c>
      <c r="L22" s="343">
        <f>+J22+K22</f>
        <v>825500</v>
      </c>
      <c r="M22" s="344">
        <f t="shared" si="3"/>
        <v>1.7</v>
      </c>
      <c r="N22" s="893"/>
    </row>
    <row r="23" spans="1:14" x14ac:dyDescent="0.2">
      <c r="A23" s="297" t="s">
        <v>94</v>
      </c>
      <c r="B23" s="345">
        <v>2403012</v>
      </c>
      <c r="C23" s="336">
        <v>2403012</v>
      </c>
      <c r="D23" s="336"/>
      <c r="E23" s="336"/>
      <c r="F23" s="336"/>
      <c r="G23" s="336"/>
      <c r="H23" s="336">
        <v>2403012</v>
      </c>
      <c r="I23" s="336"/>
      <c r="J23" s="336"/>
      <c r="K23" s="336"/>
      <c r="L23" s="343">
        <f>+J23+K23</f>
        <v>0</v>
      </c>
      <c r="M23" s="344">
        <f t="shared" si="3"/>
        <v>0</v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50000000</v>
      </c>
      <c r="C26" s="349">
        <f t="shared" si="4"/>
        <v>50000000</v>
      </c>
      <c r="D26" s="349">
        <f t="shared" si="4"/>
        <v>0</v>
      </c>
      <c r="E26" s="349">
        <f t="shared" si="4"/>
        <v>0</v>
      </c>
      <c r="F26" s="349">
        <f t="shared" si="4"/>
        <v>47566988</v>
      </c>
      <c r="G26" s="349">
        <f t="shared" si="4"/>
        <v>825500</v>
      </c>
      <c r="H26" s="349">
        <f t="shared" si="4"/>
        <v>49174500</v>
      </c>
      <c r="I26" s="349">
        <f t="shared" si="4"/>
        <v>0</v>
      </c>
      <c r="J26" s="349">
        <f t="shared" si="4"/>
        <v>0</v>
      </c>
      <c r="K26" s="349">
        <f t="shared" si="4"/>
        <v>825500</v>
      </c>
      <c r="L26" s="349">
        <f t="shared" si="4"/>
        <v>825500</v>
      </c>
      <c r="M26" s="350">
        <f t="shared" si="3"/>
        <v>1.7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1:M1"/>
    <mergeCell ref="A2:M2"/>
    <mergeCell ref="A3:M3"/>
    <mergeCell ref="A4:C4"/>
    <mergeCell ref="A34:J34"/>
    <mergeCell ref="D4:K4"/>
    <mergeCell ref="A27:M27"/>
    <mergeCell ref="A29:M29"/>
    <mergeCell ref="L30:M30"/>
    <mergeCell ref="A31:J31"/>
    <mergeCell ref="N4:N35"/>
    <mergeCell ref="L5:M5"/>
    <mergeCell ref="A6:A9"/>
    <mergeCell ref="B6:I6"/>
    <mergeCell ref="J6:M8"/>
    <mergeCell ref="D7:I7"/>
    <mergeCell ref="B9:C9"/>
    <mergeCell ref="D9:E9"/>
    <mergeCell ref="F9:G9"/>
    <mergeCell ref="H9:I9"/>
    <mergeCell ref="A32:J32"/>
    <mergeCell ref="A33:J33"/>
    <mergeCell ref="B7:B8"/>
    <mergeCell ref="C7:C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968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946</v>
      </c>
      <c r="E4" s="903"/>
      <c r="F4" s="903"/>
      <c r="G4" s="903"/>
      <c r="H4" s="903"/>
      <c r="I4" s="903"/>
      <c r="J4" s="903"/>
      <c r="K4" s="903"/>
      <c r="L4" s="903"/>
      <c r="M4" s="903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255426815</v>
      </c>
      <c r="C13" s="336">
        <v>255426815</v>
      </c>
      <c r="D13" s="330"/>
      <c r="E13" s="330"/>
      <c r="F13" s="330">
        <v>252647436</v>
      </c>
      <c r="G13" s="330">
        <v>252647436</v>
      </c>
      <c r="H13" s="330"/>
      <c r="I13" s="330"/>
      <c r="J13" s="330"/>
      <c r="K13" s="330">
        <v>252647436</v>
      </c>
      <c r="L13" s="327">
        <f t="shared" si="0"/>
        <v>252647436</v>
      </c>
      <c r="M13" s="328">
        <f t="shared" si="1"/>
        <v>98.9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255426815</v>
      </c>
      <c r="C18" s="334">
        <f t="shared" ref="C18:L18" si="2">C11+SUM(C13:C17)</f>
        <v>255426815</v>
      </c>
      <c r="D18" s="334">
        <f t="shared" si="2"/>
        <v>0</v>
      </c>
      <c r="E18" s="334">
        <f t="shared" si="2"/>
        <v>0</v>
      </c>
      <c r="F18" s="334">
        <f t="shared" si="2"/>
        <v>252647436</v>
      </c>
      <c r="G18" s="334">
        <f t="shared" si="2"/>
        <v>252647436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252647436</v>
      </c>
      <c r="L18" s="334">
        <f t="shared" si="2"/>
        <v>252647436</v>
      </c>
      <c r="M18" s="335">
        <f>IF((C18&lt;&gt;0),ROUND((L18/C18)*100,1),"")</f>
        <v>98.9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/>
      <c r="C21" s="338"/>
      <c r="D21" s="338"/>
      <c r="E21" s="339"/>
      <c r="F21" s="338"/>
      <c r="G21" s="338"/>
      <c r="H21" s="338"/>
      <c r="I21" s="338"/>
      <c r="J21" s="338"/>
      <c r="K21" s="338"/>
      <c r="L21" s="340">
        <f>+J21+K21</f>
        <v>0</v>
      </c>
      <c r="M21" s="341" t="str">
        <f t="shared" ref="M21:M26" si="3">IF((C21&lt;&gt;0),ROUND((L21/C21)*100,1),"")</f>
        <v/>
      </c>
      <c r="N21" s="893"/>
    </row>
    <row r="22" spans="1:14" x14ac:dyDescent="0.2">
      <c r="A22" s="297" t="s">
        <v>93</v>
      </c>
      <c r="B22" s="342">
        <v>246783281</v>
      </c>
      <c r="C22" s="336">
        <v>246783281</v>
      </c>
      <c r="D22" s="336"/>
      <c r="E22" s="336"/>
      <c r="F22" s="336">
        <v>246783281</v>
      </c>
      <c r="G22" s="336">
        <v>18000000</v>
      </c>
      <c r="H22" s="336">
        <v>229023141</v>
      </c>
      <c r="I22" s="336"/>
      <c r="J22" s="336"/>
      <c r="K22" s="336">
        <v>17760140</v>
      </c>
      <c r="L22" s="343">
        <f>+J22+K22</f>
        <v>17760140</v>
      </c>
      <c r="M22" s="344">
        <f t="shared" si="3"/>
        <v>7.2</v>
      </c>
      <c r="N22" s="893"/>
    </row>
    <row r="23" spans="1:14" x14ac:dyDescent="0.2">
      <c r="A23" s="297" t="s">
        <v>94</v>
      </c>
      <c r="B23" s="345">
        <v>8643534</v>
      </c>
      <c r="C23" s="336">
        <v>8643534</v>
      </c>
      <c r="D23" s="336"/>
      <c r="E23" s="336"/>
      <c r="F23" s="336">
        <v>3043000</v>
      </c>
      <c r="G23" s="336">
        <v>3710000</v>
      </c>
      <c r="H23" s="336">
        <v>4936658</v>
      </c>
      <c r="I23" s="336"/>
      <c r="J23" s="336"/>
      <c r="K23" s="336">
        <v>3706876</v>
      </c>
      <c r="L23" s="343">
        <f>+J23+K23</f>
        <v>3706876</v>
      </c>
      <c r="M23" s="344">
        <f t="shared" si="3"/>
        <v>42.9</v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255426815</v>
      </c>
      <c r="C26" s="349">
        <f t="shared" si="4"/>
        <v>255426815</v>
      </c>
      <c r="D26" s="349">
        <f t="shared" si="4"/>
        <v>0</v>
      </c>
      <c r="E26" s="349">
        <f t="shared" si="4"/>
        <v>0</v>
      </c>
      <c r="F26" s="349">
        <f t="shared" si="4"/>
        <v>249826281</v>
      </c>
      <c r="G26" s="349">
        <f t="shared" si="4"/>
        <v>21710000</v>
      </c>
      <c r="H26" s="349">
        <f t="shared" si="4"/>
        <v>233959799</v>
      </c>
      <c r="I26" s="349">
        <f t="shared" si="4"/>
        <v>0</v>
      </c>
      <c r="J26" s="349">
        <f t="shared" si="4"/>
        <v>0</v>
      </c>
      <c r="K26" s="349">
        <f t="shared" si="4"/>
        <v>21467016</v>
      </c>
      <c r="L26" s="349">
        <f t="shared" si="4"/>
        <v>21467016</v>
      </c>
      <c r="M26" s="350">
        <f t="shared" si="3"/>
        <v>8.4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31:J31"/>
    <mergeCell ref="A32:J32"/>
    <mergeCell ref="A33:J33"/>
    <mergeCell ref="N4:N35"/>
    <mergeCell ref="L5:M5"/>
    <mergeCell ref="A6:A9"/>
    <mergeCell ref="B6:I6"/>
    <mergeCell ref="J6:M8"/>
    <mergeCell ref="B7:B8"/>
    <mergeCell ref="C7:C8"/>
    <mergeCell ref="D7:I7"/>
    <mergeCell ref="B9:C9"/>
    <mergeCell ref="D9:E9"/>
    <mergeCell ref="F9:G9"/>
    <mergeCell ref="H9:I9"/>
    <mergeCell ref="A34:J34"/>
    <mergeCell ref="A27:M27"/>
    <mergeCell ref="A29:M29"/>
    <mergeCell ref="L30:M30"/>
    <mergeCell ref="A1:M1"/>
    <mergeCell ref="A2:M2"/>
    <mergeCell ref="A3:M3"/>
    <mergeCell ref="A4:C4"/>
    <mergeCell ref="D4:M4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969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947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>
        <v>9824331</v>
      </c>
      <c r="C11" s="321">
        <v>9824331</v>
      </c>
      <c r="D11" s="321"/>
      <c r="E11" s="322"/>
      <c r="F11" s="320">
        <v>9824331</v>
      </c>
      <c r="G11" s="321">
        <v>9824331</v>
      </c>
      <c r="H11" s="321"/>
      <c r="I11" s="321"/>
      <c r="J11" s="321"/>
      <c r="K11" s="321">
        <v>9824331</v>
      </c>
      <c r="L11" s="323">
        <f t="shared" ref="L11:L17" si="0">+J11+K11</f>
        <v>9824331</v>
      </c>
      <c r="M11" s="324">
        <f>IF((C11&lt;&gt;0),ROUND((L11/C11)*100,1),"")</f>
        <v>100</v>
      </c>
      <c r="N11" s="893"/>
    </row>
    <row r="12" spans="1:14" x14ac:dyDescent="0.2">
      <c r="A12" s="286" t="s">
        <v>96</v>
      </c>
      <c r="B12" s="325">
        <v>4912165</v>
      </c>
      <c r="C12" s="326">
        <v>4912165</v>
      </c>
      <c r="D12" s="326"/>
      <c r="E12" s="326"/>
      <c r="F12" s="325">
        <v>4912165</v>
      </c>
      <c r="G12" s="326">
        <v>4912165</v>
      </c>
      <c r="H12" s="326"/>
      <c r="I12" s="326"/>
      <c r="J12" s="326"/>
      <c r="K12" s="326">
        <v>4912165</v>
      </c>
      <c r="L12" s="327">
        <f t="shared" si="0"/>
        <v>4912165</v>
      </c>
      <c r="M12" s="328">
        <f t="shared" ref="M12:M17" si="1">IF((C12&lt;&gt;0),ROUND((L12/C12)*100,1),"")</f>
        <v>100</v>
      </c>
      <c r="N12" s="893"/>
    </row>
    <row r="13" spans="1:14" x14ac:dyDescent="0.2">
      <c r="A13" s="287" t="s">
        <v>86</v>
      </c>
      <c r="B13" s="329">
        <v>186662289</v>
      </c>
      <c r="C13" s="336">
        <v>186662289</v>
      </c>
      <c r="D13" s="330"/>
      <c r="E13" s="330"/>
      <c r="F13" s="329">
        <v>186662289</v>
      </c>
      <c r="G13" s="336">
        <v>186662289</v>
      </c>
      <c r="H13" s="330"/>
      <c r="I13" s="330"/>
      <c r="J13" s="330"/>
      <c r="K13" s="336">
        <v>186662289</v>
      </c>
      <c r="L13" s="327">
        <f t="shared" si="0"/>
        <v>186662289</v>
      </c>
      <c r="M13" s="328">
        <f t="shared" si="1"/>
        <v>100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196486620</v>
      </c>
      <c r="C18" s="334">
        <f t="shared" ref="C18:L18" si="2">C11+SUM(C13:C17)</f>
        <v>196486620</v>
      </c>
      <c r="D18" s="334">
        <f t="shared" si="2"/>
        <v>0</v>
      </c>
      <c r="E18" s="334">
        <f t="shared" si="2"/>
        <v>0</v>
      </c>
      <c r="F18" s="334">
        <f t="shared" si="2"/>
        <v>196486620</v>
      </c>
      <c r="G18" s="334">
        <f t="shared" si="2"/>
        <v>196486620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196486620</v>
      </c>
      <c r="L18" s="334">
        <f t="shared" si="2"/>
        <v>196486620</v>
      </c>
      <c r="M18" s="335">
        <f>IF((C18&lt;&gt;0),ROUND((L18/C18)*100,1),"")</f>
        <v>100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/>
      <c r="C21" s="338"/>
      <c r="D21" s="338"/>
      <c r="E21" s="339"/>
      <c r="F21" s="338"/>
      <c r="G21" s="338"/>
      <c r="H21" s="338"/>
      <c r="I21" s="338"/>
      <c r="J21" s="338"/>
      <c r="K21" s="338"/>
      <c r="L21" s="340">
        <f>+J21+K21</f>
        <v>0</v>
      </c>
      <c r="M21" s="341" t="str">
        <f t="shared" ref="M21:M26" si="3">IF((C21&lt;&gt;0),ROUND((L21/C21)*100,1),"")</f>
        <v/>
      </c>
      <c r="N21" s="893"/>
    </row>
    <row r="22" spans="1:14" x14ac:dyDescent="0.2">
      <c r="A22" s="297" t="s">
        <v>93</v>
      </c>
      <c r="B22" s="342">
        <v>173092920</v>
      </c>
      <c r="C22" s="336">
        <v>173092920</v>
      </c>
      <c r="D22" s="336">
        <v>6603000</v>
      </c>
      <c r="E22" s="336">
        <v>6603000</v>
      </c>
      <c r="F22" s="336">
        <v>151792920</v>
      </c>
      <c r="G22" s="336">
        <v>204000</v>
      </c>
      <c r="H22" s="336">
        <v>166286720</v>
      </c>
      <c r="I22" s="336"/>
      <c r="J22" s="336">
        <v>6603000</v>
      </c>
      <c r="K22" s="336">
        <v>203200</v>
      </c>
      <c r="L22" s="343">
        <f>+J22+K22</f>
        <v>6806200</v>
      </c>
      <c r="M22" s="344">
        <f t="shared" si="3"/>
        <v>3.9</v>
      </c>
      <c r="N22" s="893"/>
    </row>
    <row r="23" spans="1:14" x14ac:dyDescent="0.2">
      <c r="A23" s="297" t="s">
        <v>94</v>
      </c>
      <c r="B23" s="345">
        <v>23393700</v>
      </c>
      <c r="C23" s="336">
        <v>23393700</v>
      </c>
      <c r="D23" s="336">
        <v>2962400</v>
      </c>
      <c r="E23" s="336">
        <v>2962400</v>
      </c>
      <c r="F23" s="336">
        <v>3619000</v>
      </c>
      <c r="G23" s="336">
        <v>3619000</v>
      </c>
      <c r="H23" s="336">
        <v>16812608</v>
      </c>
      <c r="I23" s="336"/>
      <c r="J23" s="336">
        <v>2962400</v>
      </c>
      <c r="K23" s="336">
        <v>3618692</v>
      </c>
      <c r="L23" s="343">
        <f>+J23+K23</f>
        <v>6581092</v>
      </c>
      <c r="M23" s="344">
        <f t="shared" si="3"/>
        <v>28.1</v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196486620</v>
      </c>
      <c r="C26" s="349">
        <f t="shared" si="4"/>
        <v>196486620</v>
      </c>
      <c r="D26" s="349">
        <f t="shared" si="4"/>
        <v>9565400</v>
      </c>
      <c r="E26" s="349">
        <f t="shared" si="4"/>
        <v>9565400</v>
      </c>
      <c r="F26" s="349">
        <f t="shared" si="4"/>
        <v>155411920</v>
      </c>
      <c r="G26" s="349">
        <f t="shared" si="4"/>
        <v>3823000</v>
      </c>
      <c r="H26" s="349">
        <f t="shared" si="4"/>
        <v>183099328</v>
      </c>
      <c r="I26" s="349">
        <f t="shared" si="4"/>
        <v>0</v>
      </c>
      <c r="J26" s="349">
        <f t="shared" si="4"/>
        <v>9565400</v>
      </c>
      <c r="K26" s="349">
        <f t="shared" si="4"/>
        <v>3821892</v>
      </c>
      <c r="L26" s="349">
        <f t="shared" si="4"/>
        <v>13387292</v>
      </c>
      <c r="M26" s="350">
        <f t="shared" si="3"/>
        <v>6.8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1:M1"/>
    <mergeCell ref="A2:M2"/>
    <mergeCell ref="A3:M3"/>
    <mergeCell ref="A4:C4"/>
    <mergeCell ref="A34:J34"/>
    <mergeCell ref="D4:L4"/>
    <mergeCell ref="A27:M27"/>
    <mergeCell ref="A29:M29"/>
    <mergeCell ref="L30:M30"/>
    <mergeCell ref="A31:J31"/>
    <mergeCell ref="N4:N35"/>
    <mergeCell ref="L5:M5"/>
    <mergeCell ref="A6:A9"/>
    <mergeCell ref="B6:I6"/>
    <mergeCell ref="J6:M8"/>
    <mergeCell ref="D7:I7"/>
    <mergeCell ref="B9:C9"/>
    <mergeCell ref="D9:E9"/>
    <mergeCell ref="F9:G9"/>
    <mergeCell ref="H9:I9"/>
    <mergeCell ref="A32:J32"/>
    <mergeCell ref="A33:J33"/>
    <mergeCell ref="B7:B8"/>
    <mergeCell ref="C7:C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970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948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90338133</v>
      </c>
      <c r="C13" s="336">
        <v>90338133</v>
      </c>
      <c r="D13" s="330"/>
      <c r="E13" s="330"/>
      <c r="F13" s="330">
        <v>35184414</v>
      </c>
      <c r="G13" s="330">
        <v>35184414</v>
      </c>
      <c r="H13" s="330">
        <v>55153719</v>
      </c>
      <c r="I13" s="330">
        <v>55153719</v>
      </c>
      <c r="J13" s="330"/>
      <c r="K13" s="330">
        <v>35184414</v>
      </c>
      <c r="L13" s="327">
        <f t="shared" si="0"/>
        <v>35184414</v>
      </c>
      <c r="M13" s="328">
        <f t="shared" si="1"/>
        <v>38.9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90338133</v>
      </c>
      <c r="C18" s="334">
        <f t="shared" ref="C18:L18" si="2">C11+SUM(C13:C17)</f>
        <v>90338133</v>
      </c>
      <c r="D18" s="334">
        <f t="shared" si="2"/>
        <v>0</v>
      </c>
      <c r="E18" s="334">
        <f t="shared" si="2"/>
        <v>0</v>
      </c>
      <c r="F18" s="334">
        <f t="shared" si="2"/>
        <v>35184414</v>
      </c>
      <c r="G18" s="334">
        <f t="shared" si="2"/>
        <v>35184414</v>
      </c>
      <c r="H18" s="334">
        <f t="shared" si="2"/>
        <v>55153719</v>
      </c>
      <c r="I18" s="334">
        <f t="shared" si="2"/>
        <v>55153719</v>
      </c>
      <c r="J18" s="334">
        <f t="shared" si="2"/>
        <v>0</v>
      </c>
      <c r="K18" s="334">
        <f t="shared" si="2"/>
        <v>35184414</v>
      </c>
      <c r="L18" s="334">
        <f t="shared" si="2"/>
        <v>35184414</v>
      </c>
      <c r="M18" s="335">
        <f>IF((C18&lt;&gt;0),ROUND((L18/C18)*100,1),"")</f>
        <v>38.9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>
        <v>33543656</v>
      </c>
      <c r="C21" s="337">
        <v>33543656</v>
      </c>
      <c r="D21" s="338"/>
      <c r="E21" s="339"/>
      <c r="F21" s="338"/>
      <c r="G21" s="338">
        <v>9264000</v>
      </c>
      <c r="H21" s="339">
        <f>SUM(C21,-K21)</f>
        <v>24892302</v>
      </c>
      <c r="I21" s="338"/>
      <c r="J21" s="338"/>
      <c r="K21" s="338">
        <v>8651354</v>
      </c>
      <c r="L21" s="340">
        <f>+J21+K21</f>
        <v>8651354</v>
      </c>
      <c r="M21" s="341">
        <f t="shared" ref="M21:M26" si="3">IF((C21&lt;&gt;0),ROUND((L21/C21)*100,1),"")</f>
        <v>25.8</v>
      </c>
      <c r="N21" s="893"/>
    </row>
    <row r="22" spans="1:14" x14ac:dyDescent="0.2">
      <c r="A22" s="297" t="s">
        <v>93</v>
      </c>
      <c r="B22" s="342">
        <v>317890</v>
      </c>
      <c r="C22" s="342">
        <v>317890</v>
      </c>
      <c r="D22" s="336"/>
      <c r="E22" s="336"/>
      <c r="F22" s="336"/>
      <c r="G22" s="336">
        <v>3115000</v>
      </c>
      <c r="H22" s="336">
        <f>SUM(C22,-K22)</f>
        <v>-2796280</v>
      </c>
      <c r="I22" s="336"/>
      <c r="J22" s="336"/>
      <c r="K22" s="336">
        <v>3114170</v>
      </c>
      <c r="L22" s="343">
        <f>+J22+K22</f>
        <v>3114170</v>
      </c>
      <c r="M22" s="344">
        <f t="shared" si="3"/>
        <v>979.6</v>
      </c>
      <c r="N22" s="893"/>
    </row>
    <row r="23" spans="1:14" x14ac:dyDescent="0.2">
      <c r="A23" s="297" t="s">
        <v>949</v>
      </c>
      <c r="B23" s="345">
        <v>37011792</v>
      </c>
      <c r="C23" s="345">
        <v>37011792</v>
      </c>
      <c r="D23" s="336"/>
      <c r="E23" s="336"/>
      <c r="F23" s="336"/>
      <c r="G23" s="336">
        <v>1130015</v>
      </c>
      <c r="H23" s="336">
        <f>SUM(C23,-K23)</f>
        <v>35881777</v>
      </c>
      <c r="I23" s="336"/>
      <c r="J23" s="336"/>
      <c r="K23" s="336">
        <v>1130015</v>
      </c>
      <c r="L23" s="343">
        <f>+J23+K23</f>
        <v>1130015</v>
      </c>
      <c r="M23" s="344">
        <f t="shared" si="3"/>
        <v>3.1</v>
      </c>
      <c r="N23" s="893"/>
    </row>
    <row r="24" spans="1:14" x14ac:dyDescent="0.2">
      <c r="A24" s="297" t="s">
        <v>94</v>
      </c>
      <c r="B24" s="345">
        <v>19464795</v>
      </c>
      <c r="C24" s="345">
        <v>19464795</v>
      </c>
      <c r="D24" s="336"/>
      <c r="E24" s="336"/>
      <c r="F24" s="336"/>
      <c r="G24" s="336">
        <v>2232450</v>
      </c>
      <c r="H24" s="828">
        <f>SUM(C24,-K24)</f>
        <v>17232345</v>
      </c>
      <c r="I24" s="336"/>
      <c r="J24" s="336"/>
      <c r="K24" s="336">
        <v>2232450</v>
      </c>
      <c r="L24" s="343">
        <f>+J24+K24</f>
        <v>2232450</v>
      </c>
      <c r="M24" s="344">
        <f t="shared" si="3"/>
        <v>11.5</v>
      </c>
      <c r="N24" s="893"/>
    </row>
    <row r="25" spans="1:14" ht="13.5" thickBot="1" x14ac:dyDescent="0.25">
      <c r="A25" s="297" t="s">
        <v>95</v>
      </c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90338133</v>
      </c>
      <c r="C26" s="349">
        <f t="shared" si="4"/>
        <v>90338133</v>
      </c>
      <c r="D26" s="349">
        <f t="shared" si="4"/>
        <v>0</v>
      </c>
      <c r="E26" s="349">
        <f t="shared" si="4"/>
        <v>0</v>
      </c>
      <c r="F26" s="349">
        <f t="shared" si="4"/>
        <v>0</v>
      </c>
      <c r="G26" s="349">
        <f t="shared" si="4"/>
        <v>15741465</v>
      </c>
      <c r="H26" s="349">
        <f t="shared" si="4"/>
        <v>75210144</v>
      </c>
      <c r="I26" s="349">
        <f t="shared" si="4"/>
        <v>0</v>
      </c>
      <c r="J26" s="349">
        <f t="shared" si="4"/>
        <v>0</v>
      </c>
      <c r="K26" s="349">
        <f t="shared" si="4"/>
        <v>15127989</v>
      </c>
      <c r="L26" s="349">
        <f t="shared" si="4"/>
        <v>15127989</v>
      </c>
      <c r="M26" s="350">
        <f t="shared" si="3"/>
        <v>16.7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1:M1"/>
    <mergeCell ref="A2:M2"/>
    <mergeCell ref="A3:M3"/>
    <mergeCell ref="A4:C4"/>
    <mergeCell ref="A34:J34"/>
    <mergeCell ref="D4:L4"/>
    <mergeCell ref="A27:M27"/>
    <mergeCell ref="A29:M29"/>
    <mergeCell ref="L30:M30"/>
    <mergeCell ref="A31:J31"/>
    <mergeCell ref="N4:N35"/>
    <mergeCell ref="L5:M5"/>
    <mergeCell ref="A6:A9"/>
    <mergeCell ref="B6:I6"/>
    <mergeCell ref="J6:M8"/>
    <mergeCell ref="D7:I7"/>
    <mergeCell ref="B9:C9"/>
    <mergeCell ref="D9:E9"/>
    <mergeCell ref="F9:G9"/>
    <mergeCell ref="H9:I9"/>
    <mergeCell ref="A32:J32"/>
    <mergeCell ref="A33:J33"/>
    <mergeCell ref="B7:B8"/>
    <mergeCell ref="C7:C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971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950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59310234</v>
      </c>
      <c r="C13" s="336">
        <v>59310234</v>
      </c>
      <c r="D13" s="330"/>
      <c r="E13" s="330"/>
      <c r="F13" s="330">
        <v>29712473</v>
      </c>
      <c r="G13" s="330">
        <v>29712473</v>
      </c>
      <c r="H13" s="330">
        <v>29597761</v>
      </c>
      <c r="I13" s="330">
        <v>29597761</v>
      </c>
      <c r="J13" s="330"/>
      <c r="K13" s="330">
        <v>29712473</v>
      </c>
      <c r="L13" s="327">
        <f t="shared" si="0"/>
        <v>29712473</v>
      </c>
      <c r="M13" s="328">
        <f t="shared" si="1"/>
        <v>50.1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59310234</v>
      </c>
      <c r="C18" s="334">
        <f t="shared" ref="C18:L18" si="2">C11+SUM(C13:C17)</f>
        <v>59310234</v>
      </c>
      <c r="D18" s="334">
        <f t="shared" si="2"/>
        <v>0</v>
      </c>
      <c r="E18" s="334">
        <f t="shared" si="2"/>
        <v>0</v>
      </c>
      <c r="F18" s="334">
        <f t="shared" si="2"/>
        <v>29712473</v>
      </c>
      <c r="G18" s="334">
        <f t="shared" si="2"/>
        <v>29712473</v>
      </c>
      <c r="H18" s="334">
        <f t="shared" si="2"/>
        <v>29597761</v>
      </c>
      <c r="I18" s="334">
        <f t="shared" si="2"/>
        <v>29597761</v>
      </c>
      <c r="J18" s="334">
        <f t="shared" si="2"/>
        <v>0</v>
      </c>
      <c r="K18" s="334">
        <f t="shared" si="2"/>
        <v>29712473</v>
      </c>
      <c r="L18" s="334">
        <f t="shared" si="2"/>
        <v>29712473</v>
      </c>
      <c r="M18" s="335">
        <f>IF((C18&lt;&gt;0),ROUND((L18/C18)*100,1),"")</f>
        <v>50.1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>
        <v>27393880</v>
      </c>
      <c r="C21" s="337">
        <v>27393880</v>
      </c>
      <c r="D21" s="338"/>
      <c r="E21" s="339"/>
      <c r="F21" s="338">
        <v>9716000</v>
      </c>
      <c r="G21" s="338">
        <v>4500000</v>
      </c>
      <c r="H21" s="339">
        <f>SUM(C21,-K21)</f>
        <v>22953542</v>
      </c>
      <c r="I21" s="338"/>
      <c r="J21" s="338"/>
      <c r="K21" s="338">
        <v>4440338</v>
      </c>
      <c r="L21" s="340">
        <f>+J21+K21</f>
        <v>4440338</v>
      </c>
      <c r="M21" s="341">
        <f t="shared" ref="M21:M26" si="3">IF((C21&lt;&gt;0),ROUND((L21/C21)*100,1),"")</f>
        <v>16.2</v>
      </c>
      <c r="N21" s="893"/>
    </row>
    <row r="22" spans="1:14" x14ac:dyDescent="0.2">
      <c r="A22" s="297" t="s">
        <v>93</v>
      </c>
      <c r="B22" s="342">
        <v>707224</v>
      </c>
      <c r="C22" s="342">
        <v>707224</v>
      </c>
      <c r="D22" s="336"/>
      <c r="E22" s="336"/>
      <c r="F22" s="336">
        <v>3086000</v>
      </c>
      <c r="G22" s="336">
        <v>710000</v>
      </c>
      <c r="H22" s="829">
        <f>SUM(C22,-K22)</f>
        <v>0</v>
      </c>
      <c r="I22" s="336"/>
      <c r="J22" s="336"/>
      <c r="K22" s="336">
        <v>707224</v>
      </c>
      <c r="L22" s="343">
        <f>+J22+K22</f>
        <v>707224</v>
      </c>
      <c r="M22" s="344">
        <f t="shared" si="3"/>
        <v>100</v>
      </c>
      <c r="N22" s="893"/>
    </row>
    <row r="23" spans="1:14" x14ac:dyDescent="0.2">
      <c r="A23" s="297" t="s">
        <v>949</v>
      </c>
      <c r="B23" s="345">
        <v>9823000</v>
      </c>
      <c r="C23" s="345">
        <v>9823000</v>
      </c>
      <c r="D23" s="336"/>
      <c r="E23" s="336"/>
      <c r="F23" s="336">
        <v>9823000</v>
      </c>
      <c r="G23" s="336">
        <v>600000</v>
      </c>
      <c r="H23" s="336">
        <f>SUM(C23,-K23)</f>
        <v>9223860</v>
      </c>
      <c r="I23" s="336"/>
      <c r="J23" s="336"/>
      <c r="K23" s="336">
        <v>599140</v>
      </c>
      <c r="L23" s="343">
        <f>+J23+K23</f>
        <v>599140</v>
      </c>
      <c r="M23" s="344">
        <f t="shared" si="3"/>
        <v>6.1</v>
      </c>
      <c r="N23" s="893"/>
    </row>
    <row r="24" spans="1:14" x14ac:dyDescent="0.2">
      <c r="A24" s="297" t="s">
        <v>94</v>
      </c>
      <c r="B24" s="345">
        <v>5110050</v>
      </c>
      <c r="C24" s="345">
        <v>5110050</v>
      </c>
      <c r="D24" s="336"/>
      <c r="E24" s="336"/>
      <c r="F24" s="336">
        <v>6207000</v>
      </c>
      <c r="G24" s="336">
        <v>3900000</v>
      </c>
      <c r="H24" s="336">
        <f>SUM(C24,-K24)</f>
        <v>1300798</v>
      </c>
      <c r="I24" s="336"/>
      <c r="J24" s="336"/>
      <c r="K24" s="336">
        <v>3809252</v>
      </c>
      <c r="L24" s="343">
        <f>+J24+K24</f>
        <v>3809252</v>
      </c>
      <c r="M24" s="344">
        <f t="shared" si="3"/>
        <v>74.5</v>
      </c>
      <c r="N24" s="893"/>
    </row>
    <row r="25" spans="1:14" ht="13.5" thickBot="1" x14ac:dyDescent="0.25">
      <c r="A25" s="297" t="s">
        <v>954</v>
      </c>
      <c r="B25" s="346">
        <v>16276080</v>
      </c>
      <c r="C25" s="346">
        <v>16276080</v>
      </c>
      <c r="D25" s="347"/>
      <c r="E25" s="347"/>
      <c r="F25" s="347"/>
      <c r="G25" s="347"/>
      <c r="H25" s="828">
        <f>SUM(C25,-K25)</f>
        <v>16276080</v>
      </c>
      <c r="I25" s="347"/>
      <c r="J25" s="347"/>
      <c r="K25" s="347"/>
      <c r="L25" s="343">
        <f>+J25+K25</f>
        <v>0</v>
      </c>
      <c r="M25" s="348">
        <f t="shared" si="3"/>
        <v>0</v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59310234</v>
      </c>
      <c r="C26" s="349">
        <f t="shared" si="4"/>
        <v>59310234</v>
      </c>
      <c r="D26" s="349">
        <f t="shared" si="4"/>
        <v>0</v>
      </c>
      <c r="E26" s="349">
        <f t="shared" si="4"/>
        <v>0</v>
      </c>
      <c r="F26" s="349">
        <f t="shared" si="4"/>
        <v>28832000</v>
      </c>
      <c r="G26" s="349">
        <f t="shared" si="4"/>
        <v>9710000</v>
      </c>
      <c r="H26" s="349">
        <f t="shared" si="4"/>
        <v>49754280</v>
      </c>
      <c r="I26" s="349">
        <f t="shared" si="4"/>
        <v>0</v>
      </c>
      <c r="J26" s="349">
        <f t="shared" si="4"/>
        <v>0</v>
      </c>
      <c r="K26" s="349">
        <f t="shared" si="4"/>
        <v>9555954</v>
      </c>
      <c r="L26" s="349">
        <f t="shared" si="4"/>
        <v>9555954</v>
      </c>
      <c r="M26" s="350">
        <f t="shared" si="3"/>
        <v>16.100000000000001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A35" s="833"/>
      <c r="B35" s="833"/>
      <c r="C35" s="833"/>
      <c r="D35" s="833"/>
      <c r="E35" s="833"/>
      <c r="F35" s="833"/>
      <c r="G35" s="833"/>
      <c r="H35" s="833"/>
      <c r="I35" s="833"/>
      <c r="J35" s="833"/>
      <c r="K35" s="833"/>
      <c r="L35" s="833"/>
      <c r="M35" s="833"/>
      <c r="N35" s="893"/>
    </row>
    <row r="50" spans="1:1" x14ac:dyDescent="0.2">
      <c r="A50" s="32"/>
    </row>
  </sheetData>
  <mergeCells count="24">
    <mergeCell ref="A1:M1"/>
    <mergeCell ref="A2:M2"/>
    <mergeCell ref="A3:M3"/>
    <mergeCell ref="A4:C4"/>
    <mergeCell ref="A34:J34"/>
    <mergeCell ref="D4:L4"/>
    <mergeCell ref="A27:M27"/>
    <mergeCell ref="A29:M29"/>
    <mergeCell ref="L30:M30"/>
    <mergeCell ref="A31:J31"/>
    <mergeCell ref="N4:N35"/>
    <mergeCell ref="L5:M5"/>
    <mergeCell ref="A6:A9"/>
    <mergeCell ref="B6:I6"/>
    <mergeCell ref="J6:M8"/>
    <mergeCell ref="D7:I7"/>
    <mergeCell ref="B9:C9"/>
    <mergeCell ref="D9:E9"/>
    <mergeCell ref="F9:G9"/>
    <mergeCell ref="H9:I9"/>
    <mergeCell ref="A32:J32"/>
    <mergeCell ref="A33:J33"/>
    <mergeCell ref="B7:B8"/>
    <mergeCell ref="C7:C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972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951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149749684</v>
      </c>
      <c r="C13" s="336">
        <v>149749684</v>
      </c>
      <c r="D13" s="330"/>
      <c r="E13" s="330"/>
      <c r="F13" s="330">
        <v>56209720</v>
      </c>
      <c r="G13" s="330">
        <v>56209720</v>
      </c>
      <c r="H13" s="330">
        <v>93539964</v>
      </c>
      <c r="I13" s="330"/>
      <c r="J13" s="330"/>
      <c r="K13" s="330">
        <v>56209720</v>
      </c>
      <c r="L13" s="327">
        <f t="shared" si="0"/>
        <v>56209720</v>
      </c>
      <c r="M13" s="328">
        <f t="shared" si="1"/>
        <v>37.5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149749684</v>
      </c>
      <c r="C18" s="334">
        <f t="shared" ref="C18:L18" si="2">C11+SUM(C13:C17)</f>
        <v>149749684</v>
      </c>
      <c r="D18" s="334">
        <f t="shared" si="2"/>
        <v>0</v>
      </c>
      <c r="E18" s="334">
        <f t="shared" si="2"/>
        <v>0</v>
      </c>
      <c r="F18" s="334">
        <f t="shared" si="2"/>
        <v>56209720</v>
      </c>
      <c r="G18" s="334">
        <f t="shared" si="2"/>
        <v>56209720</v>
      </c>
      <c r="H18" s="334">
        <f t="shared" si="2"/>
        <v>93539964</v>
      </c>
      <c r="I18" s="334">
        <f t="shared" si="2"/>
        <v>0</v>
      </c>
      <c r="J18" s="334">
        <f t="shared" si="2"/>
        <v>0</v>
      </c>
      <c r="K18" s="334">
        <f t="shared" si="2"/>
        <v>56209720</v>
      </c>
      <c r="L18" s="334">
        <f t="shared" si="2"/>
        <v>56209720</v>
      </c>
      <c r="M18" s="335">
        <f>IF((C18&lt;&gt;0),ROUND((L18/C18)*100,1),"")</f>
        <v>37.5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>
        <v>39980000</v>
      </c>
      <c r="C21" s="338">
        <v>39980000</v>
      </c>
      <c r="D21" s="338"/>
      <c r="E21" s="339"/>
      <c r="F21" s="338"/>
      <c r="G21" s="338"/>
      <c r="H21" s="338">
        <v>39980000</v>
      </c>
      <c r="I21" s="338"/>
      <c r="J21" s="338"/>
      <c r="K21" s="338"/>
      <c r="L21" s="340">
        <f>+J21+K21</f>
        <v>0</v>
      </c>
      <c r="M21" s="341">
        <f t="shared" ref="M21:M26" si="3">IF((C21&lt;&gt;0),ROUND((L21/C21)*100,1),"")</f>
        <v>0</v>
      </c>
      <c r="N21" s="893"/>
    </row>
    <row r="22" spans="1:14" x14ac:dyDescent="0.2">
      <c r="A22" s="297" t="s">
        <v>93</v>
      </c>
      <c r="B22" s="342">
        <v>34894964</v>
      </c>
      <c r="C22" s="336">
        <v>34894964</v>
      </c>
      <c r="D22" s="336"/>
      <c r="E22" s="336"/>
      <c r="F22" s="336">
        <v>18455000</v>
      </c>
      <c r="G22" s="336">
        <v>4000000</v>
      </c>
      <c r="H22" s="336">
        <v>30894964</v>
      </c>
      <c r="I22" s="336"/>
      <c r="J22" s="336"/>
      <c r="K22" s="336">
        <v>4000000</v>
      </c>
      <c r="L22" s="343">
        <f>+J22+K22</f>
        <v>4000000</v>
      </c>
      <c r="M22" s="344">
        <f t="shared" si="3"/>
        <v>11.5</v>
      </c>
      <c r="N22" s="893"/>
    </row>
    <row r="23" spans="1:14" x14ac:dyDescent="0.2">
      <c r="A23" s="297" t="s">
        <v>94</v>
      </c>
      <c r="B23" s="345">
        <v>32224720</v>
      </c>
      <c r="C23" s="336">
        <v>32224720</v>
      </c>
      <c r="D23" s="336"/>
      <c r="E23" s="336"/>
      <c r="F23" s="336">
        <v>14744000</v>
      </c>
      <c r="G23" s="336"/>
      <c r="H23" s="345">
        <v>32224720</v>
      </c>
      <c r="I23" s="336"/>
      <c r="J23" s="336"/>
      <c r="K23" s="336"/>
      <c r="L23" s="343">
        <f>+J23+K23</f>
        <v>0</v>
      </c>
      <c r="M23" s="344">
        <f t="shared" si="3"/>
        <v>0</v>
      </c>
      <c r="N23" s="893"/>
    </row>
    <row r="24" spans="1:14" x14ac:dyDescent="0.2">
      <c r="A24" s="297" t="s">
        <v>954</v>
      </c>
      <c r="B24" s="345">
        <v>42650000</v>
      </c>
      <c r="C24" s="336">
        <v>42650000</v>
      </c>
      <c r="D24" s="336"/>
      <c r="E24" s="336"/>
      <c r="F24" s="336"/>
      <c r="G24" s="336"/>
      <c r="H24" s="345">
        <v>42650000</v>
      </c>
      <c r="I24" s="336"/>
      <c r="J24" s="336"/>
      <c r="K24" s="336"/>
      <c r="L24" s="343">
        <f>+J24+K24</f>
        <v>0</v>
      </c>
      <c r="M24" s="344">
        <f t="shared" si="3"/>
        <v>0</v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149749684</v>
      </c>
      <c r="C26" s="349">
        <f t="shared" si="4"/>
        <v>149749684</v>
      </c>
      <c r="D26" s="349">
        <f t="shared" si="4"/>
        <v>0</v>
      </c>
      <c r="E26" s="349">
        <f t="shared" si="4"/>
        <v>0</v>
      </c>
      <c r="F26" s="349">
        <f t="shared" si="4"/>
        <v>33199000</v>
      </c>
      <c r="G26" s="349">
        <f t="shared" si="4"/>
        <v>4000000</v>
      </c>
      <c r="H26" s="349">
        <f t="shared" si="4"/>
        <v>145749684</v>
      </c>
      <c r="I26" s="349">
        <f t="shared" si="4"/>
        <v>0</v>
      </c>
      <c r="J26" s="349">
        <f t="shared" si="4"/>
        <v>0</v>
      </c>
      <c r="K26" s="349">
        <f t="shared" si="4"/>
        <v>4000000</v>
      </c>
      <c r="L26" s="349">
        <f t="shared" si="4"/>
        <v>4000000</v>
      </c>
      <c r="M26" s="350">
        <f t="shared" si="3"/>
        <v>2.7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1:M1"/>
    <mergeCell ref="A2:M2"/>
    <mergeCell ref="A3:M3"/>
    <mergeCell ref="A4:C4"/>
    <mergeCell ref="A34:J34"/>
    <mergeCell ref="D4:L4"/>
    <mergeCell ref="A27:M27"/>
    <mergeCell ref="A29:M29"/>
    <mergeCell ref="L30:M30"/>
    <mergeCell ref="A31:J31"/>
    <mergeCell ref="N4:N35"/>
    <mergeCell ref="L5:M5"/>
    <mergeCell ref="A6:A9"/>
    <mergeCell ref="B6:I6"/>
    <mergeCell ref="J6:M8"/>
    <mergeCell ref="D7:I7"/>
    <mergeCell ref="B9:C9"/>
    <mergeCell ref="D9:E9"/>
    <mergeCell ref="F9:G9"/>
    <mergeCell ref="H9:I9"/>
    <mergeCell ref="A32:J32"/>
    <mergeCell ref="A33:J33"/>
    <mergeCell ref="B7:B8"/>
    <mergeCell ref="C7:C8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H31"/>
  <sheetViews>
    <sheetView zoomScale="120" zoomScaleNormal="120" workbookViewId="0">
      <selection activeCell="D7" sqref="D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</cols>
  <sheetData>
    <row r="1" spans="1:8" x14ac:dyDescent="0.2">
      <c r="B1">
        <v>2019</v>
      </c>
      <c r="C1" t="s">
        <v>857</v>
      </c>
    </row>
    <row r="2" spans="1:8" ht="15.75" x14ac:dyDescent="0.25">
      <c r="A2" s="853" t="s">
        <v>495</v>
      </c>
      <c r="B2" s="853"/>
      <c r="C2" s="853"/>
      <c r="D2" s="853"/>
      <c r="E2" s="853"/>
      <c r="F2" s="853"/>
    </row>
    <row r="3" spans="1:8" ht="15.75" x14ac:dyDescent="0.25">
      <c r="A3" s="856" t="s">
        <v>882</v>
      </c>
      <c r="B3" s="856"/>
      <c r="C3" s="856"/>
      <c r="D3" s="856"/>
      <c r="E3" s="856"/>
      <c r="F3" s="856"/>
      <c r="G3" s="856"/>
    </row>
    <row r="6" spans="1:8" ht="15" x14ac:dyDescent="0.25">
      <c r="A6" s="361" t="s">
        <v>840</v>
      </c>
    </row>
    <row r="7" spans="1:8" x14ac:dyDescent="0.2">
      <c r="A7" s="704" t="s">
        <v>833</v>
      </c>
      <c r="B7" s="736" t="s">
        <v>834</v>
      </c>
      <c r="C7" t="s">
        <v>835</v>
      </c>
      <c r="D7" t="s">
        <v>842</v>
      </c>
      <c r="E7" t="s">
        <v>836</v>
      </c>
      <c r="F7" s="736" t="s">
        <v>834</v>
      </c>
      <c r="G7" t="s">
        <v>837</v>
      </c>
      <c r="H7" t="s">
        <v>838</v>
      </c>
    </row>
    <row r="8" spans="1:8" x14ac:dyDescent="0.2">
      <c r="A8" s="704"/>
      <c r="B8" s="412"/>
      <c r="F8" s="412"/>
    </row>
    <row r="9" spans="1:8" x14ac:dyDescent="0.2">
      <c r="A9" s="704"/>
      <c r="B9" s="412"/>
      <c r="F9" s="412"/>
    </row>
    <row r="11" spans="1:8" ht="15.75" x14ac:dyDescent="0.25">
      <c r="A11" s="854" t="s">
        <v>887</v>
      </c>
      <c r="B11" s="855"/>
      <c r="C11" s="855"/>
      <c r="D11" s="855"/>
      <c r="E11" s="855"/>
      <c r="F11" s="855"/>
      <c r="G11" s="855"/>
    </row>
    <row r="13" spans="1:8" ht="14.25" x14ac:dyDescent="0.2">
      <c r="A13" s="362" t="s">
        <v>496</v>
      </c>
      <c r="B13" s="857" t="s">
        <v>497</v>
      </c>
      <c r="C13" s="858"/>
      <c r="D13" s="858"/>
      <c r="E13" s="858"/>
      <c r="F13" s="858"/>
      <c r="G13" s="858"/>
    </row>
    <row r="14" spans="1:8" ht="14.25" x14ac:dyDescent="0.2">
      <c r="B14" s="737"/>
      <c r="C14" s="689"/>
      <c r="D14" s="689"/>
      <c r="E14" s="689"/>
      <c r="F14" s="689"/>
      <c r="G14" s="689"/>
    </row>
    <row r="15" spans="1:8" ht="14.25" x14ac:dyDescent="0.2">
      <c r="A15" s="362" t="s">
        <v>498</v>
      </c>
      <c r="B15" s="857" t="s">
        <v>499</v>
      </c>
      <c r="C15" s="858"/>
      <c r="D15" s="858"/>
      <c r="E15" s="858"/>
      <c r="F15" s="858"/>
      <c r="G15" s="858"/>
    </row>
    <row r="16" spans="1:8" ht="14.25" x14ac:dyDescent="0.2">
      <c r="B16" s="737"/>
      <c r="C16" s="689"/>
      <c r="D16" s="689"/>
      <c r="E16" s="689"/>
      <c r="F16" s="689"/>
      <c r="G16" s="689"/>
    </row>
    <row r="17" spans="1:7" ht="14.25" x14ac:dyDescent="0.2">
      <c r="A17" s="362" t="s">
        <v>500</v>
      </c>
      <c r="B17" s="857" t="s">
        <v>501</v>
      </c>
      <c r="C17" s="858"/>
      <c r="D17" s="858"/>
      <c r="E17" s="858"/>
      <c r="F17" s="858"/>
      <c r="G17" s="858"/>
    </row>
    <row r="18" spans="1:7" ht="14.25" x14ac:dyDescent="0.2">
      <c r="B18" s="737"/>
      <c r="C18" s="689"/>
      <c r="D18" s="689"/>
      <c r="E18" s="689"/>
      <c r="F18" s="689"/>
      <c r="G18" s="689"/>
    </row>
    <row r="19" spans="1:7" ht="14.25" x14ac:dyDescent="0.2">
      <c r="A19" s="362" t="s">
        <v>502</v>
      </c>
      <c r="B19" s="857" t="s">
        <v>503</v>
      </c>
      <c r="C19" s="858"/>
      <c r="D19" s="858"/>
      <c r="E19" s="858"/>
      <c r="F19" s="858"/>
      <c r="G19" s="858"/>
    </row>
    <row r="20" spans="1:7" ht="14.25" x14ac:dyDescent="0.2">
      <c r="B20" s="737"/>
      <c r="C20" s="689"/>
      <c r="D20" s="689"/>
      <c r="E20" s="689"/>
      <c r="F20" s="689"/>
      <c r="G20" s="689"/>
    </row>
    <row r="21" spans="1:7" ht="14.25" x14ac:dyDescent="0.2">
      <c r="A21" s="362" t="s">
        <v>504</v>
      </c>
      <c r="B21" s="857" t="s">
        <v>505</v>
      </c>
      <c r="C21" s="858"/>
      <c r="D21" s="858"/>
      <c r="E21" s="858"/>
      <c r="F21" s="858"/>
      <c r="G21" s="858"/>
    </row>
    <row r="22" spans="1:7" ht="14.25" x14ac:dyDescent="0.2">
      <c r="B22" s="737"/>
      <c r="C22" s="689"/>
      <c r="D22" s="689"/>
      <c r="E22" s="689"/>
      <c r="F22" s="689"/>
      <c r="G22" s="689"/>
    </row>
    <row r="23" spans="1:7" ht="14.25" x14ac:dyDescent="0.2">
      <c r="A23" s="362" t="s">
        <v>506</v>
      </c>
      <c r="B23" s="857" t="s">
        <v>507</v>
      </c>
      <c r="C23" s="858"/>
      <c r="D23" s="858"/>
      <c r="E23" s="858"/>
      <c r="F23" s="858"/>
      <c r="G23" s="858"/>
    </row>
    <row r="24" spans="1:7" ht="14.25" x14ac:dyDescent="0.2">
      <c r="B24" s="737"/>
      <c r="C24" s="689"/>
      <c r="D24" s="689"/>
      <c r="E24" s="689"/>
      <c r="F24" s="689"/>
      <c r="G24" s="689"/>
    </row>
    <row r="25" spans="1:7" ht="14.25" x14ac:dyDescent="0.2">
      <c r="A25" s="362" t="s">
        <v>508</v>
      </c>
      <c r="B25" s="857" t="s">
        <v>509</v>
      </c>
      <c r="C25" s="858"/>
      <c r="D25" s="858"/>
      <c r="E25" s="858"/>
      <c r="F25" s="858"/>
      <c r="G25" s="858"/>
    </row>
    <row r="26" spans="1:7" ht="14.25" x14ac:dyDescent="0.2">
      <c r="B26" s="737"/>
      <c r="C26" s="689"/>
      <c r="D26" s="689"/>
      <c r="E26" s="689"/>
      <c r="F26" s="689"/>
      <c r="G26" s="689"/>
    </row>
    <row r="27" spans="1:7" ht="14.25" x14ac:dyDescent="0.2">
      <c r="A27" s="362" t="s">
        <v>510</v>
      </c>
      <c r="B27" s="857" t="s">
        <v>511</v>
      </c>
      <c r="C27" s="858"/>
      <c r="D27" s="858"/>
      <c r="E27" s="858"/>
      <c r="F27" s="858"/>
      <c r="G27" s="858"/>
    </row>
    <row r="28" spans="1:7" ht="14.25" x14ac:dyDescent="0.2">
      <c r="B28" s="737"/>
      <c r="C28" s="689"/>
      <c r="D28" s="689"/>
      <c r="E28" s="689"/>
      <c r="F28" s="689"/>
      <c r="G28" s="689"/>
    </row>
    <row r="29" spans="1:7" ht="14.25" x14ac:dyDescent="0.2">
      <c r="A29" s="362" t="s">
        <v>510</v>
      </c>
      <c r="B29" s="857" t="s">
        <v>512</v>
      </c>
      <c r="C29" s="858"/>
      <c r="D29" s="858"/>
      <c r="E29" s="858"/>
      <c r="F29" s="858"/>
      <c r="G29" s="858"/>
    </row>
    <row r="30" spans="1:7" ht="14.25" x14ac:dyDescent="0.2">
      <c r="B30" s="737"/>
      <c r="C30" s="689"/>
      <c r="D30" s="689"/>
      <c r="E30" s="689"/>
      <c r="F30" s="689"/>
      <c r="G30" s="689"/>
    </row>
    <row r="31" spans="1:7" ht="14.25" x14ac:dyDescent="0.2">
      <c r="A31" s="362" t="s">
        <v>513</v>
      </c>
      <c r="B31" s="857" t="s">
        <v>514</v>
      </c>
      <c r="C31" s="858"/>
      <c r="D31" s="858"/>
      <c r="E31" s="858"/>
      <c r="F31" s="858"/>
      <c r="G31" s="858"/>
    </row>
  </sheetData>
  <sheetProtection sheet="1"/>
  <mergeCells count="13">
    <mergeCell ref="B17:G17"/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973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952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29021934</v>
      </c>
      <c r="C13" s="336">
        <v>29021934</v>
      </c>
      <c r="D13" s="330"/>
      <c r="E13" s="330"/>
      <c r="F13" s="330">
        <v>29021934</v>
      </c>
      <c r="G13" s="330">
        <v>29021934</v>
      </c>
      <c r="H13" s="330"/>
      <c r="I13" s="330"/>
      <c r="J13" s="330"/>
      <c r="K13" s="330">
        <v>29021934</v>
      </c>
      <c r="L13" s="327">
        <f t="shared" si="0"/>
        <v>29021934</v>
      </c>
      <c r="M13" s="328">
        <f t="shared" si="1"/>
        <v>100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29021934</v>
      </c>
      <c r="C18" s="334">
        <f t="shared" ref="C18:L18" si="2">C11+SUM(C13:C17)</f>
        <v>29021934</v>
      </c>
      <c r="D18" s="334">
        <f t="shared" si="2"/>
        <v>0</v>
      </c>
      <c r="E18" s="334">
        <f t="shared" si="2"/>
        <v>0</v>
      </c>
      <c r="F18" s="334">
        <f t="shared" si="2"/>
        <v>29021934</v>
      </c>
      <c r="G18" s="334">
        <f t="shared" si="2"/>
        <v>29021934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29021934</v>
      </c>
      <c r="L18" s="334">
        <f t="shared" si="2"/>
        <v>29021934</v>
      </c>
      <c r="M18" s="335">
        <f>IF((C18&lt;&gt;0),ROUND((L18/C18)*100,1),"")</f>
        <v>100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>
        <v>144780</v>
      </c>
      <c r="C21" s="338">
        <v>144780</v>
      </c>
      <c r="D21" s="338"/>
      <c r="E21" s="339"/>
      <c r="F21" s="338"/>
      <c r="G21" s="338"/>
      <c r="H21" s="338">
        <v>144780</v>
      </c>
      <c r="I21" s="338"/>
      <c r="J21" s="338"/>
      <c r="K21" s="338"/>
      <c r="L21" s="340">
        <f>+J21+K21</f>
        <v>0</v>
      </c>
      <c r="M21" s="341">
        <f t="shared" ref="M21:M26" si="3">IF((C21&lt;&gt;0),ROUND((L21/C21)*100,1),"")</f>
        <v>0</v>
      </c>
      <c r="N21" s="893"/>
    </row>
    <row r="22" spans="1:14" x14ac:dyDescent="0.2">
      <c r="A22" s="297" t="s">
        <v>93</v>
      </c>
      <c r="B22" s="342">
        <v>26744824</v>
      </c>
      <c r="C22" s="336">
        <v>26744824</v>
      </c>
      <c r="D22" s="336"/>
      <c r="E22" s="336"/>
      <c r="F22" s="336"/>
      <c r="G22" s="336">
        <v>14100000</v>
      </c>
      <c r="H22" s="336">
        <v>12649094</v>
      </c>
      <c r="I22" s="336"/>
      <c r="J22" s="336"/>
      <c r="K22" s="336">
        <v>14095730</v>
      </c>
      <c r="L22" s="343">
        <f>+J22+K22</f>
        <v>14095730</v>
      </c>
      <c r="M22" s="344">
        <f t="shared" si="3"/>
        <v>52.7</v>
      </c>
      <c r="N22" s="893"/>
    </row>
    <row r="23" spans="1:14" x14ac:dyDescent="0.2">
      <c r="A23" s="297" t="s">
        <v>94</v>
      </c>
      <c r="B23" s="345">
        <v>2132330</v>
      </c>
      <c r="C23" s="336">
        <v>2132330</v>
      </c>
      <c r="D23" s="336"/>
      <c r="E23" s="336"/>
      <c r="F23" s="336"/>
      <c r="G23" s="336">
        <v>1131000</v>
      </c>
      <c r="H23" s="336">
        <v>1002030</v>
      </c>
      <c r="I23" s="336"/>
      <c r="J23" s="336"/>
      <c r="K23" s="336">
        <v>1130300</v>
      </c>
      <c r="L23" s="343">
        <f>+J23+K23</f>
        <v>1130300</v>
      </c>
      <c r="M23" s="344">
        <f t="shared" si="3"/>
        <v>53</v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29021934</v>
      </c>
      <c r="C26" s="349">
        <f t="shared" si="4"/>
        <v>29021934</v>
      </c>
      <c r="D26" s="349">
        <f t="shared" si="4"/>
        <v>0</v>
      </c>
      <c r="E26" s="349">
        <f t="shared" si="4"/>
        <v>0</v>
      </c>
      <c r="F26" s="349">
        <f t="shared" si="4"/>
        <v>0</v>
      </c>
      <c r="G26" s="349">
        <f t="shared" si="4"/>
        <v>15231000</v>
      </c>
      <c r="H26" s="349">
        <f t="shared" si="4"/>
        <v>13795904</v>
      </c>
      <c r="I26" s="349">
        <f t="shared" si="4"/>
        <v>0</v>
      </c>
      <c r="J26" s="349">
        <f t="shared" si="4"/>
        <v>0</v>
      </c>
      <c r="K26" s="349">
        <f t="shared" si="4"/>
        <v>15226030</v>
      </c>
      <c r="L26" s="349">
        <f t="shared" si="4"/>
        <v>15226030</v>
      </c>
      <c r="M26" s="350">
        <f t="shared" si="3"/>
        <v>52.5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31:J31"/>
    <mergeCell ref="A32:J32"/>
    <mergeCell ref="A33:J33"/>
    <mergeCell ref="N4:N35"/>
    <mergeCell ref="L5:M5"/>
    <mergeCell ref="A6:A9"/>
    <mergeCell ref="B6:I6"/>
    <mergeCell ref="J6:M8"/>
    <mergeCell ref="B7:B8"/>
    <mergeCell ref="C7:C8"/>
    <mergeCell ref="D7:I7"/>
    <mergeCell ref="B9:C9"/>
    <mergeCell ref="D9:E9"/>
    <mergeCell ref="F9:G9"/>
    <mergeCell ref="H9:I9"/>
    <mergeCell ref="A34:J34"/>
    <mergeCell ref="A27:M27"/>
    <mergeCell ref="A29:M29"/>
    <mergeCell ref="L30:M30"/>
    <mergeCell ref="A1:M1"/>
    <mergeCell ref="A2:M2"/>
    <mergeCell ref="A3:M3"/>
    <mergeCell ref="A4:C4"/>
    <mergeCell ref="D4:L4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N50"/>
  <sheetViews>
    <sheetView zoomScale="120" zoomScaleNormal="120" zoomScaleSheetLayoutView="100" workbookViewId="0">
      <selection sqref="A1:M1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85" t="s">
        <v>974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4" ht="15.75" x14ac:dyDescent="0.25">
      <c r="A2" s="886" t="s">
        <v>519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</row>
    <row r="3" spans="1:14" ht="15.75" x14ac:dyDescent="0.25">
      <c r="A3" s="887" t="s">
        <v>520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4" ht="24" customHeight="1" x14ac:dyDescent="0.2">
      <c r="A4" s="890" t="s">
        <v>439</v>
      </c>
      <c r="B4" s="890"/>
      <c r="C4" s="890"/>
      <c r="D4" s="903" t="s">
        <v>953</v>
      </c>
      <c r="E4" s="903"/>
      <c r="F4" s="903"/>
      <c r="G4" s="903"/>
      <c r="H4" s="903"/>
      <c r="I4" s="903"/>
      <c r="J4" s="903"/>
      <c r="K4" s="903"/>
      <c r="L4" s="903"/>
      <c r="M4" s="664"/>
      <c r="N4" s="893"/>
    </row>
    <row r="5" spans="1:14" ht="15.75" thickBot="1" x14ac:dyDescent="0.25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894" t="str">
        <f>'Z_4.sz.mell.'!G4</f>
        <v xml:space="preserve"> Forintban!</v>
      </c>
      <c r="M5" s="894"/>
      <c r="N5" s="893"/>
    </row>
    <row r="6" spans="1:14" ht="13.5" thickBot="1" x14ac:dyDescent="0.25">
      <c r="A6" s="895" t="s">
        <v>84</v>
      </c>
      <c r="B6" s="898" t="s">
        <v>440</v>
      </c>
      <c r="C6" s="898"/>
      <c r="D6" s="898"/>
      <c r="E6" s="898"/>
      <c r="F6" s="898"/>
      <c r="G6" s="898"/>
      <c r="H6" s="898"/>
      <c r="I6" s="898"/>
      <c r="J6" s="899" t="s">
        <v>441</v>
      </c>
      <c r="K6" s="899"/>
      <c r="L6" s="899"/>
      <c r="M6" s="899"/>
      <c r="N6" s="893"/>
    </row>
    <row r="7" spans="1:14" ht="15.2" customHeight="1" thickBot="1" x14ac:dyDescent="0.25">
      <c r="A7" s="896"/>
      <c r="B7" s="891" t="s">
        <v>442</v>
      </c>
      <c r="C7" s="892" t="s">
        <v>443</v>
      </c>
      <c r="D7" s="905" t="s">
        <v>444</v>
      </c>
      <c r="E7" s="905"/>
      <c r="F7" s="905"/>
      <c r="G7" s="905"/>
      <c r="H7" s="905"/>
      <c r="I7" s="905"/>
      <c r="J7" s="900"/>
      <c r="K7" s="900"/>
      <c r="L7" s="900"/>
      <c r="M7" s="900"/>
      <c r="N7" s="893"/>
    </row>
    <row r="8" spans="1:14" ht="21.75" thickBot="1" x14ac:dyDescent="0.25">
      <c r="A8" s="896"/>
      <c r="B8" s="891"/>
      <c r="C8" s="892"/>
      <c r="D8" s="281" t="s">
        <v>442</v>
      </c>
      <c r="E8" s="281" t="s">
        <v>443</v>
      </c>
      <c r="F8" s="281" t="s">
        <v>442</v>
      </c>
      <c r="G8" s="281" t="s">
        <v>443</v>
      </c>
      <c r="H8" s="281" t="s">
        <v>442</v>
      </c>
      <c r="I8" s="281" t="s">
        <v>443</v>
      </c>
      <c r="J8" s="900"/>
      <c r="K8" s="900"/>
      <c r="L8" s="900"/>
      <c r="M8" s="900"/>
      <c r="N8" s="893"/>
    </row>
    <row r="9" spans="1:14" ht="32.25" thickBot="1" x14ac:dyDescent="0.25">
      <c r="A9" s="897"/>
      <c r="B9" s="892" t="s">
        <v>445</v>
      </c>
      <c r="C9" s="892"/>
      <c r="D9" s="892" t="str">
        <f>+CONCATENATE(LEFT(Z_ÖSSZEFÜGGÉSEK!A6,4),". előtt")</f>
        <v>2019. előtt</v>
      </c>
      <c r="E9" s="892"/>
      <c r="F9" s="889" t="str">
        <f>+CONCATENATE(LEFT(Z_ÖSSZEFÜGGÉSEK!A6,4),". XII.31.")</f>
        <v>2019. XII.31.</v>
      </c>
      <c r="G9" s="889"/>
      <c r="H9" s="891" t="str">
        <f>+CONCATENATE(LEFT(Z_ÖSSZEFÜGGÉSEK!A6,4),". után")</f>
        <v>2019. után</v>
      </c>
      <c r="I9" s="891"/>
      <c r="J9" s="359" t="str">
        <f>+D9</f>
        <v>2019. előtt</v>
      </c>
      <c r="K9" s="358" t="str">
        <f>+F9</f>
        <v>2019. XII.31.</v>
      </c>
      <c r="L9" s="280" t="s">
        <v>37</v>
      </c>
      <c r="M9" s="358" t="str">
        <f>+CONCATENATE("Teljesítés %-a ",LEFT(Z_ÖSSZEFÜGGÉSEK!A6,4),". XII. 31-ig")</f>
        <v>Teljesítés %-a 2019. XII. 31-ig</v>
      </c>
      <c r="N9" s="893"/>
    </row>
    <row r="10" spans="1:14" ht="13.5" thickBot="1" x14ac:dyDescent="0.25">
      <c r="A10" s="282" t="s">
        <v>383</v>
      </c>
      <c r="B10" s="280" t="s">
        <v>384</v>
      </c>
      <c r="C10" s="280" t="s">
        <v>385</v>
      </c>
      <c r="D10" s="283" t="s">
        <v>387</v>
      </c>
      <c r="E10" s="281" t="s">
        <v>386</v>
      </c>
      <c r="F10" s="281" t="s">
        <v>388</v>
      </c>
      <c r="G10" s="281" t="s">
        <v>389</v>
      </c>
      <c r="H10" s="280" t="s">
        <v>390</v>
      </c>
      <c r="I10" s="283" t="s">
        <v>418</v>
      </c>
      <c r="J10" s="283" t="s">
        <v>446</v>
      </c>
      <c r="K10" s="283" t="s">
        <v>447</v>
      </c>
      <c r="L10" s="283" t="s">
        <v>448</v>
      </c>
      <c r="M10" s="284" t="s">
        <v>449</v>
      </c>
      <c r="N10" s="893"/>
    </row>
    <row r="11" spans="1:14" x14ac:dyDescent="0.2">
      <c r="A11" s="285" t="s">
        <v>85</v>
      </c>
      <c r="B11" s="320"/>
      <c r="C11" s="321"/>
      <c r="D11" s="321"/>
      <c r="E11" s="322"/>
      <c r="F11" s="321"/>
      <c r="G11" s="321"/>
      <c r="H11" s="321"/>
      <c r="I11" s="321"/>
      <c r="J11" s="321"/>
      <c r="K11" s="321"/>
      <c r="L11" s="323">
        <f t="shared" ref="L11:L17" si="0">+J11+K11</f>
        <v>0</v>
      </c>
      <c r="M11" s="324" t="str">
        <f>IF((C11&lt;&gt;0),ROUND((L11/C11)*100,1),"")</f>
        <v/>
      </c>
      <c r="N11" s="893"/>
    </row>
    <row r="12" spans="1:14" x14ac:dyDescent="0.2">
      <c r="A12" s="286" t="s">
        <v>96</v>
      </c>
      <c r="B12" s="325"/>
      <c r="C12" s="326"/>
      <c r="D12" s="326"/>
      <c r="E12" s="326"/>
      <c r="F12" s="326"/>
      <c r="G12" s="326"/>
      <c r="H12" s="326"/>
      <c r="I12" s="326"/>
      <c r="J12" s="326"/>
      <c r="K12" s="326"/>
      <c r="L12" s="327">
        <f t="shared" si="0"/>
        <v>0</v>
      </c>
      <c r="M12" s="328" t="str">
        <f t="shared" ref="M12:M17" si="1">IF((C12&lt;&gt;0),ROUND((L12/C12)*100,1),"")</f>
        <v/>
      </c>
      <c r="N12" s="893"/>
    </row>
    <row r="13" spans="1:14" x14ac:dyDescent="0.2">
      <c r="A13" s="287" t="s">
        <v>86</v>
      </c>
      <c r="B13" s="329">
        <v>80000000</v>
      </c>
      <c r="C13" s="336">
        <v>80000000</v>
      </c>
      <c r="D13" s="330"/>
      <c r="E13" s="330"/>
      <c r="F13" s="330">
        <v>80000000</v>
      </c>
      <c r="G13" s="330">
        <v>80000000</v>
      </c>
      <c r="H13" s="330"/>
      <c r="I13" s="330"/>
      <c r="J13" s="330"/>
      <c r="K13" s="330">
        <v>80000000</v>
      </c>
      <c r="L13" s="327">
        <f t="shared" si="0"/>
        <v>80000000</v>
      </c>
      <c r="M13" s="328">
        <f t="shared" si="1"/>
        <v>100</v>
      </c>
      <c r="N13" s="893"/>
    </row>
    <row r="14" spans="1:14" x14ac:dyDescent="0.2">
      <c r="A14" s="287" t="s">
        <v>97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27">
        <f t="shared" si="0"/>
        <v>0</v>
      </c>
      <c r="M14" s="328" t="str">
        <f t="shared" si="1"/>
        <v/>
      </c>
      <c r="N14" s="893"/>
    </row>
    <row r="15" spans="1:14" x14ac:dyDescent="0.2">
      <c r="A15" s="287" t="s">
        <v>87</v>
      </c>
      <c r="B15" s="329"/>
      <c r="C15" s="330"/>
      <c r="D15" s="330"/>
      <c r="E15" s="330"/>
      <c r="F15" s="330"/>
      <c r="G15" s="330"/>
      <c r="H15" s="330"/>
      <c r="I15" s="330"/>
      <c r="J15" s="330"/>
      <c r="K15" s="330"/>
      <c r="L15" s="327">
        <f t="shared" si="0"/>
        <v>0</v>
      </c>
      <c r="M15" s="328" t="str">
        <f t="shared" si="1"/>
        <v/>
      </c>
      <c r="N15" s="893"/>
    </row>
    <row r="16" spans="1:14" x14ac:dyDescent="0.2">
      <c r="A16" s="287" t="s">
        <v>88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27">
        <f t="shared" si="0"/>
        <v>0</v>
      </c>
      <c r="M16" s="328" t="str">
        <f t="shared" si="1"/>
        <v/>
      </c>
      <c r="N16" s="893"/>
    </row>
    <row r="17" spans="1:14" ht="15.2" customHeight="1" thickBot="1" x14ac:dyDescent="0.25">
      <c r="A17" s="288"/>
      <c r="B17" s="331"/>
      <c r="C17" s="332"/>
      <c r="D17" s="332"/>
      <c r="E17" s="332"/>
      <c r="F17" s="332"/>
      <c r="G17" s="332"/>
      <c r="H17" s="332"/>
      <c r="I17" s="332"/>
      <c r="J17" s="332"/>
      <c r="K17" s="332"/>
      <c r="L17" s="327">
        <f t="shared" si="0"/>
        <v>0</v>
      </c>
      <c r="M17" s="333" t="str">
        <f t="shared" si="1"/>
        <v/>
      </c>
      <c r="N17" s="893"/>
    </row>
    <row r="18" spans="1:14" ht="13.5" thickBot="1" x14ac:dyDescent="0.25">
      <c r="A18" s="289" t="s">
        <v>90</v>
      </c>
      <c r="B18" s="334">
        <f>B11+SUM(B13:B17)</f>
        <v>80000000</v>
      </c>
      <c r="C18" s="334">
        <f t="shared" ref="C18:L18" si="2">C11+SUM(C13:C17)</f>
        <v>80000000</v>
      </c>
      <c r="D18" s="334">
        <f t="shared" si="2"/>
        <v>0</v>
      </c>
      <c r="E18" s="334">
        <f t="shared" si="2"/>
        <v>0</v>
      </c>
      <c r="F18" s="334">
        <f t="shared" si="2"/>
        <v>80000000</v>
      </c>
      <c r="G18" s="334">
        <f t="shared" si="2"/>
        <v>80000000</v>
      </c>
      <c r="H18" s="334">
        <f t="shared" si="2"/>
        <v>0</v>
      </c>
      <c r="I18" s="334">
        <f t="shared" si="2"/>
        <v>0</v>
      </c>
      <c r="J18" s="334">
        <f t="shared" si="2"/>
        <v>0</v>
      </c>
      <c r="K18" s="334">
        <f t="shared" si="2"/>
        <v>80000000</v>
      </c>
      <c r="L18" s="334">
        <f t="shared" si="2"/>
        <v>80000000</v>
      </c>
      <c r="M18" s="335">
        <f>IF((C18&lt;&gt;0),ROUND((L18/C18)*100,1),"")</f>
        <v>100</v>
      </c>
      <c r="N18" s="893"/>
    </row>
    <row r="19" spans="1:14" x14ac:dyDescent="0.2">
      <c r="A19" s="290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893"/>
    </row>
    <row r="20" spans="1:14" ht="13.5" thickBot="1" x14ac:dyDescent="0.25">
      <c r="A20" s="293" t="s">
        <v>89</v>
      </c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893"/>
    </row>
    <row r="21" spans="1:14" x14ac:dyDescent="0.2">
      <c r="A21" s="296" t="s">
        <v>92</v>
      </c>
      <c r="B21" s="337"/>
      <c r="C21" s="338"/>
      <c r="D21" s="338"/>
      <c r="E21" s="339"/>
      <c r="F21" s="338"/>
      <c r="G21" s="338"/>
      <c r="H21" s="338"/>
      <c r="I21" s="338"/>
      <c r="J21" s="338"/>
      <c r="K21" s="338"/>
      <c r="L21" s="340">
        <f>+J21+K21</f>
        <v>0</v>
      </c>
      <c r="M21" s="341" t="str">
        <f t="shared" ref="M21:M26" si="3">IF((C21&lt;&gt;0),ROUND((L21/C21)*100,1),"")</f>
        <v/>
      </c>
      <c r="N21" s="893"/>
    </row>
    <row r="22" spans="1:14" x14ac:dyDescent="0.2">
      <c r="A22" s="297" t="s">
        <v>93</v>
      </c>
      <c r="B22" s="342">
        <v>74727000</v>
      </c>
      <c r="C22" s="336">
        <v>74727000</v>
      </c>
      <c r="D22" s="336"/>
      <c r="E22" s="336"/>
      <c r="F22" s="336"/>
      <c r="G22" s="336"/>
      <c r="H22" s="342">
        <v>74727000</v>
      </c>
      <c r="I22" s="336"/>
      <c r="J22" s="336"/>
      <c r="K22" s="336"/>
      <c r="L22" s="343">
        <f>+J22+K22</f>
        <v>0</v>
      </c>
      <c r="M22" s="344">
        <f t="shared" si="3"/>
        <v>0</v>
      </c>
      <c r="N22" s="893"/>
    </row>
    <row r="23" spans="1:14" x14ac:dyDescent="0.2">
      <c r="A23" s="297" t="s">
        <v>94</v>
      </c>
      <c r="B23" s="345">
        <v>5273000</v>
      </c>
      <c r="C23" s="336">
        <v>5273000</v>
      </c>
      <c r="D23" s="336"/>
      <c r="E23" s="336"/>
      <c r="F23" s="336"/>
      <c r="G23" s="336"/>
      <c r="H23" s="345">
        <v>5273000</v>
      </c>
      <c r="I23" s="336"/>
      <c r="J23" s="336"/>
      <c r="K23" s="336"/>
      <c r="L23" s="343">
        <f>+J23+K23</f>
        <v>0</v>
      </c>
      <c r="M23" s="344">
        <f t="shared" si="3"/>
        <v>0</v>
      </c>
      <c r="N23" s="893"/>
    </row>
    <row r="24" spans="1:14" x14ac:dyDescent="0.2">
      <c r="A24" s="297" t="s">
        <v>95</v>
      </c>
      <c r="B24" s="345"/>
      <c r="C24" s="336"/>
      <c r="D24" s="336"/>
      <c r="E24" s="336"/>
      <c r="F24" s="336"/>
      <c r="G24" s="336"/>
      <c r="H24" s="336"/>
      <c r="I24" s="336"/>
      <c r="J24" s="336"/>
      <c r="K24" s="336"/>
      <c r="L24" s="343">
        <f>+J24+K24</f>
        <v>0</v>
      </c>
      <c r="M24" s="344" t="str">
        <f t="shared" si="3"/>
        <v/>
      </c>
      <c r="N24" s="893"/>
    </row>
    <row r="25" spans="1:14" ht="13.5" thickBot="1" x14ac:dyDescent="0.25">
      <c r="A25" s="298"/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3">
        <f>+J25+K25</f>
        <v>0</v>
      </c>
      <c r="M25" s="348" t="str">
        <f t="shared" si="3"/>
        <v/>
      </c>
      <c r="N25" s="893"/>
    </row>
    <row r="26" spans="1:14" ht="13.5" thickBot="1" x14ac:dyDescent="0.25">
      <c r="A26" s="299" t="s">
        <v>75</v>
      </c>
      <c r="B26" s="349">
        <f t="shared" ref="B26:L26" si="4">SUM(B21:B25)</f>
        <v>80000000</v>
      </c>
      <c r="C26" s="349">
        <f t="shared" si="4"/>
        <v>80000000</v>
      </c>
      <c r="D26" s="349">
        <f t="shared" si="4"/>
        <v>0</v>
      </c>
      <c r="E26" s="349">
        <f t="shared" si="4"/>
        <v>0</v>
      </c>
      <c r="F26" s="349">
        <f t="shared" si="4"/>
        <v>0</v>
      </c>
      <c r="G26" s="349">
        <f t="shared" si="4"/>
        <v>0</v>
      </c>
      <c r="H26" s="349">
        <f t="shared" si="4"/>
        <v>80000000</v>
      </c>
      <c r="I26" s="349">
        <f t="shared" si="4"/>
        <v>0</v>
      </c>
      <c r="J26" s="349">
        <f t="shared" si="4"/>
        <v>0</v>
      </c>
      <c r="K26" s="349">
        <f t="shared" si="4"/>
        <v>0</v>
      </c>
      <c r="L26" s="349">
        <f t="shared" si="4"/>
        <v>0</v>
      </c>
      <c r="M26" s="350">
        <f t="shared" si="3"/>
        <v>0</v>
      </c>
      <c r="N26" s="893"/>
    </row>
    <row r="27" spans="1:14" x14ac:dyDescent="0.2">
      <c r="A27" s="906"/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893"/>
    </row>
    <row r="28" spans="1:14" ht="5.25" customHeight="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893"/>
    </row>
    <row r="29" spans="1:14" ht="15.75" x14ac:dyDescent="0.2">
      <c r="A29" s="888"/>
      <c r="B29" s="888"/>
      <c r="C29" s="888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93"/>
    </row>
    <row r="30" spans="1:14" ht="12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907"/>
      <c r="M30" s="907"/>
      <c r="N30" s="893"/>
    </row>
    <row r="31" spans="1:14" x14ac:dyDescent="0.2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830"/>
      <c r="L31" s="830"/>
      <c r="M31" s="830"/>
      <c r="N31" s="893"/>
    </row>
    <row r="32" spans="1:14" x14ac:dyDescent="0.2">
      <c r="A32" s="902"/>
      <c r="B32" s="902"/>
      <c r="C32" s="902"/>
      <c r="D32" s="902"/>
      <c r="E32" s="902"/>
      <c r="F32" s="902"/>
      <c r="G32" s="902"/>
      <c r="H32" s="902"/>
      <c r="I32" s="902"/>
      <c r="J32" s="902"/>
      <c r="K32" s="831"/>
      <c r="L32" s="831"/>
      <c r="M32" s="831"/>
      <c r="N32" s="893"/>
    </row>
    <row r="33" spans="1:14" x14ac:dyDescent="0.2">
      <c r="A33" s="902"/>
      <c r="B33" s="902"/>
      <c r="C33" s="902"/>
      <c r="D33" s="902"/>
      <c r="E33" s="902"/>
      <c r="F33" s="902"/>
      <c r="G33" s="902"/>
      <c r="H33" s="902"/>
      <c r="I33" s="902"/>
      <c r="J33" s="902"/>
      <c r="K33" s="831"/>
      <c r="L33" s="831"/>
      <c r="M33" s="831"/>
      <c r="N33" s="893"/>
    </row>
    <row r="34" spans="1:14" x14ac:dyDescent="0.2">
      <c r="A34" s="901"/>
      <c r="B34" s="901"/>
      <c r="C34" s="901"/>
      <c r="D34" s="901"/>
      <c r="E34" s="901"/>
      <c r="F34" s="901"/>
      <c r="G34" s="901"/>
      <c r="H34" s="901"/>
      <c r="I34" s="901"/>
      <c r="J34" s="901"/>
      <c r="K34" s="832"/>
      <c r="L34" s="832"/>
      <c r="M34" s="832"/>
      <c r="N34" s="893"/>
    </row>
    <row r="35" spans="1:14" x14ac:dyDescent="0.2">
      <c r="N35" s="893"/>
    </row>
    <row r="50" spans="1:1" x14ac:dyDescent="0.2">
      <c r="A50" s="32"/>
    </row>
  </sheetData>
  <mergeCells count="24">
    <mergeCell ref="A31:J31"/>
    <mergeCell ref="A32:J32"/>
    <mergeCell ref="A33:J33"/>
    <mergeCell ref="N4:N35"/>
    <mergeCell ref="L5:M5"/>
    <mergeCell ref="A6:A9"/>
    <mergeCell ref="B6:I6"/>
    <mergeCell ref="J6:M8"/>
    <mergeCell ref="B7:B8"/>
    <mergeCell ref="C7:C8"/>
    <mergeCell ref="D7:I7"/>
    <mergeCell ref="B9:C9"/>
    <mergeCell ref="D9:E9"/>
    <mergeCell ref="F9:G9"/>
    <mergeCell ref="H9:I9"/>
    <mergeCell ref="A34:J34"/>
    <mergeCell ref="A27:M27"/>
    <mergeCell ref="A29:M29"/>
    <mergeCell ref="L30:M30"/>
    <mergeCell ref="A1:M1"/>
    <mergeCell ref="A2:M2"/>
    <mergeCell ref="A3:M3"/>
    <mergeCell ref="A4:C4"/>
    <mergeCell ref="D4:L4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7" tint="0.39997558519241921"/>
  </sheetPr>
  <dimension ref="A1:K157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3.83203125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1028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303</v>
      </c>
      <c r="C3" s="911"/>
      <c r="D3" s="911"/>
      <c r="E3" s="382" t="s">
        <v>39</v>
      </c>
    </row>
    <row r="4" spans="1:5" s="52" customFormat="1" ht="15.95" customHeight="1" thickBot="1" x14ac:dyDescent="0.3">
      <c r="A4" s="374"/>
      <c r="B4" s="374"/>
      <c r="C4" s="375"/>
      <c r="D4" s="376"/>
      <c r="E4" s="383" t="str">
        <f>'Z_4.sz.mell.'!G4</f>
        <v xml:space="preserve"> Forintban!</v>
      </c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tr">
        <f>+CONCATENATE("Teljesítés",CHAR(10),LEFT(Z_ÖSSZEFÜGGÉSEK!A6,4),". XII. 31.")</f>
        <v>Teljesítés
2019. XII. 31.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281005852</v>
      </c>
      <c r="D8" s="250">
        <f>+D9+D10+D11+D12+D13+D14</f>
        <v>296675563</v>
      </c>
      <c r="E8" s="100">
        <f>+E9+E10+E11+E12+E13+E14</f>
        <v>296675563</v>
      </c>
    </row>
    <row r="9" spans="1:5" s="53" customFormat="1" ht="12" customHeight="1" x14ac:dyDescent="0.2">
      <c r="A9" s="201" t="s">
        <v>64</v>
      </c>
      <c r="B9" s="757" t="s">
        <v>161</v>
      </c>
      <c r="C9" s="240">
        <f>SUM('Z_6.1.sz.mell'!C9)</f>
        <v>118740915</v>
      </c>
      <c r="D9" s="240">
        <f>SUM('Z_6.1.sz.mell'!D9)</f>
        <v>121846788</v>
      </c>
      <c r="E9" s="746">
        <f>SUM('Z_6.1.sz.mell'!E9)</f>
        <v>121846788</v>
      </c>
    </row>
    <row r="10" spans="1:5" s="54" customFormat="1" ht="12" customHeight="1" x14ac:dyDescent="0.2">
      <c r="A10" s="194" t="s">
        <v>65</v>
      </c>
      <c r="B10" s="177" t="s">
        <v>162</v>
      </c>
      <c r="C10" s="165">
        <f>SUM('Z_6.1.sz.mell'!C10)</f>
        <v>77535718</v>
      </c>
      <c r="D10" s="165">
        <f>SUM('Z_6.1.sz.mell'!D10)</f>
        <v>81574634</v>
      </c>
      <c r="E10" s="758">
        <f>SUM('Z_6.1.sz.mell'!E10)</f>
        <v>81574634</v>
      </c>
    </row>
    <row r="11" spans="1:5" s="54" customFormat="1" ht="12" customHeight="1" x14ac:dyDescent="0.2">
      <c r="A11" s="194" t="s">
        <v>66</v>
      </c>
      <c r="B11" s="177" t="s">
        <v>163</v>
      </c>
      <c r="C11" s="165">
        <f>SUM('Z_6.1.sz.mell'!C11)</f>
        <v>79019229</v>
      </c>
      <c r="D11" s="165">
        <f>SUM('Z_6.1.sz.mell'!D11)</f>
        <v>70052183</v>
      </c>
      <c r="E11" s="758">
        <f>SUM('Z_6.1.sz.mell'!E11)</f>
        <v>70052183</v>
      </c>
    </row>
    <row r="12" spans="1:5" s="54" customFormat="1" ht="12" customHeight="1" x14ac:dyDescent="0.2">
      <c r="A12" s="194" t="s">
        <v>67</v>
      </c>
      <c r="B12" s="177" t="s">
        <v>164</v>
      </c>
      <c r="C12" s="165">
        <f>SUM('Z_6.1.sz.mell'!C12)</f>
        <v>5709990</v>
      </c>
      <c r="D12" s="165">
        <f>SUM('Z_6.1.sz.mell'!D12)</f>
        <v>6233358</v>
      </c>
      <c r="E12" s="758">
        <f>SUM('Z_6.1.sz.mell'!E12)</f>
        <v>6233358</v>
      </c>
    </row>
    <row r="13" spans="1:5" s="54" customFormat="1" ht="12" customHeight="1" x14ac:dyDescent="0.2">
      <c r="A13" s="194" t="s">
        <v>98</v>
      </c>
      <c r="B13" s="177" t="s">
        <v>391</v>
      </c>
      <c r="C13" s="165">
        <f>SUM('Z_6.1.sz.mell'!C13)</f>
        <v>0</v>
      </c>
      <c r="D13" s="165">
        <f>SUM('Z_6.1.sz.mell'!D13)</f>
        <v>16968600</v>
      </c>
      <c r="E13" s="758">
        <f>SUM('Z_6.1.sz.mell'!E13)</f>
        <v>16968600</v>
      </c>
    </row>
    <row r="14" spans="1:5" s="53" customFormat="1" ht="12" customHeight="1" thickBot="1" x14ac:dyDescent="0.25">
      <c r="A14" s="195" t="s">
        <v>68</v>
      </c>
      <c r="B14" s="178" t="s">
        <v>332</v>
      </c>
      <c r="C14" s="165">
        <f>SUM('Z_6.1.sz.mell'!C14)</f>
        <v>0</v>
      </c>
      <c r="D14" s="165">
        <f>SUM('Z_6.1.sz.mell'!D14)</f>
        <v>0</v>
      </c>
      <c r="E14" s="758">
        <f>SUM('Z_6.1.sz.mell'!E14)</f>
        <v>0</v>
      </c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58906000</v>
      </c>
      <c r="D15" s="250">
        <f>+D16+D17+D18+D19+D20</f>
        <v>70174681</v>
      </c>
      <c r="E15" s="100">
        <f>+E16+E17+E18+E19+E20</f>
        <v>70174681</v>
      </c>
    </row>
    <row r="16" spans="1:5" s="53" customFormat="1" ht="12" customHeight="1" x14ac:dyDescent="0.2">
      <c r="A16" s="193" t="s">
        <v>70</v>
      </c>
      <c r="B16" s="176" t="s">
        <v>166</v>
      </c>
      <c r="C16" s="165">
        <f>SUM('Z_6.1.sz.mell'!C16)</f>
        <v>0</v>
      </c>
      <c r="D16" s="165">
        <f>SUM('Z_6.1.sz.mell'!D16)</f>
        <v>0</v>
      </c>
      <c r="E16" s="758">
        <f>SUM('Z_6.1.sz.mell'!E16)</f>
        <v>0</v>
      </c>
    </row>
    <row r="17" spans="1:5" s="53" customFormat="1" ht="12" customHeight="1" x14ac:dyDescent="0.2">
      <c r="A17" s="194" t="s">
        <v>71</v>
      </c>
      <c r="B17" s="177" t="s">
        <v>167</v>
      </c>
      <c r="C17" s="165">
        <f>SUM('Z_6.1.sz.mell'!C17)</f>
        <v>0</v>
      </c>
      <c r="D17" s="165">
        <f>SUM('Z_6.1.sz.mell'!D17)</f>
        <v>0</v>
      </c>
      <c r="E17" s="758">
        <f>SUM('Z_6.1.sz.mell'!E17)</f>
        <v>0</v>
      </c>
    </row>
    <row r="18" spans="1:5" s="53" customFormat="1" ht="12" customHeight="1" x14ac:dyDescent="0.2">
      <c r="A18" s="194" t="s">
        <v>72</v>
      </c>
      <c r="B18" s="177" t="s">
        <v>324</v>
      </c>
      <c r="C18" s="165">
        <f>SUM('Z_6.1.sz.mell'!C18)</f>
        <v>0</v>
      </c>
      <c r="D18" s="165">
        <f>SUM('Z_6.1.sz.mell'!D18)</f>
        <v>0</v>
      </c>
      <c r="E18" s="758">
        <f>SUM('Z_6.1.sz.mell'!E18)</f>
        <v>0</v>
      </c>
    </row>
    <row r="19" spans="1:5" s="53" customFormat="1" ht="12" customHeight="1" x14ac:dyDescent="0.2">
      <c r="A19" s="194" t="s">
        <v>73</v>
      </c>
      <c r="B19" s="177" t="s">
        <v>325</v>
      </c>
      <c r="C19" s="165">
        <f>SUM('Z_6.1.sz.mell'!C19)</f>
        <v>0</v>
      </c>
      <c r="D19" s="165">
        <f>SUM('Z_6.1.sz.mell'!D19)</f>
        <v>0</v>
      </c>
      <c r="E19" s="758">
        <f>SUM('Z_6.1.sz.mell'!E19)</f>
        <v>0</v>
      </c>
    </row>
    <row r="20" spans="1:5" s="53" customFormat="1" ht="12" customHeight="1" x14ac:dyDescent="0.2">
      <c r="A20" s="194" t="s">
        <v>74</v>
      </c>
      <c r="B20" s="177" t="s">
        <v>168</v>
      </c>
      <c r="C20" s="164">
        <f>SUM('Z_6.1.sz.mell'!C20,'Z_6.2.sz.mell'!C23)</f>
        <v>58906000</v>
      </c>
      <c r="D20" s="164">
        <f>SUM('Z_6.1.sz.mell'!D20,'Z_6.2.sz.mell'!D23)</f>
        <v>70174681</v>
      </c>
      <c r="E20" s="744">
        <f>SUM('Z_6.1.sz.mell'!E20,'Z_6.2.sz.mell'!E23)</f>
        <v>70174681</v>
      </c>
    </row>
    <row r="21" spans="1:5" s="54" customFormat="1" ht="12" customHeight="1" thickBot="1" x14ac:dyDescent="0.25">
      <c r="A21" s="195" t="s">
        <v>81</v>
      </c>
      <c r="B21" s="178" t="s">
        <v>169</v>
      </c>
      <c r="C21" s="166"/>
      <c r="D21" s="253"/>
      <c r="E21" s="103">
        <f>SUM('Z_6.1.sz.mell'!E21)</f>
        <v>4520525</v>
      </c>
    </row>
    <row r="22" spans="1:5" s="54" customFormat="1" ht="12" customHeight="1" thickBot="1" x14ac:dyDescent="0.25">
      <c r="A22" s="25" t="s">
        <v>8</v>
      </c>
      <c r="B22" s="19" t="s">
        <v>170</v>
      </c>
      <c r="C22" s="163">
        <f>+C23+C24+C25+C26+C27</f>
        <v>954078268</v>
      </c>
      <c r="D22" s="250">
        <f>+D23+D24+D25+D26+D27</f>
        <v>335500820</v>
      </c>
      <c r="E22" s="100">
        <f>+E23+E24+E25+E26+E27</f>
        <v>76000626</v>
      </c>
    </row>
    <row r="23" spans="1:5" s="54" customFormat="1" ht="12" customHeight="1" x14ac:dyDescent="0.2">
      <c r="A23" s="193" t="s">
        <v>53</v>
      </c>
      <c r="B23" s="176" t="s">
        <v>171</v>
      </c>
      <c r="C23" s="165">
        <f>SUM('Z_6.1.sz.mell'!C23)</f>
        <v>0</v>
      </c>
      <c r="D23" s="165">
        <f>SUM('Z_6.1.sz.mell'!D23)</f>
        <v>0</v>
      </c>
      <c r="E23" s="758">
        <f>SUM('Z_6.1.sz.mell'!E23)</f>
        <v>0</v>
      </c>
    </row>
    <row r="24" spans="1:5" s="53" customFormat="1" ht="12" customHeight="1" x14ac:dyDescent="0.2">
      <c r="A24" s="194" t="s">
        <v>54</v>
      </c>
      <c r="B24" s="177" t="s">
        <v>172</v>
      </c>
      <c r="C24" s="165">
        <f>SUM('Z_6.1.sz.mell'!C24)</f>
        <v>0</v>
      </c>
      <c r="D24" s="165">
        <f>SUM('Z_6.1.sz.mell'!D24)</f>
        <v>0</v>
      </c>
      <c r="E24" s="758">
        <f>SUM('Z_6.1.sz.mell'!E24)</f>
        <v>0</v>
      </c>
    </row>
    <row r="25" spans="1:5" s="54" customFormat="1" ht="12" customHeight="1" x14ac:dyDescent="0.2">
      <c r="A25" s="194" t="s">
        <v>55</v>
      </c>
      <c r="B25" s="177" t="s">
        <v>326</v>
      </c>
      <c r="C25" s="165">
        <f>SUM('Z_6.1.sz.mell'!C25)</f>
        <v>0</v>
      </c>
      <c r="D25" s="165">
        <f>SUM('Z_6.1.sz.mell'!D25)</f>
        <v>0</v>
      </c>
      <c r="E25" s="758">
        <f>SUM('Z_6.1.sz.mell'!E25)</f>
        <v>0</v>
      </c>
    </row>
    <row r="26" spans="1:5" s="54" customFormat="1" ht="12" customHeight="1" x14ac:dyDescent="0.2">
      <c r="A26" s="194" t="s">
        <v>56</v>
      </c>
      <c r="B26" s="177" t="s">
        <v>327</v>
      </c>
      <c r="C26" s="165">
        <f>SUM('Z_6.1.sz.mell'!C26)</f>
        <v>0</v>
      </c>
      <c r="D26" s="165">
        <f>SUM('Z_6.1.sz.mell'!D26)</f>
        <v>0</v>
      </c>
      <c r="E26" s="758">
        <f>SUM('Z_6.1.sz.mell'!E26)</f>
        <v>0</v>
      </c>
    </row>
    <row r="27" spans="1:5" s="54" customFormat="1" ht="12" customHeight="1" x14ac:dyDescent="0.2">
      <c r="A27" s="194" t="s">
        <v>109</v>
      </c>
      <c r="B27" s="177" t="s">
        <v>173</v>
      </c>
      <c r="C27" s="165">
        <f>SUM('Z_6.1.sz.mell'!C27)</f>
        <v>954078268</v>
      </c>
      <c r="D27" s="165">
        <f>SUM('Z_6.1.sz.mell'!D27)</f>
        <v>335500820</v>
      </c>
      <c r="E27" s="758">
        <f>SUM('Z_6.1.sz.mell'!E27)</f>
        <v>76000626</v>
      </c>
    </row>
    <row r="28" spans="1:5" s="54" customFormat="1" ht="12" customHeight="1" thickBot="1" x14ac:dyDescent="0.25">
      <c r="A28" s="195" t="s">
        <v>110</v>
      </c>
      <c r="B28" s="178" t="s">
        <v>174</v>
      </c>
      <c r="C28" s="165">
        <f>SUM('Z_6.1.sz.mell'!C28)</f>
        <v>28938785</v>
      </c>
      <c r="D28" s="165">
        <f>SUM('Z_6.1.sz.mell'!D28)</f>
        <v>28938785</v>
      </c>
      <c r="E28" s="758">
        <f>SUM('Z_6.1.sz.mell'!E28)</f>
        <v>28938785</v>
      </c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SUM(C30:C35)</f>
        <v>140900000</v>
      </c>
      <c r="D29" s="169">
        <f>SUM(D30:D35)</f>
        <v>142900000</v>
      </c>
      <c r="E29" s="205">
        <f>SUM(E30:E35)</f>
        <v>180236574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f>SUM('Z_6.1.sz.mell'!C30)</f>
        <v>10000000</v>
      </c>
      <c r="D30" s="165">
        <f>SUM('Z_6.1.sz.mell'!D30)</f>
        <v>10000000</v>
      </c>
      <c r="E30" s="758">
        <f>SUM('Z_6.1.sz.mell'!E30)</f>
        <v>11681425</v>
      </c>
    </row>
    <row r="31" spans="1:5" s="54" customFormat="1" ht="12" customHeight="1" x14ac:dyDescent="0.2">
      <c r="A31" s="194" t="s">
        <v>176</v>
      </c>
      <c r="B31" s="177" t="s">
        <v>479</v>
      </c>
      <c r="C31" s="165">
        <f>SUM('Z_6.1.sz.mell'!C31)</f>
        <v>24000000</v>
      </c>
      <c r="D31" s="165">
        <f>SUM('Z_6.1.sz.mell'!D31)</f>
        <v>24000000</v>
      </c>
      <c r="E31" s="758">
        <f>SUM('Z_6.1.sz.mell'!E31)</f>
        <v>25928479</v>
      </c>
    </row>
    <row r="32" spans="1:5" s="54" customFormat="1" ht="12" customHeight="1" x14ac:dyDescent="0.2">
      <c r="A32" s="194" t="s">
        <v>177</v>
      </c>
      <c r="B32" s="177" t="s">
        <v>480</v>
      </c>
      <c r="C32" s="165">
        <f>SUM('Z_6.1.sz.mell'!C32)</f>
        <v>95400000</v>
      </c>
      <c r="D32" s="165">
        <f>SUM('Z_6.1.sz.mell'!D32)</f>
        <v>95400000</v>
      </c>
      <c r="E32" s="758">
        <f>SUM('Z_6.1.sz.mell'!E32)</f>
        <v>125683276</v>
      </c>
    </row>
    <row r="33" spans="1:5" s="54" customFormat="1" ht="12" customHeight="1" x14ac:dyDescent="0.2">
      <c r="A33" s="194" t="s">
        <v>178</v>
      </c>
      <c r="B33" s="313" t="s">
        <v>181</v>
      </c>
      <c r="C33" s="165">
        <f>SUM('Z_6.1.sz.mell'!C33)</f>
        <v>10000000</v>
      </c>
      <c r="D33" s="165">
        <f>SUM('Z_6.1.sz.mell'!D33)</f>
        <v>10000000</v>
      </c>
      <c r="E33" s="758">
        <f>SUM('Z_6.1.sz.mell'!E33)</f>
        <v>12900523</v>
      </c>
    </row>
    <row r="34" spans="1:5" s="54" customFormat="1" ht="12" customHeight="1" x14ac:dyDescent="0.2">
      <c r="A34" s="194" t="s">
        <v>482</v>
      </c>
      <c r="B34" s="177" t="s">
        <v>179</v>
      </c>
      <c r="C34" s="165">
        <f>SUM('Z_6.1.sz.mell'!C34)</f>
        <v>0</v>
      </c>
      <c r="D34" s="165">
        <f>SUM('Z_6.1.sz.mell'!D34)</f>
        <v>0</v>
      </c>
      <c r="E34" s="758">
        <f>SUM('Z_6.1.sz.mell'!E34)</f>
        <v>519300</v>
      </c>
    </row>
    <row r="35" spans="1:5" s="54" customFormat="1" ht="12" customHeight="1" thickBot="1" x14ac:dyDescent="0.25">
      <c r="A35" s="195" t="s">
        <v>484</v>
      </c>
      <c r="B35" s="313" t="s">
        <v>931</v>
      </c>
      <c r="C35" s="165">
        <f>SUM('Z_6.1.sz.mell'!C35)</f>
        <v>1500000</v>
      </c>
      <c r="D35" s="165">
        <f>SUM('Z_6.1.sz.mell'!D35)</f>
        <v>3500000</v>
      </c>
      <c r="E35" s="758">
        <f>SUM('Z_6.1.sz.mell'!E35)</f>
        <v>3523571</v>
      </c>
    </row>
    <row r="36" spans="1:5" s="54" customFormat="1" ht="12" customHeight="1" thickBot="1" x14ac:dyDescent="0.25">
      <c r="A36" s="25" t="s">
        <v>10</v>
      </c>
      <c r="B36" s="19" t="s">
        <v>333</v>
      </c>
      <c r="C36" s="163">
        <f>SUM(C37:C47)</f>
        <v>52406050</v>
      </c>
      <c r="D36" s="250">
        <f>SUM(D37:D47)</f>
        <v>52588086</v>
      </c>
      <c r="E36" s="100">
        <f>SUM(E37:E47)</f>
        <v>44294844</v>
      </c>
    </row>
    <row r="37" spans="1:5" s="54" customFormat="1" ht="12" customHeight="1" x14ac:dyDescent="0.2">
      <c r="A37" s="201" t="s">
        <v>57</v>
      </c>
      <c r="B37" s="757" t="s">
        <v>184</v>
      </c>
      <c r="C37" s="240">
        <f>SUM('Z_6.1.sz.mell'!C37,'Z_6.2.sz.mell'!C9)</f>
        <v>7488000</v>
      </c>
      <c r="D37" s="240">
        <f>SUM('Z_6.1.sz.mell'!D37,'Z_6.2.sz.mell'!D9)</f>
        <v>7488000</v>
      </c>
      <c r="E37" s="746">
        <f>SUM('Z_6.1.sz.mell'!E37,'Z_6.2.sz.mell'!E9)</f>
        <v>6472732</v>
      </c>
    </row>
    <row r="38" spans="1:5" s="54" customFormat="1" ht="12" customHeight="1" x14ac:dyDescent="0.2">
      <c r="A38" s="194" t="s">
        <v>58</v>
      </c>
      <c r="B38" s="177" t="s">
        <v>185</v>
      </c>
      <c r="C38" s="165">
        <f>SUM('Z_6.1.sz.mell'!C38,'Z_6.2.sz.mell'!C10)</f>
        <v>6590000</v>
      </c>
      <c r="D38" s="165">
        <f>SUM('Z_6.1.sz.mell'!D38,'Z_6.2.sz.mell'!D10)</f>
        <v>14706036</v>
      </c>
      <c r="E38" s="758">
        <f>SUM('Z_6.1.sz.mell'!E38,'Z_6.2.sz.mell'!E10)</f>
        <v>14453074</v>
      </c>
    </row>
    <row r="39" spans="1:5" s="54" customFormat="1" ht="12" customHeight="1" x14ac:dyDescent="0.2">
      <c r="A39" s="194" t="s">
        <v>59</v>
      </c>
      <c r="B39" s="177" t="s">
        <v>186</v>
      </c>
      <c r="C39" s="165">
        <f>SUM('Z_6.1.sz.mell'!C39,'Z_6.2.sz.mell'!C11)</f>
        <v>3974000</v>
      </c>
      <c r="D39" s="165">
        <f>SUM('Z_6.1.sz.mell'!D39,'Z_6.2.sz.mell'!D11)</f>
        <v>8040000</v>
      </c>
      <c r="E39" s="758">
        <f>SUM('Z_6.1.sz.mell'!E39,'Z_6.2.sz.mell'!E11)</f>
        <v>5333841</v>
      </c>
    </row>
    <row r="40" spans="1:5" s="54" customFormat="1" ht="12" customHeight="1" x14ac:dyDescent="0.2">
      <c r="A40" s="194" t="s">
        <v>113</v>
      </c>
      <c r="B40" s="177" t="s">
        <v>187</v>
      </c>
      <c r="C40" s="165">
        <f>SUM('Z_6.1.sz.mell'!C40,'Z_6.2.sz.mell'!C12)</f>
        <v>400000</v>
      </c>
      <c r="D40" s="165">
        <f>SUM('Z_6.1.sz.mell'!D40,'Z_6.2.sz.mell'!D12)</f>
        <v>400000</v>
      </c>
      <c r="E40" s="758">
        <f>SUM('Z_6.1.sz.mell'!E40,'Z_6.2.sz.mell'!E12)</f>
        <v>14016</v>
      </c>
    </row>
    <row r="41" spans="1:5" s="54" customFormat="1" ht="12" customHeight="1" x14ac:dyDescent="0.2">
      <c r="A41" s="194" t="s">
        <v>114</v>
      </c>
      <c r="B41" s="177" t="s">
        <v>188</v>
      </c>
      <c r="C41" s="165">
        <f>SUM('Z_6.1.sz.mell'!C41,'Z_6.2.sz.mell'!C13)</f>
        <v>13481000</v>
      </c>
      <c r="D41" s="165">
        <f>SUM('Z_6.1.sz.mell'!D41,'Z_6.2.sz.mell'!D13)</f>
        <v>13481000</v>
      </c>
      <c r="E41" s="758">
        <f>SUM('Z_6.1.sz.mell'!E41,'Z_6.2.sz.mell'!E13)</f>
        <v>11264077</v>
      </c>
    </row>
    <row r="42" spans="1:5" s="54" customFormat="1" ht="12" customHeight="1" x14ac:dyDescent="0.2">
      <c r="A42" s="194" t="s">
        <v>115</v>
      </c>
      <c r="B42" s="177" t="s">
        <v>189</v>
      </c>
      <c r="C42" s="165">
        <f>SUM('Z_6.1.sz.mell'!C42,'Z_6.2.sz.mell'!C14)</f>
        <v>7773000</v>
      </c>
      <c r="D42" s="165">
        <f>SUM('Z_6.1.sz.mell'!D42,'Z_6.2.sz.mell'!D14)</f>
        <v>7773000</v>
      </c>
      <c r="E42" s="758">
        <f>SUM('Z_6.1.sz.mell'!E42,'Z_6.2.sz.mell'!E14)</f>
        <v>5820879</v>
      </c>
    </row>
    <row r="43" spans="1:5" s="54" customFormat="1" ht="12" customHeight="1" x14ac:dyDescent="0.2">
      <c r="A43" s="194" t="s">
        <v>116</v>
      </c>
      <c r="B43" s="177" t="s">
        <v>190</v>
      </c>
      <c r="C43" s="165">
        <f>SUM('Z_6.1.sz.mell'!C43,'Z_6.2.sz.mell'!C15)</f>
        <v>12000000</v>
      </c>
      <c r="D43" s="165">
        <f>SUM('Z_6.1.sz.mell'!D43,'Z_6.2.sz.mell'!D15)</f>
        <v>0</v>
      </c>
      <c r="E43" s="758">
        <f>SUM('Z_6.1.sz.mell'!E43,'Z_6.2.sz.mell'!E15)</f>
        <v>0</v>
      </c>
    </row>
    <row r="44" spans="1:5" s="54" customFormat="1" ht="12" customHeight="1" x14ac:dyDescent="0.2">
      <c r="A44" s="194" t="s">
        <v>117</v>
      </c>
      <c r="B44" s="177" t="s">
        <v>485</v>
      </c>
      <c r="C44" s="165">
        <f>SUM('Z_6.1.sz.mell'!C44,'Z_6.2.sz.mell'!C16)</f>
        <v>0</v>
      </c>
      <c r="D44" s="165">
        <f>SUM('Z_6.1.sz.mell'!D44,'Z_6.2.sz.mell'!D16)</f>
        <v>0</v>
      </c>
      <c r="E44" s="758">
        <f>SUM('Z_6.1.sz.mell'!E44,'Z_6.2.sz.mell'!E16)</f>
        <v>164</v>
      </c>
    </row>
    <row r="45" spans="1:5" s="54" customFormat="1" ht="12" customHeight="1" x14ac:dyDescent="0.2">
      <c r="A45" s="194" t="s">
        <v>182</v>
      </c>
      <c r="B45" s="177" t="s">
        <v>192</v>
      </c>
      <c r="C45" s="165">
        <f>SUM('Z_6.1.sz.mell'!C45,'Z_6.2.sz.mell'!C17)</f>
        <v>0</v>
      </c>
      <c r="D45" s="165">
        <f>SUM('Z_6.1.sz.mell'!D45,'Z_6.2.sz.mell'!D17)</f>
        <v>0</v>
      </c>
      <c r="E45" s="758">
        <f>SUM('Z_6.1.sz.mell'!E45,'Z_6.2.sz.mell'!E17)</f>
        <v>0</v>
      </c>
    </row>
    <row r="46" spans="1:5" s="54" customFormat="1" ht="12" customHeight="1" x14ac:dyDescent="0.2">
      <c r="A46" s="195" t="s">
        <v>183</v>
      </c>
      <c r="B46" s="178" t="s">
        <v>335</v>
      </c>
      <c r="C46" s="165">
        <f>SUM('Z_6.1.sz.mell'!C46,'Z_6.2.sz.mell'!C18)</f>
        <v>0</v>
      </c>
      <c r="D46" s="165">
        <f>SUM('Z_6.1.sz.mell'!D46,'Z_6.2.sz.mell'!D18)</f>
        <v>0</v>
      </c>
      <c r="E46" s="758">
        <f>SUM('Z_6.1.sz.mell'!E46,'Z_6.2.sz.mell'!E18)</f>
        <v>245390</v>
      </c>
    </row>
    <row r="47" spans="1:5" s="54" customFormat="1" ht="12" customHeight="1" thickBot="1" x14ac:dyDescent="0.25">
      <c r="A47" s="203" t="s">
        <v>334</v>
      </c>
      <c r="B47" s="759" t="s">
        <v>193</v>
      </c>
      <c r="C47" s="776">
        <f>SUM('Z_6.1.sz.mell'!C47,'Z_6.2.sz.mell'!C19)</f>
        <v>700050</v>
      </c>
      <c r="D47" s="776">
        <f>SUM('Z_6.1.sz.mell'!D47,'Z_6.2.sz.mell'!D19)</f>
        <v>700050</v>
      </c>
      <c r="E47" s="777">
        <f>SUM('Z_6.1.sz.mell'!E47,'Z_6.2.sz.mell'!E19)</f>
        <v>690671</v>
      </c>
    </row>
    <row r="48" spans="1:5" s="54" customFormat="1" ht="12" customHeight="1" thickBot="1" x14ac:dyDescent="0.25">
      <c r="A48" s="25" t="s">
        <v>11</v>
      </c>
      <c r="B48" s="19" t="s">
        <v>194</v>
      </c>
      <c r="C48" s="163">
        <f>SUM(C49:C53)</f>
        <v>0</v>
      </c>
      <c r="D48" s="250">
        <f>SUM(D49:D53)</f>
        <v>0</v>
      </c>
      <c r="E48" s="100">
        <f>SUM(E49:E53)</f>
        <v>2419332</v>
      </c>
    </row>
    <row r="49" spans="1:5" s="54" customFormat="1" ht="12" customHeight="1" x14ac:dyDescent="0.2">
      <c r="A49" s="193" t="s">
        <v>60</v>
      </c>
      <c r="B49" s="176" t="s">
        <v>198</v>
      </c>
      <c r="C49" s="165">
        <f>SUM('Z_6.1.sz.mell'!C49)</f>
        <v>0</v>
      </c>
      <c r="D49" s="165">
        <f>SUM('Z_6.1.sz.mell'!D49)</f>
        <v>0</v>
      </c>
      <c r="E49" s="758">
        <f>SUM('Z_6.1.sz.mell'!E49)</f>
        <v>0</v>
      </c>
    </row>
    <row r="50" spans="1:5" s="54" customFormat="1" ht="12" customHeight="1" x14ac:dyDescent="0.2">
      <c r="A50" s="194" t="s">
        <v>61</v>
      </c>
      <c r="B50" s="177" t="s">
        <v>199</v>
      </c>
      <c r="C50" s="165">
        <f>SUM('Z_6.1.sz.mell'!C50)</f>
        <v>0</v>
      </c>
      <c r="D50" s="165">
        <f>SUM('Z_6.1.sz.mell'!D50)</f>
        <v>0</v>
      </c>
      <c r="E50" s="758">
        <f>SUM('Z_6.1.sz.mell'!E50)</f>
        <v>2294332</v>
      </c>
    </row>
    <row r="51" spans="1:5" s="54" customFormat="1" ht="12" customHeight="1" x14ac:dyDescent="0.2">
      <c r="A51" s="194" t="s">
        <v>195</v>
      </c>
      <c r="B51" s="177" t="s">
        <v>200</v>
      </c>
      <c r="C51" s="165">
        <f>SUM('Z_6.1.sz.mell'!C51)</f>
        <v>0</v>
      </c>
      <c r="D51" s="165">
        <f>SUM('Z_6.1.sz.mell'!D51)</f>
        <v>0</v>
      </c>
      <c r="E51" s="758">
        <f>SUM('Z_6.1.sz.mell'!E51)</f>
        <v>125000</v>
      </c>
    </row>
    <row r="52" spans="1:5" s="54" customFormat="1" ht="12" customHeight="1" x14ac:dyDescent="0.2">
      <c r="A52" s="194" t="s">
        <v>196</v>
      </c>
      <c r="B52" s="177" t="s">
        <v>201</v>
      </c>
      <c r="C52" s="165">
        <f>SUM('Z_6.1.sz.mell'!C52)</f>
        <v>0</v>
      </c>
      <c r="D52" s="165">
        <f>SUM('Z_6.1.sz.mell'!D52)</f>
        <v>0</v>
      </c>
      <c r="E52" s="758">
        <f>SUM('Z_6.1.sz.mell'!E52)</f>
        <v>0</v>
      </c>
    </row>
    <row r="53" spans="1:5" s="54" customFormat="1" ht="12" customHeight="1" thickBot="1" x14ac:dyDescent="0.25">
      <c r="A53" s="195" t="s">
        <v>197</v>
      </c>
      <c r="B53" s="178" t="s">
        <v>202</v>
      </c>
      <c r="C53" s="165">
        <f>SUM('Z_6.1.sz.mell'!C53)</f>
        <v>0</v>
      </c>
      <c r="D53" s="165">
        <f>SUM('Z_6.1.sz.mell'!D53)</f>
        <v>0</v>
      </c>
      <c r="E53" s="758">
        <f>SUM('Z_6.1.sz.mell'!E53)</f>
        <v>0</v>
      </c>
    </row>
    <row r="54" spans="1:5" s="54" customFormat="1" ht="12" customHeight="1" thickBot="1" x14ac:dyDescent="0.25">
      <c r="A54" s="25" t="s">
        <v>118</v>
      </c>
      <c r="B54" s="19" t="s">
        <v>203</v>
      </c>
      <c r="C54" s="163"/>
      <c r="D54" s="250">
        <f>SUM(D55:D57)</f>
        <v>0</v>
      </c>
      <c r="E54" s="100">
        <f>SUM(E55:E57)</f>
        <v>8115642</v>
      </c>
    </row>
    <row r="55" spans="1:5" s="54" customFormat="1" ht="12" customHeight="1" x14ac:dyDescent="0.2">
      <c r="A55" s="193" t="s">
        <v>62</v>
      </c>
      <c r="B55" s="176" t="s">
        <v>204</v>
      </c>
      <c r="C55" s="165">
        <f>SUM('Z_6.1.sz.mell'!C55)</f>
        <v>0</v>
      </c>
      <c r="D55" s="165">
        <f>SUM('Z_6.1.sz.mell'!D55)</f>
        <v>0</v>
      </c>
      <c r="E55" s="758">
        <f>SUM('Z_6.1.sz.mell'!E55)</f>
        <v>0</v>
      </c>
    </row>
    <row r="56" spans="1:5" s="54" customFormat="1" ht="12" customHeight="1" x14ac:dyDescent="0.2">
      <c r="A56" s="194" t="s">
        <v>63</v>
      </c>
      <c r="B56" s="177" t="s">
        <v>328</v>
      </c>
      <c r="C56" s="165">
        <f>SUM('Z_6.1.sz.mell'!C56)</f>
        <v>0</v>
      </c>
      <c r="D56" s="165">
        <f>SUM('Z_6.1.sz.mell'!D56)</f>
        <v>0</v>
      </c>
      <c r="E56" s="758">
        <f>SUM('Z_6.1.sz.mell'!E56)</f>
        <v>3635000</v>
      </c>
    </row>
    <row r="57" spans="1:5" s="54" customFormat="1" ht="12" customHeight="1" x14ac:dyDescent="0.2">
      <c r="A57" s="194" t="s">
        <v>207</v>
      </c>
      <c r="B57" s="177" t="s">
        <v>205</v>
      </c>
      <c r="C57" s="165">
        <f>SUM('Z_6.1.sz.mell'!C57)</f>
        <v>0</v>
      </c>
      <c r="D57" s="165">
        <f>SUM('Z_6.1.sz.mell'!D57)</f>
        <v>0</v>
      </c>
      <c r="E57" s="758">
        <f>SUM('Z_6.1.sz.mell'!E57)</f>
        <v>4480642</v>
      </c>
    </row>
    <row r="58" spans="1:5" s="54" customFormat="1" ht="12" customHeight="1" thickBot="1" x14ac:dyDescent="0.25">
      <c r="A58" s="195" t="s">
        <v>208</v>
      </c>
      <c r="B58" s="178" t="s">
        <v>206</v>
      </c>
      <c r="C58" s="165">
        <f>SUM('Z_6.1.sz.mell'!C58)</f>
        <v>0</v>
      </c>
      <c r="D58" s="165">
        <f>SUM('Z_6.1.sz.mell'!D58)</f>
        <v>0</v>
      </c>
      <c r="E58" s="758">
        <f>SUM('Z_6.1.sz.mell'!E58)</f>
        <v>0</v>
      </c>
    </row>
    <row r="59" spans="1:5" s="54" customFormat="1" ht="12" customHeight="1" thickBot="1" x14ac:dyDescent="0.25">
      <c r="A59" s="25" t="s">
        <v>13</v>
      </c>
      <c r="B59" s="107" t="s">
        <v>209</v>
      </c>
      <c r="C59" s="163">
        <f>SUM(C60:C62)</f>
        <v>556000</v>
      </c>
      <c r="D59" s="250">
        <f>SUM(D60:D62)</f>
        <v>1556000</v>
      </c>
      <c r="E59" s="100">
        <f>SUM(E60:E62)</f>
        <v>162823207</v>
      </c>
    </row>
    <row r="60" spans="1:5" s="54" customFormat="1" ht="12" customHeight="1" x14ac:dyDescent="0.2">
      <c r="A60" s="193" t="s">
        <v>119</v>
      </c>
      <c r="B60" s="176" t="s">
        <v>211</v>
      </c>
      <c r="C60" s="165">
        <f>SUM('Z_6.1.sz.mell'!C60)</f>
        <v>0</v>
      </c>
      <c r="D60" s="165">
        <f>SUM('Z_6.1.sz.mell'!D60)</f>
        <v>0</v>
      </c>
      <c r="E60" s="758">
        <f>SUM('Z_6.1.sz.mell'!E60)</f>
        <v>0</v>
      </c>
    </row>
    <row r="61" spans="1:5" s="54" customFormat="1" ht="12" customHeight="1" x14ac:dyDescent="0.2">
      <c r="A61" s="194" t="s">
        <v>120</v>
      </c>
      <c r="B61" s="177" t="s">
        <v>329</v>
      </c>
      <c r="C61" s="165">
        <f>SUM('Z_6.1.sz.mell'!C61)</f>
        <v>556000</v>
      </c>
      <c r="D61" s="165">
        <f>SUM('Z_6.1.sz.mell'!D61)</f>
        <v>1556000</v>
      </c>
      <c r="E61" s="758">
        <f>SUM('Z_6.1.sz.mell'!E61)</f>
        <v>1093750</v>
      </c>
    </row>
    <row r="62" spans="1:5" s="54" customFormat="1" ht="12" customHeight="1" x14ac:dyDescent="0.2">
      <c r="A62" s="194" t="s">
        <v>143</v>
      </c>
      <c r="B62" s="177" t="s">
        <v>212</v>
      </c>
      <c r="C62" s="165">
        <f>SUM('Z_6.1.sz.mell'!C62)</f>
        <v>0</v>
      </c>
      <c r="D62" s="165">
        <f>SUM('Z_6.1.sz.mell'!D62)</f>
        <v>0</v>
      </c>
      <c r="E62" s="758">
        <f>SUM('Z_6.1.sz.mell'!E62)</f>
        <v>161729457</v>
      </c>
    </row>
    <row r="63" spans="1:5" s="54" customFormat="1" ht="12" customHeight="1" thickBot="1" x14ac:dyDescent="0.25">
      <c r="A63" s="195" t="s">
        <v>210</v>
      </c>
      <c r="B63" s="178" t="s">
        <v>213</v>
      </c>
      <c r="C63" s="165">
        <f>SUM('Z_6.1.sz.mell'!C63)</f>
        <v>0</v>
      </c>
      <c r="D63" s="165">
        <f>SUM('Z_6.1.sz.mell'!D63)</f>
        <v>0</v>
      </c>
      <c r="E63" s="758">
        <f>SUM('Z_6.1.sz.mell'!E63)</f>
        <v>0</v>
      </c>
    </row>
    <row r="64" spans="1:5" s="54" customFormat="1" ht="12" customHeight="1" thickBot="1" x14ac:dyDescent="0.25">
      <c r="A64" s="25" t="s">
        <v>14</v>
      </c>
      <c r="B64" s="19" t="s">
        <v>214</v>
      </c>
      <c r="C64" s="169">
        <f>+C8+C15+C22+C29+C36+C48+C54+C59</f>
        <v>1487852170</v>
      </c>
      <c r="D64" s="254">
        <f>+D8+D15+D22+D29+D36+D48+D54+D59</f>
        <v>899395150</v>
      </c>
      <c r="E64" s="205">
        <f>+E8+E15+E22+E29+E36+E48+E54+E59</f>
        <v>840740469</v>
      </c>
    </row>
    <row r="65" spans="1:5" s="54" customFormat="1" ht="12" customHeight="1" thickBot="1" x14ac:dyDescent="0.2">
      <c r="A65" s="196" t="s">
        <v>299</v>
      </c>
      <c r="B65" s="107" t="s">
        <v>216</v>
      </c>
      <c r="C65" s="163">
        <f>SUM(C66:C68)</f>
        <v>0</v>
      </c>
      <c r="D65" s="250">
        <f>SUM(D66:D68)</f>
        <v>0</v>
      </c>
      <c r="E65" s="100">
        <f>SUM(E66:E68)</f>
        <v>0</v>
      </c>
    </row>
    <row r="66" spans="1:5" s="54" customFormat="1" ht="12" customHeight="1" x14ac:dyDescent="0.2">
      <c r="A66" s="193" t="s">
        <v>244</v>
      </c>
      <c r="B66" s="176" t="s">
        <v>217</v>
      </c>
      <c r="C66" s="167"/>
      <c r="D66" s="302"/>
      <c r="E66" s="104"/>
    </row>
    <row r="67" spans="1:5" s="54" customFormat="1" ht="12" customHeight="1" x14ac:dyDescent="0.2">
      <c r="A67" s="194" t="s">
        <v>253</v>
      </c>
      <c r="B67" s="177" t="s">
        <v>218</v>
      </c>
      <c r="C67" s="167"/>
      <c r="D67" s="302"/>
      <c r="E67" s="104"/>
    </row>
    <row r="68" spans="1:5" s="54" customFormat="1" ht="12" customHeight="1" thickBot="1" x14ac:dyDescent="0.25">
      <c r="A68" s="203" t="s">
        <v>254</v>
      </c>
      <c r="B68" s="368" t="s">
        <v>360</v>
      </c>
      <c r="C68" s="369"/>
      <c r="D68" s="305"/>
      <c r="E68" s="370"/>
    </row>
    <row r="69" spans="1:5" s="54" customFormat="1" ht="12" customHeight="1" thickBot="1" x14ac:dyDescent="0.2">
      <c r="A69" s="196" t="s">
        <v>220</v>
      </c>
      <c r="B69" s="107" t="s">
        <v>221</v>
      </c>
      <c r="C69" s="163">
        <f>SUM(C70:C73)</f>
        <v>0</v>
      </c>
      <c r="D69" s="163">
        <f>SUM(D70:D73)</f>
        <v>0</v>
      </c>
      <c r="E69" s="100">
        <f>SUM(E70:E73)</f>
        <v>0</v>
      </c>
    </row>
    <row r="70" spans="1:5" s="54" customFormat="1" ht="12" customHeight="1" x14ac:dyDescent="0.2">
      <c r="A70" s="193" t="s">
        <v>99</v>
      </c>
      <c r="B70" s="351" t="s">
        <v>222</v>
      </c>
      <c r="C70" s="167"/>
      <c r="D70" s="167"/>
      <c r="E70" s="104"/>
    </row>
    <row r="71" spans="1:5" s="54" customFormat="1" ht="12" customHeight="1" x14ac:dyDescent="0.2">
      <c r="A71" s="194" t="s">
        <v>100</v>
      </c>
      <c r="B71" s="351" t="s">
        <v>492</v>
      </c>
      <c r="C71" s="167"/>
      <c r="D71" s="167"/>
      <c r="E71" s="104"/>
    </row>
    <row r="72" spans="1:5" s="54" customFormat="1" ht="12" customHeight="1" x14ac:dyDescent="0.2">
      <c r="A72" s="194" t="s">
        <v>245</v>
      </c>
      <c r="B72" s="351" t="s">
        <v>223</v>
      </c>
      <c r="C72" s="167"/>
      <c r="D72" s="167"/>
      <c r="E72" s="104"/>
    </row>
    <row r="73" spans="1:5" s="54" customFormat="1" ht="12" customHeight="1" thickBot="1" x14ac:dyDescent="0.25">
      <c r="A73" s="195" t="s">
        <v>246</v>
      </c>
      <c r="B73" s="352" t="s">
        <v>493</v>
      </c>
      <c r="C73" s="167"/>
      <c r="D73" s="167"/>
      <c r="E73" s="104"/>
    </row>
    <row r="74" spans="1:5" s="54" customFormat="1" ht="12" customHeight="1" thickBot="1" x14ac:dyDescent="0.2">
      <c r="A74" s="196" t="s">
        <v>224</v>
      </c>
      <c r="B74" s="107" t="s">
        <v>225</v>
      </c>
      <c r="C74" s="163">
        <f>SUM(C75:C76)</f>
        <v>63130000</v>
      </c>
      <c r="D74" s="163">
        <f>SUM(D75:D76)</f>
        <v>681707448</v>
      </c>
      <c r="E74" s="100">
        <f>SUM(E75:E76)</f>
        <v>70810763</v>
      </c>
    </row>
    <row r="75" spans="1:5" s="54" customFormat="1" ht="12" customHeight="1" x14ac:dyDescent="0.2">
      <c r="A75" s="193" t="s">
        <v>247</v>
      </c>
      <c r="B75" s="176" t="s">
        <v>226</v>
      </c>
      <c r="C75" s="165">
        <f>SUM('Z_6.1.sz.mell'!C75)</f>
        <v>63130000</v>
      </c>
      <c r="D75" s="165">
        <f>SUM('Z_6.1.sz.mell'!D75)</f>
        <v>681065173</v>
      </c>
      <c r="E75" s="758">
        <v>70168488</v>
      </c>
    </row>
    <row r="76" spans="1:5" s="54" customFormat="1" ht="12" customHeight="1" thickBot="1" x14ac:dyDescent="0.25">
      <c r="A76" s="195" t="s">
        <v>248</v>
      </c>
      <c r="B76" s="178" t="s">
        <v>227</v>
      </c>
      <c r="C76" s="165">
        <f>SUM('Z_6.1.sz.mell'!C76)</f>
        <v>0</v>
      </c>
      <c r="D76" s="165">
        <f>SUM('Z_6.1.sz.mell'!D76)</f>
        <v>642275</v>
      </c>
      <c r="E76" s="758">
        <f>SUM('Z_6.1.sz.mell'!E76)</f>
        <v>642275</v>
      </c>
    </row>
    <row r="77" spans="1:5" s="53" customFormat="1" ht="12" customHeight="1" thickBot="1" x14ac:dyDescent="0.2">
      <c r="A77" s="196" t="s">
        <v>228</v>
      </c>
      <c r="B77" s="107" t="s">
        <v>229</v>
      </c>
      <c r="C77" s="163">
        <f>SUM(C78:C80)</f>
        <v>0</v>
      </c>
      <c r="D77" s="163">
        <f>SUM(D78:D80)</f>
        <v>0</v>
      </c>
      <c r="E77" s="100">
        <f>SUM(E78:E80)</f>
        <v>10632509</v>
      </c>
    </row>
    <row r="78" spans="1:5" s="54" customFormat="1" ht="12" customHeight="1" x14ac:dyDescent="0.2">
      <c r="A78" s="193" t="s">
        <v>249</v>
      </c>
      <c r="B78" s="176" t="s">
        <v>230</v>
      </c>
      <c r="C78" s="165">
        <f>SUM('Z_6.1.sz.mell'!C78)</f>
        <v>0</v>
      </c>
      <c r="D78" s="165">
        <f>SUM('Z_6.1.sz.mell'!D78)</f>
        <v>0</v>
      </c>
      <c r="E78" s="758">
        <f>SUM('Z_6.1.sz.mell'!E78)</f>
        <v>10632509</v>
      </c>
    </row>
    <row r="79" spans="1:5" s="54" customFormat="1" ht="12" customHeight="1" x14ac:dyDescent="0.2">
      <c r="A79" s="194" t="s">
        <v>250</v>
      </c>
      <c r="B79" s="177" t="s">
        <v>231</v>
      </c>
      <c r="C79" s="165">
        <f>SUM('Z_6.1.sz.mell'!C79)</f>
        <v>0</v>
      </c>
      <c r="D79" s="165">
        <f>SUM('Z_6.1.sz.mell'!D79)</f>
        <v>0</v>
      </c>
      <c r="E79" s="758">
        <f>SUM('Z_6.1.sz.mell'!E79)</f>
        <v>0</v>
      </c>
    </row>
    <row r="80" spans="1:5" s="54" customFormat="1" ht="12" customHeight="1" thickBot="1" x14ac:dyDescent="0.25">
      <c r="A80" s="195" t="s">
        <v>251</v>
      </c>
      <c r="B80" s="178" t="s">
        <v>494</v>
      </c>
      <c r="C80" s="165">
        <f>SUM('Z_6.1.sz.mell'!C80)</f>
        <v>0</v>
      </c>
      <c r="D80" s="165">
        <f>SUM('Z_6.1.sz.mell'!D80)</f>
        <v>0</v>
      </c>
      <c r="E80" s="758">
        <f>SUM('Z_6.1.sz.mell'!E80)</f>
        <v>0</v>
      </c>
    </row>
    <row r="81" spans="1:5" s="54" customFormat="1" ht="12" customHeight="1" thickBot="1" x14ac:dyDescent="0.2">
      <c r="A81" s="196" t="s">
        <v>232</v>
      </c>
      <c r="B81" s="107" t="s">
        <v>252</v>
      </c>
      <c r="C81" s="163">
        <f>SUM(C82:C85)</f>
        <v>0</v>
      </c>
      <c r="D81" s="163">
        <f>SUM(D82:D85)</f>
        <v>0</v>
      </c>
      <c r="E81" s="100">
        <f>SUM(E82:E85)</f>
        <v>0</v>
      </c>
    </row>
    <row r="82" spans="1:5" s="54" customFormat="1" ht="12" customHeight="1" x14ac:dyDescent="0.2">
      <c r="A82" s="197" t="s">
        <v>233</v>
      </c>
      <c r="B82" s="176" t="s">
        <v>234</v>
      </c>
      <c r="C82" s="167"/>
      <c r="D82" s="167"/>
      <c r="E82" s="104"/>
    </row>
    <row r="83" spans="1:5" s="54" customFormat="1" ht="12" customHeight="1" x14ac:dyDescent="0.2">
      <c r="A83" s="198" t="s">
        <v>235</v>
      </c>
      <c r="B83" s="177" t="s">
        <v>236</v>
      </c>
      <c r="C83" s="167"/>
      <c r="D83" s="167"/>
      <c r="E83" s="104"/>
    </row>
    <row r="84" spans="1:5" s="54" customFormat="1" ht="12" customHeight="1" x14ac:dyDescent="0.2">
      <c r="A84" s="198" t="s">
        <v>237</v>
      </c>
      <c r="B84" s="177" t="s">
        <v>238</v>
      </c>
      <c r="C84" s="167"/>
      <c r="D84" s="167"/>
      <c r="E84" s="104"/>
    </row>
    <row r="85" spans="1:5" s="53" customFormat="1" ht="12" customHeight="1" thickBot="1" x14ac:dyDescent="0.25">
      <c r="A85" s="199" t="s">
        <v>239</v>
      </c>
      <c r="B85" s="178" t="s">
        <v>240</v>
      </c>
      <c r="C85" s="167"/>
      <c r="D85" s="167"/>
      <c r="E85" s="104"/>
    </row>
    <row r="86" spans="1:5" s="53" customFormat="1" ht="12" customHeight="1" thickBot="1" x14ac:dyDescent="0.2">
      <c r="A86" s="196" t="s">
        <v>241</v>
      </c>
      <c r="B86" s="107" t="s">
        <v>374</v>
      </c>
      <c r="C86" s="219"/>
      <c r="D86" s="219"/>
      <c r="E86" s="220"/>
    </row>
    <row r="87" spans="1:5" s="53" customFormat="1" ht="12" customHeight="1" thickBot="1" x14ac:dyDescent="0.2">
      <c r="A87" s="196" t="s">
        <v>392</v>
      </c>
      <c r="B87" s="107" t="s">
        <v>242</v>
      </c>
      <c r="C87" s="219"/>
      <c r="D87" s="219"/>
      <c r="E87" s="220"/>
    </row>
    <row r="88" spans="1:5" s="53" customFormat="1" ht="12" customHeight="1" thickBot="1" x14ac:dyDescent="0.2">
      <c r="A88" s="196" t="s">
        <v>393</v>
      </c>
      <c r="B88" s="183" t="s">
        <v>377</v>
      </c>
      <c r="C88" s="169">
        <f>+C65+C69+C74+C77+C81+C87+C86</f>
        <v>63130000</v>
      </c>
      <c r="D88" s="169">
        <f>+D65+D69+D74+D77+D81+D87+D86</f>
        <v>681707448</v>
      </c>
      <c r="E88" s="205">
        <f>+E65+E69+E74+E77+E81+E87+E86</f>
        <v>81443272</v>
      </c>
    </row>
    <row r="89" spans="1:5" s="53" customFormat="1" ht="12" customHeight="1" thickBot="1" x14ac:dyDescent="0.2">
      <c r="A89" s="200" t="s">
        <v>394</v>
      </c>
      <c r="B89" s="184" t="s">
        <v>395</v>
      </c>
      <c r="C89" s="169">
        <f>+C64+C88</f>
        <v>1550982170</v>
      </c>
      <c r="D89" s="169">
        <f>+D64+D88</f>
        <v>1581102598</v>
      </c>
      <c r="E89" s="205">
        <f>+E64+E88</f>
        <v>922183741</v>
      </c>
    </row>
    <row r="90" spans="1:5" s="54" customFormat="1" ht="15.2" customHeight="1" thickBot="1" x14ac:dyDescent="0.25">
      <c r="A90" s="86"/>
      <c r="B90" s="87"/>
      <c r="C90" s="145"/>
    </row>
    <row r="91" spans="1:5" s="47" customFormat="1" ht="16.5" customHeight="1" thickBot="1" x14ac:dyDescent="0.25">
      <c r="A91" s="908" t="s">
        <v>41</v>
      </c>
      <c r="B91" s="909"/>
      <c r="C91" s="909"/>
      <c r="D91" s="909"/>
      <c r="E91" s="910"/>
    </row>
    <row r="92" spans="1:5" s="55" customFormat="1" ht="12" customHeight="1" thickBot="1" x14ac:dyDescent="0.25">
      <c r="A92" s="170" t="s">
        <v>6</v>
      </c>
      <c r="B92" s="24" t="s">
        <v>399</v>
      </c>
      <c r="C92" s="162">
        <f>+C93+C94+C95+C96+C97+C110</f>
        <v>570629000</v>
      </c>
      <c r="D92" s="162">
        <f>+D93+D94+D95+D96+D97+D110</f>
        <v>588266731</v>
      </c>
      <c r="E92" s="233">
        <f>+E93+E94+E95+E96+E97+E110</f>
        <v>511939004</v>
      </c>
    </row>
    <row r="93" spans="1:5" ht="12" customHeight="1" x14ac:dyDescent="0.2">
      <c r="A93" s="201" t="s">
        <v>64</v>
      </c>
      <c r="B93" s="8" t="s">
        <v>35</v>
      </c>
      <c r="C93" s="240">
        <f>SUM('Z_6.1.sz.mell'!C93,'Z_6.2.sz.mell'!C47)</f>
        <v>99792000</v>
      </c>
      <c r="D93" s="240">
        <f>SUM('Z_6.1.sz.mell'!D93,'Z_6.2.sz.mell'!D47)</f>
        <v>110273514</v>
      </c>
      <c r="E93" s="746">
        <f>SUM('Z_6.1.sz.mell'!E93,'Z_6.2.sz.mell'!E47)</f>
        <v>106041861</v>
      </c>
    </row>
    <row r="94" spans="1:5" ht="12" customHeight="1" x14ac:dyDescent="0.2">
      <c r="A94" s="194" t="s">
        <v>65</v>
      </c>
      <c r="B94" s="6" t="s">
        <v>121</v>
      </c>
      <c r="C94" s="164">
        <f>SUM('Z_6.1.sz.mell'!C94,'Z_6.2.sz.mell'!C48)</f>
        <v>19010000</v>
      </c>
      <c r="D94" s="164">
        <f>SUM('Z_6.1.sz.mell'!D94,'Z_6.2.sz.mell'!D48)</f>
        <v>20242627</v>
      </c>
      <c r="E94" s="758">
        <f>SUM('Z_6.1.sz.mell'!E94,'Z_6.2.sz.mell'!E48)</f>
        <v>19604225</v>
      </c>
    </row>
    <row r="95" spans="1:5" ht="12" customHeight="1" x14ac:dyDescent="0.2">
      <c r="A95" s="194" t="s">
        <v>66</v>
      </c>
      <c r="B95" s="6" t="s">
        <v>91</v>
      </c>
      <c r="C95" s="165">
        <f>SUM('Z_6.1.sz.mell'!C95,'Z_6.2.sz.mell'!C49)</f>
        <v>346709000</v>
      </c>
      <c r="D95" s="165">
        <f>SUM('Z_6.1.sz.mell'!D95,'Z_6.2.sz.mell'!D49)</f>
        <v>348251600</v>
      </c>
      <c r="E95" s="758">
        <f>SUM('Z_6.1.sz.mell'!E95,'Z_6.2.sz.mell'!E49)</f>
        <v>282254158</v>
      </c>
    </row>
    <row r="96" spans="1:5" ht="12" customHeight="1" x14ac:dyDescent="0.2">
      <c r="A96" s="194" t="s">
        <v>67</v>
      </c>
      <c r="B96" s="9" t="s">
        <v>122</v>
      </c>
      <c r="C96" s="166">
        <f>SUM('Z_6.1.sz.mell'!C96)</f>
        <v>6400000</v>
      </c>
      <c r="D96" s="166">
        <f>SUM('Z_6.1.sz.mell'!D96)</f>
        <v>12412000</v>
      </c>
      <c r="E96" s="747">
        <f>SUM('Z_6.1.sz.mell'!E96)</f>
        <v>8646567</v>
      </c>
    </row>
    <row r="97" spans="1:5" ht="12" customHeight="1" x14ac:dyDescent="0.2">
      <c r="A97" s="194" t="s">
        <v>76</v>
      </c>
      <c r="B97" s="17" t="s">
        <v>123</v>
      </c>
      <c r="C97" s="166">
        <f>SUM('Z_6.1.sz.mell'!C97)</f>
        <v>93718000</v>
      </c>
      <c r="D97" s="166">
        <f>SUM('Z_6.1.sz.mell'!D97)</f>
        <v>95323000</v>
      </c>
      <c r="E97" s="747">
        <f>SUM('Z_6.1.sz.mell'!E97)</f>
        <v>95392193</v>
      </c>
    </row>
    <row r="98" spans="1:5" ht="12" customHeight="1" x14ac:dyDescent="0.2">
      <c r="A98" s="194" t="s">
        <v>68</v>
      </c>
      <c r="B98" s="6" t="s">
        <v>396</v>
      </c>
      <c r="C98" s="166">
        <f>SUM('Z_6.1.sz.mell'!C98)</f>
        <v>0</v>
      </c>
      <c r="D98" s="166">
        <f>SUM('Z_6.1.sz.mell'!D98)</f>
        <v>8542000</v>
      </c>
      <c r="E98" s="747">
        <f>SUM('Z_6.1.sz.mell'!E98)</f>
        <v>8541473</v>
      </c>
    </row>
    <row r="99" spans="1:5" ht="12" customHeight="1" x14ac:dyDescent="0.2">
      <c r="A99" s="194" t="s">
        <v>69</v>
      </c>
      <c r="B99" s="63" t="s">
        <v>340</v>
      </c>
      <c r="C99" s="166">
        <f>SUM('Z_6.1.sz.mell'!C99)</f>
        <v>0</v>
      </c>
      <c r="D99" s="166">
        <f>SUM('Z_6.1.sz.mell'!D99)</f>
        <v>0</v>
      </c>
      <c r="E99" s="747">
        <f>SUM('Z_6.1.sz.mell'!E99)</f>
        <v>0</v>
      </c>
    </row>
    <row r="100" spans="1:5" ht="12" customHeight="1" x14ac:dyDescent="0.2">
      <c r="A100" s="194" t="s">
        <v>77</v>
      </c>
      <c r="B100" s="63" t="s">
        <v>339</v>
      </c>
      <c r="C100" s="166">
        <f>SUM('Z_6.1.sz.mell'!C100)</f>
        <v>0</v>
      </c>
      <c r="D100" s="166">
        <f>SUM('Z_6.1.sz.mell'!D100)</f>
        <v>711681</v>
      </c>
      <c r="E100" s="747">
        <f>SUM('Z_6.1.sz.mell'!E100)</f>
        <v>711461</v>
      </c>
    </row>
    <row r="101" spans="1:5" ht="12" customHeight="1" x14ac:dyDescent="0.2">
      <c r="A101" s="194" t="s">
        <v>78</v>
      </c>
      <c r="B101" s="63" t="s">
        <v>258</v>
      </c>
      <c r="C101" s="166">
        <f>SUM('Z_6.1.sz.mell'!C101)</f>
        <v>0</v>
      </c>
      <c r="D101" s="166">
        <f>SUM('Z_6.1.sz.mell'!D101)</f>
        <v>0</v>
      </c>
      <c r="E101" s="747">
        <f>SUM('Z_6.1.sz.mell'!E101)</f>
        <v>0</v>
      </c>
    </row>
    <row r="102" spans="1:5" ht="12" customHeight="1" x14ac:dyDescent="0.2">
      <c r="A102" s="194" t="s">
        <v>79</v>
      </c>
      <c r="B102" s="64" t="s">
        <v>259</v>
      </c>
      <c r="C102" s="166">
        <f>SUM('Z_6.1.sz.mell'!C102)</f>
        <v>0</v>
      </c>
      <c r="D102" s="166">
        <f>SUM('Z_6.1.sz.mell'!D102)</f>
        <v>0</v>
      </c>
      <c r="E102" s="747">
        <f>SUM('Z_6.1.sz.mell'!E102)</f>
        <v>0</v>
      </c>
    </row>
    <row r="103" spans="1:5" ht="12" customHeight="1" x14ac:dyDescent="0.2">
      <c r="A103" s="194" t="s">
        <v>80</v>
      </c>
      <c r="B103" s="64" t="s">
        <v>260</v>
      </c>
      <c r="C103" s="166">
        <f>SUM('Z_6.1.sz.mell'!C103)</f>
        <v>0</v>
      </c>
      <c r="D103" s="166">
        <f>SUM('Z_6.1.sz.mell'!D103)</f>
        <v>0</v>
      </c>
      <c r="E103" s="747">
        <f>SUM('Z_6.1.sz.mell'!E103)</f>
        <v>0</v>
      </c>
    </row>
    <row r="104" spans="1:5" ht="12" customHeight="1" x14ac:dyDescent="0.2">
      <c r="A104" s="194" t="s">
        <v>82</v>
      </c>
      <c r="B104" s="63" t="s">
        <v>261</v>
      </c>
      <c r="C104" s="166">
        <f>SUM('Z_6.1.sz.mell'!C104)</f>
        <v>0</v>
      </c>
      <c r="D104" s="166">
        <f>SUM('Z_6.1.sz.mell'!D104)</f>
        <v>26804000</v>
      </c>
      <c r="E104" s="747">
        <f>SUM('Z_6.1.sz.mell'!E104)</f>
        <v>26803940</v>
      </c>
    </row>
    <row r="105" spans="1:5" ht="12" customHeight="1" x14ac:dyDescent="0.2">
      <c r="A105" s="194" t="s">
        <v>124</v>
      </c>
      <c r="B105" s="63" t="s">
        <v>262</v>
      </c>
      <c r="C105" s="166">
        <f>SUM('Z_6.1.sz.mell'!C105)</f>
        <v>0</v>
      </c>
      <c r="D105" s="166">
        <f>SUM('Z_6.1.sz.mell'!D105)</f>
        <v>0</v>
      </c>
      <c r="E105" s="747">
        <f>SUM('Z_6.1.sz.mell'!E105)</f>
        <v>0</v>
      </c>
    </row>
    <row r="106" spans="1:5" ht="12" customHeight="1" x14ac:dyDescent="0.2">
      <c r="A106" s="194" t="s">
        <v>256</v>
      </c>
      <c r="B106" s="64" t="s">
        <v>263</v>
      </c>
      <c r="C106" s="166">
        <f>SUM('Z_6.1.sz.mell'!C106)</f>
        <v>0</v>
      </c>
      <c r="D106" s="166">
        <f>SUM('Z_6.1.sz.mell'!D106)</f>
        <v>160000</v>
      </c>
      <c r="E106" s="747">
        <f>SUM('Z_6.1.sz.mell'!E106)</f>
        <v>160000</v>
      </c>
    </row>
    <row r="107" spans="1:5" ht="12" customHeight="1" x14ac:dyDescent="0.2">
      <c r="A107" s="202" t="s">
        <v>257</v>
      </c>
      <c r="B107" s="65" t="s">
        <v>264</v>
      </c>
      <c r="C107" s="166">
        <f>SUM('Z_6.1.sz.mell'!C107)</f>
        <v>0</v>
      </c>
      <c r="D107" s="166">
        <f>SUM('Z_6.1.sz.mell'!D107)</f>
        <v>0</v>
      </c>
      <c r="E107" s="747">
        <f>SUM('Z_6.1.sz.mell'!E107)</f>
        <v>0</v>
      </c>
    </row>
    <row r="108" spans="1:5" ht="12" customHeight="1" x14ac:dyDescent="0.2">
      <c r="A108" s="194" t="s">
        <v>337</v>
      </c>
      <c r="B108" s="65" t="s">
        <v>265</v>
      </c>
      <c r="C108" s="166">
        <f>SUM('Z_6.1.sz.mell'!C108)</f>
        <v>0</v>
      </c>
      <c r="D108" s="166">
        <f>SUM('Z_6.1.sz.mell'!D108)</f>
        <v>0</v>
      </c>
      <c r="E108" s="747">
        <f>SUM('Z_6.1.sz.mell'!E108)</f>
        <v>0</v>
      </c>
    </row>
    <row r="109" spans="1:5" ht="12" customHeight="1" x14ac:dyDescent="0.2">
      <c r="A109" s="194" t="s">
        <v>338</v>
      </c>
      <c r="B109" s="64" t="s">
        <v>266</v>
      </c>
      <c r="C109" s="166">
        <f>SUM('Z_6.1.sz.mell'!C109)</f>
        <v>93718000</v>
      </c>
      <c r="D109" s="166">
        <f>SUM('Z_6.1.sz.mell'!D109)</f>
        <v>59105319</v>
      </c>
      <c r="E109" s="747">
        <f>SUM('Z_6.1.sz.mell'!E109)</f>
        <v>59175319</v>
      </c>
    </row>
    <row r="110" spans="1:5" ht="12" customHeight="1" x14ac:dyDescent="0.2">
      <c r="A110" s="194" t="s">
        <v>342</v>
      </c>
      <c r="B110" s="9" t="s">
        <v>36</v>
      </c>
      <c r="C110" s="166">
        <f>SUM('Z_6.1.sz.mell'!C110)</f>
        <v>5000000</v>
      </c>
      <c r="D110" s="166">
        <f>SUM('Z_6.1.sz.mell'!D110)</f>
        <v>1763990</v>
      </c>
      <c r="E110" s="747">
        <f>SUM('Z_6.1.sz.mell'!E110)</f>
        <v>0</v>
      </c>
    </row>
    <row r="111" spans="1:5" ht="12" customHeight="1" x14ac:dyDescent="0.2">
      <c r="A111" s="195" t="s">
        <v>343</v>
      </c>
      <c r="B111" s="6" t="s">
        <v>397</v>
      </c>
      <c r="C111" s="166">
        <f>SUM('Z_6.1.sz.mell'!C111)</f>
        <v>5000000</v>
      </c>
      <c r="D111" s="166">
        <f>SUM('Z_6.1.sz.mell'!D111)</f>
        <v>1763990</v>
      </c>
      <c r="E111" s="747">
        <f>SUM('Z_6.1.sz.mell'!E111)</f>
        <v>0</v>
      </c>
    </row>
    <row r="112" spans="1:5" ht="12" customHeight="1" thickBot="1" x14ac:dyDescent="0.25">
      <c r="A112" s="203" t="s">
        <v>344</v>
      </c>
      <c r="B112" s="66" t="s">
        <v>398</v>
      </c>
      <c r="C112" s="241"/>
      <c r="D112" s="308"/>
      <c r="E112" s="235"/>
    </row>
    <row r="113" spans="1:5" ht="12" customHeight="1" thickBot="1" x14ac:dyDescent="0.25">
      <c r="A113" s="25" t="s">
        <v>7</v>
      </c>
      <c r="B113" s="23" t="s">
        <v>267</v>
      </c>
      <c r="C113" s="163">
        <f>+C114+C116+C118</f>
        <v>780751000</v>
      </c>
      <c r="D113" s="250">
        <f>+D114+D116+D118</f>
        <v>787436161</v>
      </c>
      <c r="E113" s="100">
        <f>+E114+E116+E118</f>
        <v>413207937</v>
      </c>
    </row>
    <row r="114" spans="1:5" ht="12" customHeight="1" x14ac:dyDescent="0.2">
      <c r="A114" s="193" t="s">
        <v>70</v>
      </c>
      <c r="B114" s="6" t="s">
        <v>142</v>
      </c>
      <c r="C114" s="166">
        <f>SUM('Z_6.1.sz.mell'!C114)</f>
        <v>760600000</v>
      </c>
      <c r="D114" s="166">
        <f>SUM('Z_6.1.sz.mell'!D114)</f>
        <v>760626000</v>
      </c>
      <c r="E114" s="747">
        <f>SUM('Z_6.1.sz.mell'!E114)</f>
        <v>407294298</v>
      </c>
    </row>
    <row r="115" spans="1:5" ht="12" customHeight="1" x14ac:dyDescent="0.2">
      <c r="A115" s="193" t="s">
        <v>71</v>
      </c>
      <c r="B115" s="10" t="s">
        <v>271</v>
      </c>
      <c r="C115" s="166">
        <f>SUM('Z_6.1.sz.mell'!C115)</f>
        <v>0</v>
      </c>
      <c r="D115" s="166">
        <f>SUM('Z_6.1.sz.mell'!D115)</f>
        <v>0</v>
      </c>
      <c r="E115" s="747">
        <f>SUM('Z_6.1.sz.mell'!E115)</f>
        <v>0</v>
      </c>
    </row>
    <row r="116" spans="1:5" ht="12" customHeight="1" x14ac:dyDescent="0.2">
      <c r="A116" s="193" t="s">
        <v>72</v>
      </c>
      <c r="B116" s="10" t="s">
        <v>125</v>
      </c>
      <c r="C116" s="166">
        <f>SUM('Z_6.1.sz.mell'!C116)</f>
        <v>20151000</v>
      </c>
      <c r="D116" s="166">
        <f>SUM('Z_6.1.sz.mell'!D116)</f>
        <v>23810161</v>
      </c>
      <c r="E116" s="747">
        <f>SUM('Z_6.1.sz.mell'!E116)</f>
        <v>2913639</v>
      </c>
    </row>
    <row r="117" spans="1:5" ht="12" customHeight="1" x14ac:dyDescent="0.2">
      <c r="A117" s="193" t="s">
        <v>73</v>
      </c>
      <c r="B117" s="10" t="s">
        <v>272</v>
      </c>
      <c r="C117" s="166">
        <f>SUM('Z_6.1.sz.mell'!C117)</f>
        <v>0</v>
      </c>
      <c r="D117" s="166">
        <f>SUM('Z_6.1.sz.mell'!D117)</f>
        <v>0</v>
      </c>
      <c r="E117" s="747">
        <f>SUM('Z_6.1.sz.mell'!E117)</f>
        <v>0</v>
      </c>
    </row>
    <row r="118" spans="1:5" ht="12" customHeight="1" x14ac:dyDescent="0.2">
      <c r="A118" s="193" t="s">
        <v>74</v>
      </c>
      <c r="B118" s="109" t="s">
        <v>144</v>
      </c>
      <c r="C118" s="166">
        <f>SUM('Z_6.1.sz.mell'!C118)</f>
        <v>0</v>
      </c>
      <c r="D118" s="166">
        <f>SUM('Z_6.1.sz.mell'!D118)</f>
        <v>3000000</v>
      </c>
      <c r="E118" s="747">
        <f>SUM('Z_6.1.sz.mell'!E118)</f>
        <v>3000000</v>
      </c>
    </row>
    <row r="119" spans="1:5" ht="12" customHeight="1" x14ac:dyDescent="0.2">
      <c r="A119" s="193" t="s">
        <v>81</v>
      </c>
      <c r="B119" s="108" t="s">
        <v>330</v>
      </c>
      <c r="C119" s="166">
        <f>SUM('Z_6.1.sz.mell'!C119)</f>
        <v>0</v>
      </c>
      <c r="D119" s="166">
        <f>SUM('Z_6.1.sz.mell'!D119)</f>
        <v>0</v>
      </c>
      <c r="E119" s="747">
        <f>SUM('Z_6.1.sz.mell'!E119)</f>
        <v>0</v>
      </c>
    </row>
    <row r="120" spans="1:5" ht="12" customHeight="1" x14ac:dyDescent="0.2">
      <c r="A120" s="193" t="s">
        <v>83</v>
      </c>
      <c r="B120" s="172" t="s">
        <v>277</v>
      </c>
      <c r="C120" s="166">
        <f>SUM('Z_6.1.sz.mell'!C120)</f>
        <v>0</v>
      </c>
      <c r="D120" s="166">
        <f>SUM('Z_6.1.sz.mell'!D120)</f>
        <v>0</v>
      </c>
      <c r="E120" s="747">
        <f>SUM('Z_6.1.sz.mell'!E120)</f>
        <v>0</v>
      </c>
    </row>
    <row r="121" spans="1:5" ht="12" customHeight="1" x14ac:dyDescent="0.2">
      <c r="A121" s="193" t="s">
        <v>126</v>
      </c>
      <c r="B121" s="64" t="s">
        <v>260</v>
      </c>
      <c r="C121" s="166">
        <f>SUM('Z_6.1.sz.mell'!C121)</f>
        <v>0</v>
      </c>
      <c r="D121" s="166">
        <f>SUM('Z_6.1.sz.mell'!D121)</f>
        <v>0</v>
      </c>
      <c r="E121" s="747">
        <f>SUM('Z_6.1.sz.mell'!E121)</f>
        <v>0</v>
      </c>
    </row>
    <row r="122" spans="1:5" ht="12" customHeight="1" x14ac:dyDescent="0.2">
      <c r="A122" s="193" t="s">
        <v>127</v>
      </c>
      <c r="B122" s="64" t="s">
        <v>276</v>
      </c>
      <c r="C122" s="166">
        <f>SUM('Z_6.1.sz.mell'!C122)</f>
        <v>0</v>
      </c>
      <c r="D122" s="166">
        <f>SUM('Z_6.1.sz.mell'!D122)</f>
        <v>0</v>
      </c>
      <c r="E122" s="747">
        <f>SUM('Z_6.1.sz.mell'!E122)</f>
        <v>0</v>
      </c>
    </row>
    <row r="123" spans="1:5" ht="12" customHeight="1" x14ac:dyDescent="0.2">
      <c r="A123" s="193" t="s">
        <v>128</v>
      </c>
      <c r="B123" s="64" t="s">
        <v>275</v>
      </c>
      <c r="C123" s="166">
        <f>SUM('Z_6.1.sz.mell'!C123)</f>
        <v>0</v>
      </c>
      <c r="D123" s="166">
        <f>SUM('Z_6.1.sz.mell'!D123)</f>
        <v>0</v>
      </c>
      <c r="E123" s="747">
        <f>SUM('Z_6.1.sz.mell'!E123)</f>
        <v>0</v>
      </c>
    </row>
    <row r="124" spans="1:5" ht="12" customHeight="1" x14ac:dyDescent="0.2">
      <c r="A124" s="193" t="s">
        <v>268</v>
      </c>
      <c r="B124" s="64" t="s">
        <v>263</v>
      </c>
      <c r="C124" s="166">
        <f>SUM('Z_6.1.sz.mell'!C124)</f>
        <v>0</v>
      </c>
      <c r="D124" s="166">
        <f>SUM('Z_6.1.sz.mell'!D124)</f>
        <v>3000000</v>
      </c>
      <c r="E124" s="747">
        <f>SUM('Z_6.1.sz.mell'!E124)</f>
        <v>3000000</v>
      </c>
    </row>
    <row r="125" spans="1:5" ht="12" customHeight="1" x14ac:dyDescent="0.2">
      <c r="A125" s="193" t="s">
        <v>269</v>
      </c>
      <c r="B125" s="64" t="s">
        <v>274</v>
      </c>
      <c r="C125" s="166">
        <f>SUM('Z_6.1.sz.mell'!C125)</f>
        <v>0</v>
      </c>
      <c r="D125" s="166">
        <f>SUM('Z_6.1.sz.mell'!D125)</f>
        <v>0</v>
      </c>
      <c r="E125" s="747">
        <f>SUM('Z_6.1.sz.mell'!E125)</f>
        <v>0</v>
      </c>
    </row>
    <row r="126" spans="1:5" ht="12" customHeight="1" thickBot="1" x14ac:dyDescent="0.25">
      <c r="A126" s="202" t="s">
        <v>270</v>
      </c>
      <c r="B126" s="64" t="s">
        <v>273</v>
      </c>
      <c r="C126" s="166"/>
      <c r="D126" s="253"/>
      <c r="E126" s="103"/>
    </row>
    <row r="127" spans="1:5" ht="12" customHeight="1" thickBot="1" x14ac:dyDescent="0.25">
      <c r="A127" s="25" t="s">
        <v>8</v>
      </c>
      <c r="B127" s="59" t="s">
        <v>347</v>
      </c>
      <c r="C127" s="163">
        <f>+C92+C113</f>
        <v>1351380000</v>
      </c>
      <c r="D127" s="250">
        <f>+D92+D113</f>
        <v>1375702892</v>
      </c>
      <c r="E127" s="100">
        <f>+E92+E113</f>
        <v>925146941</v>
      </c>
    </row>
    <row r="128" spans="1:5" ht="12" customHeight="1" thickBot="1" x14ac:dyDescent="0.25">
      <c r="A128" s="25" t="s">
        <v>9</v>
      </c>
      <c r="B128" s="59" t="s">
        <v>348</v>
      </c>
      <c r="C128" s="163">
        <f>+C129+C130+C131</f>
        <v>0</v>
      </c>
      <c r="D128" s="250">
        <f>+D129+D130+D131</f>
        <v>0</v>
      </c>
      <c r="E128" s="100">
        <f>+E129+E130+E131</f>
        <v>0</v>
      </c>
    </row>
    <row r="129" spans="1:11" s="55" customFormat="1" ht="12" customHeight="1" x14ac:dyDescent="0.2">
      <c r="A129" s="193" t="s">
        <v>175</v>
      </c>
      <c r="B129" s="7" t="s">
        <v>402</v>
      </c>
      <c r="C129" s="164"/>
      <c r="D129" s="252"/>
      <c r="E129" s="101"/>
    </row>
    <row r="130" spans="1:11" ht="12" customHeight="1" x14ac:dyDescent="0.2">
      <c r="A130" s="193" t="s">
        <v>176</v>
      </c>
      <c r="B130" s="7" t="s">
        <v>356</v>
      </c>
      <c r="C130" s="164"/>
      <c r="D130" s="252"/>
      <c r="E130" s="101"/>
    </row>
    <row r="131" spans="1:11" ht="12" customHeight="1" thickBot="1" x14ac:dyDescent="0.25">
      <c r="A131" s="202" t="s">
        <v>177</v>
      </c>
      <c r="B131" s="5" t="s">
        <v>401</v>
      </c>
      <c r="C131" s="164"/>
      <c r="D131" s="252"/>
      <c r="E131" s="101"/>
    </row>
    <row r="132" spans="1:11" ht="12" customHeight="1" thickBot="1" x14ac:dyDescent="0.25">
      <c r="A132" s="25" t="s">
        <v>10</v>
      </c>
      <c r="B132" s="59" t="s">
        <v>349</v>
      </c>
      <c r="C132" s="163">
        <f>+C133+C134+C135+C136+C137+C138</f>
        <v>0</v>
      </c>
      <c r="D132" s="250">
        <f>+D133+D134+D135+D136+D137+D138</f>
        <v>0</v>
      </c>
      <c r="E132" s="100">
        <f>+E133+E134+E135+E136+E137+E138</f>
        <v>0</v>
      </c>
    </row>
    <row r="133" spans="1:11" ht="12" customHeight="1" x14ac:dyDescent="0.2">
      <c r="A133" s="193" t="s">
        <v>57</v>
      </c>
      <c r="B133" s="7" t="s">
        <v>358</v>
      </c>
      <c r="C133" s="164"/>
      <c r="D133" s="252"/>
      <c r="E133" s="101"/>
    </row>
    <row r="134" spans="1:11" ht="12" customHeight="1" x14ac:dyDescent="0.2">
      <c r="A134" s="193" t="s">
        <v>58</v>
      </c>
      <c r="B134" s="7" t="s">
        <v>350</v>
      </c>
      <c r="C134" s="164"/>
      <c r="D134" s="252"/>
      <c r="E134" s="101"/>
    </row>
    <row r="135" spans="1:11" ht="12" customHeight="1" x14ac:dyDescent="0.2">
      <c r="A135" s="193" t="s">
        <v>59</v>
      </c>
      <c r="B135" s="7" t="s">
        <v>351</v>
      </c>
      <c r="C135" s="164"/>
      <c r="D135" s="252"/>
      <c r="E135" s="101"/>
    </row>
    <row r="136" spans="1:11" ht="12" customHeight="1" x14ac:dyDescent="0.2">
      <c r="A136" s="193" t="s">
        <v>113</v>
      </c>
      <c r="B136" s="7" t="s">
        <v>400</v>
      </c>
      <c r="C136" s="164"/>
      <c r="D136" s="252"/>
      <c r="E136" s="101"/>
    </row>
    <row r="137" spans="1:11" ht="12" customHeight="1" x14ac:dyDescent="0.2">
      <c r="A137" s="193" t="s">
        <v>114</v>
      </c>
      <c r="B137" s="7" t="s">
        <v>353</v>
      </c>
      <c r="C137" s="164"/>
      <c r="D137" s="252"/>
      <c r="E137" s="101"/>
    </row>
    <row r="138" spans="1:11" s="55" customFormat="1" ht="12" customHeight="1" thickBot="1" x14ac:dyDescent="0.25">
      <c r="A138" s="202" t="s">
        <v>115</v>
      </c>
      <c r="B138" s="5" t="s">
        <v>354</v>
      </c>
      <c r="C138" s="164"/>
      <c r="D138" s="252"/>
      <c r="E138" s="101"/>
    </row>
    <row r="139" spans="1:11" ht="12" customHeight="1" thickBot="1" x14ac:dyDescent="0.25">
      <c r="A139" s="25" t="s">
        <v>11</v>
      </c>
      <c r="B139" s="59" t="s">
        <v>412</v>
      </c>
      <c r="C139" s="169">
        <f>+C140+C141+C143+C144+C142</f>
        <v>199602170</v>
      </c>
      <c r="D139" s="254">
        <f>+D140+D141+D143+D144+D142</f>
        <v>205399706</v>
      </c>
      <c r="E139" s="205">
        <f>+E140+E141+E143+E144+E142</f>
        <v>195755027</v>
      </c>
      <c r="K139" s="95"/>
    </row>
    <row r="140" spans="1:11" x14ac:dyDescent="0.2">
      <c r="A140" s="193" t="s">
        <v>60</v>
      </c>
      <c r="B140" s="7" t="s">
        <v>278</v>
      </c>
      <c r="C140" s="166">
        <f>SUM('Z_6.1.sz.mell'!C140)</f>
        <v>0</v>
      </c>
      <c r="D140" s="166">
        <f>SUM('Z_6.1.sz.mell'!D140)</f>
        <v>0</v>
      </c>
      <c r="E140" s="747">
        <f>SUM('Z_6.1.sz.mell'!E140)</f>
        <v>0</v>
      </c>
    </row>
    <row r="141" spans="1:11" ht="12" customHeight="1" x14ac:dyDescent="0.2">
      <c r="A141" s="193" t="s">
        <v>61</v>
      </c>
      <c r="B141" s="7" t="s">
        <v>279</v>
      </c>
      <c r="C141" s="166">
        <f>SUM('Z_6.1.sz.mell'!C141)</f>
        <v>9956170</v>
      </c>
      <c r="D141" s="166">
        <f>SUM('Z_6.1.sz.mell'!D141)</f>
        <v>9956170</v>
      </c>
      <c r="E141" s="747">
        <f>SUM('Z_6.1.sz.mell'!E141)</f>
        <v>9956170</v>
      </c>
    </row>
    <row r="142" spans="1:11" ht="12" customHeight="1" x14ac:dyDescent="0.2">
      <c r="A142" s="193" t="s">
        <v>195</v>
      </c>
      <c r="B142" s="7" t="s">
        <v>411</v>
      </c>
      <c r="C142" s="166">
        <f>SUM('Z_6.1.sz.mell'!C142)</f>
        <v>189646000</v>
      </c>
      <c r="D142" s="166">
        <f>SUM('Z_6.1.sz.mell'!D142)</f>
        <v>195443536</v>
      </c>
      <c r="E142" s="747">
        <f>SUM('Z_6.1.sz.mell'!E142)</f>
        <v>185798857</v>
      </c>
    </row>
    <row r="143" spans="1:11" s="55" customFormat="1" ht="12" customHeight="1" x14ac:dyDescent="0.2">
      <c r="A143" s="193" t="s">
        <v>196</v>
      </c>
      <c r="B143" s="7" t="s">
        <v>363</v>
      </c>
      <c r="C143" s="166">
        <f>SUM('Z_6.1.sz.mell'!C143)</f>
        <v>0</v>
      </c>
      <c r="D143" s="166">
        <f>SUM('Z_6.1.sz.mell'!D143)</f>
        <v>0</v>
      </c>
      <c r="E143" s="747">
        <f>SUM('Z_6.1.sz.mell'!E143)</f>
        <v>0</v>
      </c>
    </row>
    <row r="144" spans="1:11" s="55" customFormat="1" ht="12" customHeight="1" thickBot="1" x14ac:dyDescent="0.25">
      <c r="A144" s="202" t="s">
        <v>197</v>
      </c>
      <c r="B144" s="5" t="s">
        <v>295</v>
      </c>
      <c r="C144" s="164"/>
      <c r="D144" s="252"/>
      <c r="E144" s="101"/>
    </row>
    <row r="145" spans="1:5" s="55" customFormat="1" ht="12" customHeight="1" thickBot="1" x14ac:dyDescent="0.25">
      <c r="A145" s="25" t="s">
        <v>12</v>
      </c>
      <c r="B145" s="59" t="s">
        <v>364</v>
      </c>
      <c r="C145" s="243">
        <f>+C146+C147+C148+C149+C150</f>
        <v>0</v>
      </c>
      <c r="D145" s="255">
        <f>+D146+D147+D148+D149+D150</f>
        <v>0</v>
      </c>
      <c r="E145" s="237">
        <f>+E146+E147+E148+E149+E150</f>
        <v>0</v>
      </c>
    </row>
    <row r="146" spans="1:5" s="55" customFormat="1" ht="12" customHeight="1" x14ac:dyDescent="0.2">
      <c r="A146" s="193" t="s">
        <v>62</v>
      </c>
      <c r="B146" s="7" t="s">
        <v>359</v>
      </c>
      <c r="C146" s="164"/>
      <c r="D146" s="252"/>
      <c r="E146" s="101"/>
    </row>
    <row r="147" spans="1:5" s="55" customFormat="1" ht="12" customHeight="1" x14ac:dyDescent="0.2">
      <c r="A147" s="193" t="s">
        <v>63</v>
      </c>
      <c r="B147" s="7" t="s">
        <v>366</v>
      </c>
      <c r="C147" s="164"/>
      <c r="D147" s="252"/>
      <c r="E147" s="101"/>
    </row>
    <row r="148" spans="1:5" s="55" customFormat="1" ht="12" customHeight="1" x14ac:dyDescent="0.2">
      <c r="A148" s="193" t="s">
        <v>207</v>
      </c>
      <c r="B148" s="7" t="s">
        <v>361</v>
      </c>
      <c r="C148" s="164"/>
      <c r="D148" s="252"/>
      <c r="E148" s="101"/>
    </row>
    <row r="149" spans="1:5" s="55" customFormat="1" ht="12" customHeight="1" x14ac:dyDescent="0.2">
      <c r="A149" s="193" t="s">
        <v>208</v>
      </c>
      <c r="B149" s="7" t="s">
        <v>403</v>
      </c>
      <c r="C149" s="164"/>
      <c r="D149" s="252"/>
      <c r="E149" s="101"/>
    </row>
    <row r="150" spans="1:5" ht="12.75" customHeight="1" thickBot="1" x14ac:dyDescent="0.25">
      <c r="A150" s="202" t="s">
        <v>365</v>
      </c>
      <c r="B150" s="5" t="s">
        <v>368</v>
      </c>
      <c r="C150" s="166"/>
      <c r="D150" s="253"/>
      <c r="E150" s="103"/>
    </row>
    <row r="151" spans="1:5" ht="12.75" customHeight="1" thickBot="1" x14ac:dyDescent="0.25">
      <c r="A151" s="232" t="s">
        <v>13</v>
      </c>
      <c r="B151" s="59" t="s">
        <v>369</v>
      </c>
      <c r="C151" s="243"/>
      <c r="D151" s="255"/>
      <c r="E151" s="237"/>
    </row>
    <row r="152" spans="1:5" ht="12.75" customHeight="1" thickBot="1" x14ac:dyDescent="0.25">
      <c r="A152" s="232" t="s">
        <v>14</v>
      </c>
      <c r="B152" s="59" t="s">
        <v>370</v>
      </c>
      <c r="C152" s="243"/>
      <c r="D152" s="255"/>
      <c r="E152" s="237"/>
    </row>
    <row r="153" spans="1:5" ht="12" customHeight="1" thickBot="1" x14ac:dyDescent="0.25">
      <c r="A153" s="25" t="s">
        <v>15</v>
      </c>
      <c r="B153" s="59" t="s">
        <v>372</v>
      </c>
      <c r="C153" s="245">
        <f>+C128+C132+C139+C145+C151+C152</f>
        <v>199602170</v>
      </c>
      <c r="D153" s="257">
        <f>+D128+D132+D139+D145+D151+D152</f>
        <v>205399706</v>
      </c>
      <c r="E153" s="239">
        <f>+E128+E132+E139+E145+E151+E152</f>
        <v>195755027</v>
      </c>
    </row>
    <row r="154" spans="1:5" ht="15.2" customHeight="1" thickBot="1" x14ac:dyDescent="0.25">
      <c r="A154" s="204" t="s">
        <v>16</v>
      </c>
      <c r="B154" s="150" t="s">
        <v>371</v>
      </c>
      <c r="C154" s="245">
        <f>+C127+C153</f>
        <v>1550982170</v>
      </c>
      <c r="D154" s="257">
        <f>+D127+D153</f>
        <v>1581102598</v>
      </c>
      <c r="E154" s="239">
        <f>+E127+E153</f>
        <v>1120901968</v>
      </c>
    </row>
    <row r="155" spans="1:5" ht="13.5" thickBot="1" x14ac:dyDescent="0.25">
      <c r="A155" s="153"/>
      <c r="B155" s="154"/>
      <c r="C155" s="705">
        <f>C89-C154</f>
        <v>0</v>
      </c>
      <c r="D155" s="705">
        <f>D89-D154</f>
        <v>0</v>
      </c>
      <c r="E155" s="155"/>
    </row>
    <row r="156" spans="1:5" ht="15.2" customHeight="1" thickBot="1" x14ac:dyDescent="0.25">
      <c r="A156" s="93" t="s">
        <v>487</v>
      </c>
      <c r="B156" s="94"/>
      <c r="C156" s="307">
        <f>SUM('Z_6.1.sz.mell'!C156,'Z_6.2.sz.mell'!C60)</f>
        <v>17</v>
      </c>
      <c r="D156" s="307"/>
      <c r="E156" s="307">
        <f>SUM('Z_6.1.sz.mell'!E156,'Z_6.2.sz.mell'!E60)</f>
        <v>21.5</v>
      </c>
    </row>
    <row r="157" spans="1:5" ht="14.45" customHeight="1" thickBot="1" x14ac:dyDescent="0.25">
      <c r="A157" s="93" t="s">
        <v>488</v>
      </c>
      <c r="B157" s="94"/>
      <c r="C157" s="307">
        <f>SUM('Z_6.1.sz.mell'!C157,'Z_6.2.sz.mell'!C61)</f>
        <v>30</v>
      </c>
      <c r="D157" s="307"/>
      <c r="E157" s="307">
        <f>SUM('Z_6.1.sz.mell'!E157,'Z_6.2.sz.mell'!E61)</f>
        <v>28</v>
      </c>
    </row>
  </sheetData>
  <sheetProtection formatCells="0"/>
  <mergeCells count="5">
    <mergeCell ref="A7:E7"/>
    <mergeCell ref="B2:D2"/>
    <mergeCell ref="B3:D3"/>
    <mergeCell ref="A91:E91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8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theme="7" tint="0.39997558519241921"/>
  </sheetPr>
  <dimension ref="A1:E157"/>
  <sheetViews>
    <sheetView topLeftCell="A130"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1029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321</v>
      </c>
      <c r="C3" s="911"/>
      <c r="D3" s="911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 t="str">
        <f>'Z_6.sz.mell'!E4</f>
        <v xml:space="preserve"> Forintban!</v>
      </c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tr">
        <f>CONCATENATE('Z_6.sz.mell'!E5)</f>
        <v>Teljesítés
2019. XII. 31.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281005852</v>
      </c>
      <c r="D8" s="250">
        <f>+D9+D10+D11+D12+D13+D14</f>
        <v>296675563</v>
      </c>
      <c r="E8" s="100">
        <f>+E9+E10+E11+E12+E13+E14</f>
        <v>296675563</v>
      </c>
    </row>
    <row r="9" spans="1:5" s="53" customFormat="1" ht="12" customHeight="1" x14ac:dyDescent="0.2">
      <c r="A9" s="201" t="s">
        <v>64</v>
      </c>
      <c r="B9" s="757" t="s">
        <v>161</v>
      </c>
      <c r="C9" s="240">
        <f>SUM('Z_6.1.1.sz.mell'!C9,'Z_6.1.2.sz.mell'!C9,'Z_6.1.3.sz.mell'!C9,'Z_6.1.4.sz.mell'!C9,'Z_6.1.5.sz.mell'!C9)</f>
        <v>118740915</v>
      </c>
      <c r="D9" s="240">
        <f>SUM('Z_6.1.1.sz.mell'!D9,'Z_6.1.2.sz.mell'!D9,'Z_6.1.3.sz.mell'!D9,'Z_6.1.4.sz.mell'!D9,'Z_6.1.5.sz.mell'!D9)</f>
        <v>121846788</v>
      </c>
      <c r="E9" s="746">
        <f>SUM('Z_6.1.1.sz.mell'!E9,'Z_6.1.2.sz.mell'!E9,'Z_6.1.3.sz.mell'!E9,'Z_6.1.4.sz.mell'!E9,'Z_6.1.5.sz.mell'!E9)</f>
        <v>121846788</v>
      </c>
    </row>
    <row r="10" spans="1:5" s="54" customFormat="1" ht="12" customHeight="1" x14ac:dyDescent="0.2">
      <c r="A10" s="194" t="s">
        <v>65</v>
      </c>
      <c r="B10" s="177" t="s">
        <v>162</v>
      </c>
      <c r="C10" s="165">
        <f>SUM('Z_6.1.1.sz.mell'!C10,'Z_6.1.2.sz.mell'!C10,'Z_6.1.3.sz.mell'!C10,'Z_6.1.4.sz.mell'!C10,'Z_6.1.5.sz.mell'!C10)</f>
        <v>77535718</v>
      </c>
      <c r="D10" s="165">
        <f>SUM('Z_6.1.1.sz.mell'!D10,'Z_6.1.2.sz.mell'!D10,'Z_6.1.3.sz.mell'!D10,'Z_6.1.4.sz.mell'!D10,'Z_6.1.5.sz.mell'!D10)</f>
        <v>81574634</v>
      </c>
      <c r="E10" s="758">
        <f>SUM('Z_6.1.1.sz.mell'!E10,'Z_6.1.2.sz.mell'!E10,'Z_6.1.3.sz.mell'!E10,'Z_6.1.4.sz.mell'!E10,'Z_6.1.5.sz.mell'!E10)</f>
        <v>81574634</v>
      </c>
    </row>
    <row r="11" spans="1:5" s="54" customFormat="1" ht="12" customHeight="1" x14ac:dyDescent="0.2">
      <c r="A11" s="194" t="s">
        <v>66</v>
      </c>
      <c r="B11" s="177" t="s">
        <v>163</v>
      </c>
      <c r="C11" s="165">
        <f>SUM('Z_6.1.1.sz.mell'!C11,'Z_6.1.2.sz.mell'!C11,'Z_6.1.3.sz.mell'!C11,'Z_6.1.4.sz.mell'!C11,'Z_6.1.5.sz.mell'!C11)</f>
        <v>79019229</v>
      </c>
      <c r="D11" s="165">
        <f>SUM('Z_6.1.1.sz.mell'!D11,'Z_6.1.2.sz.mell'!D11,'Z_6.1.3.sz.mell'!D11,'Z_6.1.4.sz.mell'!D11,'Z_6.1.5.sz.mell'!D11)</f>
        <v>70052183</v>
      </c>
      <c r="E11" s="758">
        <f>SUM('Z_6.1.1.sz.mell'!E11,'Z_6.1.2.sz.mell'!E11,'Z_6.1.3.sz.mell'!E11,'Z_6.1.4.sz.mell'!E11,'Z_6.1.5.sz.mell'!E11)</f>
        <v>70052183</v>
      </c>
    </row>
    <row r="12" spans="1:5" s="54" customFormat="1" ht="12" customHeight="1" x14ac:dyDescent="0.2">
      <c r="A12" s="194" t="s">
        <v>67</v>
      </c>
      <c r="B12" s="177" t="s">
        <v>164</v>
      </c>
      <c r="C12" s="165">
        <f>SUM('Z_6.1.1.sz.mell'!C12,'Z_6.1.2.sz.mell'!C12,'Z_6.1.3.sz.mell'!C12,'Z_6.1.4.sz.mell'!C12,'Z_6.1.5.sz.mell'!C12)</f>
        <v>5709990</v>
      </c>
      <c r="D12" s="165">
        <f>SUM('Z_6.1.1.sz.mell'!D12,'Z_6.1.2.sz.mell'!D12,'Z_6.1.3.sz.mell'!D12,'Z_6.1.4.sz.mell'!D12,'Z_6.1.5.sz.mell'!D12)</f>
        <v>6233358</v>
      </c>
      <c r="E12" s="758">
        <f>SUM('Z_6.1.1.sz.mell'!E12,'Z_6.1.2.sz.mell'!E12,'Z_6.1.3.sz.mell'!E12,'Z_6.1.4.sz.mell'!E12,'Z_6.1.5.sz.mell'!E12)</f>
        <v>6233358</v>
      </c>
    </row>
    <row r="13" spans="1:5" s="54" customFormat="1" ht="12" customHeight="1" x14ac:dyDescent="0.2">
      <c r="A13" s="194" t="s">
        <v>98</v>
      </c>
      <c r="B13" s="177" t="s">
        <v>391</v>
      </c>
      <c r="C13" s="165">
        <f>SUM('Z_6.1.1.sz.mell'!C13,'Z_6.1.2.sz.mell'!C13,'Z_6.1.3.sz.mell'!C13,'Z_6.1.4.sz.mell'!C13,'Z_6.1.5.sz.mell'!C13)</f>
        <v>0</v>
      </c>
      <c r="D13" s="165">
        <f>SUM('Z_6.1.1.sz.mell'!D13,'Z_6.1.2.sz.mell'!D13,'Z_6.1.3.sz.mell'!D13,'Z_6.1.4.sz.mell'!D13,'Z_6.1.5.sz.mell'!D13)</f>
        <v>16968600</v>
      </c>
      <c r="E13" s="758">
        <f>SUM('Z_6.1.1.sz.mell'!E13,'Z_6.1.2.sz.mell'!E13,'Z_6.1.3.sz.mell'!E13,'Z_6.1.4.sz.mell'!E13,'Z_6.1.5.sz.mell'!E13)</f>
        <v>16968600</v>
      </c>
    </row>
    <row r="14" spans="1:5" s="53" customFormat="1" ht="12" customHeight="1" thickBot="1" x14ac:dyDescent="0.25">
      <c r="A14" s="203" t="s">
        <v>68</v>
      </c>
      <c r="B14" s="759" t="s">
        <v>332</v>
      </c>
      <c r="C14" s="241"/>
      <c r="D14" s="308"/>
      <c r="E14" s="235"/>
    </row>
    <row r="15" spans="1:5" s="53" customFormat="1" ht="12" customHeight="1" thickBot="1" x14ac:dyDescent="0.25">
      <c r="A15" s="170" t="s">
        <v>7</v>
      </c>
      <c r="B15" s="762" t="s">
        <v>165</v>
      </c>
      <c r="C15" s="162">
        <f>+C16+C17+C18+C19+C20</f>
        <v>58906000</v>
      </c>
      <c r="D15" s="760">
        <f>+D16+D17+D18+D19+D20</f>
        <v>70174681</v>
      </c>
      <c r="E15" s="233">
        <f>+E16+E17+E18+E19+E20</f>
        <v>70174681</v>
      </c>
    </row>
    <row r="16" spans="1:5" s="53" customFormat="1" ht="12" customHeight="1" x14ac:dyDescent="0.2">
      <c r="A16" s="201" t="s">
        <v>70</v>
      </c>
      <c r="B16" s="757" t="s">
        <v>166</v>
      </c>
      <c r="C16" s="240">
        <f>SUM('Z_6.1.1.sz.mell'!C16,'Z_6.1.2.sz.mell'!C16,'Z_6.1.3.sz.mell'!C16,'Z_6.1.4.sz.mell'!C16,'Z_6.1.5.sz.mell'!C16)</f>
        <v>0</v>
      </c>
      <c r="D16" s="240">
        <f>SUM('Z_6.1.1.sz.mell'!D16,'Z_6.1.2.sz.mell'!D16,'Z_6.1.3.sz.mell'!D16,'Z_6.1.4.sz.mell'!D16,'Z_6.1.5.sz.mell'!D16)</f>
        <v>0</v>
      </c>
      <c r="E16" s="746">
        <f>SUM('Z_6.1.1.sz.mell'!E16,'Z_6.1.2.sz.mell'!E16,'Z_6.1.3.sz.mell'!E16,'Z_6.1.4.sz.mell'!E16,'Z_6.1.5.sz.mell'!E16)</f>
        <v>0</v>
      </c>
    </row>
    <row r="17" spans="1:5" s="53" customFormat="1" ht="12" customHeight="1" x14ac:dyDescent="0.2">
      <c r="A17" s="194" t="s">
        <v>71</v>
      </c>
      <c r="B17" s="177" t="s">
        <v>167</v>
      </c>
      <c r="C17" s="164">
        <f>SUM('Z_6.1.1.sz.mell'!C17,'Z_6.1.2.sz.mell'!C17,'Z_6.1.3.sz.mell'!C17,'Z_6.1.4.sz.mell'!C17,'Z_6.1.5.sz.mell'!C17)</f>
        <v>0</v>
      </c>
      <c r="D17" s="164">
        <f>SUM('Z_6.1.1.sz.mell'!D17,'Z_6.1.2.sz.mell'!D17,'Z_6.1.3.sz.mell'!D17,'Z_6.1.4.sz.mell'!D17,'Z_6.1.5.sz.mell'!D17)</f>
        <v>0</v>
      </c>
      <c r="E17" s="744">
        <f>SUM('Z_6.1.1.sz.mell'!E17,'Z_6.1.2.sz.mell'!E17,'Z_6.1.3.sz.mell'!E17,'Z_6.1.4.sz.mell'!E17,'Z_6.1.5.sz.mell'!E17)</f>
        <v>0</v>
      </c>
    </row>
    <row r="18" spans="1:5" s="53" customFormat="1" ht="12" customHeight="1" x14ac:dyDescent="0.2">
      <c r="A18" s="194" t="s">
        <v>72</v>
      </c>
      <c r="B18" s="177" t="s">
        <v>324</v>
      </c>
      <c r="C18" s="164">
        <f>SUM('Z_6.1.1.sz.mell'!C18,'Z_6.1.2.sz.mell'!C18,'Z_6.1.3.sz.mell'!C18,'Z_6.1.4.sz.mell'!C18,'Z_6.1.5.sz.mell'!C18)</f>
        <v>0</v>
      </c>
      <c r="D18" s="164">
        <f>SUM('Z_6.1.1.sz.mell'!D18,'Z_6.1.2.sz.mell'!D18,'Z_6.1.3.sz.mell'!D18,'Z_6.1.4.sz.mell'!D18,'Z_6.1.5.sz.mell'!D18)</f>
        <v>0</v>
      </c>
      <c r="E18" s="744">
        <f>SUM('Z_6.1.1.sz.mell'!E18,'Z_6.1.2.sz.mell'!E18,'Z_6.1.3.sz.mell'!E18,'Z_6.1.4.sz.mell'!E18,'Z_6.1.5.sz.mell'!E18)</f>
        <v>0</v>
      </c>
    </row>
    <row r="19" spans="1:5" s="53" customFormat="1" ht="12" customHeight="1" x14ac:dyDescent="0.2">
      <c r="A19" s="194" t="s">
        <v>73</v>
      </c>
      <c r="B19" s="177" t="s">
        <v>325</v>
      </c>
      <c r="C19" s="164">
        <f>SUM('Z_6.1.1.sz.mell'!C19,'Z_6.1.2.sz.mell'!C19,'Z_6.1.3.sz.mell'!C19,'Z_6.1.4.sz.mell'!C19,'Z_6.1.5.sz.mell'!C19)</f>
        <v>0</v>
      </c>
      <c r="D19" s="164">
        <f>SUM('Z_6.1.1.sz.mell'!D19,'Z_6.1.2.sz.mell'!D19,'Z_6.1.3.sz.mell'!D19,'Z_6.1.4.sz.mell'!D19,'Z_6.1.5.sz.mell'!D19)</f>
        <v>0</v>
      </c>
      <c r="E19" s="744">
        <f>SUM('Z_6.1.1.sz.mell'!E19,'Z_6.1.2.sz.mell'!E19,'Z_6.1.3.sz.mell'!E19,'Z_6.1.4.sz.mell'!E19,'Z_6.1.5.sz.mell'!E19)</f>
        <v>0</v>
      </c>
    </row>
    <row r="20" spans="1:5" s="53" customFormat="1" ht="12" customHeight="1" x14ac:dyDescent="0.2">
      <c r="A20" s="194" t="s">
        <v>74</v>
      </c>
      <c r="B20" s="177" t="s">
        <v>168</v>
      </c>
      <c r="C20" s="164">
        <f>SUM('Z_6.1.1.sz.mell'!C20,'Z_6.1.2.sz.mell'!C20,'Z_6.1.3.sz.mell'!C20,'Z_6.1.4.sz.mell'!C20,'Z_6.1.5.sz.mell'!C20)</f>
        <v>58906000</v>
      </c>
      <c r="D20" s="164">
        <f>SUM('Z_6.1.1.sz.mell'!D20,'Z_6.1.2.sz.mell'!D20,'Z_6.1.3.sz.mell'!D20,'Z_6.1.4.sz.mell'!D20,'Z_6.1.5.sz.mell'!D20)</f>
        <v>70174681</v>
      </c>
      <c r="E20" s="744">
        <f>SUM('Z_6.1.1.sz.mell'!E20,'Z_6.1.2.sz.mell'!E20,'Z_6.1.3.sz.mell'!E20,'Z_6.1.4.sz.mell'!E20,'Z_6.1.5.sz.mell'!E20)</f>
        <v>70174681</v>
      </c>
    </row>
    <row r="21" spans="1:5" s="54" customFormat="1" ht="12" customHeight="1" thickBot="1" x14ac:dyDescent="0.25">
      <c r="A21" s="203" t="s">
        <v>81</v>
      </c>
      <c r="B21" s="759" t="s">
        <v>169</v>
      </c>
      <c r="C21" s="241">
        <f>SUM('Z_6.1.1.sz.mell'!C21,'Z_6.1.2.sz.mell'!C21,'Z_6.1.3.sz.mell'!C21,'Z_6.1.4.sz.mell'!C21,'Z_6.1.5.sz.mell'!C21)</f>
        <v>4520525</v>
      </c>
      <c r="D21" s="241">
        <f>SUM('Z_6.1.1.sz.mell'!D21,'Z_6.1.2.sz.mell'!D21,'Z_6.1.3.sz.mell'!D21,'Z_6.1.4.sz.mell'!D21,'Z_6.1.5.sz.mell'!D21)</f>
        <v>4520525</v>
      </c>
      <c r="E21" s="765">
        <f>SUM('Z_6.1.1.sz.mell'!E21,'Z_6.1.2.sz.mell'!E21,'Z_6.1.3.sz.mell'!E21,'Z_6.1.4.sz.mell'!E21,'Z_6.1.5.sz.mell'!E21)</f>
        <v>4520525</v>
      </c>
    </row>
    <row r="22" spans="1:5" s="54" customFormat="1" ht="12" customHeight="1" thickBot="1" x14ac:dyDescent="0.25">
      <c r="A22" s="763" t="s">
        <v>8</v>
      </c>
      <c r="B22" s="764" t="s">
        <v>170</v>
      </c>
      <c r="C22" s="242">
        <f>+C23+C24+C25+C26+C27</f>
        <v>954078268</v>
      </c>
      <c r="D22" s="761">
        <f>+D23+D24+D25+D26+D27</f>
        <v>335500820</v>
      </c>
      <c r="E22" s="236">
        <f>+E23+E24+E25+E26+E27</f>
        <v>76000626</v>
      </c>
    </row>
    <row r="23" spans="1:5" s="54" customFormat="1" ht="12" customHeight="1" x14ac:dyDescent="0.2">
      <c r="A23" s="201" t="s">
        <v>53</v>
      </c>
      <c r="B23" s="757" t="s">
        <v>171</v>
      </c>
      <c r="C23" s="240">
        <f>SUM('Z_6.1.1.sz.mell'!C23,'Z_6.1.2.sz.mell'!C23,'Z_6.1.3.sz.mell'!C23,'Z_6.1.4.sz.mell'!C23,'Z_6.1.5.sz.mell'!C23)</f>
        <v>0</v>
      </c>
      <c r="D23" s="240">
        <f>SUM('Z_6.1.1.sz.mell'!D23,'Z_6.1.2.sz.mell'!D23,'Z_6.1.3.sz.mell'!D23,'Z_6.1.4.sz.mell'!D23,'Z_6.1.5.sz.mell'!D23)</f>
        <v>0</v>
      </c>
      <c r="E23" s="746">
        <f>SUM('Z_6.1.1.sz.mell'!E23,'Z_6.1.2.sz.mell'!E23,'Z_6.1.3.sz.mell'!E23,'Z_6.1.4.sz.mell'!E23,'Z_6.1.5.sz.mell'!E23)</f>
        <v>0</v>
      </c>
    </row>
    <row r="24" spans="1:5" s="53" customFormat="1" ht="12" customHeight="1" x14ac:dyDescent="0.2">
      <c r="A24" s="194" t="s">
        <v>54</v>
      </c>
      <c r="B24" s="177" t="s">
        <v>172</v>
      </c>
      <c r="C24" s="164">
        <f>SUM('Z_6.1.1.sz.mell'!C24,'Z_6.1.2.sz.mell'!C24,'Z_6.1.3.sz.mell'!C24,'Z_6.1.4.sz.mell'!C24,'Z_6.1.5.sz.mell'!C24)</f>
        <v>0</v>
      </c>
      <c r="D24" s="164">
        <f>SUM('Z_6.1.1.sz.mell'!D24,'Z_6.1.2.sz.mell'!D24,'Z_6.1.3.sz.mell'!D24,'Z_6.1.4.sz.mell'!D24,'Z_6.1.5.sz.mell'!D24)</f>
        <v>0</v>
      </c>
      <c r="E24" s="744">
        <f>SUM('Z_6.1.1.sz.mell'!E24,'Z_6.1.2.sz.mell'!E24,'Z_6.1.3.sz.mell'!E24,'Z_6.1.4.sz.mell'!E24,'Z_6.1.5.sz.mell'!E24)</f>
        <v>0</v>
      </c>
    </row>
    <row r="25" spans="1:5" s="54" customFormat="1" ht="12" customHeight="1" x14ac:dyDescent="0.2">
      <c r="A25" s="194" t="s">
        <v>55</v>
      </c>
      <c r="B25" s="177" t="s">
        <v>326</v>
      </c>
      <c r="C25" s="164">
        <f>SUM('Z_6.1.1.sz.mell'!C25,'Z_6.1.2.sz.mell'!C25,'Z_6.1.3.sz.mell'!C25,'Z_6.1.4.sz.mell'!C25,'Z_6.1.5.sz.mell'!C25)</f>
        <v>0</v>
      </c>
      <c r="D25" s="164">
        <f>SUM('Z_6.1.1.sz.mell'!D25,'Z_6.1.2.sz.mell'!D25,'Z_6.1.3.sz.mell'!D25,'Z_6.1.4.sz.mell'!D25,'Z_6.1.5.sz.mell'!D25)</f>
        <v>0</v>
      </c>
      <c r="E25" s="744">
        <f>SUM('Z_6.1.1.sz.mell'!E25,'Z_6.1.2.sz.mell'!E25,'Z_6.1.3.sz.mell'!E25,'Z_6.1.4.sz.mell'!E25,'Z_6.1.5.sz.mell'!E25)</f>
        <v>0</v>
      </c>
    </row>
    <row r="26" spans="1:5" s="54" customFormat="1" ht="12" customHeight="1" x14ac:dyDescent="0.2">
      <c r="A26" s="194" t="s">
        <v>56</v>
      </c>
      <c r="B26" s="177" t="s">
        <v>327</v>
      </c>
      <c r="C26" s="164">
        <f>SUM('Z_6.1.1.sz.mell'!C26,'Z_6.1.2.sz.mell'!C26,'Z_6.1.3.sz.mell'!C26,'Z_6.1.4.sz.mell'!C26,'Z_6.1.5.sz.mell'!C26)</f>
        <v>0</v>
      </c>
      <c r="D26" s="164">
        <f>SUM('Z_6.1.1.sz.mell'!D26,'Z_6.1.2.sz.mell'!D26,'Z_6.1.3.sz.mell'!D26,'Z_6.1.4.sz.mell'!D26,'Z_6.1.5.sz.mell'!D26)</f>
        <v>0</v>
      </c>
      <c r="E26" s="744">
        <f>SUM('Z_6.1.1.sz.mell'!E26,'Z_6.1.2.sz.mell'!E26,'Z_6.1.3.sz.mell'!E26,'Z_6.1.4.sz.mell'!E26,'Z_6.1.5.sz.mell'!E26)</f>
        <v>0</v>
      </c>
    </row>
    <row r="27" spans="1:5" s="54" customFormat="1" ht="12" customHeight="1" x14ac:dyDescent="0.2">
      <c r="A27" s="194" t="s">
        <v>109</v>
      </c>
      <c r="B27" s="177" t="s">
        <v>173</v>
      </c>
      <c r="C27" s="164">
        <f>SUM('Z_6.1.1.sz.mell'!C27,'Z_6.1.2.sz.mell'!C27,'Z_6.1.3.sz.mell'!C27,'Z_6.1.4.sz.mell'!C27,'Z_6.1.5.sz.mell'!C27)</f>
        <v>954078268</v>
      </c>
      <c r="D27" s="164">
        <f>SUM('Z_6.1.1.sz.mell'!D27,'Z_6.1.2.sz.mell'!D27,'Z_6.1.3.sz.mell'!D27,'Z_6.1.4.sz.mell'!D27,'Z_6.1.5.sz.mell'!D27)</f>
        <v>335500820</v>
      </c>
      <c r="E27" s="744">
        <f>SUM('Z_6.1.1.sz.mell'!E27,'Z_6.1.2.sz.mell'!E27,'Z_6.1.3.sz.mell'!E27,'Z_6.1.4.sz.mell'!E27,'Z_6.1.5.sz.mell'!E27)</f>
        <v>76000626</v>
      </c>
    </row>
    <row r="28" spans="1:5" s="54" customFormat="1" ht="12" customHeight="1" thickBot="1" x14ac:dyDescent="0.25">
      <c r="A28" s="203" t="s">
        <v>110</v>
      </c>
      <c r="B28" s="759" t="s">
        <v>174</v>
      </c>
      <c r="C28" s="241">
        <f>SUM('Z_6.1.1.sz.mell'!C28,'Z_6.1.2.sz.mell'!C28,'Z_6.1.3.sz.mell'!C28,'Z_6.1.4.sz.mell'!C28,'Z_6.1.5.sz.mell'!C28)</f>
        <v>28938785</v>
      </c>
      <c r="D28" s="241">
        <f>SUM('Z_6.1.1.sz.mell'!D28,'Z_6.1.2.sz.mell'!D28,'Z_6.1.3.sz.mell'!D28,'Z_6.1.4.sz.mell'!D28,'Z_6.1.5.sz.mell'!D28)</f>
        <v>28938785</v>
      </c>
      <c r="E28" s="765">
        <f>SUM('Z_6.1.1.sz.mell'!E28,'Z_6.1.2.sz.mell'!E28,'Z_6.1.3.sz.mell'!E28,'Z_6.1.4.sz.mell'!E28,'Z_6.1.5.sz.mell'!E28)</f>
        <v>28938785</v>
      </c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SUM(C30:C35)</f>
        <v>140900000</v>
      </c>
      <c r="D29" s="169">
        <f>SUM(D30:D35)</f>
        <v>142900000</v>
      </c>
      <c r="E29" s="205">
        <f>SUM(E30:E35)</f>
        <v>180236574</v>
      </c>
    </row>
    <row r="30" spans="1:5" s="54" customFormat="1" ht="12" customHeight="1" x14ac:dyDescent="0.2">
      <c r="A30" s="201" t="s">
        <v>175</v>
      </c>
      <c r="B30" s="757" t="s">
        <v>478</v>
      </c>
      <c r="C30" s="240">
        <f>SUM('Z_6.1.1.sz.mell'!C30,'Z_6.1.2.sz.mell'!C30,'Z_6.1.3.sz.mell'!C30,'Z_6.1.4.sz.mell'!C30,'Z_6.1.5.sz.mell'!C30)</f>
        <v>10000000</v>
      </c>
      <c r="D30" s="240">
        <f>SUM('Z_6.1.1.sz.mell'!D30,'Z_6.1.2.sz.mell'!D30,'Z_6.1.3.sz.mell'!D30,'Z_6.1.4.sz.mell'!D30,'Z_6.1.5.sz.mell'!D30)</f>
        <v>10000000</v>
      </c>
      <c r="E30" s="746">
        <f>SUM('Z_6.1.1.sz.mell'!E30,'Z_6.1.2.sz.mell'!E30,'Z_6.1.3.sz.mell'!E30,'Z_6.1.4.sz.mell'!E30,'Z_6.1.5.sz.mell'!E30)</f>
        <v>11681425</v>
      </c>
    </row>
    <row r="31" spans="1:5" s="54" customFormat="1" ht="12" customHeight="1" x14ac:dyDescent="0.2">
      <c r="A31" s="194" t="s">
        <v>176</v>
      </c>
      <c r="B31" s="177" t="s">
        <v>479</v>
      </c>
      <c r="C31" s="164">
        <f>SUM('Z_6.1.1.sz.mell'!C31,'Z_6.1.2.sz.mell'!C31,'Z_6.1.3.sz.mell'!C31,'Z_6.1.4.sz.mell'!C31,'Z_6.1.5.sz.mell'!C31)</f>
        <v>24000000</v>
      </c>
      <c r="D31" s="164">
        <f>SUM('Z_6.1.1.sz.mell'!D31,'Z_6.1.2.sz.mell'!D31,'Z_6.1.3.sz.mell'!D31,'Z_6.1.4.sz.mell'!D31,'Z_6.1.5.sz.mell'!D31)</f>
        <v>24000000</v>
      </c>
      <c r="E31" s="744">
        <f>SUM('Z_6.1.1.sz.mell'!E31,'Z_6.1.2.sz.mell'!E31,'Z_6.1.3.sz.mell'!E31,'Z_6.1.4.sz.mell'!E31,'Z_6.1.5.sz.mell'!E31)</f>
        <v>25928479</v>
      </c>
    </row>
    <row r="32" spans="1:5" s="54" customFormat="1" ht="12" customHeight="1" x14ac:dyDescent="0.2">
      <c r="A32" s="194" t="s">
        <v>177</v>
      </c>
      <c r="B32" s="177" t="s">
        <v>480</v>
      </c>
      <c r="C32" s="164">
        <f>SUM('Z_6.1.1.sz.mell'!C32,'Z_6.1.2.sz.mell'!C32,'Z_6.1.3.sz.mell'!C32,'Z_6.1.4.sz.mell'!C32,'Z_6.1.5.sz.mell'!C32)</f>
        <v>95400000</v>
      </c>
      <c r="D32" s="164">
        <f>SUM('Z_6.1.1.sz.mell'!D32,'Z_6.1.2.sz.mell'!D32,'Z_6.1.3.sz.mell'!D32,'Z_6.1.4.sz.mell'!D32,'Z_6.1.5.sz.mell'!D32)</f>
        <v>95400000</v>
      </c>
      <c r="E32" s="744">
        <f>SUM('Z_6.1.1.sz.mell'!E32,'Z_6.1.2.sz.mell'!E32,'Z_6.1.3.sz.mell'!E32,'Z_6.1.4.sz.mell'!E32,'Z_6.1.5.sz.mell'!E32)</f>
        <v>125683276</v>
      </c>
    </row>
    <row r="33" spans="1:5" s="54" customFormat="1" ht="12" customHeight="1" x14ac:dyDescent="0.2">
      <c r="A33" s="194" t="s">
        <v>178</v>
      </c>
      <c r="B33" s="840" t="s">
        <v>181</v>
      </c>
      <c r="C33" s="164">
        <f>SUM('Z_6.1.1.sz.mell'!C33,'Z_6.1.2.sz.mell'!C33,'Z_6.1.3.sz.mell'!C33,'Z_6.1.4.sz.mell'!C33,'Z_6.1.5.sz.mell'!C33)</f>
        <v>10000000</v>
      </c>
      <c r="D33" s="164">
        <f>SUM('Z_6.1.1.sz.mell'!D33,'Z_6.1.2.sz.mell'!D33,'Z_6.1.3.sz.mell'!D33,'Z_6.1.4.sz.mell'!D33,'Z_6.1.5.sz.mell'!D33)</f>
        <v>10000000</v>
      </c>
      <c r="E33" s="744">
        <f>SUM('Z_6.1.1.sz.mell'!E33,'Z_6.1.2.sz.mell'!E33,'Z_6.1.3.sz.mell'!E33,'Z_6.1.4.sz.mell'!E33,'Z_6.1.5.sz.mell'!E33)</f>
        <v>12900523</v>
      </c>
    </row>
    <row r="34" spans="1:5" s="54" customFormat="1" ht="12" customHeight="1" x14ac:dyDescent="0.2">
      <c r="A34" s="194" t="s">
        <v>482</v>
      </c>
      <c r="B34" s="176" t="s">
        <v>179</v>
      </c>
      <c r="C34" s="164">
        <f>SUM('Z_6.1.1.sz.mell'!C34,'Z_6.1.2.sz.mell'!C34,'Z_6.1.3.sz.mell'!C34,'Z_6.1.4.sz.mell'!C34,'Z_6.1.5.sz.mell'!C34)</f>
        <v>0</v>
      </c>
      <c r="D34" s="164">
        <f>SUM('Z_6.1.1.sz.mell'!D34,'Z_6.1.2.sz.mell'!D34,'Z_6.1.3.sz.mell'!D34,'Z_6.1.4.sz.mell'!D34,'Z_6.1.5.sz.mell'!D34)</f>
        <v>0</v>
      </c>
      <c r="E34" s="744">
        <f>SUM('Z_6.1.1.sz.mell'!E34,'Z_6.1.2.sz.mell'!E34,'Z_6.1.3.sz.mell'!E34,'Z_6.1.4.sz.mell'!E34,'Z_6.1.5.sz.mell'!E34)</f>
        <v>519300</v>
      </c>
    </row>
    <row r="35" spans="1:5" s="54" customFormat="1" ht="12" customHeight="1" thickBot="1" x14ac:dyDescent="0.25">
      <c r="A35" s="203" t="s">
        <v>484</v>
      </c>
      <c r="B35" s="766" t="s">
        <v>931</v>
      </c>
      <c r="C35" s="241">
        <f>SUM('Z_6.1.1.sz.mell'!C35,'Z_6.1.2.sz.mell'!C36,'Z_6.1.3.sz.mell'!C36,'Z_6.1.4.sz.mell'!C36,'Z_6.1.5.sz.mell'!C36)</f>
        <v>1500000</v>
      </c>
      <c r="D35" s="241">
        <f>SUM('Z_6.1.1.sz.mell'!D35,'Z_6.1.2.sz.mell'!D36,'Z_6.1.3.sz.mell'!D36,'Z_6.1.4.sz.mell'!D36,'Z_6.1.5.sz.mell'!D36)</f>
        <v>3500000</v>
      </c>
      <c r="E35" s="765">
        <f>SUM('Z_6.1.1.sz.mell'!E35,'Z_6.1.2.sz.mell'!E36,'Z_6.1.3.sz.mell'!E36,'Z_6.1.4.sz.mell'!E36,'Z_6.1.5.sz.mell'!E36)</f>
        <v>3523571</v>
      </c>
    </row>
    <row r="36" spans="1:5" s="54" customFormat="1" ht="12" customHeight="1" thickBot="1" x14ac:dyDescent="0.25">
      <c r="A36" s="25" t="s">
        <v>10</v>
      </c>
      <c r="B36" s="19" t="s">
        <v>333</v>
      </c>
      <c r="C36" s="163">
        <f>SUM(C37:C47)</f>
        <v>52406050</v>
      </c>
      <c r="D36" s="250">
        <f>SUM(D37:D47)</f>
        <v>52588086</v>
      </c>
      <c r="E36" s="100">
        <f>SUM(E37:E47)</f>
        <v>42047144</v>
      </c>
    </row>
    <row r="37" spans="1:5" s="54" customFormat="1" ht="12" customHeight="1" x14ac:dyDescent="0.2">
      <c r="A37" s="201" t="s">
        <v>57</v>
      </c>
      <c r="B37" s="757" t="s">
        <v>184</v>
      </c>
      <c r="C37" s="240">
        <f>SUM('Z_6.1.1.sz.mell'!C37,'Z_6.1.2.sz.mell'!C38,'Z_6.1.3.sz.mell'!C38,'Z_6.1.4.sz.mell'!C38,'Z_6.1.5.sz.mell'!C38)</f>
        <v>7488000</v>
      </c>
      <c r="D37" s="240">
        <f>SUM('Z_6.1.1.sz.mell'!D37,'Z_6.1.2.sz.mell'!D38,'Z_6.1.3.sz.mell'!D38,'Z_6.1.4.sz.mell'!D38,'Z_6.1.5.sz.mell'!D38)</f>
        <v>7488000</v>
      </c>
      <c r="E37" s="746">
        <f>SUM('Z_6.1.1.sz.mell'!E37,'Z_6.1.2.sz.mell'!E38,'Z_6.1.3.sz.mell'!E38,'Z_6.1.4.sz.mell'!E38,'Z_6.1.5.sz.mell'!E38)</f>
        <v>4225032</v>
      </c>
    </row>
    <row r="38" spans="1:5" s="54" customFormat="1" ht="12" customHeight="1" x14ac:dyDescent="0.2">
      <c r="A38" s="194" t="s">
        <v>58</v>
      </c>
      <c r="B38" s="177" t="s">
        <v>185</v>
      </c>
      <c r="C38" s="164">
        <f>SUM('Z_6.1.1.sz.mell'!C38,'Z_6.1.2.sz.mell'!C39,'Z_6.1.3.sz.mell'!C39,'Z_6.1.4.sz.mell'!C39,'Z_6.1.5.sz.mell'!C39)</f>
        <v>6590000</v>
      </c>
      <c r="D38" s="164">
        <f>SUM('Z_6.1.1.sz.mell'!D38,'Z_6.1.2.sz.mell'!D39,'Z_6.1.3.sz.mell'!D39,'Z_6.1.4.sz.mell'!D39,'Z_6.1.5.sz.mell'!D39)</f>
        <v>14706036</v>
      </c>
      <c r="E38" s="744">
        <f>SUM('Z_6.1.1.sz.mell'!E38,'Z_6.1.2.sz.mell'!E39,'Z_6.1.3.sz.mell'!E39,'Z_6.1.4.sz.mell'!E39,'Z_6.1.5.sz.mell'!E39)</f>
        <v>14453074</v>
      </c>
    </row>
    <row r="39" spans="1:5" s="54" customFormat="1" ht="12" customHeight="1" x14ac:dyDescent="0.2">
      <c r="A39" s="194" t="s">
        <v>59</v>
      </c>
      <c r="B39" s="177" t="s">
        <v>186</v>
      </c>
      <c r="C39" s="164">
        <f>SUM('Z_6.1.1.sz.mell'!C39,'Z_6.1.2.sz.mell'!C40,'Z_6.1.3.sz.mell'!C40,'Z_6.1.4.sz.mell'!C40,'Z_6.1.5.sz.mell'!C40)</f>
        <v>3974000</v>
      </c>
      <c r="D39" s="164">
        <f>SUM('Z_6.1.1.sz.mell'!D39,'Z_6.1.2.sz.mell'!D40,'Z_6.1.3.sz.mell'!D40,'Z_6.1.4.sz.mell'!D40,'Z_6.1.5.sz.mell'!D40)</f>
        <v>8040000</v>
      </c>
      <c r="E39" s="744">
        <f>SUM('Z_6.1.1.sz.mell'!E39,'Z_6.1.2.sz.mell'!E40,'Z_6.1.3.sz.mell'!E40,'Z_6.1.4.sz.mell'!E40,'Z_6.1.5.sz.mell'!E40)</f>
        <v>5333841</v>
      </c>
    </row>
    <row r="40" spans="1:5" s="54" customFormat="1" ht="12" customHeight="1" x14ac:dyDescent="0.2">
      <c r="A40" s="194" t="s">
        <v>113</v>
      </c>
      <c r="B40" s="177" t="s">
        <v>187</v>
      </c>
      <c r="C40" s="164">
        <f>SUM('Z_6.1.1.sz.mell'!C40,'Z_6.1.2.sz.mell'!C41,'Z_6.1.3.sz.mell'!C41,'Z_6.1.4.sz.mell'!C41,'Z_6.1.5.sz.mell'!C41)</f>
        <v>400000</v>
      </c>
      <c r="D40" s="164">
        <f>SUM('Z_6.1.1.sz.mell'!D40,'Z_6.1.2.sz.mell'!D41,'Z_6.1.3.sz.mell'!D41,'Z_6.1.4.sz.mell'!D41,'Z_6.1.5.sz.mell'!D41)</f>
        <v>400000</v>
      </c>
      <c r="E40" s="744">
        <f>SUM('Z_6.1.1.sz.mell'!E40,'Z_6.1.2.sz.mell'!E41,'Z_6.1.3.sz.mell'!E41,'Z_6.1.4.sz.mell'!E41,'Z_6.1.5.sz.mell'!E41)</f>
        <v>14016</v>
      </c>
    </row>
    <row r="41" spans="1:5" s="54" customFormat="1" ht="12" customHeight="1" x14ac:dyDescent="0.2">
      <c r="A41" s="194" t="s">
        <v>114</v>
      </c>
      <c r="B41" s="177" t="s">
        <v>188</v>
      </c>
      <c r="C41" s="164">
        <f>SUM('Z_6.1.1.sz.mell'!C41,'Z_6.1.2.sz.mell'!C42,'Z_6.1.3.sz.mell'!C42,'Z_6.1.4.sz.mell'!C42,'Z_6.1.5.sz.mell'!C42)</f>
        <v>13481000</v>
      </c>
      <c r="D41" s="164">
        <f>SUM('Z_6.1.1.sz.mell'!D41,'Z_6.1.2.sz.mell'!D42,'Z_6.1.3.sz.mell'!D42,'Z_6.1.4.sz.mell'!D42,'Z_6.1.5.sz.mell'!D42)</f>
        <v>13481000</v>
      </c>
      <c r="E41" s="744">
        <f>SUM('Z_6.1.1.sz.mell'!E41,'Z_6.1.2.sz.mell'!E42,'Z_6.1.3.sz.mell'!E42,'Z_6.1.4.sz.mell'!E42,'Z_6.1.5.sz.mell'!E42)</f>
        <v>11264077</v>
      </c>
    </row>
    <row r="42" spans="1:5" s="54" customFormat="1" ht="12" customHeight="1" x14ac:dyDescent="0.2">
      <c r="A42" s="194" t="s">
        <v>115</v>
      </c>
      <c r="B42" s="177" t="s">
        <v>189</v>
      </c>
      <c r="C42" s="164">
        <f>SUM('Z_6.1.1.sz.mell'!C42,'Z_6.1.2.sz.mell'!C43,'Z_6.1.3.sz.mell'!C43,'Z_6.1.4.sz.mell'!C43,'Z_6.1.5.sz.mell'!C43)</f>
        <v>7773000</v>
      </c>
      <c r="D42" s="164">
        <f>SUM('Z_6.1.1.sz.mell'!D42,'Z_6.1.2.sz.mell'!D43,'Z_6.1.3.sz.mell'!D43,'Z_6.1.4.sz.mell'!D43,'Z_6.1.5.sz.mell'!D43)</f>
        <v>7773000</v>
      </c>
      <c r="E42" s="744">
        <f>SUM('Z_6.1.1.sz.mell'!E42,'Z_6.1.2.sz.mell'!E43,'Z_6.1.3.sz.mell'!E43,'Z_6.1.4.sz.mell'!E43,'Z_6.1.5.sz.mell'!E43)</f>
        <v>5820879</v>
      </c>
    </row>
    <row r="43" spans="1:5" s="54" customFormat="1" ht="12" customHeight="1" x14ac:dyDescent="0.2">
      <c r="A43" s="194" t="s">
        <v>116</v>
      </c>
      <c r="B43" s="177" t="s">
        <v>190</v>
      </c>
      <c r="C43" s="164">
        <f>SUM('Z_6.1.1.sz.mell'!C43,'Z_6.1.2.sz.mell'!C44,'Z_6.1.3.sz.mell'!C44,'Z_6.1.4.sz.mell'!C44,'Z_6.1.5.sz.mell'!C44)</f>
        <v>12000000</v>
      </c>
      <c r="D43" s="164">
        <f>SUM('Z_6.1.1.sz.mell'!D43,'Z_6.1.2.sz.mell'!D44,'Z_6.1.3.sz.mell'!D44,'Z_6.1.4.sz.mell'!D44,'Z_6.1.5.sz.mell'!D44)</f>
        <v>0</v>
      </c>
      <c r="E43" s="744">
        <f>SUM('Z_6.1.1.sz.mell'!E43,'Z_6.1.2.sz.mell'!E44,'Z_6.1.3.sz.mell'!E44,'Z_6.1.4.sz.mell'!E44,'Z_6.1.5.sz.mell'!E44)</f>
        <v>0</v>
      </c>
    </row>
    <row r="44" spans="1:5" s="54" customFormat="1" ht="12" customHeight="1" x14ac:dyDescent="0.2">
      <c r="A44" s="194" t="s">
        <v>117</v>
      </c>
      <c r="B44" s="177" t="s">
        <v>485</v>
      </c>
      <c r="C44" s="164">
        <f>SUM('Z_6.1.1.sz.mell'!C44,'Z_6.1.2.sz.mell'!C45,'Z_6.1.3.sz.mell'!C45,'Z_6.1.4.sz.mell'!C45,'Z_6.1.5.sz.mell'!C45)</f>
        <v>0</v>
      </c>
      <c r="D44" s="164">
        <f>SUM('Z_6.1.1.sz.mell'!D44,'Z_6.1.2.sz.mell'!D45,'Z_6.1.3.sz.mell'!D45,'Z_6.1.4.sz.mell'!D45,'Z_6.1.5.sz.mell'!D45)</f>
        <v>0</v>
      </c>
      <c r="E44" s="744">
        <f>SUM('Z_6.1.1.sz.mell'!E44,'Z_6.1.2.sz.mell'!E45,'Z_6.1.3.sz.mell'!E45,'Z_6.1.4.sz.mell'!E45,'Z_6.1.5.sz.mell'!E45)</f>
        <v>164</v>
      </c>
    </row>
    <row r="45" spans="1:5" s="54" customFormat="1" ht="12" customHeight="1" x14ac:dyDescent="0.2">
      <c r="A45" s="194" t="s">
        <v>182</v>
      </c>
      <c r="B45" s="177" t="s">
        <v>192</v>
      </c>
      <c r="C45" s="164">
        <f>SUM('Z_6.1.1.sz.mell'!C45,'Z_6.1.2.sz.mell'!C46,'Z_6.1.3.sz.mell'!C46,'Z_6.1.4.sz.mell'!C46,'Z_6.1.5.sz.mell'!C46)</f>
        <v>0</v>
      </c>
      <c r="D45" s="164">
        <f>SUM('Z_6.1.1.sz.mell'!D45,'Z_6.1.2.sz.mell'!D46,'Z_6.1.3.sz.mell'!D46,'Z_6.1.4.sz.mell'!D46,'Z_6.1.5.sz.mell'!D46)</f>
        <v>0</v>
      </c>
      <c r="E45" s="744">
        <f>SUM('Z_6.1.1.sz.mell'!E45,'Z_6.1.2.sz.mell'!E46,'Z_6.1.3.sz.mell'!E46,'Z_6.1.4.sz.mell'!E46,'Z_6.1.5.sz.mell'!E46)</f>
        <v>0</v>
      </c>
    </row>
    <row r="46" spans="1:5" s="54" customFormat="1" ht="12" customHeight="1" x14ac:dyDescent="0.2">
      <c r="A46" s="195" t="s">
        <v>183</v>
      </c>
      <c r="B46" s="178" t="s">
        <v>335</v>
      </c>
      <c r="C46" s="164">
        <f>SUM('Z_6.1.1.sz.mell'!C46,'Z_6.1.2.sz.mell'!C47,'Z_6.1.3.sz.mell'!C47,'Z_6.1.4.sz.mell'!C47,'Z_6.1.5.sz.mell'!C47)</f>
        <v>0</v>
      </c>
      <c r="D46" s="164">
        <f>SUM('Z_6.1.1.sz.mell'!D46,'Z_6.1.2.sz.mell'!D47,'Z_6.1.3.sz.mell'!D47,'Z_6.1.4.sz.mell'!D47,'Z_6.1.5.sz.mell'!D47)</f>
        <v>0</v>
      </c>
      <c r="E46" s="744">
        <f>SUM('Z_6.1.1.sz.mell'!E46,'Z_6.1.2.sz.mell'!E47,'Z_6.1.3.sz.mell'!E47,'Z_6.1.4.sz.mell'!E47,'Z_6.1.5.sz.mell'!E47)</f>
        <v>245390</v>
      </c>
    </row>
    <row r="47" spans="1:5" s="54" customFormat="1" ht="12" customHeight="1" thickBot="1" x14ac:dyDescent="0.25">
      <c r="A47" s="203" t="s">
        <v>334</v>
      </c>
      <c r="B47" s="759" t="s">
        <v>193</v>
      </c>
      <c r="C47" s="241">
        <f>SUM('Z_6.1.1.sz.mell'!C47,'Z_6.1.2.sz.mell'!C48,'Z_6.1.3.sz.mell'!C48,'Z_6.1.4.sz.mell'!C48,'Z_6.1.5.sz.mell'!C48)</f>
        <v>700050</v>
      </c>
      <c r="D47" s="241">
        <f>SUM('Z_6.1.1.sz.mell'!D47,'Z_6.1.2.sz.mell'!D48,'Z_6.1.3.sz.mell'!D48,'Z_6.1.4.sz.mell'!D48,'Z_6.1.5.sz.mell'!D48)</f>
        <v>700050</v>
      </c>
      <c r="E47" s="765">
        <f>SUM('Z_6.1.1.sz.mell'!E47,'Z_6.1.2.sz.mell'!E48,'Z_6.1.3.sz.mell'!E48,'Z_6.1.4.sz.mell'!E48,'Z_6.1.5.sz.mell'!E48)</f>
        <v>690671</v>
      </c>
    </row>
    <row r="48" spans="1:5" s="54" customFormat="1" ht="12" customHeight="1" thickBot="1" x14ac:dyDescent="0.25">
      <c r="A48" s="25" t="s">
        <v>11</v>
      </c>
      <c r="B48" s="19" t="s">
        <v>194</v>
      </c>
      <c r="C48" s="163">
        <f>SUM(C49:C53)</f>
        <v>0</v>
      </c>
      <c r="D48" s="250">
        <f>SUM(D49:D53)</f>
        <v>0</v>
      </c>
      <c r="E48" s="100">
        <f>SUM(E49:E53)</f>
        <v>2419332</v>
      </c>
    </row>
    <row r="49" spans="1:5" s="54" customFormat="1" ht="12" customHeight="1" x14ac:dyDescent="0.2">
      <c r="A49" s="201" t="s">
        <v>60</v>
      </c>
      <c r="B49" s="757" t="s">
        <v>198</v>
      </c>
      <c r="C49" s="240">
        <f>SUM('Z_6.1.1.sz.mell'!C49,'Z_6.1.2.sz.mell'!C50,'Z_6.1.3.sz.mell'!C50,'Z_6.1.4.sz.mell'!C50,'Z_6.1.5.sz.mell'!C50)</f>
        <v>0</v>
      </c>
      <c r="D49" s="240">
        <f>SUM('Z_6.1.1.sz.mell'!D49,'Z_6.1.2.sz.mell'!D50,'Z_6.1.3.sz.mell'!D50,'Z_6.1.4.sz.mell'!D50,'Z_6.1.5.sz.mell'!D50)</f>
        <v>0</v>
      </c>
      <c r="E49" s="746">
        <f>SUM('Z_6.1.1.sz.mell'!E49,'Z_6.1.2.sz.mell'!E50,'Z_6.1.3.sz.mell'!E50,'Z_6.1.4.sz.mell'!E50,'Z_6.1.5.sz.mell'!E50)</f>
        <v>0</v>
      </c>
    </row>
    <row r="50" spans="1:5" s="54" customFormat="1" ht="12" customHeight="1" x14ac:dyDescent="0.2">
      <c r="A50" s="194" t="s">
        <v>61</v>
      </c>
      <c r="B50" s="177" t="s">
        <v>199</v>
      </c>
      <c r="C50" s="164">
        <f>SUM('Z_6.1.1.sz.mell'!C50,'Z_6.1.2.sz.mell'!C51,'Z_6.1.3.sz.mell'!C51,'Z_6.1.4.sz.mell'!C51,'Z_6.1.5.sz.mell'!C51)</f>
        <v>0</v>
      </c>
      <c r="D50" s="164">
        <f>SUM('Z_6.1.1.sz.mell'!D50,'Z_6.1.2.sz.mell'!D51,'Z_6.1.3.sz.mell'!D51,'Z_6.1.4.sz.mell'!D51,'Z_6.1.5.sz.mell'!D51)</f>
        <v>0</v>
      </c>
      <c r="E50" s="744">
        <f>SUM('Z_6.1.1.sz.mell'!E50,'Z_6.1.2.sz.mell'!E51,'Z_6.1.3.sz.mell'!E51,'Z_6.1.4.sz.mell'!E51,'Z_6.1.5.sz.mell'!E51)</f>
        <v>2294332</v>
      </c>
    </row>
    <row r="51" spans="1:5" s="54" customFormat="1" ht="12" customHeight="1" x14ac:dyDescent="0.2">
      <c r="A51" s="194" t="s">
        <v>195</v>
      </c>
      <c r="B51" s="177" t="s">
        <v>200</v>
      </c>
      <c r="C51" s="164">
        <f>SUM('Z_6.1.1.sz.mell'!C51,'Z_6.1.2.sz.mell'!C52,'Z_6.1.3.sz.mell'!C52,'Z_6.1.4.sz.mell'!C52,'Z_6.1.5.sz.mell'!C52)</f>
        <v>0</v>
      </c>
      <c r="D51" s="164">
        <f>SUM('Z_6.1.1.sz.mell'!D51,'Z_6.1.2.sz.mell'!D52,'Z_6.1.3.sz.mell'!D52,'Z_6.1.4.sz.mell'!D52,'Z_6.1.5.sz.mell'!D52)</f>
        <v>0</v>
      </c>
      <c r="E51" s="744">
        <f>SUM('Z_6.1.1.sz.mell'!E51,'Z_6.1.2.sz.mell'!E52,'Z_6.1.3.sz.mell'!E52,'Z_6.1.4.sz.mell'!E52,'Z_6.1.5.sz.mell'!E52)</f>
        <v>125000</v>
      </c>
    </row>
    <row r="52" spans="1:5" s="54" customFormat="1" ht="12" customHeight="1" x14ac:dyDescent="0.2">
      <c r="A52" s="194" t="s">
        <v>196</v>
      </c>
      <c r="B52" s="177" t="s">
        <v>201</v>
      </c>
      <c r="C52" s="164">
        <f>SUM('Z_6.1.1.sz.mell'!C52,'Z_6.1.2.sz.mell'!C53,'Z_6.1.3.sz.mell'!C53,'Z_6.1.4.sz.mell'!C53,'Z_6.1.5.sz.mell'!C53)</f>
        <v>0</v>
      </c>
      <c r="D52" s="164">
        <f>SUM('Z_6.1.1.sz.mell'!D52,'Z_6.1.2.sz.mell'!D53,'Z_6.1.3.sz.mell'!D53,'Z_6.1.4.sz.mell'!D53,'Z_6.1.5.sz.mell'!D53)</f>
        <v>0</v>
      </c>
      <c r="E52" s="744">
        <f>SUM('Z_6.1.1.sz.mell'!E52,'Z_6.1.2.sz.mell'!E53,'Z_6.1.3.sz.mell'!E53,'Z_6.1.4.sz.mell'!E53,'Z_6.1.5.sz.mell'!E53)</f>
        <v>0</v>
      </c>
    </row>
    <row r="53" spans="1:5" s="54" customFormat="1" ht="12" customHeight="1" thickBot="1" x14ac:dyDescent="0.25">
      <c r="A53" s="203" t="s">
        <v>197</v>
      </c>
      <c r="B53" s="759" t="s">
        <v>202</v>
      </c>
      <c r="C53" s="241">
        <f>SUM('Z_6.1.1.sz.mell'!C53,'Z_6.1.2.sz.mell'!C54,'Z_6.1.3.sz.mell'!C54,'Z_6.1.4.sz.mell'!C54,'Z_6.1.5.sz.mell'!C54)</f>
        <v>0</v>
      </c>
      <c r="D53" s="241">
        <f>SUM('Z_6.1.1.sz.mell'!D53,'Z_6.1.2.sz.mell'!D54,'Z_6.1.3.sz.mell'!D54,'Z_6.1.4.sz.mell'!D54,'Z_6.1.5.sz.mell'!D54)</f>
        <v>0</v>
      </c>
      <c r="E53" s="765">
        <f>SUM('Z_6.1.1.sz.mell'!E53,'Z_6.1.2.sz.mell'!E54,'Z_6.1.3.sz.mell'!E54,'Z_6.1.4.sz.mell'!E54,'Z_6.1.5.sz.mell'!E54)</f>
        <v>0</v>
      </c>
    </row>
    <row r="54" spans="1:5" s="54" customFormat="1" ht="12" customHeight="1" thickBot="1" x14ac:dyDescent="0.25">
      <c r="A54" s="25" t="s">
        <v>118</v>
      </c>
      <c r="B54" s="19" t="s">
        <v>203</v>
      </c>
      <c r="C54" s="163">
        <f>SUM(C55:C57)</f>
        <v>0</v>
      </c>
      <c r="D54" s="250">
        <f>SUM(D55:D57)</f>
        <v>0</v>
      </c>
      <c r="E54" s="100">
        <f>SUM(E55:E57)</f>
        <v>8115642</v>
      </c>
    </row>
    <row r="55" spans="1:5" s="54" customFormat="1" ht="12" customHeight="1" x14ac:dyDescent="0.2">
      <c r="A55" s="201" t="s">
        <v>62</v>
      </c>
      <c r="B55" s="757" t="s">
        <v>204</v>
      </c>
      <c r="C55" s="240">
        <f>SUM('Z_6.1.1.sz.mell'!C55,'Z_6.1.2.sz.mell'!C56,'Z_6.1.3.sz.mell'!C56,'Z_6.1.4.sz.mell'!C56,'Z_6.1.5.sz.mell'!C56)</f>
        <v>0</v>
      </c>
      <c r="D55" s="240">
        <f>SUM('Z_6.1.1.sz.mell'!D55,'Z_6.1.2.sz.mell'!D56,'Z_6.1.3.sz.mell'!D56,'Z_6.1.4.sz.mell'!D56,'Z_6.1.5.sz.mell'!D56)</f>
        <v>0</v>
      </c>
      <c r="E55" s="746">
        <f>SUM('Z_6.1.1.sz.mell'!E55,'Z_6.1.2.sz.mell'!E56,'Z_6.1.3.sz.mell'!E56,'Z_6.1.4.sz.mell'!E56,'Z_6.1.5.sz.mell'!E56)</f>
        <v>0</v>
      </c>
    </row>
    <row r="56" spans="1:5" s="54" customFormat="1" ht="12" customHeight="1" x14ac:dyDescent="0.2">
      <c r="A56" s="194" t="s">
        <v>63</v>
      </c>
      <c r="B56" s="177" t="s">
        <v>328</v>
      </c>
      <c r="C56" s="164">
        <f>SUM('Z_6.1.1.sz.mell'!C56,'Z_6.1.2.sz.mell'!C57,'Z_6.1.3.sz.mell'!C57,'Z_6.1.4.sz.mell'!C57,'Z_6.1.5.sz.mell'!C57)</f>
        <v>0</v>
      </c>
      <c r="D56" s="164">
        <f>SUM('Z_6.1.1.sz.mell'!D56,'Z_6.1.2.sz.mell'!D57,'Z_6.1.3.sz.mell'!D57,'Z_6.1.4.sz.mell'!D57,'Z_6.1.5.sz.mell'!D57)</f>
        <v>0</v>
      </c>
      <c r="E56" s="744">
        <f>SUM('Z_6.1.1.sz.mell'!E56,'Z_6.1.2.sz.mell'!E57,'Z_6.1.3.sz.mell'!E57,'Z_6.1.4.sz.mell'!E57,'Z_6.1.5.sz.mell'!E57)</f>
        <v>3635000</v>
      </c>
    </row>
    <row r="57" spans="1:5" s="54" customFormat="1" ht="12" customHeight="1" x14ac:dyDescent="0.2">
      <c r="A57" s="194" t="s">
        <v>207</v>
      </c>
      <c r="B57" s="177" t="s">
        <v>205</v>
      </c>
      <c r="C57" s="164">
        <f>SUM('Z_6.1.1.sz.mell'!C57,'Z_6.1.2.sz.mell'!C58,'Z_6.1.3.sz.mell'!C58,'Z_6.1.4.sz.mell'!C58,'Z_6.1.5.sz.mell'!C58)</f>
        <v>0</v>
      </c>
      <c r="D57" s="164">
        <f>SUM('Z_6.1.1.sz.mell'!D57,'Z_6.1.2.sz.mell'!D58,'Z_6.1.3.sz.mell'!D58,'Z_6.1.4.sz.mell'!D58,'Z_6.1.5.sz.mell'!D58)</f>
        <v>0</v>
      </c>
      <c r="E57" s="744">
        <f>SUM('Z_6.1.1.sz.mell'!E57,'Z_6.1.2.sz.mell'!E58,'Z_6.1.3.sz.mell'!E58,'Z_6.1.4.sz.mell'!E58,'Z_6.1.5.sz.mell'!E58)</f>
        <v>4480642</v>
      </c>
    </row>
    <row r="58" spans="1:5" s="54" customFormat="1" ht="12" customHeight="1" thickBot="1" x14ac:dyDescent="0.25">
      <c r="A58" s="203" t="s">
        <v>208</v>
      </c>
      <c r="B58" s="759" t="s">
        <v>206</v>
      </c>
      <c r="C58" s="241">
        <f>SUM('Z_6.1.1.sz.mell'!C58,'Z_6.1.2.sz.mell'!C59,'Z_6.1.3.sz.mell'!C59,'Z_6.1.4.sz.mell'!C59,'Z_6.1.5.sz.mell'!C59)</f>
        <v>0</v>
      </c>
      <c r="D58" s="241">
        <f>SUM('Z_6.1.1.sz.mell'!D58,'Z_6.1.2.sz.mell'!D59,'Z_6.1.3.sz.mell'!D59,'Z_6.1.4.sz.mell'!D59,'Z_6.1.5.sz.mell'!D59)</f>
        <v>0</v>
      </c>
      <c r="E58" s="765">
        <f>SUM('Z_6.1.1.sz.mell'!E58,'Z_6.1.2.sz.mell'!E59,'Z_6.1.3.sz.mell'!E59,'Z_6.1.4.sz.mell'!E59,'Z_6.1.5.sz.mell'!E59)</f>
        <v>0</v>
      </c>
    </row>
    <row r="59" spans="1:5" s="54" customFormat="1" ht="12" customHeight="1" thickBot="1" x14ac:dyDescent="0.25">
      <c r="A59" s="25" t="s">
        <v>13</v>
      </c>
      <c r="B59" s="107" t="s">
        <v>209</v>
      </c>
      <c r="C59" s="163">
        <f>SUM(C60:C62)</f>
        <v>556000</v>
      </c>
      <c r="D59" s="250">
        <f>SUM(D60:D62)</f>
        <v>1556000</v>
      </c>
      <c r="E59" s="100">
        <f>SUM(E60:E62)</f>
        <v>162823207</v>
      </c>
    </row>
    <row r="60" spans="1:5" s="54" customFormat="1" ht="12" customHeight="1" x14ac:dyDescent="0.2">
      <c r="A60" s="201" t="s">
        <v>119</v>
      </c>
      <c r="B60" s="757" t="s">
        <v>211</v>
      </c>
      <c r="C60" s="240">
        <f>SUM('Z_6.1.1.sz.mell'!C60,'Z_6.1.2.sz.mell'!C61,'Z_6.1.3.sz.mell'!C61,'Z_6.1.4.sz.mell'!C61,'Z_6.1.5.sz.mell'!C61)</f>
        <v>0</v>
      </c>
      <c r="D60" s="240">
        <f>SUM('Z_6.1.1.sz.mell'!D60,'Z_6.1.2.sz.mell'!D61,'Z_6.1.3.sz.mell'!D61,'Z_6.1.4.sz.mell'!D61,'Z_6.1.5.sz.mell'!D61)</f>
        <v>0</v>
      </c>
      <c r="E60" s="746">
        <f>SUM('Z_6.1.1.sz.mell'!E60,'Z_6.1.2.sz.mell'!E61,'Z_6.1.3.sz.mell'!E61,'Z_6.1.4.sz.mell'!E61,'Z_6.1.5.sz.mell'!E61)</f>
        <v>0</v>
      </c>
    </row>
    <row r="61" spans="1:5" s="54" customFormat="1" ht="12" customHeight="1" x14ac:dyDescent="0.2">
      <c r="A61" s="194" t="s">
        <v>120</v>
      </c>
      <c r="B61" s="177" t="s">
        <v>329</v>
      </c>
      <c r="C61" s="164">
        <f>SUM('Z_6.1.1.sz.mell'!C61,'Z_6.1.2.sz.mell'!C62,'Z_6.1.3.sz.mell'!C62,'Z_6.1.4.sz.mell'!C62,'Z_6.1.5.sz.mell'!C62)</f>
        <v>556000</v>
      </c>
      <c r="D61" s="164">
        <f>SUM('Z_6.1.1.sz.mell'!D61,'Z_6.1.2.sz.mell'!D62,'Z_6.1.3.sz.mell'!D62,'Z_6.1.4.sz.mell'!D62,'Z_6.1.5.sz.mell'!D62)</f>
        <v>1556000</v>
      </c>
      <c r="E61" s="744">
        <f>SUM('Z_6.1.1.sz.mell'!E61,'Z_6.1.2.sz.mell'!E62,'Z_6.1.3.sz.mell'!E62,'Z_6.1.4.sz.mell'!E62,'Z_6.1.5.sz.mell'!E62)</f>
        <v>1093750</v>
      </c>
    </row>
    <row r="62" spans="1:5" s="54" customFormat="1" ht="12" customHeight="1" x14ac:dyDescent="0.2">
      <c r="A62" s="194" t="s">
        <v>143</v>
      </c>
      <c r="B62" s="177" t="s">
        <v>212</v>
      </c>
      <c r="C62" s="164">
        <f>SUM('Z_6.1.1.sz.mell'!C62,'Z_6.1.2.sz.mell'!C63,'Z_6.1.3.sz.mell'!C63,'Z_6.1.4.sz.mell'!C63,'Z_6.1.5.sz.mell'!C63)</f>
        <v>0</v>
      </c>
      <c r="D62" s="164">
        <f>SUM('Z_6.1.1.sz.mell'!D62,'Z_6.1.2.sz.mell'!D63,'Z_6.1.3.sz.mell'!D63,'Z_6.1.4.sz.mell'!D63,'Z_6.1.5.sz.mell'!D63)</f>
        <v>0</v>
      </c>
      <c r="E62" s="744">
        <f>SUM('Z_6.1.1.sz.mell'!E62,'Z_6.1.2.sz.mell'!E63,'Z_6.1.3.sz.mell'!E63,'Z_6.1.4.sz.mell'!E63,'Z_6.1.5.sz.mell'!E63)</f>
        <v>161729457</v>
      </c>
    </row>
    <row r="63" spans="1:5" s="54" customFormat="1" ht="12" customHeight="1" thickBot="1" x14ac:dyDescent="0.25">
      <c r="A63" s="203" t="s">
        <v>210</v>
      </c>
      <c r="B63" s="759" t="s">
        <v>213</v>
      </c>
      <c r="C63" s="241">
        <f>SUM('Z_6.1.1.sz.mell'!C63,'Z_6.1.2.sz.mell'!C64,'Z_6.1.3.sz.mell'!C64,'Z_6.1.4.sz.mell'!C64,'Z_6.1.5.sz.mell'!C64)</f>
        <v>0</v>
      </c>
      <c r="D63" s="241">
        <f>SUM('Z_6.1.1.sz.mell'!D63,'Z_6.1.2.sz.mell'!D64,'Z_6.1.3.sz.mell'!D64,'Z_6.1.4.sz.mell'!D64,'Z_6.1.5.sz.mell'!D64)</f>
        <v>0</v>
      </c>
      <c r="E63" s="765">
        <f>SUM('Z_6.1.1.sz.mell'!E63,'Z_6.1.2.sz.mell'!E64,'Z_6.1.3.sz.mell'!E64,'Z_6.1.4.sz.mell'!E64,'Z_6.1.5.sz.mell'!E64)</f>
        <v>0</v>
      </c>
    </row>
    <row r="64" spans="1:5" s="54" customFormat="1" ht="12" customHeight="1" thickBot="1" x14ac:dyDescent="0.25">
      <c r="A64" s="25" t="s">
        <v>14</v>
      </c>
      <c r="B64" s="19" t="s">
        <v>214</v>
      </c>
      <c r="C64" s="169">
        <f>+C8+C15+C22+C29+C36+C48+C54+C59</f>
        <v>1487852170</v>
      </c>
      <c r="D64" s="254">
        <f>+D8+D15+D22+D29+D36+D48+D54+D59</f>
        <v>899395150</v>
      </c>
      <c r="E64" s="205">
        <f>+E8+E15+E22+E29+E36+E48+E54+E59</f>
        <v>838492769</v>
      </c>
    </row>
    <row r="65" spans="1:5" s="54" customFormat="1" ht="12" customHeight="1" thickBot="1" x14ac:dyDescent="0.2">
      <c r="A65" s="196" t="s">
        <v>299</v>
      </c>
      <c r="B65" s="107" t="s">
        <v>216</v>
      </c>
      <c r="C65" s="163">
        <f>SUM(C66:C68)</f>
        <v>0</v>
      </c>
      <c r="D65" s="250">
        <f>SUM(D66:D68)</f>
        <v>0</v>
      </c>
      <c r="E65" s="100">
        <f>SUM(E66:E68)</f>
        <v>0</v>
      </c>
    </row>
    <row r="66" spans="1:5" s="54" customFormat="1" ht="12" customHeight="1" x14ac:dyDescent="0.2">
      <c r="A66" s="201" t="s">
        <v>244</v>
      </c>
      <c r="B66" s="757" t="s">
        <v>217</v>
      </c>
      <c r="C66" s="240">
        <f>SUM('Z_6.1.1.sz.mell'!C66,'Z_6.1.2.sz.mell'!C67,'Z_6.1.3.sz.mell'!C67,'Z_6.1.4.sz.mell'!C67,'Z_6.1.5.sz.mell'!C67)</f>
        <v>0</v>
      </c>
      <c r="D66" s="240">
        <f>SUM('Z_6.1.1.sz.mell'!D66,'Z_6.1.2.sz.mell'!D67,'Z_6.1.3.sz.mell'!D67,'Z_6.1.4.sz.mell'!D67,'Z_6.1.5.sz.mell'!D67)</f>
        <v>0</v>
      </c>
      <c r="E66" s="746">
        <f>SUM('Z_6.1.1.sz.mell'!E66,'Z_6.1.2.sz.mell'!E67,'Z_6.1.3.sz.mell'!E67,'Z_6.1.4.sz.mell'!E67,'Z_6.1.5.sz.mell'!E67)</f>
        <v>0</v>
      </c>
    </row>
    <row r="67" spans="1:5" s="54" customFormat="1" ht="12" customHeight="1" x14ac:dyDescent="0.2">
      <c r="A67" s="194" t="s">
        <v>253</v>
      </c>
      <c r="B67" s="177" t="s">
        <v>218</v>
      </c>
      <c r="C67" s="164">
        <f>SUM('Z_6.1.1.sz.mell'!C67,'Z_6.1.2.sz.mell'!C68,'Z_6.1.3.sz.mell'!C68,'Z_6.1.4.sz.mell'!C68,'Z_6.1.5.sz.mell'!C68)</f>
        <v>0</v>
      </c>
      <c r="D67" s="164">
        <f>SUM('Z_6.1.1.sz.mell'!D67,'Z_6.1.2.sz.mell'!D68,'Z_6.1.3.sz.mell'!D68,'Z_6.1.4.sz.mell'!D68,'Z_6.1.5.sz.mell'!D68)</f>
        <v>0</v>
      </c>
      <c r="E67" s="744">
        <f>SUM('Z_6.1.1.sz.mell'!E67,'Z_6.1.2.sz.mell'!E68,'Z_6.1.3.sz.mell'!E68,'Z_6.1.4.sz.mell'!E68,'Z_6.1.5.sz.mell'!E68)</f>
        <v>0</v>
      </c>
    </row>
    <row r="68" spans="1:5" s="54" customFormat="1" ht="12" customHeight="1" thickBot="1" x14ac:dyDescent="0.25">
      <c r="A68" s="203" t="s">
        <v>254</v>
      </c>
      <c r="B68" s="368" t="s">
        <v>219</v>
      </c>
      <c r="C68" s="241">
        <f>SUM('Z_6.1.1.sz.mell'!C68,'Z_6.1.2.sz.mell'!C69,'Z_6.1.3.sz.mell'!C69,'Z_6.1.4.sz.mell'!C69,'Z_6.1.5.sz.mell'!C69)</f>
        <v>0</v>
      </c>
      <c r="D68" s="241">
        <f>SUM('Z_6.1.1.sz.mell'!D68,'Z_6.1.2.sz.mell'!D69,'Z_6.1.3.sz.mell'!D69,'Z_6.1.4.sz.mell'!D69,'Z_6.1.5.sz.mell'!D69)</f>
        <v>0</v>
      </c>
      <c r="E68" s="765">
        <f>SUM('Z_6.1.1.sz.mell'!E68,'Z_6.1.2.sz.mell'!E69,'Z_6.1.3.sz.mell'!E69,'Z_6.1.4.sz.mell'!E69,'Z_6.1.5.sz.mell'!E69)</f>
        <v>0</v>
      </c>
    </row>
    <row r="69" spans="1:5" s="54" customFormat="1" ht="12" customHeight="1" thickBot="1" x14ac:dyDescent="0.2">
      <c r="A69" s="196" t="s">
        <v>220</v>
      </c>
      <c r="B69" s="107" t="s">
        <v>221</v>
      </c>
      <c r="C69" s="163">
        <f>SUM(C70:C73)</f>
        <v>0</v>
      </c>
      <c r="D69" s="163">
        <f>SUM(D70:D73)</f>
        <v>0</v>
      </c>
      <c r="E69" s="100">
        <f>SUM(E70:E73)</f>
        <v>0</v>
      </c>
    </row>
    <row r="70" spans="1:5" s="54" customFormat="1" ht="12" customHeight="1" x14ac:dyDescent="0.2">
      <c r="A70" s="201" t="s">
        <v>99</v>
      </c>
      <c r="B70" s="767" t="s">
        <v>222</v>
      </c>
      <c r="C70" s="240">
        <f>SUM('Z_6.1.1.sz.mell'!C70,'Z_6.1.2.sz.mell'!C71,'Z_6.1.3.sz.mell'!C71,'Z_6.1.4.sz.mell'!C71,'Z_6.1.5.sz.mell'!C71)</f>
        <v>0</v>
      </c>
      <c r="D70" s="240">
        <f>SUM('Z_6.1.1.sz.mell'!D70,'Z_6.1.2.sz.mell'!D71,'Z_6.1.3.sz.mell'!D71,'Z_6.1.4.sz.mell'!D71,'Z_6.1.5.sz.mell'!D71)</f>
        <v>0</v>
      </c>
      <c r="E70" s="746">
        <f>SUM('Z_6.1.1.sz.mell'!E70,'Z_6.1.2.sz.mell'!E71,'Z_6.1.3.sz.mell'!E71,'Z_6.1.4.sz.mell'!E71,'Z_6.1.5.sz.mell'!E71)</f>
        <v>0</v>
      </c>
    </row>
    <row r="71" spans="1:5" s="54" customFormat="1" ht="12" customHeight="1" x14ac:dyDescent="0.2">
      <c r="A71" s="194" t="s">
        <v>100</v>
      </c>
      <c r="B71" s="351" t="s">
        <v>492</v>
      </c>
      <c r="C71" s="164">
        <f>SUM('Z_6.1.1.sz.mell'!C71,'Z_6.1.2.sz.mell'!C72,'Z_6.1.3.sz.mell'!C72,'Z_6.1.4.sz.mell'!C72,'Z_6.1.5.sz.mell'!C72)</f>
        <v>0</v>
      </c>
      <c r="D71" s="164">
        <f>SUM('Z_6.1.1.sz.mell'!D71,'Z_6.1.2.sz.mell'!D72,'Z_6.1.3.sz.mell'!D72,'Z_6.1.4.sz.mell'!D72,'Z_6.1.5.sz.mell'!D72)</f>
        <v>0</v>
      </c>
      <c r="E71" s="744">
        <f>SUM('Z_6.1.1.sz.mell'!E71,'Z_6.1.2.sz.mell'!E72,'Z_6.1.3.sz.mell'!E72,'Z_6.1.4.sz.mell'!E72,'Z_6.1.5.sz.mell'!E72)</f>
        <v>0</v>
      </c>
    </row>
    <row r="72" spans="1:5" s="54" customFormat="1" ht="12" customHeight="1" x14ac:dyDescent="0.2">
      <c r="A72" s="194" t="s">
        <v>245</v>
      </c>
      <c r="B72" s="351" t="s">
        <v>223</v>
      </c>
      <c r="C72" s="164">
        <f>SUM('Z_6.1.1.sz.mell'!C72,'Z_6.1.2.sz.mell'!C73,'Z_6.1.3.sz.mell'!C73,'Z_6.1.4.sz.mell'!C73,'Z_6.1.5.sz.mell'!C73)</f>
        <v>0</v>
      </c>
      <c r="D72" s="164">
        <f>SUM('Z_6.1.1.sz.mell'!D72,'Z_6.1.2.sz.mell'!D73,'Z_6.1.3.sz.mell'!D73,'Z_6.1.4.sz.mell'!D73,'Z_6.1.5.sz.mell'!D73)</f>
        <v>0</v>
      </c>
      <c r="E72" s="744">
        <f>SUM('Z_6.1.1.sz.mell'!E72,'Z_6.1.2.sz.mell'!E73,'Z_6.1.3.sz.mell'!E73,'Z_6.1.4.sz.mell'!E73,'Z_6.1.5.sz.mell'!E73)</f>
        <v>0</v>
      </c>
    </row>
    <row r="73" spans="1:5" s="54" customFormat="1" ht="12" customHeight="1" thickBot="1" x14ac:dyDescent="0.25">
      <c r="A73" s="203" t="s">
        <v>246</v>
      </c>
      <c r="B73" s="768" t="s">
        <v>493</v>
      </c>
      <c r="C73" s="241">
        <f>SUM('Z_6.1.1.sz.mell'!C73,'Z_6.1.2.sz.mell'!C74,'Z_6.1.3.sz.mell'!C74,'Z_6.1.4.sz.mell'!C74,'Z_6.1.5.sz.mell'!C74)</f>
        <v>0</v>
      </c>
      <c r="D73" s="241">
        <f>SUM('Z_6.1.1.sz.mell'!D73,'Z_6.1.2.sz.mell'!D74,'Z_6.1.3.sz.mell'!D74,'Z_6.1.4.sz.mell'!D74,'Z_6.1.5.sz.mell'!D74)</f>
        <v>0</v>
      </c>
      <c r="E73" s="765">
        <f>SUM('Z_6.1.1.sz.mell'!E73,'Z_6.1.2.sz.mell'!E74,'Z_6.1.3.sz.mell'!E74,'Z_6.1.4.sz.mell'!E74,'Z_6.1.5.sz.mell'!E74)</f>
        <v>0</v>
      </c>
    </row>
    <row r="74" spans="1:5" s="54" customFormat="1" ht="12" customHeight="1" thickBot="1" x14ac:dyDescent="0.2">
      <c r="A74" s="196" t="s">
        <v>224</v>
      </c>
      <c r="B74" s="107" t="s">
        <v>225</v>
      </c>
      <c r="C74" s="163">
        <f>SUM(C75:C76)</f>
        <v>63130000</v>
      </c>
      <c r="D74" s="163">
        <f>SUM(D75:D76)</f>
        <v>681707448</v>
      </c>
      <c r="E74" s="100">
        <f>SUM(E75:E76)</f>
        <v>681707448</v>
      </c>
    </row>
    <row r="75" spans="1:5" s="54" customFormat="1" ht="12" customHeight="1" x14ac:dyDescent="0.2">
      <c r="A75" s="201" t="s">
        <v>247</v>
      </c>
      <c r="B75" s="757" t="s">
        <v>226</v>
      </c>
      <c r="C75" s="240">
        <f>SUM('Z_6.1.1.sz.mell'!C75,'Z_6.1.2.sz.mell'!C76,'Z_6.1.3.sz.mell'!C76,'Z_6.1.4.sz.mell'!C76,'Z_6.1.5.sz.mell'!C76)</f>
        <v>63130000</v>
      </c>
      <c r="D75" s="240">
        <f>SUM('Z_6.1.1.sz.mell'!D75,'Z_6.1.2.sz.mell'!D76,'Z_6.1.3.sz.mell'!D76,'Z_6.1.4.sz.mell'!D76,'Z_6.1.5.sz.mell'!D76)</f>
        <v>681065173</v>
      </c>
      <c r="E75" s="746">
        <f>SUM('Z_6.1.1.sz.mell'!E75,'Z_6.1.2.sz.mell'!E76,'Z_6.1.3.sz.mell'!E76,'Z_6.1.4.sz.mell'!E76,'Z_6.1.5.sz.mell'!E76)</f>
        <v>681065173</v>
      </c>
    </row>
    <row r="76" spans="1:5" s="54" customFormat="1" ht="12" customHeight="1" thickBot="1" x14ac:dyDescent="0.25">
      <c r="A76" s="203" t="s">
        <v>248</v>
      </c>
      <c r="B76" s="759" t="s">
        <v>227</v>
      </c>
      <c r="C76" s="241">
        <f>SUM('Z_6.1.1.sz.mell'!C76,'Z_6.1.2.sz.mell'!C77,'Z_6.1.3.sz.mell'!C77,'Z_6.1.4.sz.mell'!C77,'Z_6.1.5.sz.mell'!C77)</f>
        <v>0</v>
      </c>
      <c r="D76" s="241">
        <f>SUM('Z_6.1.1.sz.mell'!D76,'Z_6.1.2.sz.mell'!D77,'Z_6.1.3.sz.mell'!D77,'Z_6.1.4.sz.mell'!D77,'Z_6.1.5.sz.mell'!D77)</f>
        <v>642275</v>
      </c>
      <c r="E76" s="765">
        <f>SUM('Z_6.1.1.sz.mell'!E76,'Z_6.1.2.sz.mell'!E77,'Z_6.1.3.sz.mell'!E77,'Z_6.1.4.sz.mell'!E77,'Z_6.1.5.sz.mell'!E77)</f>
        <v>642275</v>
      </c>
    </row>
    <row r="77" spans="1:5" s="53" customFormat="1" ht="12" customHeight="1" thickBot="1" x14ac:dyDescent="0.2">
      <c r="A77" s="196" t="s">
        <v>228</v>
      </c>
      <c r="B77" s="107" t="s">
        <v>229</v>
      </c>
      <c r="C77" s="163">
        <f>SUM(C78:C80)</f>
        <v>0</v>
      </c>
      <c r="D77" s="163">
        <f>SUM(D78:D80)</f>
        <v>0</v>
      </c>
      <c r="E77" s="100">
        <f>SUM(E78:E80)</f>
        <v>10632509</v>
      </c>
    </row>
    <row r="78" spans="1:5" s="54" customFormat="1" ht="12" customHeight="1" x14ac:dyDescent="0.2">
      <c r="A78" s="201" t="s">
        <v>249</v>
      </c>
      <c r="B78" s="757" t="s">
        <v>230</v>
      </c>
      <c r="C78" s="240">
        <f>SUM('Z_6.1.1.sz.mell'!C78,'Z_6.1.2.sz.mell'!C79,'Z_6.1.3.sz.mell'!C79,'Z_6.1.4.sz.mell'!C79,'Z_6.1.5.sz.mell'!C79)</f>
        <v>0</v>
      </c>
      <c r="D78" s="240">
        <f>SUM('Z_6.1.1.sz.mell'!D78,'Z_6.1.2.sz.mell'!D79,'Z_6.1.3.sz.mell'!D79,'Z_6.1.4.sz.mell'!D79,'Z_6.1.5.sz.mell'!D79)</f>
        <v>0</v>
      </c>
      <c r="E78" s="746">
        <f>SUM('Z_6.1.1.sz.mell'!E78,'Z_6.1.2.sz.mell'!E79,'Z_6.1.3.sz.mell'!E79,'Z_6.1.4.sz.mell'!E79,'Z_6.1.5.sz.mell'!E79)</f>
        <v>10632509</v>
      </c>
    </row>
    <row r="79" spans="1:5" s="54" customFormat="1" ht="12" customHeight="1" x14ac:dyDescent="0.2">
      <c r="A79" s="194" t="s">
        <v>250</v>
      </c>
      <c r="B79" s="177" t="s">
        <v>231</v>
      </c>
      <c r="C79" s="164">
        <f>SUM('Z_6.1.1.sz.mell'!C79,'Z_6.1.2.sz.mell'!C80,'Z_6.1.3.sz.mell'!C80,'Z_6.1.4.sz.mell'!C80,'Z_6.1.5.sz.mell'!C80)</f>
        <v>0</v>
      </c>
      <c r="D79" s="164">
        <f>SUM('Z_6.1.1.sz.mell'!D79,'Z_6.1.2.sz.mell'!D80,'Z_6.1.3.sz.mell'!D80,'Z_6.1.4.sz.mell'!D80,'Z_6.1.5.sz.mell'!D80)</f>
        <v>0</v>
      </c>
      <c r="E79" s="744">
        <f>SUM('Z_6.1.1.sz.mell'!E79,'Z_6.1.2.sz.mell'!E80,'Z_6.1.3.sz.mell'!E80,'Z_6.1.4.sz.mell'!E80,'Z_6.1.5.sz.mell'!E80)</f>
        <v>0</v>
      </c>
    </row>
    <row r="80" spans="1:5" s="54" customFormat="1" ht="12" customHeight="1" thickBot="1" x14ac:dyDescent="0.25">
      <c r="A80" s="203" t="s">
        <v>251</v>
      </c>
      <c r="B80" s="759" t="s">
        <v>494</v>
      </c>
      <c r="C80" s="241">
        <f>SUM('Z_6.1.1.sz.mell'!C80,'Z_6.1.2.sz.mell'!C81,'Z_6.1.3.sz.mell'!C81,'Z_6.1.4.sz.mell'!C81,'Z_6.1.5.sz.mell'!C81)</f>
        <v>0</v>
      </c>
      <c r="D80" s="241">
        <f>SUM('Z_6.1.1.sz.mell'!D80,'Z_6.1.2.sz.mell'!D81,'Z_6.1.3.sz.mell'!D81,'Z_6.1.4.sz.mell'!D81,'Z_6.1.5.sz.mell'!D81)</f>
        <v>0</v>
      </c>
      <c r="E80" s="765">
        <f>SUM('Z_6.1.1.sz.mell'!E80,'Z_6.1.2.sz.mell'!E81,'Z_6.1.3.sz.mell'!E81,'Z_6.1.4.sz.mell'!E81,'Z_6.1.5.sz.mell'!E81)</f>
        <v>0</v>
      </c>
    </row>
    <row r="81" spans="1:5" s="54" customFormat="1" ht="12" customHeight="1" thickBot="1" x14ac:dyDescent="0.2">
      <c r="A81" s="200" t="s">
        <v>232</v>
      </c>
      <c r="B81" s="769" t="s">
        <v>252</v>
      </c>
      <c r="C81" s="242">
        <f>SUM(C82:C85)</f>
        <v>0</v>
      </c>
      <c r="D81" s="242">
        <f>SUM(D82:D85)</f>
        <v>0</v>
      </c>
      <c r="E81" s="236">
        <f>SUM(E82:E85)</f>
        <v>0</v>
      </c>
    </row>
    <row r="82" spans="1:5" s="54" customFormat="1" ht="12" customHeight="1" x14ac:dyDescent="0.2">
      <c r="A82" s="770" t="s">
        <v>233</v>
      </c>
      <c r="B82" s="757" t="s">
        <v>234</v>
      </c>
      <c r="C82" s="240">
        <f>SUM('Z_6.1.1.sz.mell'!C82,'Z_6.1.2.sz.mell'!C83,'Z_6.1.3.sz.mell'!C83,'Z_6.1.4.sz.mell'!C83,'Z_6.1.5.sz.mell'!C83)</f>
        <v>0</v>
      </c>
      <c r="D82" s="240">
        <f>SUM('Z_6.1.1.sz.mell'!D82,'Z_6.1.2.sz.mell'!D83,'Z_6.1.3.sz.mell'!D83,'Z_6.1.4.sz.mell'!D83,'Z_6.1.5.sz.mell'!D83)</f>
        <v>0</v>
      </c>
      <c r="E82" s="746">
        <f>SUM('Z_6.1.1.sz.mell'!E82,'Z_6.1.2.sz.mell'!E83,'Z_6.1.3.sz.mell'!E83,'Z_6.1.4.sz.mell'!E83,'Z_6.1.5.sz.mell'!E83)</f>
        <v>0</v>
      </c>
    </row>
    <row r="83" spans="1:5" s="54" customFormat="1" ht="12" customHeight="1" x14ac:dyDescent="0.2">
      <c r="A83" s="198" t="s">
        <v>235</v>
      </c>
      <c r="B83" s="177" t="s">
        <v>236</v>
      </c>
      <c r="C83" s="164">
        <f>SUM('Z_6.1.1.sz.mell'!C83,'Z_6.1.2.sz.mell'!C84,'Z_6.1.3.sz.mell'!C84,'Z_6.1.4.sz.mell'!C84,'Z_6.1.5.sz.mell'!C84)</f>
        <v>0</v>
      </c>
      <c r="D83" s="164">
        <f>SUM('Z_6.1.1.sz.mell'!D83,'Z_6.1.2.sz.mell'!D84,'Z_6.1.3.sz.mell'!D84,'Z_6.1.4.sz.mell'!D84,'Z_6.1.5.sz.mell'!D84)</f>
        <v>0</v>
      </c>
      <c r="E83" s="744">
        <f>SUM('Z_6.1.1.sz.mell'!E83,'Z_6.1.2.sz.mell'!E84,'Z_6.1.3.sz.mell'!E84,'Z_6.1.4.sz.mell'!E84,'Z_6.1.5.sz.mell'!E84)</f>
        <v>0</v>
      </c>
    </row>
    <row r="84" spans="1:5" s="54" customFormat="1" ht="12" customHeight="1" x14ac:dyDescent="0.2">
      <c r="A84" s="198" t="s">
        <v>237</v>
      </c>
      <c r="B84" s="177" t="s">
        <v>238</v>
      </c>
      <c r="C84" s="164">
        <f>SUM('Z_6.1.1.sz.mell'!C84,'Z_6.1.2.sz.mell'!C85,'Z_6.1.3.sz.mell'!C85,'Z_6.1.4.sz.mell'!C85,'Z_6.1.5.sz.mell'!C85)</f>
        <v>0</v>
      </c>
      <c r="D84" s="164">
        <f>SUM('Z_6.1.1.sz.mell'!D84,'Z_6.1.2.sz.mell'!D85,'Z_6.1.3.sz.mell'!D85,'Z_6.1.4.sz.mell'!D85,'Z_6.1.5.sz.mell'!D85)</f>
        <v>0</v>
      </c>
      <c r="E84" s="744">
        <f>SUM('Z_6.1.1.sz.mell'!E84,'Z_6.1.2.sz.mell'!E85,'Z_6.1.3.sz.mell'!E85,'Z_6.1.4.sz.mell'!E85,'Z_6.1.5.sz.mell'!E85)</f>
        <v>0</v>
      </c>
    </row>
    <row r="85" spans="1:5" s="53" customFormat="1" ht="12" customHeight="1" thickBot="1" x14ac:dyDescent="0.25">
      <c r="A85" s="771" t="s">
        <v>239</v>
      </c>
      <c r="B85" s="759" t="s">
        <v>240</v>
      </c>
      <c r="C85" s="241">
        <f>SUM('Z_6.1.1.sz.mell'!C85,'Z_6.1.2.sz.mell'!C86,'Z_6.1.3.sz.mell'!C86,'Z_6.1.4.sz.mell'!C86,'Z_6.1.5.sz.mell'!C86)</f>
        <v>0</v>
      </c>
      <c r="D85" s="241">
        <f>SUM('Z_6.1.1.sz.mell'!D85,'Z_6.1.2.sz.mell'!D86,'Z_6.1.3.sz.mell'!D86,'Z_6.1.4.sz.mell'!D86,'Z_6.1.5.sz.mell'!D86)</f>
        <v>0</v>
      </c>
      <c r="E85" s="765">
        <f>SUM('Z_6.1.1.sz.mell'!E85,'Z_6.1.2.sz.mell'!E86,'Z_6.1.3.sz.mell'!E86,'Z_6.1.4.sz.mell'!E86,'Z_6.1.5.sz.mell'!E86)</f>
        <v>0</v>
      </c>
    </row>
    <row r="86" spans="1:5" s="53" customFormat="1" ht="12" customHeight="1" thickBot="1" x14ac:dyDescent="0.2">
      <c r="A86" s="196" t="s">
        <v>241</v>
      </c>
      <c r="B86" s="107" t="s">
        <v>374</v>
      </c>
      <c r="C86" s="219"/>
      <c r="D86" s="219"/>
      <c r="E86" s="220"/>
    </row>
    <row r="87" spans="1:5" s="53" customFormat="1" ht="12" customHeight="1" thickBot="1" x14ac:dyDescent="0.2">
      <c r="A87" s="196" t="s">
        <v>392</v>
      </c>
      <c r="B87" s="107" t="s">
        <v>242</v>
      </c>
      <c r="C87" s="219"/>
      <c r="D87" s="219"/>
      <c r="E87" s="220"/>
    </row>
    <row r="88" spans="1:5" s="53" customFormat="1" ht="12" customHeight="1" thickBot="1" x14ac:dyDescent="0.2">
      <c r="A88" s="196" t="s">
        <v>393</v>
      </c>
      <c r="B88" s="183" t="s">
        <v>377</v>
      </c>
      <c r="C88" s="169">
        <f>+C65+C69+C74+C77+C81+C87+C86</f>
        <v>63130000</v>
      </c>
      <c r="D88" s="169">
        <f>+D65+D69+D74+D77+D81+D87+D86</f>
        <v>681707448</v>
      </c>
      <c r="E88" s="205">
        <f>+E65+E69+E74+E77+E81+E87+E86</f>
        <v>692339957</v>
      </c>
    </row>
    <row r="89" spans="1:5" s="53" customFormat="1" ht="12" customHeight="1" thickBot="1" x14ac:dyDescent="0.2">
      <c r="A89" s="200" t="s">
        <v>394</v>
      </c>
      <c r="B89" s="184" t="s">
        <v>395</v>
      </c>
      <c r="C89" s="169">
        <f>+C64+C88</f>
        <v>1550982170</v>
      </c>
      <c r="D89" s="169">
        <f>+D64+D88</f>
        <v>1581102598</v>
      </c>
      <c r="E89" s="205">
        <f>+E64+E88</f>
        <v>1530832726</v>
      </c>
    </row>
    <row r="90" spans="1:5" s="54" customFormat="1" ht="15.2" customHeight="1" thickBot="1" x14ac:dyDescent="0.25">
      <c r="A90" s="86"/>
      <c r="B90" s="87"/>
      <c r="C90" s="145"/>
    </row>
    <row r="91" spans="1:5" s="47" customFormat="1" ht="16.5" customHeight="1" thickBot="1" x14ac:dyDescent="0.25">
      <c r="A91" s="908" t="s">
        <v>41</v>
      </c>
      <c r="B91" s="909"/>
      <c r="C91" s="909"/>
      <c r="D91" s="909"/>
      <c r="E91" s="910"/>
    </row>
    <row r="92" spans="1:5" s="55" customFormat="1" ht="12" customHeight="1" thickBot="1" x14ac:dyDescent="0.25">
      <c r="A92" s="170" t="s">
        <v>6</v>
      </c>
      <c r="B92" s="24" t="s">
        <v>399</v>
      </c>
      <c r="C92" s="162">
        <f>+C93+C94+C95+C96+C97+C110</f>
        <v>570629000</v>
      </c>
      <c r="D92" s="162">
        <f>+D93+D94+D95+D96+D97+D110</f>
        <v>586043731</v>
      </c>
      <c r="E92" s="233">
        <f>+E93+E94+E95+E96+E97+E110</f>
        <v>508537196</v>
      </c>
    </row>
    <row r="93" spans="1:5" ht="12" customHeight="1" x14ac:dyDescent="0.2">
      <c r="A93" s="201" t="s">
        <v>64</v>
      </c>
      <c r="B93" s="8" t="s">
        <v>35</v>
      </c>
      <c r="C93" s="772">
        <f>SUM('Z_6.1.1.sz.mell'!C93,'Z_6.1.2.sz.mell'!C94,'Z_6.1.3.sz.mell'!C94,'Z_6.1.4.sz.mell'!C94,'Z_6.1.5.sz.mell'!C94)</f>
        <v>99792000</v>
      </c>
      <c r="D93" s="772">
        <f>SUM('Z_6.1.1.sz.mell'!D93,'Z_6.1.2.sz.mell'!D94,'Z_6.1.3.sz.mell'!D94,'Z_6.1.4.sz.mell'!D94,'Z_6.1.5.sz.mell'!D94)</f>
        <v>110273514</v>
      </c>
      <c r="E93" s="773">
        <f>SUM('Z_6.1.1.sz.mell'!E93,'Z_6.1.2.sz.mell'!E94,'Z_6.1.3.sz.mell'!E94,'Z_6.1.4.sz.mell'!E94,'Z_6.1.5.sz.mell'!E94)</f>
        <v>106041861</v>
      </c>
    </row>
    <row r="94" spans="1:5" ht="12" customHeight="1" x14ac:dyDescent="0.2">
      <c r="A94" s="194" t="s">
        <v>65</v>
      </c>
      <c r="B94" s="6" t="s">
        <v>121</v>
      </c>
      <c r="C94" s="164">
        <f>SUM('Z_6.1.1.sz.mell'!C94,'Z_6.1.2.sz.mell'!C95,'Z_6.1.3.sz.mell'!C95,'Z_6.1.4.sz.mell'!C95,'Z_6.1.5.sz.mell'!C95)</f>
        <v>19010000</v>
      </c>
      <c r="D94" s="164">
        <f>SUM('Z_6.1.1.sz.mell'!D94,'Z_6.1.2.sz.mell'!D95,'Z_6.1.3.sz.mell'!D95,'Z_6.1.4.sz.mell'!D95,'Z_6.1.5.sz.mell'!D95)</f>
        <v>20242627</v>
      </c>
      <c r="E94" s="744">
        <f>SUM('Z_6.1.1.sz.mell'!E94,'Z_6.1.2.sz.mell'!E95,'Z_6.1.3.sz.mell'!E95,'Z_6.1.4.sz.mell'!E95,'Z_6.1.5.sz.mell'!E95)</f>
        <v>19604225</v>
      </c>
    </row>
    <row r="95" spans="1:5" ht="12" customHeight="1" x14ac:dyDescent="0.2">
      <c r="A95" s="194" t="s">
        <v>66</v>
      </c>
      <c r="B95" s="6" t="s">
        <v>91</v>
      </c>
      <c r="C95" s="164">
        <f>SUM('Z_6.1.1.sz.mell'!C95,'Z_6.1.2.sz.mell'!C96,'Z_6.1.3.sz.mell'!C96,'Z_6.1.4.sz.mell'!C96,'Z_6.1.5.sz.mell'!C96)</f>
        <v>346709000</v>
      </c>
      <c r="D95" s="164">
        <f>SUM('Z_6.1.1.sz.mell'!D95,'Z_6.1.2.sz.mell'!D96,'Z_6.1.3.sz.mell'!D96,'Z_6.1.4.sz.mell'!D96,'Z_6.1.5.sz.mell'!D96)</f>
        <v>346028600</v>
      </c>
      <c r="E95" s="744">
        <f>SUM('Z_6.1.1.sz.mell'!E95,'Z_6.1.2.sz.mell'!E96,'Z_6.1.3.sz.mell'!E96,'Z_6.1.4.sz.mell'!E96,'Z_6.1.5.sz.mell'!E96)</f>
        <v>278852350</v>
      </c>
    </row>
    <row r="96" spans="1:5" ht="12" customHeight="1" x14ac:dyDescent="0.2">
      <c r="A96" s="194" t="s">
        <v>67</v>
      </c>
      <c r="B96" s="9" t="s">
        <v>122</v>
      </c>
      <c r="C96" s="164">
        <f>SUM('Z_6.1.1.sz.mell'!C96,'Z_6.1.2.sz.mell'!C97,'Z_6.1.3.sz.mell'!C97,'Z_6.1.4.sz.mell'!C97,'Z_6.1.5.sz.mell'!C97)</f>
        <v>6400000</v>
      </c>
      <c r="D96" s="164">
        <f>SUM('Z_6.1.1.sz.mell'!D96,'Z_6.1.2.sz.mell'!D97,'Z_6.1.3.sz.mell'!D97,'Z_6.1.4.sz.mell'!D97,'Z_6.1.5.sz.mell'!D97)</f>
        <v>12412000</v>
      </c>
      <c r="E96" s="744">
        <f>SUM('Z_6.1.1.sz.mell'!E96,'Z_6.1.2.sz.mell'!E97,'Z_6.1.3.sz.mell'!E97,'Z_6.1.4.sz.mell'!E97,'Z_6.1.5.sz.mell'!E97)</f>
        <v>8646567</v>
      </c>
    </row>
    <row r="97" spans="1:5" ht="12" customHeight="1" x14ac:dyDescent="0.2">
      <c r="A97" s="194" t="s">
        <v>76</v>
      </c>
      <c r="B97" s="17" t="s">
        <v>123</v>
      </c>
      <c r="C97" s="164">
        <f>SUM('Z_6.1.1.sz.mell'!C97,'Z_6.1.2.sz.mell'!C98,'Z_6.1.3.sz.mell'!C98,'Z_6.1.4.sz.mell'!C98,'Z_6.1.5.sz.mell'!C98)</f>
        <v>93718000</v>
      </c>
      <c r="D97" s="164">
        <f>SUM('Z_6.1.1.sz.mell'!D97,'Z_6.1.2.sz.mell'!D98,'Z_6.1.3.sz.mell'!D98,'Z_6.1.4.sz.mell'!D98,'Z_6.1.5.sz.mell'!D98)</f>
        <v>95323000</v>
      </c>
      <c r="E97" s="744">
        <f>SUM('Z_6.1.1.sz.mell'!E97,'Z_6.1.2.sz.mell'!E98,'Z_6.1.3.sz.mell'!E98,'Z_6.1.4.sz.mell'!E98,'Z_6.1.5.sz.mell'!E98)</f>
        <v>95392193</v>
      </c>
    </row>
    <row r="98" spans="1:5" ht="12" customHeight="1" x14ac:dyDescent="0.2">
      <c r="A98" s="194" t="s">
        <v>68</v>
      </c>
      <c r="B98" s="6" t="s">
        <v>396</v>
      </c>
      <c r="C98" s="164">
        <f>SUM('Z_6.1.1.sz.mell'!C98,'Z_6.1.2.sz.mell'!C99,'Z_6.1.3.sz.mell'!C99,'Z_6.1.4.sz.mell'!C99,'Z_6.1.5.sz.mell'!C99)</f>
        <v>0</v>
      </c>
      <c r="D98" s="164">
        <f>SUM('Z_6.1.1.sz.mell'!D98,'Z_6.1.2.sz.mell'!D99,'Z_6.1.3.sz.mell'!D99,'Z_6.1.4.sz.mell'!D99,'Z_6.1.5.sz.mell'!D99)</f>
        <v>8542000</v>
      </c>
      <c r="E98" s="744">
        <f>SUM('Z_6.1.1.sz.mell'!E98,'Z_6.1.2.sz.mell'!E99,'Z_6.1.3.sz.mell'!E99,'Z_6.1.4.sz.mell'!E99,'Z_6.1.5.sz.mell'!E99)</f>
        <v>8541473</v>
      </c>
    </row>
    <row r="99" spans="1:5" ht="12" customHeight="1" x14ac:dyDescent="0.2">
      <c r="A99" s="194" t="s">
        <v>69</v>
      </c>
      <c r="B99" s="63" t="s">
        <v>340</v>
      </c>
      <c r="C99" s="164">
        <f>SUM('Z_6.1.1.sz.mell'!C99,'Z_6.1.2.sz.mell'!C100,'Z_6.1.3.sz.mell'!C100,'Z_6.1.4.sz.mell'!C100,'Z_6.1.5.sz.mell'!C100)</f>
        <v>0</v>
      </c>
      <c r="D99" s="164">
        <f>SUM('Z_6.1.1.sz.mell'!D99,'Z_6.1.2.sz.mell'!D100,'Z_6.1.3.sz.mell'!D100,'Z_6.1.4.sz.mell'!D100,'Z_6.1.5.sz.mell'!D100)</f>
        <v>0</v>
      </c>
      <c r="E99" s="744">
        <f>SUM('Z_6.1.1.sz.mell'!E99,'Z_6.1.2.sz.mell'!E100,'Z_6.1.3.sz.mell'!E100,'Z_6.1.4.sz.mell'!E100,'Z_6.1.5.sz.mell'!E100)</f>
        <v>0</v>
      </c>
    </row>
    <row r="100" spans="1:5" ht="12" customHeight="1" x14ac:dyDescent="0.2">
      <c r="A100" s="194" t="s">
        <v>77</v>
      </c>
      <c r="B100" s="63" t="s">
        <v>339</v>
      </c>
      <c r="C100" s="164">
        <f>SUM('Z_6.1.1.sz.mell'!C100,'Z_6.1.2.sz.mell'!C101,'Z_6.1.3.sz.mell'!C101,'Z_6.1.4.sz.mell'!C101,'Z_6.1.5.sz.mell'!C101)</f>
        <v>0</v>
      </c>
      <c r="D100" s="164">
        <f>SUM('Z_6.1.1.sz.mell'!D100,'Z_6.1.2.sz.mell'!D101,'Z_6.1.3.sz.mell'!D101,'Z_6.1.4.sz.mell'!D101,'Z_6.1.5.sz.mell'!D101)</f>
        <v>711681</v>
      </c>
      <c r="E100" s="744">
        <f>SUM('Z_6.1.1.sz.mell'!E100,'Z_6.1.2.sz.mell'!E101,'Z_6.1.3.sz.mell'!E101,'Z_6.1.4.sz.mell'!E101,'Z_6.1.5.sz.mell'!E101)</f>
        <v>711461</v>
      </c>
    </row>
    <row r="101" spans="1:5" ht="12" customHeight="1" x14ac:dyDescent="0.2">
      <c r="A101" s="194" t="s">
        <v>78</v>
      </c>
      <c r="B101" s="63" t="s">
        <v>258</v>
      </c>
      <c r="C101" s="164">
        <f>SUM('Z_6.1.1.sz.mell'!C101,'Z_6.1.2.sz.mell'!C102,'Z_6.1.3.sz.mell'!C102,'Z_6.1.4.sz.mell'!C102,'Z_6.1.5.sz.mell'!C102)</f>
        <v>0</v>
      </c>
      <c r="D101" s="164">
        <f>SUM('Z_6.1.1.sz.mell'!D101,'Z_6.1.2.sz.mell'!D102,'Z_6.1.3.sz.mell'!D102,'Z_6.1.4.sz.mell'!D102,'Z_6.1.5.sz.mell'!D102)</f>
        <v>0</v>
      </c>
      <c r="E101" s="744">
        <f>SUM('Z_6.1.1.sz.mell'!E101,'Z_6.1.2.sz.mell'!E102,'Z_6.1.3.sz.mell'!E102,'Z_6.1.4.sz.mell'!E102,'Z_6.1.5.sz.mell'!E102)</f>
        <v>0</v>
      </c>
    </row>
    <row r="102" spans="1:5" ht="12" customHeight="1" x14ac:dyDescent="0.2">
      <c r="A102" s="194" t="s">
        <v>79</v>
      </c>
      <c r="B102" s="64" t="s">
        <v>259</v>
      </c>
      <c r="C102" s="164">
        <f>SUM('Z_6.1.1.sz.mell'!C102,'Z_6.1.2.sz.mell'!C103,'Z_6.1.3.sz.mell'!C103,'Z_6.1.4.sz.mell'!C103,'Z_6.1.5.sz.mell'!C103)</f>
        <v>0</v>
      </c>
      <c r="D102" s="164">
        <f>SUM('Z_6.1.1.sz.mell'!D102,'Z_6.1.2.sz.mell'!D103,'Z_6.1.3.sz.mell'!D103,'Z_6.1.4.sz.mell'!D103,'Z_6.1.5.sz.mell'!D103)</f>
        <v>0</v>
      </c>
      <c r="E102" s="744">
        <f>SUM('Z_6.1.1.sz.mell'!E102,'Z_6.1.2.sz.mell'!E103,'Z_6.1.3.sz.mell'!E103,'Z_6.1.4.sz.mell'!E103,'Z_6.1.5.sz.mell'!E103)</f>
        <v>0</v>
      </c>
    </row>
    <row r="103" spans="1:5" ht="12" customHeight="1" x14ac:dyDescent="0.2">
      <c r="A103" s="194" t="s">
        <v>80</v>
      </c>
      <c r="B103" s="64" t="s">
        <v>260</v>
      </c>
      <c r="C103" s="164">
        <f>SUM('Z_6.1.1.sz.mell'!C103,'Z_6.1.2.sz.mell'!C104,'Z_6.1.3.sz.mell'!C104,'Z_6.1.4.sz.mell'!C104,'Z_6.1.5.sz.mell'!C104)</f>
        <v>0</v>
      </c>
      <c r="D103" s="164">
        <f>SUM('Z_6.1.1.sz.mell'!D103,'Z_6.1.2.sz.mell'!D104,'Z_6.1.3.sz.mell'!D104,'Z_6.1.4.sz.mell'!D104,'Z_6.1.5.sz.mell'!D104)</f>
        <v>0</v>
      </c>
      <c r="E103" s="744">
        <f>SUM('Z_6.1.1.sz.mell'!E103,'Z_6.1.2.sz.mell'!E104,'Z_6.1.3.sz.mell'!E104,'Z_6.1.4.sz.mell'!E104,'Z_6.1.5.sz.mell'!E104)</f>
        <v>0</v>
      </c>
    </row>
    <row r="104" spans="1:5" ht="12" customHeight="1" x14ac:dyDescent="0.2">
      <c r="A104" s="194" t="s">
        <v>82</v>
      </c>
      <c r="B104" s="63" t="s">
        <v>261</v>
      </c>
      <c r="C104" s="164">
        <f>SUM('Z_6.1.1.sz.mell'!C104,'Z_6.1.2.sz.mell'!C105,'Z_6.1.3.sz.mell'!C105,'Z_6.1.4.sz.mell'!C105,'Z_6.1.5.sz.mell'!C105)</f>
        <v>0</v>
      </c>
      <c r="D104" s="164">
        <f>SUM('Z_6.1.1.sz.mell'!D104,'Z_6.1.2.sz.mell'!D105,'Z_6.1.3.sz.mell'!D105,'Z_6.1.4.sz.mell'!D105,'Z_6.1.5.sz.mell'!D105)</f>
        <v>26804000</v>
      </c>
      <c r="E104" s="744">
        <f>SUM('Z_6.1.1.sz.mell'!E104,'Z_6.1.2.sz.mell'!E105,'Z_6.1.3.sz.mell'!E105,'Z_6.1.4.sz.mell'!E105,'Z_6.1.5.sz.mell'!E105)</f>
        <v>26803940</v>
      </c>
    </row>
    <row r="105" spans="1:5" ht="12" customHeight="1" x14ac:dyDescent="0.2">
      <c r="A105" s="194" t="s">
        <v>124</v>
      </c>
      <c r="B105" s="63" t="s">
        <v>262</v>
      </c>
      <c r="C105" s="164">
        <f>SUM('Z_6.1.1.sz.mell'!C105,'Z_6.1.2.sz.mell'!C106,'Z_6.1.3.sz.mell'!C106,'Z_6.1.4.sz.mell'!C106,'Z_6.1.5.sz.mell'!C106)</f>
        <v>0</v>
      </c>
      <c r="D105" s="164">
        <f>SUM('Z_6.1.1.sz.mell'!D105,'Z_6.1.2.sz.mell'!D106,'Z_6.1.3.sz.mell'!D106,'Z_6.1.4.sz.mell'!D106,'Z_6.1.5.sz.mell'!D106)</f>
        <v>0</v>
      </c>
      <c r="E105" s="744">
        <f>SUM('Z_6.1.1.sz.mell'!E105,'Z_6.1.2.sz.mell'!E106,'Z_6.1.3.sz.mell'!E106,'Z_6.1.4.sz.mell'!E106,'Z_6.1.5.sz.mell'!E106)</f>
        <v>0</v>
      </c>
    </row>
    <row r="106" spans="1:5" ht="12" customHeight="1" x14ac:dyDescent="0.2">
      <c r="A106" s="194" t="s">
        <v>256</v>
      </c>
      <c r="B106" s="64" t="s">
        <v>263</v>
      </c>
      <c r="C106" s="164">
        <f>SUM('Z_6.1.1.sz.mell'!C106,'Z_6.1.2.sz.mell'!C107,'Z_6.1.3.sz.mell'!C107,'Z_6.1.4.sz.mell'!C107,'Z_6.1.5.sz.mell'!C107)</f>
        <v>0</v>
      </c>
      <c r="D106" s="164">
        <f>SUM('Z_6.1.1.sz.mell'!D106,'Z_6.1.2.sz.mell'!D107,'Z_6.1.3.sz.mell'!D107,'Z_6.1.4.sz.mell'!D107,'Z_6.1.5.sz.mell'!D107)</f>
        <v>160000</v>
      </c>
      <c r="E106" s="744">
        <f>SUM('Z_6.1.1.sz.mell'!E106,'Z_6.1.2.sz.mell'!E107,'Z_6.1.3.sz.mell'!E107,'Z_6.1.4.sz.mell'!E107,'Z_6.1.5.sz.mell'!E107)</f>
        <v>160000</v>
      </c>
    </row>
    <row r="107" spans="1:5" ht="12" customHeight="1" x14ac:dyDescent="0.2">
      <c r="A107" s="202" t="s">
        <v>257</v>
      </c>
      <c r="B107" s="65" t="s">
        <v>264</v>
      </c>
      <c r="C107" s="164">
        <f>SUM('Z_6.1.1.sz.mell'!C107,'Z_6.1.2.sz.mell'!C108,'Z_6.1.3.sz.mell'!C108,'Z_6.1.4.sz.mell'!C108,'Z_6.1.5.sz.mell'!C108)</f>
        <v>0</v>
      </c>
      <c r="D107" s="164">
        <f>SUM('Z_6.1.1.sz.mell'!D107,'Z_6.1.2.sz.mell'!D108,'Z_6.1.3.sz.mell'!D108,'Z_6.1.4.sz.mell'!D108,'Z_6.1.5.sz.mell'!D108)</f>
        <v>0</v>
      </c>
      <c r="E107" s="744">
        <f>SUM('Z_6.1.1.sz.mell'!E107,'Z_6.1.2.sz.mell'!E108,'Z_6.1.3.sz.mell'!E108,'Z_6.1.4.sz.mell'!E108,'Z_6.1.5.sz.mell'!E108)</f>
        <v>0</v>
      </c>
    </row>
    <row r="108" spans="1:5" ht="12" customHeight="1" x14ac:dyDescent="0.2">
      <c r="A108" s="194" t="s">
        <v>337</v>
      </c>
      <c r="B108" s="65" t="s">
        <v>265</v>
      </c>
      <c r="C108" s="164">
        <f>SUM('Z_6.1.1.sz.mell'!C108,'Z_6.1.2.sz.mell'!C109,'Z_6.1.3.sz.mell'!C109,'Z_6.1.4.sz.mell'!C109,'Z_6.1.5.sz.mell'!C109)</f>
        <v>0</v>
      </c>
      <c r="D108" s="164">
        <f>SUM('Z_6.1.1.sz.mell'!D108,'Z_6.1.2.sz.mell'!D109,'Z_6.1.3.sz.mell'!D109,'Z_6.1.4.sz.mell'!D109,'Z_6.1.5.sz.mell'!D109)</f>
        <v>0</v>
      </c>
      <c r="E108" s="744">
        <f>SUM('Z_6.1.1.sz.mell'!E108,'Z_6.1.2.sz.mell'!E109,'Z_6.1.3.sz.mell'!E109,'Z_6.1.4.sz.mell'!E109,'Z_6.1.5.sz.mell'!E109)</f>
        <v>0</v>
      </c>
    </row>
    <row r="109" spans="1:5" ht="12" customHeight="1" x14ac:dyDescent="0.2">
      <c r="A109" s="194" t="s">
        <v>338</v>
      </c>
      <c r="B109" s="64" t="s">
        <v>266</v>
      </c>
      <c r="C109" s="164">
        <f>SUM('Z_6.1.1.sz.mell'!C109,'Z_6.1.2.sz.mell'!C110,'Z_6.1.3.sz.mell'!C110,'Z_6.1.4.sz.mell'!C110,'Z_6.1.5.sz.mell'!C110)</f>
        <v>93718000</v>
      </c>
      <c r="D109" s="164">
        <f>SUM('Z_6.1.1.sz.mell'!D109,'Z_6.1.2.sz.mell'!D110,'Z_6.1.3.sz.mell'!D110,'Z_6.1.4.sz.mell'!D110,'Z_6.1.5.sz.mell'!D110)</f>
        <v>59105319</v>
      </c>
      <c r="E109" s="744">
        <f>SUM('Z_6.1.1.sz.mell'!E109,'Z_6.1.2.sz.mell'!E110,'Z_6.1.3.sz.mell'!E110,'Z_6.1.4.sz.mell'!E110,'Z_6.1.5.sz.mell'!E110)</f>
        <v>59175319</v>
      </c>
    </row>
    <row r="110" spans="1:5" ht="12" customHeight="1" x14ac:dyDescent="0.2">
      <c r="A110" s="194" t="s">
        <v>342</v>
      </c>
      <c r="B110" s="9" t="s">
        <v>36</v>
      </c>
      <c r="C110" s="164">
        <f>SUM('Z_6.1.1.sz.mell'!C110,'Z_6.1.2.sz.mell'!C111,'Z_6.1.3.sz.mell'!C111,'Z_6.1.4.sz.mell'!C111,'Z_6.1.5.sz.mell'!C111)</f>
        <v>5000000</v>
      </c>
      <c r="D110" s="164">
        <f>SUM('Z_6.1.1.sz.mell'!D110,'Z_6.1.2.sz.mell'!D111,'Z_6.1.3.sz.mell'!D111,'Z_6.1.4.sz.mell'!D111,'Z_6.1.5.sz.mell'!D111)</f>
        <v>1763990</v>
      </c>
      <c r="E110" s="744">
        <f>SUM('Z_6.1.1.sz.mell'!E110,'Z_6.1.2.sz.mell'!E111,'Z_6.1.3.sz.mell'!E111,'Z_6.1.4.sz.mell'!E111,'Z_6.1.5.sz.mell'!E111)</f>
        <v>0</v>
      </c>
    </row>
    <row r="111" spans="1:5" ht="12" customHeight="1" x14ac:dyDescent="0.2">
      <c r="A111" s="195" t="s">
        <v>343</v>
      </c>
      <c r="B111" s="6" t="s">
        <v>397</v>
      </c>
      <c r="C111" s="164">
        <f>SUM('Z_6.1.1.sz.mell'!C111,'Z_6.1.2.sz.mell'!C112,'Z_6.1.3.sz.mell'!C112,'Z_6.1.4.sz.mell'!C112,'Z_6.1.5.sz.mell'!C112)</f>
        <v>5000000</v>
      </c>
      <c r="D111" s="164">
        <f>SUM('Z_6.1.1.sz.mell'!D111,'Z_6.1.2.sz.mell'!D112,'Z_6.1.3.sz.mell'!D112,'Z_6.1.4.sz.mell'!D112,'Z_6.1.5.sz.mell'!D112)</f>
        <v>1763990</v>
      </c>
      <c r="E111" s="744">
        <f>SUM('Z_6.1.1.sz.mell'!E111,'Z_6.1.2.sz.mell'!E112,'Z_6.1.3.sz.mell'!E112,'Z_6.1.4.sz.mell'!E112,'Z_6.1.5.sz.mell'!E112)</f>
        <v>0</v>
      </c>
    </row>
    <row r="112" spans="1:5" ht="12" customHeight="1" thickBot="1" x14ac:dyDescent="0.25">
      <c r="A112" s="203" t="s">
        <v>344</v>
      </c>
      <c r="B112" s="66" t="s">
        <v>398</v>
      </c>
      <c r="C112" s="241"/>
      <c r="D112" s="308"/>
      <c r="E112" s="235"/>
    </row>
    <row r="113" spans="1:5" ht="12" customHeight="1" thickBot="1" x14ac:dyDescent="0.25">
      <c r="A113" s="25" t="s">
        <v>7</v>
      </c>
      <c r="B113" s="23" t="s">
        <v>267</v>
      </c>
      <c r="C113" s="163">
        <f>+C114+C116+C118</f>
        <v>780751000</v>
      </c>
      <c r="D113" s="250">
        <f>+D114+D116+D118</f>
        <v>787436161</v>
      </c>
      <c r="E113" s="100">
        <f>+E114+E116+E118</f>
        <v>413207937</v>
      </c>
    </row>
    <row r="114" spans="1:5" ht="12" customHeight="1" x14ac:dyDescent="0.2">
      <c r="A114" s="201" t="s">
        <v>70</v>
      </c>
      <c r="B114" s="8" t="s">
        <v>142</v>
      </c>
      <c r="C114" s="240">
        <f>SUM('Z_6.1.1.sz.mell'!C114,'Z_6.1.2.sz.mell'!C115,'Z_6.1.3.sz.mell'!C115,'Z_6.1.4.sz.mell'!C115,'Z_6.1.5.sz.mell'!C115)</f>
        <v>760600000</v>
      </c>
      <c r="D114" s="240">
        <f>SUM('Z_6.1.1.sz.mell'!D114,'Z_6.1.2.sz.mell'!D115,'Z_6.1.3.sz.mell'!D115,'Z_6.1.4.sz.mell'!D115,'Z_6.1.5.sz.mell'!D115)</f>
        <v>760626000</v>
      </c>
      <c r="E114" s="746">
        <f>SUM('Z_6.1.1.sz.mell'!E114,'Z_6.1.2.sz.mell'!E115,'Z_6.1.3.sz.mell'!E115,'Z_6.1.4.sz.mell'!E115,'Z_6.1.5.sz.mell'!E115)</f>
        <v>407294298</v>
      </c>
    </row>
    <row r="115" spans="1:5" ht="12" customHeight="1" x14ac:dyDescent="0.2">
      <c r="A115" s="193" t="s">
        <v>71</v>
      </c>
      <c r="B115" s="10" t="s">
        <v>271</v>
      </c>
      <c r="C115" s="164">
        <f>SUM('Z_6.1.1.sz.mell'!C115,'Z_6.1.2.sz.mell'!C116,'Z_6.1.3.sz.mell'!C116,'Z_6.1.4.sz.mell'!C116,'Z_6.1.5.sz.mell'!C116)</f>
        <v>0</v>
      </c>
      <c r="D115" s="164">
        <f>SUM('Z_6.1.1.sz.mell'!D115,'Z_6.1.2.sz.mell'!D116,'Z_6.1.3.sz.mell'!D116,'Z_6.1.4.sz.mell'!D116,'Z_6.1.5.sz.mell'!D116)</f>
        <v>0</v>
      </c>
      <c r="E115" s="744">
        <f>SUM('Z_6.1.1.sz.mell'!E115,'Z_6.1.2.sz.mell'!E116,'Z_6.1.3.sz.mell'!E116,'Z_6.1.4.sz.mell'!E116,'Z_6.1.5.sz.mell'!E116)</f>
        <v>0</v>
      </c>
    </row>
    <row r="116" spans="1:5" ht="12" customHeight="1" x14ac:dyDescent="0.2">
      <c r="A116" s="193" t="s">
        <v>72</v>
      </c>
      <c r="B116" s="10" t="s">
        <v>125</v>
      </c>
      <c r="C116" s="164">
        <f>SUM('Z_6.1.1.sz.mell'!C116,'Z_6.1.2.sz.mell'!C117,'Z_6.1.3.sz.mell'!C117,'Z_6.1.4.sz.mell'!C117,'Z_6.1.5.sz.mell'!C117)</f>
        <v>20151000</v>
      </c>
      <c r="D116" s="164">
        <f>SUM('Z_6.1.1.sz.mell'!D116,'Z_6.1.2.sz.mell'!D117,'Z_6.1.3.sz.mell'!D117,'Z_6.1.4.sz.mell'!D117,'Z_6.1.5.sz.mell'!D117)</f>
        <v>23810161</v>
      </c>
      <c r="E116" s="744">
        <f>SUM('Z_6.1.1.sz.mell'!E116,'Z_6.1.2.sz.mell'!E117,'Z_6.1.3.sz.mell'!E117,'Z_6.1.4.sz.mell'!E117,'Z_6.1.5.sz.mell'!E117)</f>
        <v>2913639</v>
      </c>
    </row>
    <row r="117" spans="1:5" ht="12" customHeight="1" x14ac:dyDescent="0.2">
      <c r="A117" s="193" t="s">
        <v>73</v>
      </c>
      <c r="B117" s="10" t="s">
        <v>272</v>
      </c>
      <c r="C117" s="164">
        <f>SUM('Z_6.1.1.sz.mell'!C117,'Z_6.1.2.sz.mell'!C118,'Z_6.1.3.sz.mell'!C118,'Z_6.1.4.sz.mell'!C118,'Z_6.1.5.sz.mell'!C118)</f>
        <v>0</v>
      </c>
      <c r="D117" s="164">
        <f>SUM('Z_6.1.1.sz.mell'!D117,'Z_6.1.2.sz.mell'!D118,'Z_6.1.3.sz.mell'!D118,'Z_6.1.4.sz.mell'!D118,'Z_6.1.5.sz.mell'!D118)</f>
        <v>0</v>
      </c>
      <c r="E117" s="744">
        <f>SUM('Z_6.1.1.sz.mell'!E117,'Z_6.1.2.sz.mell'!E118,'Z_6.1.3.sz.mell'!E118,'Z_6.1.4.sz.mell'!E118,'Z_6.1.5.sz.mell'!E118)</f>
        <v>0</v>
      </c>
    </row>
    <row r="118" spans="1:5" ht="12" customHeight="1" x14ac:dyDescent="0.2">
      <c r="A118" s="193" t="s">
        <v>74</v>
      </c>
      <c r="B118" s="109" t="s">
        <v>144</v>
      </c>
      <c r="C118" s="164">
        <f>SUM('Z_6.1.1.sz.mell'!C118,'Z_6.1.2.sz.mell'!C119,'Z_6.1.3.sz.mell'!C119,'Z_6.1.4.sz.mell'!C119,'Z_6.1.5.sz.mell'!C119)</f>
        <v>0</v>
      </c>
      <c r="D118" s="164">
        <f>SUM('Z_6.1.1.sz.mell'!D118,'Z_6.1.2.sz.mell'!D119,'Z_6.1.3.sz.mell'!D119,'Z_6.1.4.sz.mell'!D119,'Z_6.1.5.sz.mell'!D119)</f>
        <v>3000000</v>
      </c>
      <c r="E118" s="744">
        <f>SUM('Z_6.1.1.sz.mell'!E118,'Z_6.1.2.sz.mell'!E119,'Z_6.1.3.sz.mell'!E119,'Z_6.1.4.sz.mell'!E119,'Z_6.1.5.sz.mell'!E119)</f>
        <v>3000000</v>
      </c>
    </row>
    <row r="119" spans="1:5" ht="12" customHeight="1" x14ac:dyDescent="0.2">
      <c r="A119" s="193" t="s">
        <v>81</v>
      </c>
      <c r="B119" s="108" t="s">
        <v>330</v>
      </c>
      <c r="C119" s="164">
        <f>SUM('Z_6.1.1.sz.mell'!C119,'Z_6.1.2.sz.mell'!C120,'Z_6.1.3.sz.mell'!C120,'Z_6.1.4.sz.mell'!C120,'Z_6.1.5.sz.mell'!C120)</f>
        <v>0</v>
      </c>
      <c r="D119" s="164">
        <f>SUM('Z_6.1.1.sz.mell'!D119,'Z_6.1.2.sz.mell'!D120,'Z_6.1.3.sz.mell'!D120,'Z_6.1.4.sz.mell'!D120,'Z_6.1.5.sz.mell'!D120)</f>
        <v>0</v>
      </c>
      <c r="E119" s="744">
        <f>SUM('Z_6.1.1.sz.mell'!E119,'Z_6.1.2.sz.mell'!E120,'Z_6.1.3.sz.mell'!E120,'Z_6.1.4.sz.mell'!E120,'Z_6.1.5.sz.mell'!E120)</f>
        <v>0</v>
      </c>
    </row>
    <row r="120" spans="1:5" ht="12" customHeight="1" x14ac:dyDescent="0.2">
      <c r="A120" s="193" t="s">
        <v>83</v>
      </c>
      <c r="B120" s="172" t="s">
        <v>277</v>
      </c>
      <c r="C120" s="164">
        <f>SUM('Z_6.1.1.sz.mell'!C120,'Z_6.1.2.sz.mell'!C121,'Z_6.1.3.sz.mell'!C121,'Z_6.1.4.sz.mell'!C121,'Z_6.1.5.sz.mell'!C121)</f>
        <v>0</v>
      </c>
      <c r="D120" s="164">
        <f>SUM('Z_6.1.1.sz.mell'!D120,'Z_6.1.2.sz.mell'!D121,'Z_6.1.3.sz.mell'!D121,'Z_6.1.4.sz.mell'!D121,'Z_6.1.5.sz.mell'!D121)</f>
        <v>0</v>
      </c>
      <c r="E120" s="744">
        <f>SUM('Z_6.1.1.sz.mell'!E120,'Z_6.1.2.sz.mell'!E121,'Z_6.1.3.sz.mell'!E121,'Z_6.1.4.sz.mell'!E121,'Z_6.1.5.sz.mell'!E121)</f>
        <v>0</v>
      </c>
    </row>
    <row r="121" spans="1:5" ht="12" customHeight="1" x14ac:dyDescent="0.2">
      <c r="A121" s="193" t="s">
        <v>126</v>
      </c>
      <c r="B121" s="64" t="s">
        <v>260</v>
      </c>
      <c r="C121" s="164">
        <f>SUM('Z_6.1.1.sz.mell'!C121,'Z_6.1.2.sz.mell'!C122,'Z_6.1.3.sz.mell'!C122,'Z_6.1.4.sz.mell'!C122,'Z_6.1.5.sz.mell'!C122)</f>
        <v>0</v>
      </c>
      <c r="D121" s="164">
        <f>SUM('Z_6.1.1.sz.mell'!D121,'Z_6.1.2.sz.mell'!D122,'Z_6.1.3.sz.mell'!D122,'Z_6.1.4.sz.mell'!D122,'Z_6.1.5.sz.mell'!D122)</f>
        <v>0</v>
      </c>
      <c r="E121" s="744">
        <f>SUM('Z_6.1.1.sz.mell'!E121,'Z_6.1.2.sz.mell'!E122,'Z_6.1.3.sz.mell'!E122,'Z_6.1.4.sz.mell'!E122,'Z_6.1.5.sz.mell'!E122)</f>
        <v>0</v>
      </c>
    </row>
    <row r="122" spans="1:5" ht="12" customHeight="1" x14ac:dyDescent="0.2">
      <c r="A122" s="193" t="s">
        <v>127</v>
      </c>
      <c r="B122" s="64" t="s">
        <v>276</v>
      </c>
      <c r="C122" s="164">
        <f>SUM('Z_6.1.1.sz.mell'!C122,'Z_6.1.2.sz.mell'!C123,'Z_6.1.3.sz.mell'!C123,'Z_6.1.4.sz.mell'!C123,'Z_6.1.5.sz.mell'!C123)</f>
        <v>0</v>
      </c>
      <c r="D122" s="164">
        <f>SUM('Z_6.1.1.sz.mell'!D122,'Z_6.1.2.sz.mell'!D123,'Z_6.1.3.sz.mell'!D123,'Z_6.1.4.sz.mell'!D123,'Z_6.1.5.sz.mell'!D123)</f>
        <v>0</v>
      </c>
      <c r="E122" s="744">
        <f>SUM('Z_6.1.1.sz.mell'!E122,'Z_6.1.2.sz.mell'!E123,'Z_6.1.3.sz.mell'!E123,'Z_6.1.4.sz.mell'!E123,'Z_6.1.5.sz.mell'!E123)</f>
        <v>0</v>
      </c>
    </row>
    <row r="123" spans="1:5" ht="12" customHeight="1" x14ac:dyDescent="0.2">
      <c r="A123" s="193" t="s">
        <v>128</v>
      </c>
      <c r="B123" s="64" t="s">
        <v>275</v>
      </c>
      <c r="C123" s="164">
        <f>SUM('Z_6.1.1.sz.mell'!C123,'Z_6.1.2.sz.mell'!C124,'Z_6.1.3.sz.mell'!C124,'Z_6.1.4.sz.mell'!C124,'Z_6.1.5.sz.mell'!C124)</f>
        <v>0</v>
      </c>
      <c r="D123" s="164">
        <f>SUM('Z_6.1.1.sz.mell'!D123,'Z_6.1.2.sz.mell'!D124,'Z_6.1.3.sz.mell'!D124,'Z_6.1.4.sz.mell'!D124,'Z_6.1.5.sz.mell'!D124)</f>
        <v>0</v>
      </c>
      <c r="E123" s="744">
        <f>SUM('Z_6.1.1.sz.mell'!E123,'Z_6.1.2.sz.mell'!E124,'Z_6.1.3.sz.mell'!E124,'Z_6.1.4.sz.mell'!E124,'Z_6.1.5.sz.mell'!E124)</f>
        <v>0</v>
      </c>
    </row>
    <row r="124" spans="1:5" ht="12" customHeight="1" x14ac:dyDescent="0.2">
      <c r="A124" s="193" t="s">
        <v>268</v>
      </c>
      <c r="B124" s="64" t="s">
        <v>263</v>
      </c>
      <c r="C124" s="164">
        <f>SUM('Z_6.1.1.sz.mell'!C124,'Z_6.1.2.sz.mell'!C125,'Z_6.1.3.sz.mell'!C125,'Z_6.1.4.sz.mell'!C125,'Z_6.1.5.sz.mell'!C125)</f>
        <v>0</v>
      </c>
      <c r="D124" s="164">
        <f>SUM('Z_6.1.1.sz.mell'!D124,'Z_6.1.2.sz.mell'!D125,'Z_6.1.3.sz.mell'!D125,'Z_6.1.4.sz.mell'!D125,'Z_6.1.5.sz.mell'!D125)</f>
        <v>3000000</v>
      </c>
      <c r="E124" s="744">
        <f>SUM('Z_6.1.1.sz.mell'!E124,'Z_6.1.2.sz.mell'!E125,'Z_6.1.3.sz.mell'!E125,'Z_6.1.4.sz.mell'!E125,'Z_6.1.5.sz.mell'!E125)</f>
        <v>3000000</v>
      </c>
    </row>
    <row r="125" spans="1:5" ht="12" customHeight="1" x14ac:dyDescent="0.2">
      <c r="A125" s="193" t="s">
        <v>269</v>
      </c>
      <c r="B125" s="64" t="s">
        <v>274</v>
      </c>
      <c r="C125" s="164">
        <f>SUM('Z_6.1.1.sz.mell'!C125,'Z_6.1.2.sz.mell'!C126,'Z_6.1.3.sz.mell'!C126,'Z_6.1.4.sz.mell'!C126,'Z_6.1.5.sz.mell'!C126)</f>
        <v>0</v>
      </c>
      <c r="D125" s="164">
        <f>SUM('Z_6.1.1.sz.mell'!D125,'Z_6.1.2.sz.mell'!D126,'Z_6.1.3.sz.mell'!D126,'Z_6.1.4.sz.mell'!D126,'Z_6.1.5.sz.mell'!D126)</f>
        <v>0</v>
      </c>
      <c r="E125" s="744">
        <f>SUM('Z_6.1.1.sz.mell'!E125,'Z_6.1.2.sz.mell'!E126,'Z_6.1.3.sz.mell'!E126,'Z_6.1.4.sz.mell'!E126,'Z_6.1.5.sz.mell'!E126)</f>
        <v>0</v>
      </c>
    </row>
    <row r="126" spans="1:5" ht="12" customHeight="1" thickBot="1" x14ac:dyDescent="0.25">
      <c r="A126" s="774" t="s">
        <v>270</v>
      </c>
      <c r="B126" s="66" t="s">
        <v>273</v>
      </c>
      <c r="C126" s="241">
        <f>SUM('Z_6.1.1.sz.mell'!C126,'Z_6.1.2.sz.mell'!C127,'Z_6.1.3.sz.mell'!C127,'Z_6.1.4.sz.mell'!C127,'Z_6.1.5.sz.mell'!C127)</f>
        <v>0</v>
      </c>
      <c r="D126" s="241">
        <f>SUM('Z_6.1.1.sz.mell'!D126,'Z_6.1.2.sz.mell'!D127,'Z_6.1.3.sz.mell'!D127,'Z_6.1.4.sz.mell'!D127,'Z_6.1.5.sz.mell'!D127)</f>
        <v>0</v>
      </c>
      <c r="E126" s="765">
        <f>SUM('Z_6.1.1.sz.mell'!E126,'Z_6.1.2.sz.mell'!E127,'Z_6.1.3.sz.mell'!E127,'Z_6.1.4.sz.mell'!E127,'Z_6.1.5.sz.mell'!E127)</f>
        <v>0</v>
      </c>
    </row>
    <row r="127" spans="1:5" ht="12" customHeight="1" thickBot="1" x14ac:dyDescent="0.25">
      <c r="A127" s="25" t="s">
        <v>8</v>
      </c>
      <c r="B127" s="59" t="s">
        <v>347</v>
      </c>
      <c r="C127" s="163">
        <f>+C92+C113</f>
        <v>1351380000</v>
      </c>
      <c r="D127" s="250">
        <f>+D92+D113</f>
        <v>1373479892</v>
      </c>
      <c r="E127" s="100">
        <f>+E92+E113</f>
        <v>921745133</v>
      </c>
    </row>
    <row r="128" spans="1:5" ht="12" customHeight="1" thickBot="1" x14ac:dyDescent="0.25">
      <c r="A128" s="25" t="s">
        <v>9</v>
      </c>
      <c r="B128" s="59" t="s">
        <v>348</v>
      </c>
      <c r="C128" s="163">
        <f>+C129+C130+C131</f>
        <v>0</v>
      </c>
      <c r="D128" s="250">
        <f>+D129+D130+D131</f>
        <v>0</v>
      </c>
      <c r="E128" s="100">
        <f>+E129+E130+E131</f>
        <v>0</v>
      </c>
    </row>
    <row r="129" spans="1:5" s="55" customFormat="1" ht="12" customHeight="1" x14ac:dyDescent="0.2">
      <c r="A129" s="193" t="s">
        <v>175</v>
      </c>
      <c r="B129" s="7" t="s">
        <v>402</v>
      </c>
      <c r="C129" s="164"/>
      <c r="D129" s="252"/>
      <c r="E129" s="101"/>
    </row>
    <row r="130" spans="1:5" ht="12" customHeight="1" x14ac:dyDescent="0.2">
      <c r="A130" s="193" t="s">
        <v>176</v>
      </c>
      <c r="B130" s="7" t="s">
        <v>356</v>
      </c>
      <c r="C130" s="164"/>
      <c r="D130" s="252"/>
      <c r="E130" s="101"/>
    </row>
    <row r="131" spans="1:5" ht="12" customHeight="1" thickBot="1" x14ac:dyDescent="0.25">
      <c r="A131" s="202" t="s">
        <v>177</v>
      </c>
      <c r="B131" s="5" t="s">
        <v>401</v>
      </c>
      <c r="C131" s="164"/>
      <c r="D131" s="252"/>
      <c r="E131" s="101"/>
    </row>
    <row r="132" spans="1:5" ht="12" customHeight="1" thickBot="1" x14ac:dyDescent="0.25">
      <c r="A132" s="25" t="s">
        <v>10</v>
      </c>
      <c r="B132" s="59" t="s">
        <v>349</v>
      </c>
      <c r="C132" s="163">
        <f>+C133+C134+C135+C136+C137+C138</f>
        <v>0</v>
      </c>
      <c r="D132" s="250">
        <f>+D133+D134+D135+D136+D137+D138</f>
        <v>0</v>
      </c>
      <c r="E132" s="100">
        <f>+E133+E134+E135+E136+E137+E138</f>
        <v>0</v>
      </c>
    </row>
    <row r="133" spans="1:5" ht="12" customHeight="1" x14ac:dyDescent="0.2">
      <c r="A133" s="193" t="s">
        <v>57</v>
      </c>
      <c r="B133" s="7" t="s">
        <v>358</v>
      </c>
      <c r="C133" s="164"/>
      <c r="D133" s="252"/>
      <c r="E133" s="101"/>
    </row>
    <row r="134" spans="1:5" ht="12" customHeight="1" x14ac:dyDescent="0.2">
      <c r="A134" s="193" t="s">
        <v>58</v>
      </c>
      <c r="B134" s="7" t="s">
        <v>350</v>
      </c>
      <c r="C134" s="164"/>
      <c r="D134" s="252"/>
      <c r="E134" s="101"/>
    </row>
    <row r="135" spans="1:5" ht="12" customHeight="1" x14ac:dyDescent="0.2">
      <c r="A135" s="193" t="s">
        <v>59</v>
      </c>
      <c r="B135" s="7" t="s">
        <v>351</v>
      </c>
      <c r="C135" s="164"/>
      <c r="D135" s="252"/>
      <c r="E135" s="101"/>
    </row>
    <row r="136" spans="1:5" ht="12" customHeight="1" x14ac:dyDescent="0.2">
      <c r="A136" s="193" t="s">
        <v>113</v>
      </c>
      <c r="B136" s="7" t="s">
        <v>400</v>
      </c>
      <c r="C136" s="164"/>
      <c r="D136" s="252"/>
      <c r="E136" s="101"/>
    </row>
    <row r="137" spans="1:5" ht="12" customHeight="1" x14ac:dyDescent="0.2">
      <c r="A137" s="193" t="s">
        <v>114</v>
      </c>
      <c r="B137" s="7" t="s">
        <v>353</v>
      </c>
      <c r="C137" s="164"/>
      <c r="D137" s="252"/>
      <c r="E137" s="101"/>
    </row>
    <row r="138" spans="1:5" s="55" customFormat="1" ht="12" customHeight="1" thickBot="1" x14ac:dyDescent="0.25">
      <c r="A138" s="202" t="s">
        <v>115</v>
      </c>
      <c r="B138" s="5" t="s">
        <v>354</v>
      </c>
      <c r="C138" s="164"/>
      <c r="D138" s="252"/>
      <c r="E138" s="101"/>
    </row>
    <row r="139" spans="1:5" ht="12" customHeight="1" thickBot="1" x14ac:dyDescent="0.25">
      <c r="A139" s="25" t="s">
        <v>11</v>
      </c>
      <c r="B139" s="59" t="s">
        <v>412</v>
      </c>
      <c r="C139" s="169">
        <f>+C140+C141+C143+C144+C142</f>
        <v>199602170</v>
      </c>
      <c r="D139" s="254">
        <f>+D140+D141+D143+D144+D142</f>
        <v>205399706</v>
      </c>
      <c r="E139" s="205">
        <f>+E140+E141+E143+E144+E142</f>
        <v>195755027</v>
      </c>
    </row>
    <row r="140" spans="1:5" x14ac:dyDescent="0.2">
      <c r="A140" s="201" t="s">
        <v>60</v>
      </c>
      <c r="B140" s="8" t="s">
        <v>278</v>
      </c>
      <c r="C140" s="240">
        <f>SUM('Z_6.1.1.sz.mell'!C140,'Z_6.1.2.sz.mell'!C141,'Z_6.1.3.sz.mell'!C141,'Z_6.1.4.sz.mell'!C141,'Z_6.1.5.sz.mell'!C141)</f>
        <v>0</v>
      </c>
      <c r="D140" s="240">
        <f>SUM('Z_6.1.1.sz.mell'!D140,'Z_6.1.2.sz.mell'!D141,'Z_6.1.3.sz.mell'!D141,'Z_6.1.4.sz.mell'!D141,'Z_6.1.5.sz.mell'!D141)</f>
        <v>0</v>
      </c>
      <c r="E140" s="746">
        <f>SUM('Z_6.1.1.sz.mell'!E140,'Z_6.1.2.sz.mell'!E141,'Z_6.1.3.sz.mell'!E141,'Z_6.1.4.sz.mell'!E141,'Z_6.1.5.sz.mell'!E141)</f>
        <v>0</v>
      </c>
    </row>
    <row r="141" spans="1:5" ht="12" customHeight="1" x14ac:dyDescent="0.2">
      <c r="A141" s="193" t="s">
        <v>61</v>
      </c>
      <c r="B141" s="7" t="s">
        <v>279</v>
      </c>
      <c r="C141" s="164">
        <f>SUM('Z_6.1.1.sz.mell'!C141,'Z_6.1.2.sz.mell'!C142,'Z_6.1.3.sz.mell'!C142,'Z_6.1.4.sz.mell'!C142,'Z_6.1.5.sz.mell'!C142)</f>
        <v>9956170</v>
      </c>
      <c r="D141" s="164">
        <f>SUM('Z_6.1.1.sz.mell'!D141,'Z_6.1.2.sz.mell'!D142,'Z_6.1.3.sz.mell'!D142,'Z_6.1.4.sz.mell'!D142,'Z_6.1.5.sz.mell'!D142)</f>
        <v>9956170</v>
      </c>
      <c r="E141" s="744">
        <f>SUM('Z_6.1.1.sz.mell'!E141,'Z_6.1.2.sz.mell'!E142,'Z_6.1.3.sz.mell'!E142,'Z_6.1.4.sz.mell'!E142,'Z_6.1.5.sz.mell'!E142)</f>
        <v>9956170</v>
      </c>
    </row>
    <row r="142" spans="1:5" ht="12" customHeight="1" x14ac:dyDescent="0.2">
      <c r="A142" s="193" t="s">
        <v>195</v>
      </c>
      <c r="B142" s="7" t="s">
        <v>411</v>
      </c>
      <c r="C142" s="164">
        <f>SUM('Z_6.1.1.sz.mell'!C142,'Z_6.1.2.sz.mell'!C143,'Z_6.1.3.sz.mell'!C143,'Z_6.1.4.sz.mell'!C143,'Z_6.1.5.sz.mell'!C143)</f>
        <v>189646000</v>
      </c>
      <c r="D142" s="164">
        <f>SUM('Z_6.1.1.sz.mell'!D142,'Z_6.1.2.sz.mell'!D143,'Z_6.1.3.sz.mell'!D143,'Z_6.1.4.sz.mell'!D143,'Z_6.1.5.sz.mell'!D143)</f>
        <v>195443536</v>
      </c>
      <c r="E142" s="744">
        <f>SUM('Z_6.1.1.sz.mell'!E142,'Z_6.1.2.sz.mell'!E143,'Z_6.1.3.sz.mell'!E143,'Z_6.1.4.sz.mell'!E143,'Z_6.1.5.sz.mell'!E143)</f>
        <v>185798857</v>
      </c>
    </row>
    <row r="143" spans="1:5" s="55" customFormat="1" ht="12" customHeight="1" x14ac:dyDescent="0.2">
      <c r="A143" s="193" t="s">
        <v>196</v>
      </c>
      <c r="B143" s="7" t="s">
        <v>363</v>
      </c>
      <c r="C143" s="164">
        <f>SUM('Z_6.1.1.sz.mell'!C143,'Z_6.1.2.sz.mell'!C144,'Z_6.1.3.sz.mell'!C144,'Z_6.1.4.sz.mell'!C144,'Z_6.1.5.sz.mell'!C144)</f>
        <v>0</v>
      </c>
      <c r="D143" s="164">
        <f>SUM('Z_6.1.1.sz.mell'!D143,'Z_6.1.2.sz.mell'!D144,'Z_6.1.3.sz.mell'!D144,'Z_6.1.4.sz.mell'!D144,'Z_6.1.5.sz.mell'!D144)</f>
        <v>0</v>
      </c>
      <c r="E143" s="744">
        <f>SUM('Z_6.1.1.sz.mell'!E143,'Z_6.1.2.sz.mell'!E144,'Z_6.1.3.sz.mell'!E144,'Z_6.1.4.sz.mell'!E144,'Z_6.1.5.sz.mell'!E144)</f>
        <v>0</v>
      </c>
    </row>
    <row r="144" spans="1:5" s="55" customFormat="1" ht="12" customHeight="1" thickBot="1" x14ac:dyDescent="0.25">
      <c r="A144" s="774" t="s">
        <v>197</v>
      </c>
      <c r="B144" s="775" t="s">
        <v>295</v>
      </c>
      <c r="C144" s="241">
        <f>SUM('Z_6.1.1.sz.mell'!C144,'Z_6.1.2.sz.mell'!C145,'Z_6.1.3.sz.mell'!C145,'Z_6.1.4.sz.mell'!C145,'Z_6.1.5.sz.mell'!C145)</f>
        <v>0</v>
      </c>
      <c r="D144" s="241">
        <f>SUM('Z_6.1.1.sz.mell'!D144,'Z_6.1.2.sz.mell'!D145,'Z_6.1.3.sz.mell'!D145,'Z_6.1.4.sz.mell'!D145,'Z_6.1.5.sz.mell'!D145)</f>
        <v>0</v>
      </c>
      <c r="E144" s="765">
        <f>SUM('Z_6.1.1.sz.mell'!E144,'Z_6.1.2.sz.mell'!E145,'Z_6.1.3.sz.mell'!E145,'Z_6.1.4.sz.mell'!E145,'Z_6.1.5.sz.mell'!E145)</f>
        <v>0</v>
      </c>
    </row>
    <row r="145" spans="1:5" s="55" customFormat="1" ht="12" customHeight="1" thickBot="1" x14ac:dyDescent="0.25">
      <c r="A145" s="25" t="s">
        <v>12</v>
      </c>
      <c r="B145" s="59" t="s">
        <v>364</v>
      </c>
      <c r="C145" s="243">
        <f>+C146+C147+C148+C149+C150</f>
        <v>0</v>
      </c>
      <c r="D145" s="255">
        <f>+D146+D147+D148+D149+D150</f>
        <v>0</v>
      </c>
      <c r="E145" s="237">
        <f>+E146+E147+E148+E149+E150</f>
        <v>0</v>
      </c>
    </row>
    <row r="146" spans="1:5" s="55" customFormat="1" ht="12" customHeight="1" x14ac:dyDescent="0.2">
      <c r="A146" s="193" t="s">
        <v>62</v>
      </c>
      <c r="B146" s="7" t="s">
        <v>359</v>
      </c>
      <c r="C146" s="164"/>
      <c r="D146" s="252"/>
      <c r="E146" s="101"/>
    </row>
    <row r="147" spans="1:5" s="55" customFormat="1" ht="12" customHeight="1" x14ac:dyDescent="0.2">
      <c r="A147" s="193" t="s">
        <v>63</v>
      </c>
      <c r="B147" s="7" t="s">
        <v>366</v>
      </c>
      <c r="C147" s="164"/>
      <c r="D147" s="252"/>
      <c r="E147" s="101"/>
    </row>
    <row r="148" spans="1:5" s="55" customFormat="1" ht="12" customHeight="1" x14ac:dyDescent="0.2">
      <c r="A148" s="193" t="s">
        <v>207</v>
      </c>
      <c r="B148" s="7" t="s">
        <v>361</v>
      </c>
      <c r="C148" s="164"/>
      <c r="D148" s="252"/>
      <c r="E148" s="101"/>
    </row>
    <row r="149" spans="1:5" s="55" customFormat="1" ht="12" customHeight="1" x14ac:dyDescent="0.2">
      <c r="A149" s="193" t="s">
        <v>208</v>
      </c>
      <c r="B149" s="7" t="s">
        <v>403</v>
      </c>
      <c r="C149" s="164"/>
      <c r="D149" s="252"/>
      <c r="E149" s="101"/>
    </row>
    <row r="150" spans="1:5" ht="12.75" customHeight="1" thickBot="1" x14ac:dyDescent="0.25">
      <c r="A150" s="202" t="s">
        <v>365</v>
      </c>
      <c r="B150" s="5" t="s">
        <v>368</v>
      </c>
      <c r="C150" s="166"/>
      <c r="D150" s="253"/>
      <c r="E150" s="103"/>
    </row>
    <row r="151" spans="1:5" ht="12.75" customHeight="1" thickBot="1" x14ac:dyDescent="0.25">
      <c r="A151" s="232" t="s">
        <v>13</v>
      </c>
      <c r="B151" s="59" t="s">
        <v>369</v>
      </c>
      <c r="C151" s="243"/>
      <c r="D151" s="255"/>
      <c r="E151" s="237"/>
    </row>
    <row r="152" spans="1:5" ht="12.75" customHeight="1" thickBot="1" x14ac:dyDescent="0.25">
      <c r="A152" s="232" t="s">
        <v>14</v>
      </c>
      <c r="B152" s="59" t="s">
        <v>370</v>
      </c>
      <c r="C152" s="243"/>
      <c r="D152" s="255"/>
      <c r="E152" s="237"/>
    </row>
    <row r="153" spans="1:5" ht="12" customHeight="1" thickBot="1" x14ac:dyDescent="0.25">
      <c r="A153" s="25" t="s">
        <v>15</v>
      </c>
      <c r="B153" s="59" t="s">
        <v>372</v>
      </c>
      <c r="C153" s="245">
        <f>+C128+C132+C139+C145+C151+C152</f>
        <v>199602170</v>
      </c>
      <c r="D153" s="257">
        <f>+D128+D132+D139+D145+D151+D152</f>
        <v>205399706</v>
      </c>
      <c r="E153" s="239">
        <f>+E128+E132+E139+E145+E151+E152</f>
        <v>195755027</v>
      </c>
    </row>
    <row r="154" spans="1:5" ht="15.2" customHeight="1" thickBot="1" x14ac:dyDescent="0.25">
      <c r="A154" s="204" t="s">
        <v>16</v>
      </c>
      <c r="B154" s="150" t="s">
        <v>371</v>
      </c>
      <c r="C154" s="245">
        <f>+C127+C153</f>
        <v>1550982170</v>
      </c>
      <c r="D154" s="257">
        <f>+D127+D153</f>
        <v>1578879598</v>
      </c>
      <c r="E154" s="239">
        <f>+E127+E153</f>
        <v>1117500160</v>
      </c>
    </row>
    <row r="155" spans="1:5" ht="13.5" thickBot="1" x14ac:dyDescent="0.25">
      <c r="A155" s="153"/>
      <c r="B155" s="154"/>
      <c r="C155" s="705"/>
      <c r="D155" s="705"/>
      <c r="E155" s="155"/>
    </row>
    <row r="156" spans="1:5" ht="15.2" customHeight="1" thickBot="1" x14ac:dyDescent="0.25">
      <c r="A156" s="314" t="s">
        <v>487</v>
      </c>
      <c r="B156" s="780"/>
      <c r="C156" s="784">
        <f>SUM('Z_6.1.1.sz.mell'!C156,'Z_6.1.2.sz.mell'!C157,'Z_6.1.3.sz.mell'!C157,'Z_6.1.4.sz.mell'!C157,'Z_6.1.5.sz.mell'!C157)</f>
        <v>16.5</v>
      </c>
      <c r="D156" s="307"/>
      <c r="E156" s="785">
        <f>SUM('Z_6.1.1.sz.mell'!E156,'Z_6.1.2.sz.mell'!E157,'Z_6.1.3.sz.mell'!E157,'Z_6.1.4.sz.mell'!E157,'Z_6.1.5.sz.mell'!E157)</f>
        <v>21</v>
      </c>
    </row>
    <row r="157" spans="1:5" ht="14.45" customHeight="1" thickBot="1" x14ac:dyDescent="0.25">
      <c r="A157" s="316" t="s">
        <v>488</v>
      </c>
      <c r="B157" s="783"/>
      <c r="C157" s="781">
        <f>SUM('Z_6.1.1.sz.mell'!C157,'Z_6.1.2.sz.mell'!C158,'Z_6.1.3.sz.mell'!C158,'Z_6.1.4.sz.mell'!C158,'Z_6.1.5.sz.mell'!C158)</f>
        <v>30</v>
      </c>
      <c r="D157" s="307"/>
      <c r="E157" s="782">
        <f>SUM('Z_6.1.1.sz.mell'!E157,'Z_6.1.2.sz.mell'!E158,'Z_6.1.3.sz.mell'!E158,'Z_6.1.4.sz.mell'!E158,'Z_6.1.5.sz.mell'!E158)</f>
        <v>28</v>
      </c>
    </row>
  </sheetData>
  <sheetProtection formatCells="0"/>
  <mergeCells count="5">
    <mergeCell ref="B2:D2"/>
    <mergeCell ref="B3:D3"/>
    <mergeCell ref="A7:E7"/>
    <mergeCell ref="A91:E91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8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theme="7" tint="0.39997558519241921"/>
  </sheetPr>
  <dimension ref="A1:K157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1030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410</v>
      </c>
      <c r="C3" s="911"/>
      <c r="D3" s="911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281005852</v>
      </c>
      <c r="D8" s="250">
        <f>+D9+D10+D11+D12+D13+D14</f>
        <v>296675563</v>
      </c>
      <c r="E8" s="100">
        <f>+E9+E10+E11+E12+E13+E14</f>
        <v>296675563</v>
      </c>
    </row>
    <row r="9" spans="1:5" s="53" customFormat="1" ht="12" customHeight="1" x14ac:dyDescent="0.2">
      <c r="A9" s="193" t="s">
        <v>64</v>
      </c>
      <c r="B9" s="176" t="s">
        <v>161</v>
      </c>
      <c r="C9" s="750">
        <v>118740915</v>
      </c>
      <c r="D9" s="240">
        <v>121846788</v>
      </c>
      <c r="E9" s="102">
        <v>121846788</v>
      </c>
    </row>
    <row r="10" spans="1:5" s="54" customFormat="1" ht="12" customHeight="1" x14ac:dyDescent="0.2">
      <c r="A10" s="194" t="s">
        <v>65</v>
      </c>
      <c r="B10" s="177" t="s">
        <v>162</v>
      </c>
      <c r="C10" s="751">
        <v>77535718</v>
      </c>
      <c r="D10" s="164">
        <v>81574634</v>
      </c>
      <c r="E10" s="101">
        <v>81574634</v>
      </c>
    </row>
    <row r="11" spans="1:5" s="54" customFormat="1" ht="12" customHeight="1" x14ac:dyDescent="0.2">
      <c r="A11" s="194" t="s">
        <v>66</v>
      </c>
      <c r="B11" s="177" t="s">
        <v>163</v>
      </c>
      <c r="C11" s="752">
        <v>79019229</v>
      </c>
      <c r="D11" s="164">
        <v>70052183</v>
      </c>
      <c r="E11" s="101">
        <v>70052183</v>
      </c>
    </row>
    <row r="12" spans="1:5" s="54" customFormat="1" ht="12" customHeight="1" x14ac:dyDescent="0.2">
      <c r="A12" s="194" t="s">
        <v>67</v>
      </c>
      <c r="B12" s="177" t="s">
        <v>164</v>
      </c>
      <c r="C12" s="752">
        <v>5709990</v>
      </c>
      <c r="D12" s="164">
        <v>6233358</v>
      </c>
      <c r="E12" s="101">
        <v>6233358</v>
      </c>
    </row>
    <row r="13" spans="1:5" s="54" customFormat="1" ht="12" customHeight="1" x14ac:dyDescent="0.2">
      <c r="A13" s="194" t="s">
        <v>98</v>
      </c>
      <c r="B13" s="177" t="s">
        <v>391</v>
      </c>
      <c r="C13" s="164"/>
      <c r="D13" s="252">
        <v>16968600</v>
      </c>
      <c r="E13" s="101">
        <v>16968600</v>
      </c>
    </row>
    <row r="14" spans="1:5" s="53" customFormat="1" ht="12" customHeight="1" thickBot="1" x14ac:dyDescent="0.25">
      <c r="A14" s="195" t="s">
        <v>68</v>
      </c>
      <c r="B14" s="178" t="s">
        <v>332</v>
      </c>
      <c r="C14" s="164"/>
      <c r="D14" s="252"/>
      <c r="E14" s="101"/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27855000</v>
      </c>
      <c r="D15" s="250">
        <f>+D16+D17+D18+D19+D20</f>
        <v>39123681</v>
      </c>
      <c r="E15" s="100">
        <f>+E16+E17+E18+E19+E20</f>
        <v>34376503</v>
      </c>
    </row>
    <row r="16" spans="1:5" s="53" customFormat="1" ht="12" customHeight="1" x14ac:dyDescent="0.2">
      <c r="A16" s="193" t="s">
        <v>70</v>
      </c>
      <c r="B16" s="176" t="s">
        <v>166</v>
      </c>
      <c r="C16" s="165"/>
      <c r="D16" s="251"/>
      <c r="E16" s="102"/>
    </row>
    <row r="17" spans="1:5" s="53" customFormat="1" ht="12" customHeight="1" x14ac:dyDescent="0.2">
      <c r="A17" s="194" t="s">
        <v>71</v>
      </c>
      <c r="B17" s="177" t="s">
        <v>167</v>
      </c>
      <c r="C17" s="164"/>
      <c r="D17" s="252"/>
      <c r="E17" s="101"/>
    </row>
    <row r="18" spans="1:5" s="53" customFormat="1" ht="12" customHeight="1" x14ac:dyDescent="0.2">
      <c r="A18" s="194" t="s">
        <v>72</v>
      </c>
      <c r="B18" s="177" t="s">
        <v>324</v>
      </c>
      <c r="C18" s="164"/>
      <c r="D18" s="252"/>
      <c r="E18" s="101"/>
    </row>
    <row r="19" spans="1:5" s="53" customFormat="1" ht="12" customHeight="1" x14ac:dyDescent="0.2">
      <c r="A19" s="194" t="s">
        <v>73</v>
      </c>
      <c r="B19" s="177" t="s">
        <v>325</v>
      </c>
      <c r="C19" s="164"/>
      <c r="D19" s="252"/>
      <c r="E19" s="101"/>
    </row>
    <row r="20" spans="1:5" s="53" customFormat="1" ht="12" customHeight="1" x14ac:dyDescent="0.2">
      <c r="A20" s="194" t="s">
        <v>74</v>
      </c>
      <c r="B20" s="177" t="s">
        <v>168</v>
      </c>
      <c r="C20" s="164">
        <v>27855000</v>
      </c>
      <c r="D20" s="252">
        <v>39123681</v>
      </c>
      <c r="E20" s="101">
        <v>34376503</v>
      </c>
    </row>
    <row r="21" spans="1:5" s="54" customFormat="1" ht="12" customHeight="1" thickBot="1" x14ac:dyDescent="0.25">
      <c r="A21" s="195" t="s">
        <v>81</v>
      </c>
      <c r="B21" s="178" t="s">
        <v>169</v>
      </c>
      <c r="C21" s="166">
        <v>4520525</v>
      </c>
      <c r="D21" s="253">
        <v>4520525</v>
      </c>
      <c r="E21" s="103">
        <v>4520525</v>
      </c>
    </row>
    <row r="22" spans="1:5" s="54" customFormat="1" ht="12" customHeight="1" thickBot="1" x14ac:dyDescent="0.25">
      <c r="A22" s="25" t="s">
        <v>8</v>
      </c>
      <c r="B22" s="19" t="s">
        <v>170</v>
      </c>
      <c r="C22" s="163">
        <f>+C23+C24+C25+C26+C27</f>
        <v>954078268</v>
      </c>
      <c r="D22" s="250">
        <f>+D23+D24+D25+D26+D27</f>
        <v>335500820</v>
      </c>
      <c r="E22" s="100">
        <f>+E23+E24+E25+E26+E27</f>
        <v>76000626</v>
      </c>
    </row>
    <row r="23" spans="1:5" s="54" customFormat="1" ht="12" customHeight="1" x14ac:dyDescent="0.2">
      <c r="A23" s="193" t="s">
        <v>53</v>
      </c>
      <c r="B23" s="176" t="s">
        <v>171</v>
      </c>
      <c r="C23" s="165"/>
      <c r="D23" s="251"/>
      <c r="E23" s="102"/>
    </row>
    <row r="24" spans="1:5" s="53" customFormat="1" ht="12" customHeight="1" x14ac:dyDescent="0.2">
      <c r="A24" s="194" t="s">
        <v>54</v>
      </c>
      <c r="B24" s="177" t="s">
        <v>172</v>
      </c>
      <c r="C24" s="164"/>
      <c r="D24" s="252"/>
      <c r="E24" s="101"/>
    </row>
    <row r="25" spans="1:5" s="54" customFormat="1" ht="12" customHeight="1" x14ac:dyDescent="0.2">
      <c r="A25" s="194" t="s">
        <v>55</v>
      </c>
      <c r="B25" s="177" t="s">
        <v>326</v>
      </c>
      <c r="C25" s="164"/>
      <c r="D25" s="252"/>
      <c r="E25" s="101"/>
    </row>
    <row r="26" spans="1:5" s="54" customFormat="1" ht="12" customHeight="1" x14ac:dyDescent="0.2">
      <c r="A26" s="194" t="s">
        <v>56</v>
      </c>
      <c r="B26" s="177" t="s">
        <v>327</v>
      </c>
      <c r="C26" s="164"/>
      <c r="D26" s="252"/>
      <c r="E26" s="101"/>
    </row>
    <row r="27" spans="1:5" s="54" customFormat="1" ht="12" customHeight="1" x14ac:dyDescent="0.2">
      <c r="A27" s="194" t="s">
        <v>109</v>
      </c>
      <c r="B27" s="177" t="s">
        <v>173</v>
      </c>
      <c r="C27" s="164">
        <v>954078268</v>
      </c>
      <c r="D27" s="252">
        <v>335500820</v>
      </c>
      <c r="E27" s="101">
        <v>76000626</v>
      </c>
    </row>
    <row r="28" spans="1:5" s="54" customFormat="1" ht="12" customHeight="1" thickBot="1" x14ac:dyDescent="0.25">
      <c r="A28" s="195" t="s">
        <v>110</v>
      </c>
      <c r="B28" s="178" t="s">
        <v>174</v>
      </c>
      <c r="C28" s="166">
        <v>28938785</v>
      </c>
      <c r="D28" s="253">
        <v>28938785</v>
      </c>
      <c r="E28" s="103">
        <v>28938785</v>
      </c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SUM(C30:C35)</f>
        <v>140900000</v>
      </c>
      <c r="D29" s="169">
        <f>SUM(D30:D35)</f>
        <v>142900000</v>
      </c>
      <c r="E29" s="205">
        <f>SUM(E30:E35)</f>
        <v>180236574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v>10000000</v>
      </c>
      <c r="D30" s="165">
        <v>10000000</v>
      </c>
      <c r="E30" s="102">
        <v>11681425</v>
      </c>
    </row>
    <row r="31" spans="1:5" s="54" customFormat="1" ht="12" customHeight="1" x14ac:dyDescent="0.2">
      <c r="A31" s="194" t="s">
        <v>176</v>
      </c>
      <c r="B31" s="177" t="s">
        <v>987</v>
      </c>
      <c r="C31" s="164">
        <v>24000000</v>
      </c>
      <c r="D31" s="164">
        <v>24000000</v>
      </c>
      <c r="E31" s="101">
        <v>25928479</v>
      </c>
    </row>
    <row r="32" spans="1:5" s="54" customFormat="1" ht="12" customHeight="1" x14ac:dyDescent="0.2">
      <c r="A32" s="194" t="s">
        <v>177</v>
      </c>
      <c r="B32" s="177" t="s">
        <v>480</v>
      </c>
      <c r="C32" s="164">
        <v>95400000</v>
      </c>
      <c r="D32" s="164">
        <v>95400000</v>
      </c>
      <c r="E32" s="101">
        <v>125683276</v>
      </c>
    </row>
    <row r="33" spans="1:5" s="54" customFormat="1" ht="12" customHeight="1" x14ac:dyDescent="0.2">
      <c r="A33" s="194" t="s">
        <v>178</v>
      </c>
      <c r="B33" s="313" t="s">
        <v>179</v>
      </c>
      <c r="C33" s="164">
        <v>10000000</v>
      </c>
      <c r="D33" s="164">
        <v>10000000</v>
      </c>
      <c r="E33" s="101">
        <v>12900523</v>
      </c>
    </row>
    <row r="34" spans="1:5" s="54" customFormat="1" ht="12" customHeight="1" x14ac:dyDescent="0.2">
      <c r="A34" s="194" t="s">
        <v>482</v>
      </c>
      <c r="B34" s="177" t="s">
        <v>479</v>
      </c>
      <c r="C34" s="164"/>
      <c r="D34" s="164"/>
      <c r="E34" s="101">
        <v>519300</v>
      </c>
    </row>
    <row r="35" spans="1:5" s="54" customFormat="1" ht="12" customHeight="1" thickBot="1" x14ac:dyDescent="0.25">
      <c r="A35" s="195" t="s">
        <v>484</v>
      </c>
      <c r="B35" s="313" t="s">
        <v>931</v>
      </c>
      <c r="C35" s="166">
        <v>1500000</v>
      </c>
      <c r="D35" s="166">
        <v>3500000</v>
      </c>
      <c r="E35" s="103">
        <v>3523571</v>
      </c>
    </row>
    <row r="36" spans="1:5" s="54" customFormat="1" ht="12" customHeight="1" thickBot="1" x14ac:dyDescent="0.25">
      <c r="A36" s="25" t="s">
        <v>10</v>
      </c>
      <c r="B36" s="19" t="s">
        <v>333</v>
      </c>
      <c r="C36" s="163">
        <f>SUM(C37:C47)</f>
        <v>24687050</v>
      </c>
      <c r="D36" s="250">
        <f>SUM(D37:D47)</f>
        <v>16753050</v>
      </c>
      <c r="E36" s="100">
        <f>SUM(E37:E47)</f>
        <v>17349232</v>
      </c>
    </row>
    <row r="37" spans="1:5" s="54" customFormat="1" ht="12" customHeight="1" x14ac:dyDescent="0.2">
      <c r="A37" s="193" t="s">
        <v>57</v>
      </c>
      <c r="B37" s="176" t="s">
        <v>184</v>
      </c>
      <c r="C37" s="753"/>
      <c r="D37" s="240"/>
      <c r="E37" s="102"/>
    </row>
    <row r="38" spans="1:5" s="54" customFormat="1" ht="12" customHeight="1" x14ac:dyDescent="0.2">
      <c r="A38" s="194" t="s">
        <v>58</v>
      </c>
      <c r="B38" s="177" t="s">
        <v>185</v>
      </c>
      <c r="C38" s="745">
        <v>6590000</v>
      </c>
      <c r="D38" s="164">
        <v>6590000</v>
      </c>
      <c r="E38" s="101">
        <v>9047536</v>
      </c>
    </row>
    <row r="39" spans="1:5" s="54" customFormat="1" ht="12" customHeight="1" x14ac:dyDescent="0.2">
      <c r="A39" s="194" t="s">
        <v>59</v>
      </c>
      <c r="B39" s="177" t="s">
        <v>186</v>
      </c>
      <c r="C39" s="745">
        <v>3974000</v>
      </c>
      <c r="D39" s="164">
        <v>8040000</v>
      </c>
      <c r="E39" s="101">
        <v>5333841</v>
      </c>
    </row>
    <row r="40" spans="1:5" s="54" customFormat="1" ht="12" customHeight="1" x14ac:dyDescent="0.2">
      <c r="A40" s="194" t="s">
        <v>113</v>
      </c>
      <c r="B40" s="177" t="s">
        <v>187</v>
      </c>
      <c r="C40" s="745">
        <v>400000</v>
      </c>
      <c r="D40" s="164">
        <v>400000</v>
      </c>
      <c r="E40" s="101">
        <v>14016</v>
      </c>
    </row>
    <row r="41" spans="1:5" s="54" customFormat="1" ht="12" customHeight="1" x14ac:dyDescent="0.2">
      <c r="A41" s="194" t="s">
        <v>114</v>
      </c>
      <c r="B41" s="177" t="s">
        <v>188</v>
      </c>
      <c r="C41" s="745"/>
      <c r="D41" s="164"/>
      <c r="E41" s="101"/>
    </row>
    <row r="42" spans="1:5" s="54" customFormat="1" ht="12" customHeight="1" x14ac:dyDescent="0.2">
      <c r="A42" s="194" t="s">
        <v>115</v>
      </c>
      <c r="B42" s="177" t="s">
        <v>189</v>
      </c>
      <c r="C42" s="745">
        <v>1023000</v>
      </c>
      <c r="D42" s="164">
        <v>1023000</v>
      </c>
      <c r="E42" s="101">
        <v>2017614</v>
      </c>
    </row>
    <row r="43" spans="1:5" s="54" customFormat="1" ht="12" customHeight="1" x14ac:dyDescent="0.2">
      <c r="A43" s="194" t="s">
        <v>116</v>
      </c>
      <c r="B43" s="177" t="s">
        <v>190</v>
      </c>
      <c r="C43" s="745">
        <v>12000000</v>
      </c>
      <c r="D43" s="164"/>
      <c r="E43" s="101"/>
    </row>
    <row r="44" spans="1:5" s="54" customFormat="1" ht="12" customHeight="1" x14ac:dyDescent="0.2">
      <c r="A44" s="194" t="s">
        <v>117</v>
      </c>
      <c r="B44" s="177" t="s">
        <v>485</v>
      </c>
      <c r="C44" s="745"/>
      <c r="D44" s="164"/>
      <c r="E44" s="101">
        <v>164</v>
      </c>
    </row>
    <row r="45" spans="1:5" s="54" customFormat="1" ht="12" customHeight="1" x14ac:dyDescent="0.2">
      <c r="A45" s="194" t="s">
        <v>182</v>
      </c>
      <c r="B45" s="177" t="s">
        <v>192</v>
      </c>
      <c r="C45" s="754"/>
      <c r="D45" s="167"/>
      <c r="E45" s="104"/>
    </row>
    <row r="46" spans="1:5" s="54" customFormat="1" ht="12" customHeight="1" x14ac:dyDescent="0.2">
      <c r="A46" s="195" t="s">
        <v>183</v>
      </c>
      <c r="B46" s="178" t="s">
        <v>335</v>
      </c>
      <c r="C46" s="755"/>
      <c r="D46" s="167"/>
      <c r="E46" s="105">
        <v>245390</v>
      </c>
    </row>
    <row r="47" spans="1:5" s="54" customFormat="1" ht="12" customHeight="1" thickBot="1" x14ac:dyDescent="0.25">
      <c r="A47" s="195" t="s">
        <v>334</v>
      </c>
      <c r="B47" s="178" t="s">
        <v>193</v>
      </c>
      <c r="C47" s="168">
        <v>700050</v>
      </c>
      <c r="D47" s="303">
        <v>700050</v>
      </c>
      <c r="E47" s="105">
        <v>690671</v>
      </c>
    </row>
    <row r="48" spans="1:5" s="54" customFormat="1" ht="12" customHeight="1" thickBot="1" x14ac:dyDescent="0.25">
      <c r="A48" s="25" t="s">
        <v>11</v>
      </c>
      <c r="B48" s="19" t="s">
        <v>194</v>
      </c>
      <c r="C48" s="163">
        <f>SUM(C49:C53)</f>
        <v>0</v>
      </c>
      <c r="D48" s="250">
        <f>SUM(D49:D53)</f>
        <v>0</v>
      </c>
      <c r="E48" s="100">
        <f>SUM(E49:E53)</f>
        <v>2419332</v>
      </c>
    </row>
    <row r="49" spans="1:5" s="54" customFormat="1" ht="12" customHeight="1" x14ac:dyDescent="0.2">
      <c r="A49" s="193" t="s">
        <v>60</v>
      </c>
      <c r="B49" s="176" t="s">
        <v>198</v>
      </c>
      <c r="C49" s="216"/>
      <c r="D49" s="304"/>
      <c r="E49" s="106"/>
    </row>
    <row r="50" spans="1:5" s="54" customFormat="1" ht="12" customHeight="1" x14ac:dyDescent="0.2">
      <c r="A50" s="194" t="s">
        <v>61</v>
      </c>
      <c r="B50" s="177" t="s">
        <v>199</v>
      </c>
      <c r="C50" s="167"/>
      <c r="D50" s="302"/>
      <c r="E50" s="104">
        <v>2294332</v>
      </c>
    </row>
    <row r="51" spans="1:5" s="54" customFormat="1" ht="12" customHeight="1" x14ac:dyDescent="0.2">
      <c r="A51" s="194" t="s">
        <v>195</v>
      </c>
      <c r="B51" s="177" t="s">
        <v>200</v>
      </c>
      <c r="C51" s="167"/>
      <c r="D51" s="302"/>
      <c r="E51" s="104">
        <v>125000</v>
      </c>
    </row>
    <row r="52" spans="1:5" s="54" customFormat="1" ht="12" customHeight="1" x14ac:dyDescent="0.2">
      <c r="A52" s="194" t="s">
        <v>196</v>
      </c>
      <c r="B52" s="177" t="s">
        <v>201</v>
      </c>
      <c r="C52" s="167"/>
      <c r="D52" s="302"/>
      <c r="E52" s="104"/>
    </row>
    <row r="53" spans="1:5" s="54" customFormat="1" ht="12" customHeight="1" thickBot="1" x14ac:dyDescent="0.25">
      <c r="A53" s="195" t="s">
        <v>197</v>
      </c>
      <c r="B53" s="178" t="s">
        <v>202</v>
      </c>
      <c r="C53" s="168"/>
      <c r="D53" s="303"/>
      <c r="E53" s="105"/>
    </row>
    <row r="54" spans="1:5" s="54" customFormat="1" ht="12" customHeight="1" thickBot="1" x14ac:dyDescent="0.25">
      <c r="A54" s="25" t="s">
        <v>118</v>
      </c>
      <c r="B54" s="19" t="s">
        <v>203</v>
      </c>
      <c r="C54" s="163">
        <f>SUM(C55:C57)</f>
        <v>0</v>
      </c>
      <c r="D54" s="250">
        <f>SUM(D55:D57)</f>
        <v>0</v>
      </c>
      <c r="E54" s="100">
        <f>SUM(E55:E57)</f>
        <v>8115642</v>
      </c>
    </row>
    <row r="55" spans="1:5" s="54" customFormat="1" ht="12" customHeight="1" x14ac:dyDescent="0.2">
      <c r="A55" s="193" t="s">
        <v>62</v>
      </c>
      <c r="B55" s="176" t="s">
        <v>204</v>
      </c>
      <c r="C55" s="165"/>
      <c r="D55" s="251"/>
      <c r="E55" s="102"/>
    </row>
    <row r="56" spans="1:5" s="54" customFormat="1" ht="12" customHeight="1" x14ac:dyDescent="0.2">
      <c r="A56" s="194" t="s">
        <v>63</v>
      </c>
      <c r="B56" s="177" t="s">
        <v>328</v>
      </c>
      <c r="C56" s="164"/>
      <c r="D56" s="252"/>
      <c r="E56" s="101">
        <v>3635000</v>
      </c>
    </row>
    <row r="57" spans="1:5" s="54" customFormat="1" ht="12" customHeight="1" x14ac:dyDescent="0.2">
      <c r="A57" s="194" t="s">
        <v>207</v>
      </c>
      <c r="B57" s="177" t="s">
        <v>205</v>
      </c>
      <c r="C57" s="164"/>
      <c r="D57" s="252"/>
      <c r="E57" s="101">
        <v>4480642</v>
      </c>
    </row>
    <row r="58" spans="1:5" s="54" customFormat="1" ht="12" customHeight="1" thickBot="1" x14ac:dyDescent="0.25">
      <c r="A58" s="195" t="s">
        <v>208</v>
      </c>
      <c r="B58" s="178" t="s">
        <v>206</v>
      </c>
      <c r="C58" s="166"/>
      <c r="D58" s="253"/>
      <c r="E58" s="103"/>
    </row>
    <row r="59" spans="1:5" s="54" customFormat="1" ht="12" customHeight="1" thickBot="1" x14ac:dyDescent="0.25">
      <c r="A59" s="25" t="s">
        <v>13</v>
      </c>
      <c r="B59" s="107" t="s">
        <v>209</v>
      </c>
      <c r="C59" s="163">
        <f>SUM(C60:C62)</f>
        <v>556000</v>
      </c>
      <c r="D59" s="250">
        <f>SUM(D60:D62)</f>
        <v>1556000</v>
      </c>
      <c r="E59" s="100">
        <f>SUM(E60:E62)</f>
        <v>162823207</v>
      </c>
    </row>
    <row r="60" spans="1:5" s="54" customFormat="1" ht="12" customHeight="1" x14ac:dyDescent="0.2">
      <c r="A60" s="193" t="s">
        <v>119</v>
      </c>
      <c r="B60" s="176" t="s">
        <v>211</v>
      </c>
      <c r="C60" s="167"/>
      <c r="D60" s="302"/>
      <c r="E60" s="104"/>
    </row>
    <row r="61" spans="1:5" s="54" customFormat="1" ht="12" customHeight="1" x14ac:dyDescent="0.2">
      <c r="A61" s="194" t="s">
        <v>120</v>
      </c>
      <c r="B61" s="177" t="s">
        <v>329</v>
      </c>
      <c r="C61" s="164">
        <v>556000</v>
      </c>
      <c r="D61" s="252">
        <v>1556000</v>
      </c>
      <c r="E61" s="104">
        <v>1093750</v>
      </c>
    </row>
    <row r="62" spans="1:5" s="54" customFormat="1" ht="12" customHeight="1" x14ac:dyDescent="0.2">
      <c r="A62" s="194" t="s">
        <v>143</v>
      </c>
      <c r="B62" s="177" t="s">
        <v>212</v>
      </c>
      <c r="C62" s="167"/>
      <c r="D62" s="302"/>
      <c r="E62" s="104">
        <v>161729457</v>
      </c>
    </row>
    <row r="63" spans="1:5" s="54" customFormat="1" ht="12" customHeight="1" thickBot="1" x14ac:dyDescent="0.25">
      <c r="A63" s="195" t="s">
        <v>210</v>
      </c>
      <c r="B63" s="178" t="s">
        <v>213</v>
      </c>
      <c r="C63" s="167"/>
      <c r="D63" s="302"/>
      <c r="E63" s="104"/>
    </row>
    <row r="64" spans="1:5" s="54" customFormat="1" ht="12" customHeight="1" thickBot="1" x14ac:dyDescent="0.25">
      <c r="A64" s="25" t="s">
        <v>14</v>
      </c>
      <c r="B64" s="19" t="s">
        <v>214</v>
      </c>
      <c r="C64" s="169">
        <f>+C8+C15+C22+C29+C36+C48+C54+C59</f>
        <v>1429082170</v>
      </c>
      <c r="D64" s="254">
        <f>+D8+D15+D22+D29+D36+D48+D54+D59</f>
        <v>832509114</v>
      </c>
      <c r="E64" s="205">
        <f>+E8+E15+E22+E29+E36+E48+E54+E59</f>
        <v>777996679</v>
      </c>
    </row>
    <row r="65" spans="1:5" s="54" customFormat="1" ht="12" customHeight="1" thickBot="1" x14ac:dyDescent="0.2">
      <c r="A65" s="196" t="s">
        <v>299</v>
      </c>
      <c r="B65" s="107" t="s">
        <v>216</v>
      </c>
      <c r="C65" s="163">
        <f>SUM(C66:C68)</f>
        <v>0</v>
      </c>
      <c r="D65" s="250">
        <f>SUM(D66:D68)</f>
        <v>0</v>
      </c>
      <c r="E65" s="100">
        <f>SUM(E66:E68)</f>
        <v>0</v>
      </c>
    </row>
    <row r="66" spans="1:5" s="54" customFormat="1" ht="12" customHeight="1" x14ac:dyDescent="0.2">
      <c r="A66" s="193" t="s">
        <v>244</v>
      </c>
      <c r="B66" s="176" t="s">
        <v>217</v>
      </c>
      <c r="C66" s="167"/>
      <c r="D66" s="302"/>
      <c r="E66" s="104"/>
    </row>
    <row r="67" spans="1:5" s="54" customFormat="1" ht="12" customHeight="1" x14ac:dyDescent="0.2">
      <c r="A67" s="194" t="s">
        <v>253</v>
      </c>
      <c r="B67" s="177" t="s">
        <v>218</v>
      </c>
      <c r="C67" s="167"/>
      <c r="D67" s="302"/>
      <c r="E67" s="104"/>
    </row>
    <row r="68" spans="1:5" s="54" customFormat="1" ht="12" customHeight="1" thickBot="1" x14ac:dyDescent="0.25">
      <c r="A68" s="195" t="s">
        <v>254</v>
      </c>
      <c r="B68" s="179" t="s">
        <v>219</v>
      </c>
      <c r="C68" s="167"/>
      <c r="D68" s="305"/>
      <c r="E68" s="104"/>
    </row>
    <row r="69" spans="1:5" s="54" customFormat="1" ht="12" customHeight="1" thickBot="1" x14ac:dyDescent="0.2">
      <c r="A69" s="196" t="s">
        <v>220</v>
      </c>
      <c r="B69" s="107" t="s">
        <v>221</v>
      </c>
      <c r="C69" s="163">
        <f>SUM(C70:C73)</f>
        <v>0</v>
      </c>
      <c r="D69" s="163">
        <f>SUM(D70:D73)</f>
        <v>0</v>
      </c>
      <c r="E69" s="100">
        <f>SUM(E70:E73)</f>
        <v>0</v>
      </c>
    </row>
    <row r="70" spans="1:5" s="54" customFormat="1" ht="12" customHeight="1" x14ac:dyDescent="0.2">
      <c r="A70" s="193" t="s">
        <v>99</v>
      </c>
      <c r="B70" s="351" t="s">
        <v>222</v>
      </c>
      <c r="C70" s="167"/>
      <c r="D70" s="167"/>
      <c r="E70" s="104"/>
    </row>
    <row r="71" spans="1:5" s="54" customFormat="1" ht="12" customHeight="1" x14ac:dyDescent="0.2">
      <c r="A71" s="194" t="s">
        <v>100</v>
      </c>
      <c r="B71" s="351" t="s">
        <v>492</v>
      </c>
      <c r="C71" s="167"/>
      <c r="D71" s="167"/>
      <c r="E71" s="104"/>
    </row>
    <row r="72" spans="1:5" s="54" customFormat="1" ht="12" customHeight="1" x14ac:dyDescent="0.2">
      <c r="A72" s="194" t="s">
        <v>245</v>
      </c>
      <c r="B72" s="351" t="s">
        <v>223</v>
      </c>
      <c r="C72" s="167"/>
      <c r="D72" s="167"/>
      <c r="E72" s="104"/>
    </row>
    <row r="73" spans="1:5" s="54" customFormat="1" ht="12" customHeight="1" thickBot="1" x14ac:dyDescent="0.25">
      <c r="A73" s="195" t="s">
        <v>246</v>
      </c>
      <c r="B73" s="352" t="s">
        <v>493</v>
      </c>
      <c r="C73" s="167"/>
      <c r="D73" s="167"/>
      <c r="E73" s="104"/>
    </row>
    <row r="74" spans="1:5" s="54" customFormat="1" ht="12" customHeight="1" thickBot="1" x14ac:dyDescent="0.2">
      <c r="A74" s="196" t="s">
        <v>224</v>
      </c>
      <c r="B74" s="107" t="s">
        <v>225</v>
      </c>
      <c r="C74" s="163">
        <f>SUM(C75:C76)</f>
        <v>63130000</v>
      </c>
      <c r="D74" s="163">
        <f>SUM(D75:D76)</f>
        <v>681707448</v>
      </c>
      <c r="E74" s="100">
        <f>SUM(E75:E76)</f>
        <v>681707448</v>
      </c>
    </row>
    <row r="75" spans="1:5" s="54" customFormat="1" ht="12" customHeight="1" x14ac:dyDescent="0.2">
      <c r="A75" s="193" t="s">
        <v>247</v>
      </c>
      <c r="B75" s="176" t="s">
        <v>226</v>
      </c>
      <c r="C75" s="754">
        <v>63130000</v>
      </c>
      <c r="D75" s="167">
        <v>681065173</v>
      </c>
      <c r="E75" s="104">
        <v>681065173</v>
      </c>
    </row>
    <row r="76" spans="1:5" s="54" customFormat="1" ht="12" customHeight="1" thickBot="1" x14ac:dyDescent="0.25">
      <c r="A76" s="195" t="s">
        <v>248</v>
      </c>
      <c r="B76" s="178" t="s">
        <v>227</v>
      </c>
      <c r="C76" s="167"/>
      <c r="D76" s="167">
        <v>642275</v>
      </c>
      <c r="E76" s="104">
        <v>642275</v>
      </c>
    </row>
    <row r="77" spans="1:5" s="53" customFormat="1" ht="12" customHeight="1" thickBot="1" x14ac:dyDescent="0.2">
      <c r="A77" s="196" t="s">
        <v>228</v>
      </c>
      <c r="B77" s="107" t="s">
        <v>229</v>
      </c>
      <c r="C77" s="163">
        <f>SUM(C78:C80)</f>
        <v>0</v>
      </c>
      <c r="D77" s="163">
        <f>SUM(D78:D80)</f>
        <v>0</v>
      </c>
      <c r="E77" s="100">
        <f>SUM(E78:E80)</f>
        <v>10632509</v>
      </c>
    </row>
    <row r="78" spans="1:5" s="54" customFormat="1" ht="12" customHeight="1" x14ac:dyDescent="0.2">
      <c r="A78" s="193" t="s">
        <v>249</v>
      </c>
      <c r="B78" s="176" t="s">
        <v>230</v>
      </c>
      <c r="C78" s="167"/>
      <c r="D78" s="167"/>
      <c r="E78" s="104">
        <v>10632509</v>
      </c>
    </row>
    <row r="79" spans="1:5" s="54" customFormat="1" ht="12" customHeight="1" x14ac:dyDescent="0.2">
      <c r="A79" s="194" t="s">
        <v>250</v>
      </c>
      <c r="B79" s="177" t="s">
        <v>231</v>
      </c>
      <c r="C79" s="167"/>
      <c r="D79" s="167"/>
      <c r="E79" s="104"/>
    </row>
    <row r="80" spans="1:5" s="54" customFormat="1" ht="12" customHeight="1" thickBot="1" x14ac:dyDescent="0.25">
      <c r="A80" s="195" t="s">
        <v>251</v>
      </c>
      <c r="B80" s="178" t="s">
        <v>494</v>
      </c>
      <c r="C80" s="167"/>
      <c r="D80" s="167"/>
      <c r="E80" s="104"/>
    </row>
    <row r="81" spans="1:5" s="54" customFormat="1" ht="12" customHeight="1" thickBot="1" x14ac:dyDescent="0.2">
      <c r="A81" s="196" t="s">
        <v>232</v>
      </c>
      <c r="B81" s="107" t="s">
        <v>252</v>
      </c>
      <c r="C81" s="163">
        <f>SUM(C82:C85)</f>
        <v>0</v>
      </c>
      <c r="D81" s="163">
        <f>SUM(D82:D85)</f>
        <v>0</v>
      </c>
      <c r="E81" s="100">
        <f>SUM(E82:E85)</f>
        <v>0</v>
      </c>
    </row>
    <row r="82" spans="1:5" s="54" customFormat="1" ht="12" customHeight="1" x14ac:dyDescent="0.2">
      <c r="A82" s="197" t="s">
        <v>233</v>
      </c>
      <c r="B82" s="176" t="s">
        <v>234</v>
      </c>
      <c r="C82" s="167"/>
      <c r="D82" s="167"/>
      <c r="E82" s="104"/>
    </row>
    <row r="83" spans="1:5" s="54" customFormat="1" ht="12" customHeight="1" x14ac:dyDescent="0.2">
      <c r="A83" s="198" t="s">
        <v>235</v>
      </c>
      <c r="B83" s="177" t="s">
        <v>236</v>
      </c>
      <c r="C83" s="167"/>
      <c r="D83" s="167"/>
      <c r="E83" s="104"/>
    </row>
    <row r="84" spans="1:5" s="54" customFormat="1" ht="12" customHeight="1" x14ac:dyDescent="0.2">
      <c r="A84" s="198" t="s">
        <v>237</v>
      </c>
      <c r="B84" s="177" t="s">
        <v>238</v>
      </c>
      <c r="C84" s="167"/>
      <c r="D84" s="167"/>
      <c r="E84" s="104"/>
    </row>
    <row r="85" spans="1:5" s="53" customFormat="1" ht="12" customHeight="1" thickBot="1" x14ac:dyDescent="0.25">
      <c r="A85" s="199" t="s">
        <v>239</v>
      </c>
      <c r="B85" s="178" t="s">
        <v>240</v>
      </c>
      <c r="C85" s="167"/>
      <c r="D85" s="167"/>
      <c r="E85" s="104"/>
    </row>
    <row r="86" spans="1:5" s="53" customFormat="1" ht="12" customHeight="1" thickBot="1" x14ac:dyDescent="0.2">
      <c r="A86" s="196" t="s">
        <v>241</v>
      </c>
      <c r="B86" s="107" t="s">
        <v>374</v>
      </c>
      <c r="C86" s="219"/>
      <c r="D86" s="219"/>
      <c r="E86" s="220"/>
    </row>
    <row r="87" spans="1:5" s="53" customFormat="1" ht="12" customHeight="1" thickBot="1" x14ac:dyDescent="0.2">
      <c r="A87" s="196" t="s">
        <v>392</v>
      </c>
      <c r="B87" s="107" t="s">
        <v>242</v>
      </c>
      <c r="C87" s="219"/>
      <c r="D87" s="219"/>
      <c r="E87" s="220"/>
    </row>
    <row r="88" spans="1:5" s="53" customFormat="1" ht="12" customHeight="1" thickBot="1" x14ac:dyDescent="0.2">
      <c r="A88" s="196" t="s">
        <v>393</v>
      </c>
      <c r="B88" s="183" t="s">
        <v>377</v>
      </c>
      <c r="C88" s="169">
        <f>+C65+C69+C74+C77+C81+C87+C86</f>
        <v>63130000</v>
      </c>
      <c r="D88" s="169">
        <f>+D65+D69+D74+D77+D81+D87+D86</f>
        <v>681707448</v>
      </c>
      <c r="E88" s="205">
        <f>+E65+E69+E74+E77+E81+E87+E86</f>
        <v>692339957</v>
      </c>
    </row>
    <row r="89" spans="1:5" s="53" customFormat="1" ht="12" customHeight="1" thickBot="1" x14ac:dyDescent="0.2">
      <c r="A89" s="200" t="s">
        <v>394</v>
      </c>
      <c r="B89" s="184" t="s">
        <v>395</v>
      </c>
      <c r="C89" s="169">
        <f>+C64+C88</f>
        <v>1492212170</v>
      </c>
      <c r="D89" s="169">
        <f>+D64+D88</f>
        <v>1514216562</v>
      </c>
      <c r="E89" s="205">
        <f>+E64+E88</f>
        <v>1470336636</v>
      </c>
    </row>
    <row r="90" spans="1:5" s="54" customFormat="1" ht="15.2" customHeight="1" thickBot="1" x14ac:dyDescent="0.25">
      <c r="A90" s="86"/>
      <c r="B90" s="87"/>
      <c r="C90" s="145"/>
    </row>
    <row r="91" spans="1:5" s="47" customFormat="1" ht="16.5" customHeight="1" thickBot="1" x14ac:dyDescent="0.25">
      <c r="A91" s="908" t="s">
        <v>41</v>
      </c>
      <c r="B91" s="909"/>
      <c r="C91" s="909"/>
      <c r="D91" s="909"/>
      <c r="E91" s="910"/>
    </row>
    <row r="92" spans="1:5" s="55" customFormat="1" ht="12" customHeight="1" thickBot="1" x14ac:dyDescent="0.25">
      <c r="A92" s="170" t="s">
        <v>6</v>
      </c>
      <c r="B92" s="24" t="s">
        <v>399</v>
      </c>
      <c r="C92" s="162">
        <f>+C93+C94+C95+C96+C97+C110</f>
        <v>215259000</v>
      </c>
      <c r="D92" s="162">
        <f>+D93+D94+D95+D96+D97+D110</f>
        <v>236424089</v>
      </c>
      <c r="E92" s="233">
        <f>+E93+E94+E95+E96+E97+E110</f>
        <v>219285549</v>
      </c>
    </row>
    <row r="93" spans="1:5" ht="12" customHeight="1" x14ac:dyDescent="0.2">
      <c r="A93" s="201" t="s">
        <v>64</v>
      </c>
      <c r="B93" s="8" t="s">
        <v>35</v>
      </c>
      <c r="C93" s="748">
        <v>16928000</v>
      </c>
      <c r="D93" s="240">
        <v>28267514</v>
      </c>
      <c r="E93" s="234">
        <v>33407255</v>
      </c>
    </row>
    <row r="94" spans="1:5" ht="12" customHeight="1" x14ac:dyDescent="0.2">
      <c r="A94" s="194" t="s">
        <v>65</v>
      </c>
      <c r="B94" s="6" t="s">
        <v>121</v>
      </c>
      <c r="C94" s="745">
        <v>4213000</v>
      </c>
      <c r="D94" s="164">
        <v>5351585</v>
      </c>
      <c r="E94" s="101">
        <v>7745548</v>
      </c>
    </row>
    <row r="95" spans="1:5" ht="12" customHeight="1" x14ac:dyDescent="0.2">
      <c r="A95" s="194" t="s">
        <v>66</v>
      </c>
      <c r="B95" s="6" t="s">
        <v>91</v>
      </c>
      <c r="C95" s="749">
        <v>95400000</v>
      </c>
      <c r="D95" s="164">
        <v>105718000</v>
      </c>
      <c r="E95" s="103">
        <v>82740553</v>
      </c>
    </row>
    <row r="96" spans="1:5" ht="12" customHeight="1" x14ac:dyDescent="0.2">
      <c r="A96" s="194" t="s">
        <v>67</v>
      </c>
      <c r="B96" s="9" t="s">
        <v>122</v>
      </c>
      <c r="C96" s="749"/>
      <c r="D96" s="166"/>
      <c r="E96" s="103"/>
    </row>
    <row r="97" spans="1:5" ht="12" customHeight="1" x14ac:dyDescent="0.2">
      <c r="A97" s="194" t="s">
        <v>76</v>
      </c>
      <c r="B97" s="17" t="s">
        <v>123</v>
      </c>
      <c r="C97" s="749">
        <v>93718000</v>
      </c>
      <c r="D97" s="166">
        <v>95323000</v>
      </c>
      <c r="E97" s="103">
        <v>95392193</v>
      </c>
    </row>
    <row r="98" spans="1:5" ht="12" customHeight="1" x14ac:dyDescent="0.2">
      <c r="A98" s="194" t="s">
        <v>68</v>
      </c>
      <c r="B98" s="6" t="s">
        <v>396</v>
      </c>
      <c r="C98" s="749"/>
      <c r="D98" s="166">
        <v>8542000</v>
      </c>
      <c r="E98" s="103">
        <v>8541473</v>
      </c>
    </row>
    <row r="99" spans="1:5" ht="12" customHeight="1" x14ac:dyDescent="0.2">
      <c r="A99" s="194" t="s">
        <v>69</v>
      </c>
      <c r="B99" s="63" t="s">
        <v>340</v>
      </c>
      <c r="C99" s="749"/>
      <c r="D99" s="166"/>
      <c r="E99" s="103"/>
    </row>
    <row r="100" spans="1:5" ht="12" customHeight="1" x14ac:dyDescent="0.2">
      <c r="A100" s="194" t="s">
        <v>77</v>
      </c>
      <c r="B100" s="63" t="s">
        <v>339</v>
      </c>
      <c r="C100" s="749"/>
      <c r="D100" s="166">
        <v>711681</v>
      </c>
      <c r="E100" s="103">
        <v>711461</v>
      </c>
    </row>
    <row r="101" spans="1:5" ht="12" customHeight="1" x14ac:dyDescent="0.2">
      <c r="A101" s="194" t="s">
        <v>78</v>
      </c>
      <c r="B101" s="63" t="s">
        <v>258</v>
      </c>
      <c r="C101" s="749"/>
      <c r="D101" s="166"/>
      <c r="E101" s="103"/>
    </row>
    <row r="102" spans="1:5" ht="12" customHeight="1" x14ac:dyDescent="0.2">
      <c r="A102" s="194" t="s">
        <v>79</v>
      </c>
      <c r="B102" s="64" t="s">
        <v>259</v>
      </c>
      <c r="C102" s="749"/>
      <c r="D102" s="166"/>
      <c r="E102" s="103"/>
    </row>
    <row r="103" spans="1:5" ht="12" customHeight="1" x14ac:dyDescent="0.2">
      <c r="A103" s="194" t="s">
        <v>80</v>
      </c>
      <c r="B103" s="64" t="s">
        <v>260</v>
      </c>
      <c r="C103" s="749"/>
      <c r="D103" s="166"/>
      <c r="E103" s="103"/>
    </row>
    <row r="104" spans="1:5" ht="12" customHeight="1" x14ac:dyDescent="0.2">
      <c r="A104" s="194" t="s">
        <v>82</v>
      </c>
      <c r="B104" s="63" t="s">
        <v>261</v>
      </c>
      <c r="C104" s="749"/>
      <c r="D104" s="166">
        <v>26804000</v>
      </c>
      <c r="E104" s="103">
        <v>26803940</v>
      </c>
    </row>
    <row r="105" spans="1:5" ht="12" customHeight="1" x14ac:dyDescent="0.2">
      <c r="A105" s="194" t="s">
        <v>124</v>
      </c>
      <c r="B105" s="63" t="s">
        <v>262</v>
      </c>
      <c r="C105" s="749"/>
      <c r="D105" s="166"/>
      <c r="E105" s="103"/>
    </row>
    <row r="106" spans="1:5" ht="12" customHeight="1" x14ac:dyDescent="0.2">
      <c r="A106" s="194" t="s">
        <v>256</v>
      </c>
      <c r="B106" s="64" t="s">
        <v>263</v>
      </c>
      <c r="C106" s="749"/>
      <c r="D106" s="166">
        <v>160000</v>
      </c>
      <c r="E106" s="103">
        <v>160000</v>
      </c>
    </row>
    <row r="107" spans="1:5" ht="12" customHeight="1" x14ac:dyDescent="0.2">
      <c r="A107" s="202" t="s">
        <v>257</v>
      </c>
      <c r="B107" s="65" t="s">
        <v>264</v>
      </c>
      <c r="C107" s="749"/>
      <c r="D107" s="166"/>
      <c r="E107" s="103"/>
    </row>
    <row r="108" spans="1:5" ht="12" customHeight="1" x14ac:dyDescent="0.2">
      <c r="A108" s="194" t="s">
        <v>337</v>
      </c>
      <c r="B108" s="65" t="s">
        <v>265</v>
      </c>
      <c r="C108" s="749"/>
      <c r="D108" s="166"/>
      <c r="E108" s="103"/>
    </row>
    <row r="109" spans="1:5" ht="12" customHeight="1" x14ac:dyDescent="0.2">
      <c r="A109" s="194" t="s">
        <v>338</v>
      </c>
      <c r="B109" s="64" t="s">
        <v>266</v>
      </c>
      <c r="C109" s="745">
        <v>93718000</v>
      </c>
      <c r="D109" s="164">
        <v>59105319</v>
      </c>
      <c r="E109" s="101">
        <v>59175319</v>
      </c>
    </row>
    <row r="110" spans="1:5" ht="12" customHeight="1" x14ac:dyDescent="0.2">
      <c r="A110" s="194" t="s">
        <v>342</v>
      </c>
      <c r="B110" s="9" t="s">
        <v>36</v>
      </c>
      <c r="C110" s="745">
        <v>5000000</v>
      </c>
      <c r="D110" s="164">
        <v>1763990</v>
      </c>
      <c r="E110" s="101"/>
    </row>
    <row r="111" spans="1:5" ht="12" customHeight="1" x14ac:dyDescent="0.2">
      <c r="A111" s="195" t="s">
        <v>343</v>
      </c>
      <c r="B111" s="6" t="s">
        <v>397</v>
      </c>
      <c r="C111" s="749">
        <v>5000000</v>
      </c>
      <c r="D111" s="164">
        <v>1763990</v>
      </c>
      <c r="E111" s="103"/>
    </row>
    <row r="112" spans="1:5" ht="12" customHeight="1" thickBot="1" x14ac:dyDescent="0.25">
      <c r="A112" s="203" t="s">
        <v>344</v>
      </c>
      <c r="B112" s="66" t="s">
        <v>398</v>
      </c>
      <c r="C112" s="241"/>
      <c r="D112" s="308"/>
      <c r="E112" s="235"/>
    </row>
    <row r="113" spans="1:5" ht="12" customHeight="1" thickBot="1" x14ac:dyDescent="0.25">
      <c r="A113" s="25" t="s">
        <v>7</v>
      </c>
      <c r="B113" s="23" t="s">
        <v>267</v>
      </c>
      <c r="C113" s="163">
        <f>+C114+C116+C118</f>
        <v>540706000</v>
      </c>
      <c r="D113" s="250">
        <f>+D114+D116+D118</f>
        <v>542771000</v>
      </c>
      <c r="E113" s="100">
        <f>+E114+E116+E118</f>
        <v>372152665</v>
      </c>
    </row>
    <row r="114" spans="1:5" ht="12" customHeight="1" x14ac:dyDescent="0.2">
      <c r="A114" s="193" t="s">
        <v>70</v>
      </c>
      <c r="B114" s="6" t="s">
        <v>142</v>
      </c>
      <c r="C114" s="165">
        <v>522190000</v>
      </c>
      <c r="D114" s="251">
        <v>521255000</v>
      </c>
      <c r="E114" s="102">
        <v>367238897</v>
      </c>
    </row>
    <row r="115" spans="1:5" ht="12" customHeight="1" x14ac:dyDescent="0.2">
      <c r="A115" s="193" t="s">
        <v>71</v>
      </c>
      <c r="B115" s="10" t="s">
        <v>271</v>
      </c>
      <c r="C115" s="165"/>
      <c r="D115" s="251"/>
      <c r="E115" s="102"/>
    </row>
    <row r="116" spans="1:5" ht="12" customHeight="1" x14ac:dyDescent="0.2">
      <c r="A116" s="193" t="s">
        <v>72</v>
      </c>
      <c r="B116" s="10" t="s">
        <v>125</v>
      </c>
      <c r="C116" s="164">
        <v>18516000</v>
      </c>
      <c r="D116" s="252">
        <v>18516000</v>
      </c>
      <c r="E116" s="101">
        <v>1913768</v>
      </c>
    </row>
    <row r="117" spans="1:5" ht="12" customHeight="1" x14ac:dyDescent="0.2">
      <c r="A117" s="193" t="s">
        <v>73</v>
      </c>
      <c r="B117" s="10" t="s">
        <v>272</v>
      </c>
      <c r="C117" s="164"/>
      <c r="D117" s="252"/>
      <c r="E117" s="101"/>
    </row>
    <row r="118" spans="1:5" ht="12" customHeight="1" x14ac:dyDescent="0.2">
      <c r="A118" s="193" t="s">
        <v>74</v>
      </c>
      <c r="B118" s="109" t="s">
        <v>144</v>
      </c>
      <c r="C118" s="164"/>
      <c r="D118" s="252">
        <v>3000000</v>
      </c>
      <c r="E118" s="101">
        <v>3000000</v>
      </c>
    </row>
    <row r="119" spans="1:5" ht="12" customHeight="1" x14ac:dyDescent="0.2">
      <c r="A119" s="193" t="s">
        <v>81</v>
      </c>
      <c r="B119" s="108" t="s">
        <v>330</v>
      </c>
      <c r="C119" s="164"/>
      <c r="D119" s="252"/>
      <c r="E119" s="101"/>
    </row>
    <row r="120" spans="1:5" ht="12" customHeight="1" x14ac:dyDescent="0.2">
      <c r="A120" s="193" t="s">
        <v>83</v>
      </c>
      <c r="B120" s="172" t="s">
        <v>277</v>
      </c>
      <c r="C120" s="164"/>
      <c r="D120" s="252"/>
      <c r="E120" s="101"/>
    </row>
    <row r="121" spans="1:5" ht="12" customHeight="1" x14ac:dyDescent="0.2">
      <c r="A121" s="193" t="s">
        <v>126</v>
      </c>
      <c r="B121" s="64" t="s">
        <v>260</v>
      </c>
      <c r="C121" s="164"/>
      <c r="D121" s="252"/>
      <c r="E121" s="101"/>
    </row>
    <row r="122" spans="1:5" ht="12" customHeight="1" x14ac:dyDescent="0.2">
      <c r="A122" s="193" t="s">
        <v>127</v>
      </c>
      <c r="B122" s="64" t="s">
        <v>276</v>
      </c>
      <c r="C122" s="164"/>
      <c r="D122" s="252"/>
      <c r="E122" s="101"/>
    </row>
    <row r="123" spans="1:5" ht="12" customHeight="1" x14ac:dyDescent="0.2">
      <c r="A123" s="193" t="s">
        <v>128</v>
      </c>
      <c r="B123" s="64" t="s">
        <v>275</v>
      </c>
      <c r="C123" s="164"/>
      <c r="D123" s="252"/>
      <c r="E123" s="101"/>
    </row>
    <row r="124" spans="1:5" ht="12" customHeight="1" x14ac:dyDescent="0.2">
      <c r="A124" s="193" t="s">
        <v>268</v>
      </c>
      <c r="B124" s="64" t="s">
        <v>263</v>
      </c>
      <c r="C124" s="164"/>
      <c r="D124" s="252">
        <v>3000000</v>
      </c>
      <c r="E124" s="101">
        <v>3000000</v>
      </c>
    </row>
    <row r="125" spans="1:5" ht="12" customHeight="1" x14ac:dyDescent="0.2">
      <c r="A125" s="193" t="s">
        <v>269</v>
      </c>
      <c r="B125" s="64" t="s">
        <v>274</v>
      </c>
      <c r="C125" s="164"/>
      <c r="D125" s="252"/>
      <c r="E125" s="101"/>
    </row>
    <row r="126" spans="1:5" ht="12" customHeight="1" thickBot="1" x14ac:dyDescent="0.25">
      <c r="A126" s="202" t="s">
        <v>270</v>
      </c>
      <c r="B126" s="64" t="s">
        <v>273</v>
      </c>
      <c r="C126" s="166"/>
      <c r="D126" s="253"/>
      <c r="E126" s="103"/>
    </row>
    <row r="127" spans="1:5" ht="12" customHeight="1" thickBot="1" x14ac:dyDescent="0.25">
      <c r="A127" s="25" t="s">
        <v>8</v>
      </c>
      <c r="B127" s="59" t="s">
        <v>347</v>
      </c>
      <c r="C127" s="163">
        <f>+C92+C113</f>
        <v>755965000</v>
      </c>
      <c r="D127" s="250">
        <f>+D92+D113</f>
        <v>779195089</v>
      </c>
      <c r="E127" s="100">
        <f>+E92+E113</f>
        <v>591438214</v>
      </c>
    </row>
    <row r="128" spans="1:5" ht="12" customHeight="1" thickBot="1" x14ac:dyDescent="0.25">
      <c r="A128" s="25" t="s">
        <v>9</v>
      </c>
      <c r="B128" s="59" t="s">
        <v>348</v>
      </c>
      <c r="C128" s="163">
        <f>+C129+C130+C131</f>
        <v>0</v>
      </c>
      <c r="D128" s="250">
        <f>+D129+D130+D131</f>
        <v>0</v>
      </c>
      <c r="E128" s="100">
        <f>+E129+E130+E131</f>
        <v>0</v>
      </c>
    </row>
    <row r="129" spans="1:11" s="55" customFormat="1" ht="12" customHeight="1" x14ac:dyDescent="0.2">
      <c r="A129" s="193" t="s">
        <v>175</v>
      </c>
      <c r="B129" s="7" t="s">
        <v>402</v>
      </c>
      <c r="C129" s="164"/>
      <c r="D129" s="252"/>
      <c r="E129" s="101"/>
    </row>
    <row r="130" spans="1:11" ht="12" customHeight="1" x14ac:dyDescent="0.2">
      <c r="A130" s="193" t="s">
        <v>176</v>
      </c>
      <c r="B130" s="7" t="s">
        <v>356</v>
      </c>
      <c r="C130" s="164"/>
      <c r="D130" s="252"/>
      <c r="E130" s="101"/>
    </row>
    <row r="131" spans="1:11" ht="12" customHeight="1" thickBot="1" x14ac:dyDescent="0.25">
      <c r="A131" s="202" t="s">
        <v>177</v>
      </c>
      <c r="B131" s="5" t="s">
        <v>401</v>
      </c>
      <c r="C131" s="164"/>
      <c r="D131" s="252"/>
      <c r="E131" s="101"/>
    </row>
    <row r="132" spans="1:11" ht="12" customHeight="1" thickBot="1" x14ac:dyDescent="0.25">
      <c r="A132" s="25" t="s">
        <v>10</v>
      </c>
      <c r="B132" s="59" t="s">
        <v>349</v>
      </c>
      <c r="C132" s="163">
        <f>+C133+C134+C135+C136+C137+C138</f>
        <v>0</v>
      </c>
      <c r="D132" s="250">
        <f>+D133+D134+D135+D136+D137+D138</f>
        <v>0</v>
      </c>
      <c r="E132" s="100">
        <f>+E133+E134+E135+E136+E137+E138</f>
        <v>0</v>
      </c>
    </row>
    <row r="133" spans="1:11" ht="12" customHeight="1" x14ac:dyDescent="0.2">
      <c r="A133" s="193" t="s">
        <v>57</v>
      </c>
      <c r="B133" s="7" t="s">
        <v>358</v>
      </c>
      <c r="C133" s="164"/>
      <c r="D133" s="252"/>
      <c r="E133" s="101"/>
    </row>
    <row r="134" spans="1:11" ht="12" customHeight="1" x14ac:dyDescent="0.2">
      <c r="A134" s="193" t="s">
        <v>58</v>
      </c>
      <c r="B134" s="7" t="s">
        <v>350</v>
      </c>
      <c r="C134" s="164"/>
      <c r="D134" s="252"/>
      <c r="E134" s="101"/>
    </row>
    <row r="135" spans="1:11" ht="12" customHeight="1" x14ac:dyDescent="0.2">
      <c r="A135" s="193" t="s">
        <v>59</v>
      </c>
      <c r="B135" s="7" t="s">
        <v>351</v>
      </c>
      <c r="C135" s="164"/>
      <c r="D135" s="252"/>
      <c r="E135" s="101"/>
    </row>
    <row r="136" spans="1:11" ht="12" customHeight="1" x14ac:dyDescent="0.2">
      <c r="A136" s="193" t="s">
        <v>113</v>
      </c>
      <c r="B136" s="7" t="s">
        <v>400</v>
      </c>
      <c r="C136" s="164"/>
      <c r="D136" s="252"/>
      <c r="E136" s="101"/>
    </row>
    <row r="137" spans="1:11" ht="12" customHeight="1" x14ac:dyDescent="0.2">
      <c r="A137" s="193" t="s">
        <v>114</v>
      </c>
      <c r="B137" s="7" t="s">
        <v>353</v>
      </c>
      <c r="C137" s="164"/>
      <c r="D137" s="252"/>
      <c r="E137" s="101"/>
    </row>
    <row r="138" spans="1:11" s="55" customFormat="1" ht="12" customHeight="1" thickBot="1" x14ac:dyDescent="0.25">
      <c r="A138" s="202" t="s">
        <v>115</v>
      </c>
      <c r="B138" s="5" t="s">
        <v>354</v>
      </c>
      <c r="C138" s="164"/>
      <c r="D138" s="252"/>
      <c r="E138" s="101"/>
    </row>
    <row r="139" spans="1:11" ht="12" customHeight="1" thickBot="1" x14ac:dyDescent="0.25">
      <c r="A139" s="25" t="s">
        <v>11</v>
      </c>
      <c r="B139" s="59" t="s">
        <v>412</v>
      </c>
      <c r="C139" s="169">
        <f>+C140+C141+C143+C144+C142</f>
        <v>199602170</v>
      </c>
      <c r="D139" s="254">
        <f>+D140+D141+D143+D144+D142</f>
        <v>205399706</v>
      </c>
      <c r="E139" s="205">
        <f>+E140+E141+E143+E144+E142</f>
        <v>195755027</v>
      </c>
      <c r="K139" s="95"/>
    </row>
    <row r="140" spans="1:11" x14ac:dyDescent="0.2">
      <c r="A140" s="193" t="s">
        <v>60</v>
      </c>
      <c r="B140" s="7" t="s">
        <v>278</v>
      </c>
      <c r="C140" s="164"/>
      <c r="D140" s="252"/>
      <c r="E140" s="101"/>
    </row>
    <row r="141" spans="1:11" ht="12" customHeight="1" x14ac:dyDescent="0.2">
      <c r="A141" s="193" t="s">
        <v>61</v>
      </c>
      <c r="B141" s="7" t="s">
        <v>279</v>
      </c>
      <c r="C141" s="756">
        <v>9956170</v>
      </c>
      <c r="D141" s="164">
        <v>9956170</v>
      </c>
      <c r="E141" s="101">
        <v>9956170</v>
      </c>
    </row>
    <row r="142" spans="1:11" ht="12" customHeight="1" x14ac:dyDescent="0.2">
      <c r="A142" s="193" t="s">
        <v>195</v>
      </c>
      <c r="B142" s="7" t="s">
        <v>411</v>
      </c>
      <c r="C142" s="756">
        <v>189646000</v>
      </c>
      <c r="D142" s="164">
        <v>195443536</v>
      </c>
      <c r="E142" s="101">
        <v>185798857</v>
      </c>
    </row>
    <row r="143" spans="1:11" s="55" customFormat="1" ht="12" customHeight="1" x14ac:dyDescent="0.2">
      <c r="A143" s="193" t="s">
        <v>196</v>
      </c>
      <c r="B143" s="7" t="s">
        <v>363</v>
      </c>
      <c r="C143" s="164"/>
      <c r="D143" s="252"/>
      <c r="E143" s="101"/>
    </row>
    <row r="144" spans="1:11" s="55" customFormat="1" ht="12" customHeight="1" thickBot="1" x14ac:dyDescent="0.25">
      <c r="A144" s="202" t="s">
        <v>197</v>
      </c>
      <c r="B144" s="5" t="s">
        <v>295</v>
      </c>
      <c r="C144" s="164"/>
      <c r="D144" s="252"/>
      <c r="E144" s="101"/>
    </row>
    <row r="145" spans="1:5" s="55" customFormat="1" ht="12" customHeight="1" thickBot="1" x14ac:dyDescent="0.25">
      <c r="A145" s="25" t="s">
        <v>12</v>
      </c>
      <c r="B145" s="59" t="s">
        <v>364</v>
      </c>
      <c r="C145" s="243">
        <f>+C146+C147+C148+C149+C150</f>
        <v>0</v>
      </c>
      <c r="D145" s="255">
        <f>+D146+D147+D148+D149+D150</f>
        <v>0</v>
      </c>
      <c r="E145" s="237">
        <f>+E146+E147+E148+E149+E150</f>
        <v>0</v>
      </c>
    </row>
    <row r="146" spans="1:5" s="55" customFormat="1" ht="12" customHeight="1" x14ac:dyDescent="0.2">
      <c r="A146" s="193" t="s">
        <v>62</v>
      </c>
      <c r="B146" s="7" t="s">
        <v>359</v>
      </c>
      <c r="C146" s="164"/>
      <c r="D146" s="252"/>
      <c r="E146" s="101"/>
    </row>
    <row r="147" spans="1:5" s="55" customFormat="1" ht="12" customHeight="1" x14ac:dyDescent="0.2">
      <c r="A147" s="193" t="s">
        <v>63</v>
      </c>
      <c r="B147" s="7" t="s">
        <v>366</v>
      </c>
      <c r="C147" s="164"/>
      <c r="D147" s="252"/>
      <c r="E147" s="101"/>
    </row>
    <row r="148" spans="1:5" s="55" customFormat="1" ht="12" customHeight="1" x14ac:dyDescent="0.2">
      <c r="A148" s="193" t="s">
        <v>207</v>
      </c>
      <c r="B148" s="7" t="s">
        <v>361</v>
      </c>
      <c r="C148" s="164"/>
      <c r="D148" s="252"/>
      <c r="E148" s="101"/>
    </row>
    <row r="149" spans="1:5" s="55" customFormat="1" ht="12" customHeight="1" x14ac:dyDescent="0.2">
      <c r="A149" s="193" t="s">
        <v>208</v>
      </c>
      <c r="B149" s="7" t="s">
        <v>403</v>
      </c>
      <c r="C149" s="164"/>
      <c r="D149" s="252"/>
      <c r="E149" s="101"/>
    </row>
    <row r="150" spans="1:5" ht="12.75" customHeight="1" thickBot="1" x14ac:dyDescent="0.25">
      <c r="A150" s="202" t="s">
        <v>365</v>
      </c>
      <c r="B150" s="5" t="s">
        <v>368</v>
      </c>
      <c r="C150" s="166"/>
      <c r="D150" s="253"/>
      <c r="E150" s="103"/>
    </row>
    <row r="151" spans="1:5" ht="12.75" customHeight="1" thickBot="1" x14ac:dyDescent="0.25">
      <c r="A151" s="232" t="s">
        <v>13</v>
      </c>
      <c r="B151" s="59" t="s">
        <v>369</v>
      </c>
      <c r="C151" s="243"/>
      <c r="D151" s="255"/>
      <c r="E151" s="237"/>
    </row>
    <row r="152" spans="1:5" ht="12.75" customHeight="1" thickBot="1" x14ac:dyDescent="0.25">
      <c r="A152" s="232" t="s">
        <v>14</v>
      </c>
      <c r="B152" s="59" t="s">
        <v>370</v>
      </c>
      <c r="C152" s="243"/>
      <c r="D152" s="255"/>
      <c r="E152" s="237"/>
    </row>
    <row r="153" spans="1:5" ht="12" customHeight="1" thickBot="1" x14ac:dyDescent="0.25">
      <c r="A153" s="25" t="s">
        <v>15</v>
      </c>
      <c r="B153" s="59" t="s">
        <v>372</v>
      </c>
      <c r="C153" s="245">
        <f>+C128+C132+C139+C145+C151+C152</f>
        <v>199602170</v>
      </c>
      <c r="D153" s="257">
        <f>+D128+D132+D139+D145+D151+D152</f>
        <v>205399706</v>
      </c>
      <c r="E153" s="239">
        <f>+E128+E132+E139+E145+E151+E152</f>
        <v>195755027</v>
      </c>
    </row>
    <row r="154" spans="1:5" ht="15.2" customHeight="1" thickBot="1" x14ac:dyDescent="0.25">
      <c r="A154" s="204" t="s">
        <v>16</v>
      </c>
      <c r="B154" s="150" t="s">
        <v>371</v>
      </c>
      <c r="C154" s="245">
        <f>+C127+C153</f>
        <v>955567170</v>
      </c>
      <c r="D154" s="257">
        <f>+D127+D153</f>
        <v>984594795</v>
      </c>
      <c r="E154" s="239">
        <f>+E127+E153</f>
        <v>787193241</v>
      </c>
    </row>
    <row r="155" spans="1:5" ht="13.5" thickBot="1" x14ac:dyDescent="0.25">
      <c r="A155" s="153"/>
      <c r="B155" s="154"/>
      <c r="C155" s="705"/>
      <c r="D155" s="705"/>
      <c r="E155" s="155"/>
    </row>
    <row r="156" spans="1:5" ht="15.2" customHeight="1" thickBot="1" x14ac:dyDescent="0.25">
      <c r="A156" s="314" t="s">
        <v>487</v>
      </c>
      <c r="B156" s="315"/>
      <c r="C156" s="307">
        <v>1</v>
      </c>
      <c r="D156" s="307"/>
      <c r="E156" s="306">
        <v>2</v>
      </c>
    </row>
    <row r="157" spans="1:5" ht="14.45" customHeight="1" thickBot="1" x14ac:dyDescent="0.25">
      <c r="A157" s="316" t="s">
        <v>488</v>
      </c>
      <c r="B157" s="317"/>
      <c r="C157" s="307"/>
      <c r="D157" s="307"/>
      <c r="E157" s="306"/>
    </row>
  </sheetData>
  <sheetProtection formatCells="0"/>
  <mergeCells count="5">
    <mergeCell ref="B2:D2"/>
    <mergeCell ref="B3:D3"/>
    <mergeCell ref="A7:E7"/>
    <mergeCell ref="A91:E91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8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7" tint="0.39997558519241921"/>
  </sheetPr>
  <dimension ref="A1:K158"/>
  <sheetViews>
    <sheetView zoomScale="120" zoomScaleNormal="120" zoomScaleSheetLayoutView="12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1031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886</v>
      </c>
      <c r="C3" s="911"/>
      <c r="D3" s="911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0</v>
      </c>
      <c r="D8" s="250">
        <f>+D9+D10+D11+D12+D13+D14</f>
        <v>0</v>
      </c>
      <c r="E8" s="100">
        <f>+E9+E10+E11+E12+E13+E14</f>
        <v>0</v>
      </c>
    </row>
    <row r="9" spans="1:5" s="53" customFormat="1" ht="12" customHeight="1" x14ac:dyDescent="0.2">
      <c r="A9" s="193" t="s">
        <v>64</v>
      </c>
      <c r="B9" s="176" t="s">
        <v>161</v>
      </c>
      <c r="C9" s="165"/>
      <c r="D9" s="251"/>
      <c r="E9" s="102"/>
    </row>
    <row r="10" spans="1:5" s="54" customFormat="1" ht="12" customHeight="1" x14ac:dyDescent="0.2">
      <c r="A10" s="194" t="s">
        <v>65</v>
      </c>
      <c r="B10" s="177" t="s">
        <v>162</v>
      </c>
      <c r="C10" s="164"/>
      <c r="D10" s="252"/>
      <c r="E10" s="101"/>
    </row>
    <row r="11" spans="1:5" s="54" customFormat="1" ht="12" customHeight="1" x14ac:dyDescent="0.2">
      <c r="A11" s="194" t="s">
        <v>66</v>
      </c>
      <c r="B11" s="177" t="s">
        <v>163</v>
      </c>
      <c r="C11" s="164"/>
      <c r="D11" s="252"/>
      <c r="E11" s="101"/>
    </row>
    <row r="12" spans="1:5" s="54" customFormat="1" ht="12" customHeight="1" x14ac:dyDescent="0.2">
      <c r="A12" s="194" t="s">
        <v>67</v>
      </c>
      <c r="B12" s="177" t="s">
        <v>164</v>
      </c>
      <c r="C12" s="164"/>
      <c r="D12" s="252"/>
      <c r="E12" s="101"/>
    </row>
    <row r="13" spans="1:5" s="54" customFormat="1" ht="12" customHeight="1" x14ac:dyDescent="0.2">
      <c r="A13" s="194" t="s">
        <v>98</v>
      </c>
      <c r="B13" s="177" t="s">
        <v>391</v>
      </c>
      <c r="C13" s="164"/>
      <c r="D13" s="252"/>
      <c r="E13" s="101"/>
    </row>
    <row r="14" spans="1:5" s="53" customFormat="1" ht="12" customHeight="1" thickBot="1" x14ac:dyDescent="0.25">
      <c r="A14" s="195" t="s">
        <v>68</v>
      </c>
      <c r="B14" s="178" t="s">
        <v>332</v>
      </c>
      <c r="C14" s="164"/>
      <c r="D14" s="252"/>
      <c r="E14" s="101"/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0</v>
      </c>
      <c r="D15" s="250">
        <f>+D16+D17+D18+D19+D20</f>
        <v>0</v>
      </c>
      <c r="E15" s="100">
        <f>+E16+E17+E18+E19+E20</f>
        <v>0</v>
      </c>
    </row>
    <row r="16" spans="1:5" s="53" customFormat="1" ht="12" customHeight="1" x14ac:dyDescent="0.2">
      <c r="A16" s="193" t="s">
        <v>70</v>
      </c>
      <c r="B16" s="176" t="s">
        <v>166</v>
      </c>
      <c r="C16" s="165"/>
      <c r="D16" s="251"/>
      <c r="E16" s="102"/>
    </row>
    <row r="17" spans="1:5" s="53" customFormat="1" ht="12" customHeight="1" x14ac:dyDescent="0.2">
      <c r="A17" s="194" t="s">
        <v>71</v>
      </c>
      <c r="B17" s="177" t="s">
        <v>167</v>
      </c>
      <c r="C17" s="164"/>
      <c r="D17" s="252"/>
      <c r="E17" s="101"/>
    </row>
    <row r="18" spans="1:5" s="53" customFormat="1" ht="12" customHeight="1" x14ac:dyDescent="0.2">
      <c r="A18" s="194" t="s">
        <v>72</v>
      </c>
      <c r="B18" s="177" t="s">
        <v>324</v>
      </c>
      <c r="C18" s="164"/>
      <c r="D18" s="252"/>
      <c r="E18" s="101"/>
    </row>
    <row r="19" spans="1:5" s="53" customFormat="1" ht="12" customHeight="1" x14ac:dyDescent="0.2">
      <c r="A19" s="194" t="s">
        <v>73</v>
      </c>
      <c r="B19" s="177" t="s">
        <v>325</v>
      </c>
      <c r="C19" s="164"/>
      <c r="D19" s="252"/>
      <c r="E19" s="101"/>
    </row>
    <row r="20" spans="1:5" s="53" customFormat="1" ht="12" customHeight="1" x14ac:dyDescent="0.2">
      <c r="A20" s="194" t="s">
        <v>74</v>
      </c>
      <c r="B20" s="177" t="s">
        <v>168</v>
      </c>
      <c r="C20" s="745"/>
      <c r="D20" s="164"/>
      <c r="E20" s="101"/>
    </row>
    <row r="21" spans="1:5" s="54" customFormat="1" ht="12" customHeight="1" thickBot="1" x14ac:dyDescent="0.25">
      <c r="A21" s="195" t="s">
        <v>81</v>
      </c>
      <c r="B21" s="178" t="s">
        <v>169</v>
      </c>
      <c r="C21" s="166"/>
      <c r="D21" s="253"/>
      <c r="E21" s="103"/>
    </row>
    <row r="22" spans="1:5" s="54" customFormat="1" ht="12" customHeight="1" thickBot="1" x14ac:dyDescent="0.25">
      <c r="A22" s="25" t="s">
        <v>8</v>
      </c>
      <c r="B22" s="19" t="s">
        <v>170</v>
      </c>
      <c r="C22" s="163">
        <f>+C23+C24+C25+C26+C27</f>
        <v>0</v>
      </c>
      <c r="D22" s="250">
        <f>+D23+D24+D25+D26+D27</f>
        <v>0</v>
      </c>
      <c r="E22" s="100">
        <f>+E23+E24+E25+E26+E27</f>
        <v>0</v>
      </c>
    </row>
    <row r="23" spans="1:5" s="54" customFormat="1" ht="12" customHeight="1" x14ac:dyDescent="0.2">
      <c r="A23" s="193" t="s">
        <v>53</v>
      </c>
      <c r="B23" s="176" t="s">
        <v>171</v>
      </c>
      <c r="C23" s="165"/>
      <c r="D23" s="251"/>
      <c r="E23" s="102"/>
    </row>
    <row r="24" spans="1:5" s="53" customFormat="1" ht="12" customHeight="1" x14ac:dyDescent="0.2">
      <c r="A24" s="194" t="s">
        <v>54</v>
      </c>
      <c r="B24" s="177" t="s">
        <v>172</v>
      </c>
      <c r="C24" s="164"/>
      <c r="D24" s="252"/>
      <c r="E24" s="101"/>
    </row>
    <row r="25" spans="1:5" s="54" customFormat="1" ht="12" customHeight="1" x14ac:dyDescent="0.2">
      <c r="A25" s="194" t="s">
        <v>55</v>
      </c>
      <c r="B25" s="177" t="s">
        <v>326</v>
      </c>
      <c r="C25" s="164"/>
      <c r="D25" s="252"/>
      <c r="E25" s="101"/>
    </row>
    <row r="26" spans="1:5" s="54" customFormat="1" ht="12" customHeight="1" x14ac:dyDescent="0.2">
      <c r="A26" s="194" t="s">
        <v>56</v>
      </c>
      <c r="B26" s="177" t="s">
        <v>327</v>
      </c>
      <c r="C26" s="164"/>
      <c r="D26" s="252"/>
      <c r="E26" s="101"/>
    </row>
    <row r="27" spans="1:5" s="54" customFormat="1" ht="12" customHeight="1" x14ac:dyDescent="0.2">
      <c r="A27" s="194" t="s">
        <v>109</v>
      </c>
      <c r="B27" s="177" t="s">
        <v>173</v>
      </c>
      <c r="C27" s="164"/>
      <c r="D27" s="252"/>
      <c r="E27" s="101"/>
    </row>
    <row r="28" spans="1:5" s="54" customFormat="1" ht="12" customHeight="1" thickBot="1" x14ac:dyDescent="0.25">
      <c r="A28" s="195" t="s">
        <v>110</v>
      </c>
      <c r="B28" s="178" t="s">
        <v>174</v>
      </c>
      <c r="C28" s="166"/>
      <c r="D28" s="253"/>
      <c r="E28" s="103"/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SUM(C30:C36)</f>
        <v>0</v>
      </c>
      <c r="D29" s="169">
        <f>SUM(D30:D36)</f>
        <v>0</v>
      </c>
      <c r="E29" s="205">
        <f>SUM(E30:E36)</f>
        <v>0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f>+C31+C32+C33</f>
        <v>0</v>
      </c>
      <c r="D30" s="165">
        <f>+D31+D32+D33</f>
        <v>0</v>
      </c>
      <c r="E30" s="102">
        <f>+E31+E32+E33</f>
        <v>0</v>
      </c>
    </row>
    <row r="31" spans="1:5" s="54" customFormat="1" ht="12" customHeight="1" x14ac:dyDescent="0.2">
      <c r="A31" s="194" t="s">
        <v>176</v>
      </c>
      <c r="B31" s="177" t="s">
        <v>479</v>
      </c>
      <c r="C31" s="164"/>
      <c r="D31" s="164"/>
      <c r="E31" s="101"/>
    </row>
    <row r="32" spans="1:5" s="54" customFormat="1" ht="12" customHeight="1" x14ac:dyDescent="0.2">
      <c r="A32" s="194" t="s">
        <v>177</v>
      </c>
      <c r="B32" s="177" t="s">
        <v>480</v>
      </c>
      <c r="C32" s="164"/>
      <c r="D32" s="164"/>
      <c r="E32" s="101"/>
    </row>
    <row r="33" spans="1:5" s="54" customFormat="1" ht="12" customHeight="1" x14ac:dyDescent="0.2">
      <c r="A33" s="194" t="s">
        <v>178</v>
      </c>
      <c r="B33" s="177" t="s">
        <v>481</v>
      </c>
      <c r="C33" s="164"/>
      <c r="D33" s="164"/>
      <c r="E33" s="101"/>
    </row>
    <row r="34" spans="1:5" s="54" customFormat="1" ht="12" customHeight="1" x14ac:dyDescent="0.2">
      <c r="A34" s="194" t="s">
        <v>482</v>
      </c>
      <c r="B34" s="177" t="s">
        <v>179</v>
      </c>
      <c r="C34" s="164"/>
      <c r="D34" s="164"/>
      <c r="E34" s="101"/>
    </row>
    <row r="35" spans="1:5" s="54" customFormat="1" ht="12" customHeight="1" x14ac:dyDescent="0.2">
      <c r="A35" s="194" t="s">
        <v>483</v>
      </c>
      <c r="B35" s="177" t="s">
        <v>180</v>
      </c>
      <c r="C35" s="164"/>
      <c r="D35" s="164"/>
      <c r="E35" s="101"/>
    </row>
    <row r="36" spans="1:5" s="54" customFormat="1" ht="12" customHeight="1" thickBot="1" x14ac:dyDescent="0.25">
      <c r="A36" s="195" t="s">
        <v>484</v>
      </c>
      <c r="B36" s="313" t="s">
        <v>181</v>
      </c>
      <c r="C36" s="166"/>
      <c r="D36" s="166"/>
      <c r="E36" s="103"/>
    </row>
    <row r="37" spans="1:5" s="54" customFormat="1" ht="12" customHeight="1" thickBot="1" x14ac:dyDescent="0.25">
      <c r="A37" s="25" t="s">
        <v>10</v>
      </c>
      <c r="B37" s="19" t="s">
        <v>333</v>
      </c>
      <c r="C37" s="163">
        <f>SUM(C38:C48)</f>
        <v>10597000</v>
      </c>
      <c r="D37" s="250">
        <f>SUM(D38:D48)</f>
        <v>18713036</v>
      </c>
      <c r="E37" s="100">
        <f>SUM(E38:E48)</f>
        <v>6282866</v>
      </c>
    </row>
    <row r="38" spans="1:5" s="54" customFormat="1" ht="12" customHeight="1" x14ac:dyDescent="0.2">
      <c r="A38" s="193" t="s">
        <v>57</v>
      </c>
      <c r="B38" s="176" t="s">
        <v>184</v>
      </c>
      <c r="C38" s="745">
        <v>7488000</v>
      </c>
      <c r="D38" s="240">
        <v>7488000</v>
      </c>
      <c r="E38" s="102">
        <v>4225032</v>
      </c>
    </row>
    <row r="39" spans="1:5" s="54" customFormat="1" ht="12" customHeight="1" x14ac:dyDescent="0.2">
      <c r="A39" s="194" t="s">
        <v>58</v>
      </c>
      <c r="B39" s="177" t="s">
        <v>185</v>
      </c>
      <c r="C39" s="745"/>
      <c r="D39" s="164">
        <v>8116036</v>
      </c>
      <c r="E39" s="101">
        <v>1294138</v>
      </c>
    </row>
    <row r="40" spans="1:5" s="54" customFormat="1" ht="12" customHeight="1" x14ac:dyDescent="0.2">
      <c r="A40" s="194" t="s">
        <v>59</v>
      </c>
      <c r="B40" s="177" t="s">
        <v>186</v>
      </c>
      <c r="C40" s="745"/>
      <c r="D40" s="164"/>
      <c r="E40" s="101"/>
    </row>
    <row r="41" spans="1:5" s="54" customFormat="1" ht="12" customHeight="1" x14ac:dyDescent="0.2">
      <c r="A41" s="194" t="s">
        <v>113</v>
      </c>
      <c r="B41" s="177" t="s">
        <v>187</v>
      </c>
      <c r="C41" s="745"/>
      <c r="D41" s="164"/>
      <c r="E41" s="101"/>
    </row>
    <row r="42" spans="1:5" s="54" customFormat="1" ht="12" customHeight="1" x14ac:dyDescent="0.2">
      <c r="A42" s="194" t="s">
        <v>114</v>
      </c>
      <c r="B42" s="177" t="s">
        <v>188</v>
      </c>
      <c r="C42" s="745"/>
      <c r="D42" s="164"/>
      <c r="E42" s="101"/>
    </row>
    <row r="43" spans="1:5" s="54" customFormat="1" ht="12" customHeight="1" x14ac:dyDescent="0.2">
      <c r="A43" s="194" t="s">
        <v>115</v>
      </c>
      <c r="B43" s="177" t="s">
        <v>189</v>
      </c>
      <c r="C43" s="745">
        <v>3109000</v>
      </c>
      <c r="D43" s="164">
        <v>3109000</v>
      </c>
      <c r="E43" s="101">
        <v>763696</v>
      </c>
    </row>
    <row r="44" spans="1:5" s="54" customFormat="1" ht="12" customHeight="1" x14ac:dyDescent="0.2">
      <c r="A44" s="194" t="s">
        <v>116</v>
      </c>
      <c r="B44" s="177" t="s">
        <v>190</v>
      </c>
      <c r="C44" s="745"/>
      <c r="D44" s="164"/>
      <c r="E44" s="101"/>
    </row>
    <row r="45" spans="1:5" s="54" customFormat="1" ht="12" customHeight="1" x14ac:dyDescent="0.2">
      <c r="A45" s="194" t="s">
        <v>117</v>
      </c>
      <c r="B45" s="177" t="s">
        <v>485</v>
      </c>
      <c r="C45" s="745"/>
      <c r="D45" s="164"/>
      <c r="E45" s="101"/>
    </row>
    <row r="46" spans="1:5" s="54" customFormat="1" ht="12" customHeight="1" x14ac:dyDescent="0.2">
      <c r="A46" s="194" t="s">
        <v>182</v>
      </c>
      <c r="B46" s="177" t="s">
        <v>192</v>
      </c>
      <c r="C46" s="754"/>
      <c r="D46" s="167"/>
      <c r="E46" s="104"/>
    </row>
    <row r="47" spans="1:5" s="54" customFormat="1" ht="12" customHeight="1" x14ac:dyDescent="0.2">
      <c r="A47" s="195" t="s">
        <v>183</v>
      </c>
      <c r="B47" s="178" t="s">
        <v>335</v>
      </c>
      <c r="C47" s="755"/>
      <c r="D47" s="167"/>
      <c r="E47" s="105"/>
    </row>
    <row r="48" spans="1:5" s="54" customFormat="1" ht="12" customHeight="1" thickBot="1" x14ac:dyDescent="0.25">
      <c r="A48" s="195" t="s">
        <v>334</v>
      </c>
      <c r="B48" s="178" t="s">
        <v>193</v>
      </c>
      <c r="C48" s="755"/>
      <c r="D48" s="369"/>
      <c r="E48" s="105"/>
    </row>
    <row r="49" spans="1:5" s="54" customFormat="1" ht="12" customHeight="1" thickBot="1" x14ac:dyDescent="0.25">
      <c r="A49" s="25" t="s">
        <v>11</v>
      </c>
      <c r="B49" s="19" t="s">
        <v>194</v>
      </c>
      <c r="C49" s="163">
        <f>SUM(C50:C54)</f>
        <v>0</v>
      </c>
      <c r="D49" s="250">
        <f>SUM(D50:D54)</f>
        <v>0</v>
      </c>
      <c r="E49" s="100">
        <f>SUM(E50:E54)</f>
        <v>0</v>
      </c>
    </row>
    <row r="50" spans="1:5" s="54" customFormat="1" ht="12" customHeight="1" x14ac:dyDescent="0.2">
      <c r="A50" s="193" t="s">
        <v>60</v>
      </c>
      <c r="B50" s="176" t="s">
        <v>198</v>
      </c>
      <c r="C50" s="216"/>
      <c r="D50" s="304"/>
      <c r="E50" s="106"/>
    </row>
    <row r="51" spans="1:5" s="54" customFormat="1" ht="12" customHeight="1" x14ac:dyDescent="0.2">
      <c r="A51" s="194" t="s">
        <v>61</v>
      </c>
      <c r="B51" s="177" t="s">
        <v>199</v>
      </c>
      <c r="C51" s="167"/>
      <c r="D51" s="302"/>
      <c r="E51" s="104"/>
    </row>
    <row r="52" spans="1:5" s="54" customFormat="1" ht="12" customHeight="1" x14ac:dyDescent="0.2">
      <c r="A52" s="194" t="s">
        <v>195</v>
      </c>
      <c r="B52" s="177" t="s">
        <v>200</v>
      </c>
      <c r="C52" s="167"/>
      <c r="D52" s="302"/>
      <c r="E52" s="104"/>
    </row>
    <row r="53" spans="1:5" s="54" customFormat="1" ht="12" customHeight="1" x14ac:dyDescent="0.2">
      <c r="A53" s="194" t="s">
        <v>196</v>
      </c>
      <c r="B53" s="177" t="s">
        <v>201</v>
      </c>
      <c r="C53" s="167"/>
      <c r="D53" s="302"/>
      <c r="E53" s="104"/>
    </row>
    <row r="54" spans="1:5" s="54" customFormat="1" ht="12" customHeight="1" thickBot="1" x14ac:dyDescent="0.25">
      <c r="A54" s="195" t="s">
        <v>197</v>
      </c>
      <c r="B54" s="178" t="s">
        <v>202</v>
      </c>
      <c r="C54" s="168"/>
      <c r="D54" s="303"/>
      <c r="E54" s="105"/>
    </row>
    <row r="55" spans="1:5" s="54" customFormat="1" ht="12" customHeight="1" thickBot="1" x14ac:dyDescent="0.25">
      <c r="A55" s="25" t="s">
        <v>118</v>
      </c>
      <c r="B55" s="19" t="s">
        <v>203</v>
      </c>
      <c r="C55" s="163">
        <f>SUM(C56:C58)</f>
        <v>0</v>
      </c>
      <c r="D55" s="250">
        <f>SUM(D56:D58)</f>
        <v>0</v>
      </c>
      <c r="E55" s="100">
        <f>SUM(E56:E58)</f>
        <v>0</v>
      </c>
    </row>
    <row r="56" spans="1:5" s="54" customFormat="1" ht="12" customHeight="1" x14ac:dyDescent="0.2">
      <c r="A56" s="193" t="s">
        <v>62</v>
      </c>
      <c r="B56" s="176" t="s">
        <v>204</v>
      </c>
      <c r="C56" s="165"/>
      <c r="D56" s="251"/>
      <c r="E56" s="102"/>
    </row>
    <row r="57" spans="1:5" s="54" customFormat="1" ht="12" customHeight="1" x14ac:dyDescent="0.2">
      <c r="A57" s="194" t="s">
        <v>63</v>
      </c>
      <c r="B57" s="177" t="s">
        <v>328</v>
      </c>
      <c r="C57" s="164"/>
      <c r="D57" s="252"/>
      <c r="E57" s="101"/>
    </row>
    <row r="58" spans="1:5" s="54" customFormat="1" ht="12" customHeight="1" x14ac:dyDescent="0.2">
      <c r="A58" s="194" t="s">
        <v>207</v>
      </c>
      <c r="B58" s="177" t="s">
        <v>205</v>
      </c>
      <c r="C58" s="164"/>
      <c r="D58" s="252"/>
      <c r="E58" s="101"/>
    </row>
    <row r="59" spans="1:5" s="54" customFormat="1" ht="12" customHeight="1" thickBot="1" x14ac:dyDescent="0.25">
      <c r="A59" s="195" t="s">
        <v>208</v>
      </c>
      <c r="B59" s="178" t="s">
        <v>206</v>
      </c>
      <c r="C59" s="166"/>
      <c r="D59" s="253"/>
      <c r="E59" s="103"/>
    </row>
    <row r="60" spans="1:5" s="54" customFormat="1" ht="12" customHeight="1" thickBot="1" x14ac:dyDescent="0.25">
      <c r="A60" s="25" t="s">
        <v>13</v>
      </c>
      <c r="B60" s="107" t="s">
        <v>209</v>
      </c>
      <c r="C60" s="163">
        <f>SUM(C61:C63)</f>
        <v>0</v>
      </c>
      <c r="D60" s="250">
        <f>SUM(D61:D63)</f>
        <v>0</v>
      </c>
      <c r="E60" s="100">
        <f>SUM(E61:E63)</f>
        <v>0</v>
      </c>
    </row>
    <row r="61" spans="1:5" s="54" customFormat="1" ht="12" customHeight="1" x14ac:dyDescent="0.2">
      <c r="A61" s="193" t="s">
        <v>119</v>
      </c>
      <c r="B61" s="176" t="s">
        <v>211</v>
      </c>
      <c r="C61" s="167"/>
      <c r="D61" s="302"/>
      <c r="E61" s="104"/>
    </row>
    <row r="62" spans="1:5" s="54" customFormat="1" ht="12" customHeight="1" x14ac:dyDescent="0.2">
      <c r="A62" s="194" t="s">
        <v>120</v>
      </c>
      <c r="B62" s="177" t="s">
        <v>329</v>
      </c>
      <c r="C62" s="167"/>
      <c r="D62" s="302"/>
      <c r="E62" s="104"/>
    </row>
    <row r="63" spans="1:5" s="54" customFormat="1" ht="12" customHeight="1" x14ac:dyDescent="0.2">
      <c r="A63" s="194" t="s">
        <v>143</v>
      </c>
      <c r="B63" s="177" t="s">
        <v>212</v>
      </c>
      <c r="C63" s="167"/>
      <c r="D63" s="302"/>
      <c r="E63" s="104"/>
    </row>
    <row r="64" spans="1:5" s="54" customFormat="1" ht="12" customHeight="1" thickBot="1" x14ac:dyDescent="0.25">
      <c r="A64" s="195" t="s">
        <v>210</v>
      </c>
      <c r="B64" s="178" t="s">
        <v>213</v>
      </c>
      <c r="C64" s="167"/>
      <c r="D64" s="302"/>
      <c r="E64" s="104"/>
    </row>
    <row r="65" spans="1:5" s="54" customFormat="1" ht="12" customHeight="1" thickBot="1" x14ac:dyDescent="0.25">
      <c r="A65" s="25" t="s">
        <v>14</v>
      </c>
      <c r="B65" s="19" t="s">
        <v>214</v>
      </c>
      <c r="C65" s="169">
        <f>+C8+C15+C22+C29+C37+C49+C55+C60</f>
        <v>10597000</v>
      </c>
      <c r="D65" s="254">
        <f>+D8+D15+D22+D29+D37+D49+D55+D60</f>
        <v>18713036</v>
      </c>
      <c r="E65" s="205">
        <f>+E8+E15+E22+E29+E37+E49+E55+E60</f>
        <v>6282866</v>
      </c>
    </row>
    <row r="66" spans="1:5" s="54" customFormat="1" ht="12" customHeight="1" thickBot="1" x14ac:dyDescent="0.2">
      <c r="A66" s="196" t="s">
        <v>299</v>
      </c>
      <c r="B66" s="107" t="s">
        <v>216</v>
      </c>
      <c r="C66" s="163">
        <f>SUM(C67:C69)</f>
        <v>0</v>
      </c>
      <c r="D66" s="250">
        <f>SUM(D67:D69)</f>
        <v>0</v>
      </c>
      <c r="E66" s="100">
        <f>SUM(E67:E69)</f>
        <v>0</v>
      </c>
    </row>
    <row r="67" spans="1:5" s="54" customFormat="1" ht="12" customHeight="1" x14ac:dyDescent="0.2">
      <c r="A67" s="193" t="s">
        <v>244</v>
      </c>
      <c r="B67" s="176" t="s">
        <v>217</v>
      </c>
      <c r="C67" s="167"/>
      <c r="D67" s="302"/>
      <c r="E67" s="104"/>
    </row>
    <row r="68" spans="1:5" s="54" customFormat="1" ht="12" customHeight="1" x14ac:dyDescent="0.2">
      <c r="A68" s="194" t="s">
        <v>253</v>
      </c>
      <c r="B68" s="177" t="s">
        <v>218</v>
      </c>
      <c r="C68" s="167"/>
      <c r="D68" s="302"/>
      <c r="E68" s="104"/>
    </row>
    <row r="69" spans="1:5" s="54" customFormat="1" ht="12" customHeight="1" thickBot="1" x14ac:dyDescent="0.25">
      <c r="A69" s="195" t="s">
        <v>254</v>
      </c>
      <c r="B69" s="179" t="s">
        <v>219</v>
      </c>
      <c r="C69" s="167"/>
      <c r="D69" s="305"/>
      <c r="E69" s="104"/>
    </row>
    <row r="70" spans="1:5" s="54" customFormat="1" ht="12" customHeight="1" thickBot="1" x14ac:dyDescent="0.2">
      <c r="A70" s="196" t="s">
        <v>220</v>
      </c>
      <c r="B70" s="107" t="s">
        <v>221</v>
      </c>
      <c r="C70" s="163">
        <f>SUM(C71:C74)</f>
        <v>0</v>
      </c>
      <c r="D70" s="163">
        <f>SUM(D71:D74)</f>
        <v>0</v>
      </c>
      <c r="E70" s="100">
        <f>SUM(E71:E74)</f>
        <v>0</v>
      </c>
    </row>
    <row r="71" spans="1:5" s="54" customFormat="1" ht="12" customHeight="1" x14ac:dyDescent="0.2">
      <c r="A71" s="193" t="s">
        <v>99</v>
      </c>
      <c r="B71" s="351" t="s">
        <v>222</v>
      </c>
      <c r="C71" s="167"/>
      <c r="D71" s="167"/>
      <c r="E71" s="104"/>
    </row>
    <row r="72" spans="1:5" s="54" customFormat="1" ht="12" customHeight="1" x14ac:dyDescent="0.2">
      <c r="A72" s="194" t="s">
        <v>100</v>
      </c>
      <c r="B72" s="351" t="s">
        <v>492</v>
      </c>
      <c r="C72" s="167"/>
      <c r="D72" s="167"/>
      <c r="E72" s="104"/>
    </row>
    <row r="73" spans="1:5" s="54" customFormat="1" ht="12" customHeight="1" x14ac:dyDescent="0.2">
      <c r="A73" s="194" t="s">
        <v>245</v>
      </c>
      <c r="B73" s="351" t="s">
        <v>223</v>
      </c>
      <c r="C73" s="167"/>
      <c r="D73" s="167"/>
      <c r="E73" s="104"/>
    </row>
    <row r="74" spans="1:5" s="54" customFormat="1" ht="12" customHeight="1" thickBot="1" x14ac:dyDescent="0.25">
      <c r="A74" s="195" t="s">
        <v>246</v>
      </c>
      <c r="B74" s="352" t="s">
        <v>493</v>
      </c>
      <c r="C74" s="167"/>
      <c r="D74" s="167"/>
      <c r="E74" s="104"/>
    </row>
    <row r="75" spans="1:5" s="54" customFormat="1" ht="12" customHeight="1" thickBot="1" x14ac:dyDescent="0.2">
      <c r="A75" s="196" t="s">
        <v>224</v>
      </c>
      <c r="B75" s="107" t="s">
        <v>225</v>
      </c>
      <c r="C75" s="163">
        <f>SUM(C76:C77)</f>
        <v>0</v>
      </c>
      <c r="D75" s="163">
        <f>SUM(D76:D77)</f>
        <v>0</v>
      </c>
      <c r="E75" s="100">
        <f>SUM(E76:E77)</f>
        <v>0</v>
      </c>
    </row>
    <row r="76" spans="1:5" s="54" customFormat="1" ht="12" customHeight="1" x14ac:dyDescent="0.2">
      <c r="A76" s="193" t="s">
        <v>247</v>
      </c>
      <c r="B76" s="176" t="s">
        <v>226</v>
      </c>
      <c r="C76" s="167"/>
      <c r="D76" s="167"/>
      <c r="E76" s="104"/>
    </row>
    <row r="77" spans="1:5" s="54" customFormat="1" ht="12" customHeight="1" thickBot="1" x14ac:dyDescent="0.25">
      <c r="A77" s="195" t="s">
        <v>248</v>
      </c>
      <c r="B77" s="178" t="s">
        <v>227</v>
      </c>
      <c r="C77" s="167"/>
      <c r="D77" s="167"/>
      <c r="E77" s="104"/>
    </row>
    <row r="78" spans="1:5" s="53" customFormat="1" ht="12" customHeight="1" thickBot="1" x14ac:dyDescent="0.2">
      <c r="A78" s="196" t="s">
        <v>228</v>
      </c>
      <c r="B78" s="107" t="s">
        <v>229</v>
      </c>
      <c r="C78" s="163">
        <f>SUM(C79:C81)</f>
        <v>0</v>
      </c>
      <c r="D78" s="163">
        <f>SUM(D79:D81)</f>
        <v>0</v>
      </c>
      <c r="E78" s="100">
        <f>SUM(E79:E81)</f>
        <v>0</v>
      </c>
    </row>
    <row r="79" spans="1:5" s="54" customFormat="1" ht="12" customHeight="1" x14ac:dyDescent="0.2">
      <c r="A79" s="193" t="s">
        <v>249</v>
      </c>
      <c r="B79" s="176" t="s">
        <v>230</v>
      </c>
      <c r="C79" s="167"/>
      <c r="D79" s="167"/>
      <c r="E79" s="104"/>
    </row>
    <row r="80" spans="1:5" s="54" customFormat="1" ht="12" customHeight="1" x14ac:dyDescent="0.2">
      <c r="A80" s="194" t="s">
        <v>250</v>
      </c>
      <c r="B80" s="177" t="s">
        <v>231</v>
      </c>
      <c r="C80" s="167"/>
      <c r="D80" s="167"/>
      <c r="E80" s="104"/>
    </row>
    <row r="81" spans="1:5" s="54" customFormat="1" ht="12" customHeight="1" thickBot="1" x14ac:dyDescent="0.25">
      <c r="A81" s="195" t="s">
        <v>251</v>
      </c>
      <c r="B81" s="178" t="s">
        <v>494</v>
      </c>
      <c r="C81" s="167"/>
      <c r="D81" s="167"/>
      <c r="E81" s="104"/>
    </row>
    <row r="82" spans="1:5" s="54" customFormat="1" ht="12" customHeight="1" thickBot="1" x14ac:dyDescent="0.2">
      <c r="A82" s="196" t="s">
        <v>232</v>
      </c>
      <c r="B82" s="107" t="s">
        <v>252</v>
      </c>
      <c r="C82" s="163">
        <f>SUM(C83:C86)</f>
        <v>0</v>
      </c>
      <c r="D82" s="163">
        <f>SUM(D83:D86)</f>
        <v>0</v>
      </c>
      <c r="E82" s="100">
        <f>SUM(E83:E86)</f>
        <v>0</v>
      </c>
    </row>
    <row r="83" spans="1:5" s="54" customFormat="1" ht="12" customHeight="1" x14ac:dyDescent="0.2">
      <c r="A83" s="197" t="s">
        <v>233</v>
      </c>
      <c r="B83" s="176" t="s">
        <v>234</v>
      </c>
      <c r="C83" s="167"/>
      <c r="D83" s="167"/>
      <c r="E83" s="104"/>
    </row>
    <row r="84" spans="1:5" s="54" customFormat="1" ht="12" customHeight="1" x14ac:dyDescent="0.2">
      <c r="A84" s="198" t="s">
        <v>235</v>
      </c>
      <c r="B84" s="177" t="s">
        <v>236</v>
      </c>
      <c r="C84" s="167"/>
      <c r="D84" s="167"/>
      <c r="E84" s="104"/>
    </row>
    <row r="85" spans="1:5" s="54" customFormat="1" ht="12" customHeight="1" x14ac:dyDescent="0.2">
      <c r="A85" s="198" t="s">
        <v>237</v>
      </c>
      <c r="B85" s="177" t="s">
        <v>238</v>
      </c>
      <c r="C85" s="167"/>
      <c r="D85" s="167"/>
      <c r="E85" s="104"/>
    </row>
    <row r="86" spans="1:5" s="53" customFormat="1" ht="12" customHeight="1" thickBot="1" x14ac:dyDescent="0.25">
      <c r="A86" s="199" t="s">
        <v>239</v>
      </c>
      <c r="B86" s="178" t="s">
        <v>240</v>
      </c>
      <c r="C86" s="167"/>
      <c r="D86" s="167"/>
      <c r="E86" s="104"/>
    </row>
    <row r="87" spans="1:5" s="53" customFormat="1" ht="12" customHeight="1" thickBot="1" x14ac:dyDescent="0.2">
      <c r="A87" s="196" t="s">
        <v>241</v>
      </c>
      <c r="B87" s="107" t="s">
        <v>374</v>
      </c>
      <c r="C87" s="219"/>
      <c r="D87" s="219"/>
      <c r="E87" s="220"/>
    </row>
    <row r="88" spans="1:5" s="53" customFormat="1" ht="12" customHeight="1" thickBot="1" x14ac:dyDescent="0.2">
      <c r="A88" s="196" t="s">
        <v>392</v>
      </c>
      <c r="B88" s="107" t="s">
        <v>242</v>
      </c>
      <c r="C88" s="219"/>
      <c r="D88" s="219"/>
      <c r="E88" s="220"/>
    </row>
    <row r="89" spans="1:5" s="53" customFormat="1" ht="12" customHeight="1" thickBot="1" x14ac:dyDescent="0.2">
      <c r="A89" s="196" t="s">
        <v>393</v>
      </c>
      <c r="B89" s="183" t="s">
        <v>377</v>
      </c>
      <c r="C89" s="169">
        <f>+C66+C70+C75+C78+C82+C88+C87</f>
        <v>0</v>
      </c>
      <c r="D89" s="169">
        <f>+D66+D70+D75+D78+D82+D88+D87</f>
        <v>0</v>
      </c>
      <c r="E89" s="205">
        <f>+E66+E70+E75+E78+E82+E88+E87</f>
        <v>0</v>
      </c>
    </row>
    <row r="90" spans="1:5" s="53" customFormat="1" ht="12" customHeight="1" thickBot="1" x14ac:dyDescent="0.2">
      <c r="A90" s="200" t="s">
        <v>394</v>
      </c>
      <c r="B90" s="184" t="s">
        <v>395</v>
      </c>
      <c r="C90" s="169">
        <f>+C65+C89</f>
        <v>10597000</v>
      </c>
      <c r="D90" s="169">
        <f>+D65+D89</f>
        <v>18713036</v>
      </c>
      <c r="E90" s="205">
        <f>+E65+E89</f>
        <v>6282866</v>
      </c>
    </row>
    <row r="91" spans="1:5" s="54" customFormat="1" ht="15.2" customHeight="1" thickBot="1" x14ac:dyDescent="0.25">
      <c r="A91" s="86"/>
      <c r="B91" s="87"/>
      <c r="C91" s="145"/>
    </row>
    <row r="92" spans="1:5" s="47" customFormat="1" ht="16.5" customHeight="1" thickBot="1" x14ac:dyDescent="0.25">
      <c r="A92" s="908" t="s">
        <v>41</v>
      </c>
      <c r="B92" s="909"/>
      <c r="C92" s="909"/>
      <c r="D92" s="909"/>
      <c r="E92" s="910"/>
    </row>
    <row r="93" spans="1:5" s="55" customFormat="1" ht="12" customHeight="1" thickBot="1" x14ac:dyDescent="0.25">
      <c r="A93" s="170" t="s">
        <v>6</v>
      </c>
      <c r="B93" s="24" t="s">
        <v>399</v>
      </c>
      <c r="C93" s="162">
        <f>+C94+C95+C96+C97+C98+C111</f>
        <v>183727000</v>
      </c>
      <c r="D93" s="162">
        <f>+D94+D95+D96+D97+D98+D111</f>
        <v>156242042</v>
      </c>
      <c r="E93" s="233">
        <f>+E94+E95+E96+E97+E98+E111</f>
        <v>138929899</v>
      </c>
    </row>
    <row r="94" spans="1:5" ht="12" customHeight="1" x14ac:dyDescent="0.2">
      <c r="A94" s="201" t="s">
        <v>64</v>
      </c>
      <c r="B94" s="8" t="s">
        <v>35</v>
      </c>
      <c r="C94" s="748">
        <v>36693000</v>
      </c>
      <c r="D94" s="240">
        <v>35835000</v>
      </c>
      <c r="E94" s="234">
        <v>38912899</v>
      </c>
    </row>
    <row r="95" spans="1:5" ht="12" customHeight="1" x14ac:dyDescent="0.2">
      <c r="A95" s="194" t="s">
        <v>65</v>
      </c>
      <c r="B95" s="6" t="s">
        <v>121</v>
      </c>
      <c r="C95" s="745">
        <v>5926000</v>
      </c>
      <c r="D95" s="164">
        <v>6020042</v>
      </c>
      <c r="E95" s="101">
        <v>5999153</v>
      </c>
    </row>
    <row r="96" spans="1:5" ht="12" customHeight="1" x14ac:dyDescent="0.2">
      <c r="A96" s="194" t="s">
        <v>66</v>
      </c>
      <c r="B96" s="6" t="s">
        <v>91</v>
      </c>
      <c r="C96" s="749">
        <v>141108000</v>
      </c>
      <c r="D96" s="164">
        <v>114387000</v>
      </c>
      <c r="E96" s="103">
        <v>94017847</v>
      </c>
    </row>
    <row r="97" spans="1:5" ht="12" customHeight="1" x14ac:dyDescent="0.2">
      <c r="A97" s="194" t="s">
        <v>67</v>
      </c>
      <c r="B97" s="9" t="s">
        <v>122</v>
      </c>
      <c r="C97" s="166"/>
      <c r="D97" s="253"/>
      <c r="E97" s="103"/>
    </row>
    <row r="98" spans="1:5" ht="12" customHeight="1" x14ac:dyDescent="0.2">
      <c r="A98" s="194" t="s">
        <v>76</v>
      </c>
      <c r="B98" s="17" t="s">
        <v>123</v>
      </c>
      <c r="C98" s="166"/>
      <c r="D98" s="253"/>
      <c r="E98" s="103"/>
    </row>
    <row r="99" spans="1:5" ht="12" customHeight="1" x14ac:dyDescent="0.2">
      <c r="A99" s="194" t="s">
        <v>68</v>
      </c>
      <c r="B99" s="6" t="s">
        <v>396</v>
      </c>
      <c r="C99" s="166"/>
      <c r="D99" s="253"/>
      <c r="E99" s="103"/>
    </row>
    <row r="100" spans="1:5" ht="12" customHeight="1" x14ac:dyDescent="0.2">
      <c r="A100" s="194" t="s">
        <v>69</v>
      </c>
      <c r="B100" s="63" t="s">
        <v>340</v>
      </c>
      <c r="C100" s="166"/>
      <c r="D100" s="253"/>
      <c r="E100" s="103"/>
    </row>
    <row r="101" spans="1:5" ht="12" customHeight="1" x14ac:dyDescent="0.2">
      <c r="A101" s="194" t="s">
        <v>77</v>
      </c>
      <c r="B101" s="63" t="s">
        <v>339</v>
      </c>
      <c r="C101" s="166"/>
      <c r="D101" s="253"/>
      <c r="E101" s="103"/>
    </row>
    <row r="102" spans="1:5" ht="12" customHeight="1" x14ac:dyDescent="0.2">
      <c r="A102" s="194" t="s">
        <v>78</v>
      </c>
      <c r="B102" s="63" t="s">
        <v>258</v>
      </c>
      <c r="C102" s="166"/>
      <c r="D102" s="253"/>
      <c r="E102" s="103"/>
    </row>
    <row r="103" spans="1:5" ht="12" customHeight="1" x14ac:dyDescent="0.2">
      <c r="A103" s="194" t="s">
        <v>79</v>
      </c>
      <c r="B103" s="64" t="s">
        <v>259</v>
      </c>
      <c r="C103" s="166"/>
      <c r="D103" s="253"/>
      <c r="E103" s="103"/>
    </row>
    <row r="104" spans="1:5" ht="12" customHeight="1" x14ac:dyDescent="0.2">
      <c r="A104" s="194" t="s">
        <v>80</v>
      </c>
      <c r="B104" s="64" t="s">
        <v>260</v>
      </c>
      <c r="C104" s="166"/>
      <c r="D104" s="253"/>
      <c r="E104" s="103"/>
    </row>
    <row r="105" spans="1:5" ht="12" customHeight="1" x14ac:dyDescent="0.2">
      <c r="A105" s="194" t="s">
        <v>82</v>
      </c>
      <c r="B105" s="63" t="s">
        <v>261</v>
      </c>
      <c r="C105" s="166"/>
      <c r="D105" s="253"/>
      <c r="E105" s="103"/>
    </row>
    <row r="106" spans="1:5" ht="12" customHeight="1" x14ac:dyDescent="0.2">
      <c r="A106" s="194" t="s">
        <v>124</v>
      </c>
      <c r="B106" s="63" t="s">
        <v>262</v>
      </c>
      <c r="C106" s="166"/>
      <c r="D106" s="253"/>
      <c r="E106" s="103"/>
    </row>
    <row r="107" spans="1:5" ht="12" customHeight="1" x14ac:dyDescent="0.2">
      <c r="A107" s="194" t="s">
        <v>256</v>
      </c>
      <c r="B107" s="64" t="s">
        <v>263</v>
      </c>
      <c r="C107" s="164"/>
      <c r="D107" s="253"/>
      <c r="E107" s="103"/>
    </row>
    <row r="108" spans="1:5" ht="12" customHeight="1" x14ac:dyDescent="0.2">
      <c r="A108" s="202" t="s">
        <v>257</v>
      </c>
      <c r="B108" s="65" t="s">
        <v>264</v>
      </c>
      <c r="C108" s="166"/>
      <c r="D108" s="253"/>
      <c r="E108" s="103"/>
    </row>
    <row r="109" spans="1:5" ht="12" customHeight="1" x14ac:dyDescent="0.2">
      <c r="A109" s="194" t="s">
        <v>337</v>
      </c>
      <c r="B109" s="65" t="s">
        <v>265</v>
      </c>
      <c r="C109" s="166"/>
      <c r="D109" s="253"/>
      <c r="E109" s="103"/>
    </row>
    <row r="110" spans="1:5" ht="12" customHeight="1" x14ac:dyDescent="0.2">
      <c r="A110" s="194" t="s">
        <v>338</v>
      </c>
      <c r="B110" s="64" t="s">
        <v>266</v>
      </c>
      <c r="C110" s="164"/>
      <c r="D110" s="252"/>
      <c r="E110" s="101"/>
    </row>
    <row r="111" spans="1:5" ht="12" customHeight="1" x14ac:dyDescent="0.2">
      <c r="A111" s="194" t="s">
        <v>342</v>
      </c>
      <c r="B111" s="9" t="s">
        <v>36</v>
      </c>
      <c r="C111" s="164"/>
      <c r="D111" s="252"/>
      <c r="E111" s="101"/>
    </row>
    <row r="112" spans="1:5" ht="12" customHeight="1" x14ac:dyDescent="0.2">
      <c r="A112" s="195" t="s">
        <v>343</v>
      </c>
      <c r="B112" s="6" t="s">
        <v>397</v>
      </c>
      <c r="C112" s="166"/>
      <c r="D112" s="253"/>
      <c r="E112" s="103"/>
    </row>
    <row r="113" spans="1:5" ht="12" customHeight="1" thickBot="1" x14ac:dyDescent="0.25">
      <c r="A113" s="203" t="s">
        <v>344</v>
      </c>
      <c r="B113" s="66" t="s">
        <v>398</v>
      </c>
      <c r="C113" s="241"/>
      <c r="D113" s="308"/>
      <c r="E113" s="235"/>
    </row>
    <row r="114" spans="1:5" ht="12" customHeight="1" thickBot="1" x14ac:dyDescent="0.25">
      <c r="A114" s="25" t="s">
        <v>7</v>
      </c>
      <c r="B114" s="23" t="s">
        <v>267</v>
      </c>
      <c r="C114" s="163">
        <f>+C115+C117+C119</f>
        <v>239118000</v>
      </c>
      <c r="D114" s="250">
        <f>+D115+D117+D119</f>
        <v>243738161</v>
      </c>
      <c r="E114" s="100">
        <f>+E115+E117+E119</f>
        <v>40611263</v>
      </c>
    </row>
    <row r="115" spans="1:5" ht="12" customHeight="1" x14ac:dyDescent="0.2">
      <c r="A115" s="193" t="s">
        <v>70</v>
      </c>
      <c r="B115" s="6" t="s">
        <v>142</v>
      </c>
      <c r="C115" s="753">
        <v>237483000</v>
      </c>
      <c r="D115" s="240">
        <v>238444000</v>
      </c>
      <c r="E115" s="102">
        <v>39611392</v>
      </c>
    </row>
    <row r="116" spans="1:5" ht="12" customHeight="1" x14ac:dyDescent="0.2">
      <c r="A116" s="193" t="s">
        <v>71</v>
      </c>
      <c r="B116" s="10" t="s">
        <v>271</v>
      </c>
      <c r="C116" s="753"/>
      <c r="D116" s="165"/>
      <c r="E116" s="102"/>
    </row>
    <row r="117" spans="1:5" ht="12" customHeight="1" x14ac:dyDescent="0.2">
      <c r="A117" s="193" t="s">
        <v>72</v>
      </c>
      <c r="B117" s="10" t="s">
        <v>125</v>
      </c>
      <c r="C117" s="745">
        <v>1635000</v>
      </c>
      <c r="D117" s="164">
        <v>5294161</v>
      </c>
      <c r="E117" s="101">
        <v>999871</v>
      </c>
    </row>
    <row r="118" spans="1:5" ht="12" customHeight="1" x14ac:dyDescent="0.2">
      <c r="A118" s="193" t="s">
        <v>73</v>
      </c>
      <c r="B118" s="10" t="s">
        <v>272</v>
      </c>
      <c r="C118" s="756"/>
      <c r="D118" s="164"/>
      <c r="E118" s="101"/>
    </row>
    <row r="119" spans="1:5" ht="12" customHeight="1" x14ac:dyDescent="0.2">
      <c r="A119" s="193" t="s">
        <v>74</v>
      </c>
      <c r="B119" s="109" t="s">
        <v>144</v>
      </c>
      <c r="C119" s="164"/>
      <c r="D119" s="252"/>
      <c r="E119" s="101"/>
    </row>
    <row r="120" spans="1:5" ht="12" customHeight="1" x14ac:dyDescent="0.2">
      <c r="A120" s="193" t="s">
        <v>81</v>
      </c>
      <c r="B120" s="108" t="s">
        <v>330</v>
      </c>
      <c r="C120" s="164"/>
      <c r="D120" s="252"/>
      <c r="E120" s="101"/>
    </row>
    <row r="121" spans="1:5" ht="12" customHeight="1" x14ac:dyDescent="0.2">
      <c r="A121" s="193" t="s">
        <v>83</v>
      </c>
      <c r="B121" s="172" t="s">
        <v>277</v>
      </c>
      <c r="C121" s="164"/>
      <c r="D121" s="252"/>
      <c r="E121" s="101"/>
    </row>
    <row r="122" spans="1:5" ht="12" customHeight="1" x14ac:dyDescent="0.2">
      <c r="A122" s="193" t="s">
        <v>126</v>
      </c>
      <c r="B122" s="64" t="s">
        <v>260</v>
      </c>
      <c r="C122" s="164"/>
      <c r="D122" s="252"/>
      <c r="E122" s="101"/>
    </row>
    <row r="123" spans="1:5" ht="12" customHeight="1" x14ac:dyDescent="0.2">
      <c r="A123" s="193" t="s">
        <v>127</v>
      </c>
      <c r="B123" s="64" t="s">
        <v>276</v>
      </c>
      <c r="C123" s="164"/>
      <c r="D123" s="252"/>
      <c r="E123" s="101"/>
    </row>
    <row r="124" spans="1:5" ht="12" customHeight="1" x14ac:dyDescent="0.2">
      <c r="A124" s="193" t="s">
        <v>128</v>
      </c>
      <c r="B124" s="64" t="s">
        <v>275</v>
      </c>
      <c r="C124" s="164"/>
      <c r="D124" s="252"/>
      <c r="E124" s="101"/>
    </row>
    <row r="125" spans="1:5" ht="12" customHeight="1" x14ac:dyDescent="0.2">
      <c r="A125" s="193" t="s">
        <v>268</v>
      </c>
      <c r="B125" s="64" t="s">
        <v>263</v>
      </c>
      <c r="C125" s="164"/>
      <c r="D125" s="252"/>
      <c r="E125" s="101"/>
    </row>
    <row r="126" spans="1:5" ht="12" customHeight="1" x14ac:dyDescent="0.2">
      <c r="A126" s="193" t="s">
        <v>269</v>
      </c>
      <c r="B126" s="64" t="s">
        <v>274</v>
      </c>
      <c r="C126" s="164"/>
      <c r="D126" s="252"/>
      <c r="E126" s="101"/>
    </row>
    <row r="127" spans="1:5" ht="12" customHeight="1" thickBot="1" x14ac:dyDescent="0.25">
      <c r="A127" s="202" t="s">
        <v>270</v>
      </c>
      <c r="B127" s="64" t="s">
        <v>273</v>
      </c>
      <c r="C127" s="166"/>
      <c r="D127" s="253"/>
      <c r="E127" s="103"/>
    </row>
    <row r="128" spans="1:5" ht="12" customHeight="1" thickBot="1" x14ac:dyDescent="0.25">
      <c r="A128" s="25" t="s">
        <v>8</v>
      </c>
      <c r="B128" s="59" t="s">
        <v>347</v>
      </c>
      <c r="C128" s="163">
        <f>+C93+C114</f>
        <v>422845000</v>
      </c>
      <c r="D128" s="250">
        <f>+D93+D114</f>
        <v>399980203</v>
      </c>
      <c r="E128" s="100">
        <f>+E93+E114</f>
        <v>179541162</v>
      </c>
    </row>
    <row r="129" spans="1:11" ht="12" customHeight="1" thickBot="1" x14ac:dyDescent="0.25">
      <c r="A129" s="25" t="s">
        <v>9</v>
      </c>
      <c r="B129" s="59" t="s">
        <v>348</v>
      </c>
      <c r="C129" s="163">
        <f>+C130+C131+C132</f>
        <v>0</v>
      </c>
      <c r="D129" s="250">
        <f>+D130+D131+D132</f>
        <v>0</v>
      </c>
      <c r="E129" s="100">
        <f>+E130+E131+E132</f>
        <v>0</v>
      </c>
    </row>
    <row r="130" spans="1:11" s="55" customFormat="1" ht="12" customHeight="1" x14ac:dyDescent="0.2">
      <c r="A130" s="193" t="s">
        <v>175</v>
      </c>
      <c r="B130" s="7" t="s">
        <v>402</v>
      </c>
      <c r="C130" s="164"/>
      <c r="D130" s="252"/>
      <c r="E130" s="101"/>
    </row>
    <row r="131" spans="1:11" ht="12" customHeight="1" x14ac:dyDescent="0.2">
      <c r="A131" s="193" t="s">
        <v>176</v>
      </c>
      <c r="B131" s="7" t="s">
        <v>356</v>
      </c>
      <c r="C131" s="164"/>
      <c r="D131" s="252"/>
      <c r="E131" s="101"/>
    </row>
    <row r="132" spans="1:11" ht="12" customHeight="1" thickBot="1" x14ac:dyDescent="0.25">
      <c r="A132" s="202" t="s">
        <v>177</v>
      </c>
      <c r="B132" s="5" t="s">
        <v>401</v>
      </c>
      <c r="C132" s="164"/>
      <c r="D132" s="252"/>
      <c r="E132" s="101"/>
    </row>
    <row r="133" spans="1:11" ht="12" customHeight="1" thickBot="1" x14ac:dyDescent="0.25">
      <c r="A133" s="25" t="s">
        <v>10</v>
      </c>
      <c r="B133" s="59" t="s">
        <v>349</v>
      </c>
      <c r="C133" s="163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3" t="s">
        <v>57</v>
      </c>
      <c r="B134" s="7" t="s">
        <v>358</v>
      </c>
      <c r="C134" s="164"/>
      <c r="D134" s="252"/>
      <c r="E134" s="101"/>
    </row>
    <row r="135" spans="1:11" ht="12" customHeight="1" x14ac:dyDescent="0.2">
      <c r="A135" s="193" t="s">
        <v>58</v>
      </c>
      <c r="B135" s="7" t="s">
        <v>350</v>
      </c>
      <c r="C135" s="164"/>
      <c r="D135" s="252"/>
      <c r="E135" s="101"/>
    </row>
    <row r="136" spans="1:11" ht="12" customHeight="1" x14ac:dyDescent="0.2">
      <c r="A136" s="193" t="s">
        <v>59</v>
      </c>
      <c r="B136" s="7" t="s">
        <v>351</v>
      </c>
      <c r="C136" s="164"/>
      <c r="D136" s="252"/>
      <c r="E136" s="101"/>
    </row>
    <row r="137" spans="1:11" ht="12" customHeight="1" x14ac:dyDescent="0.2">
      <c r="A137" s="193" t="s">
        <v>113</v>
      </c>
      <c r="B137" s="7" t="s">
        <v>400</v>
      </c>
      <c r="C137" s="164"/>
      <c r="D137" s="252"/>
      <c r="E137" s="101"/>
    </row>
    <row r="138" spans="1:11" ht="12" customHeight="1" x14ac:dyDescent="0.2">
      <c r="A138" s="193" t="s">
        <v>114</v>
      </c>
      <c r="B138" s="7" t="s">
        <v>353</v>
      </c>
      <c r="C138" s="164"/>
      <c r="D138" s="252"/>
      <c r="E138" s="101"/>
    </row>
    <row r="139" spans="1:11" s="55" customFormat="1" ht="12" customHeight="1" thickBot="1" x14ac:dyDescent="0.25">
      <c r="A139" s="202" t="s">
        <v>115</v>
      </c>
      <c r="B139" s="5" t="s">
        <v>354</v>
      </c>
      <c r="C139" s="164"/>
      <c r="D139" s="252"/>
      <c r="E139" s="101"/>
    </row>
    <row r="140" spans="1:11" ht="12" customHeight="1" thickBot="1" x14ac:dyDescent="0.25">
      <c r="A140" s="25" t="s">
        <v>11</v>
      </c>
      <c r="B140" s="59" t="s">
        <v>412</v>
      </c>
      <c r="C140" s="169">
        <f>+C141+C142+C144+C145+C143</f>
        <v>0</v>
      </c>
      <c r="D140" s="254">
        <f>+D141+D142+D144+D145+D143</f>
        <v>0</v>
      </c>
      <c r="E140" s="205">
        <f>+E141+E142+E144+E145+E143</f>
        <v>0</v>
      </c>
      <c r="K140" s="95"/>
    </row>
    <row r="141" spans="1:11" x14ac:dyDescent="0.2">
      <c r="A141" s="193" t="s">
        <v>60</v>
      </c>
      <c r="B141" s="7" t="s">
        <v>278</v>
      </c>
      <c r="C141" s="164"/>
      <c r="D141" s="252"/>
      <c r="E141" s="101"/>
    </row>
    <row r="142" spans="1:11" ht="12" customHeight="1" x14ac:dyDescent="0.2">
      <c r="A142" s="193" t="s">
        <v>61</v>
      </c>
      <c r="B142" s="7" t="s">
        <v>279</v>
      </c>
      <c r="C142" s="164"/>
      <c r="D142" s="252"/>
      <c r="E142" s="101"/>
    </row>
    <row r="143" spans="1:11" ht="12" customHeight="1" x14ac:dyDescent="0.2">
      <c r="A143" s="193" t="s">
        <v>195</v>
      </c>
      <c r="B143" s="7" t="s">
        <v>411</v>
      </c>
      <c r="C143" s="164"/>
      <c r="D143" s="252"/>
      <c r="E143" s="101"/>
    </row>
    <row r="144" spans="1:11" s="55" customFormat="1" ht="12" customHeight="1" x14ac:dyDescent="0.2">
      <c r="A144" s="193" t="s">
        <v>196</v>
      </c>
      <c r="B144" s="7" t="s">
        <v>363</v>
      </c>
      <c r="C144" s="164"/>
      <c r="D144" s="252"/>
      <c r="E144" s="101"/>
    </row>
    <row r="145" spans="1:5" s="55" customFormat="1" ht="12" customHeight="1" thickBot="1" x14ac:dyDescent="0.25">
      <c r="A145" s="202" t="s">
        <v>197</v>
      </c>
      <c r="B145" s="5" t="s">
        <v>295</v>
      </c>
      <c r="C145" s="164"/>
      <c r="D145" s="252"/>
      <c r="E145" s="101"/>
    </row>
    <row r="146" spans="1:5" s="55" customFormat="1" ht="12" customHeight="1" thickBot="1" x14ac:dyDescent="0.25">
      <c r="A146" s="25" t="s">
        <v>12</v>
      </c>
      <c r="B146" s="59" t="s">
        <v>364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5" customFormat="1" ht="12" customHeight="1" x14ac:dyDescent="0.2">
      <c r="A147" s="193" t="s">
        <v>62</v>
      </c>
      <c r="B147" s="7" t="s">
        <v>359</v>
      </c>
      <c r="C147" s="164"/>
      <c r="D147" s="252"/>
      <c r="E147" s="101"/>
    </row>
    <row r="148" spans="1:5" s="55" customFormat="1" ht="12" customHeight="1" x14ac:dyDescent="0.2">
      <c r="A148" s="193" t="s">
        <v>63</v>
      </c>
      <c r="B148" s="7" t="s">
        <v>366</v>
      </c>
      <c r="C148" s="164"/>
      <c r="D148" s="252"/>
      <c r="E148" s="101"/>
    </row>
    <row r="149" spans="1:5" s="55" customFormat="1" ht="12" customHeight="1" x14ac:dyDescent="0.2">
      <c r="A149" s="193" t="s">
        <v>207</v>
      </c>
      <c r="B149" s="7" t="s">
        <v>361</v>
      </c>
      <c r="C149" s="164"/>
      <c r="D149" s="252"/>
      <c r="E149" s="101"/>
    </row>
    <row r="150" spans="1:5" s="55" customFormat="1" ht="12" customHeight="1" x14ac:dyDescent="0.2">
      <c r="A150" s="193" t="s">
        <v>208</v>
      </c>
      <c r="B150" s="7" t="s">
        <v>403</v>
      </c>
      <c r="C150" s="164"/>
      <c r="D150" s="252"/>
      <c r="E150" s="101"/>
    </row>
    <row r="151" spans="1:5" ht="12.75" customHeight="1" thickBot="1" x14ac:dyDescent="0.25">
      <c r="A151" s="202" t="s">
        <v>365</v>
      </c>
      <c r="B151" s="5" t="s">
        <v>368</v>
      </c>
      <c r="C151" s="166"/>
      <c r="D151" s="253"/>
      <c r="E151" s="103"/>
    </row>
    <row r="152" spans="1:5" ht="12.75" customHeight="1" thickBot="1" x14ac:dyDescent="0.25">
      <c r="A152" s="232" t="s">
        <v>13</v>
      </c>
      <c r="B152" s="59" t="s">
        <v>369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9" t="s">
        <v>370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9" t="s">
        <v>372</v>
      </c>
      <c r="C154" s="245">
        <f>+C129+C133+C140+C146+C152+C153</f>
        <v>0</v>
      </c>
      <c r="D154" s="257">
        <f>+D129+D133+D140+D146+D152+D153</f>
        <v>0</v>
      </c>
      <c r="E154" s="239">
        <f>+E129+E133+E140+E146+E152+E153</f>
        <v>0</v>
      </c>
    </row>
    <row r="155" spans="1:5" ht="15.2" customHeight="1" thickBot="1" x14ac:dyDescent="0.25">
      <c r="A155" s="204" t="s">
        <v>16</v>
      </c>
      <c r="B155" s="150" t="s">
        <v>371</v>
      </c>
      <c r="C155" s="245">
        <f>+C128+C154</f>
        <v>422845000</v>
      </c>
      <c r="D155" s="257">
        <f>+D128+D154</f>
        <v>399980203</v>
      </c>
      <c r="E155" s="239">
        <f>+E128+E154</f>
        <v>179541162</v>
      </c>
    </row>
    <row r="156" spans="1:5" ht="13.5" thickBot="1" x14ac:dyDescent="0.25">
      <c r="A156" s="153"/>
      <c r="B156" s="154"/>
      <c r="C156" s="705"/>
      <c r="D156" s="705"/>
      <c r="E156" s="155"/>
    </row>
    <row r="157" spans="1:5" ht="15.2" customHeight="1" thickBot="1" x14ac:dyDescent="0.25">
      <c r="A157" s="314" t="s">
        <v>487</v>
      </c>
      <c r="B157" s="315"/>
      <c r="C157" s="778">
        <v>7.5</v>
      </c>
      <c r="D157" s="307"/>
      <c r="E157" s="306">
        <v>11</v>
      </c>
    </row>
    <row r="158" spans="1:5" ht="14.45" customHeight="1" thickBot="1" x14ac:dyDescent="0.25">
      <c r="A158" s="316" t="s">
        <v>488</v>
      </c>
      <c r="B158" s="317"/>
      <c r="C158" s="779">
        <v>30</v>
      </c>
      <c r="D158" s="307"/>
      <c r="E158" s="306">
        <v>28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theme="7" tint="0.39997558519241921"/>
  </sheetPr>
  <dimension ref="A1:K158"/>
  <sheetViews>
    <sheetView view="pageBreakPreview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1032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885</v>
      </c>
      <c r="C3" s="911"/>
      <c r="D3" s="911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0</v>
      </c>
      <c r="D8" s="250">
        <f>+D9+D10+D11+D12+D13+D14</f>
        <v>0</v>
      </c>
      <c r="E8" s="100">
        <f>+E9+E10+E11+E12+E13+E14</f>
        <v>0</v>
      </c>
    </row>
    <row r="9" spans="1:5" s="53" customFormat="1" ht="12" customHeight="1" x14ac:dyDescent="0.2">
      <c r="A9" s="193" t="s">
        <v>64</v>
      </c>
      <c r="B9" s="176" t="s">
        <v>161</v>
      </c>
      <c r="C9" s="165"/>
      <c r="D9" s="251"/>
      <c r="E9" s="102"/>
    </row>
    <row r="10" spans="1:5" s="54" customFormat="1" ht="12" customHeight="1" x14ac:dyDescent="0.2">
      <c r="A10" s="194" t="s">
        <v>65</v>
      </c>
      <c r="B10" s="177" t="s">
        <v>162</v>
      </c>
      <c r="C10" s="164"/>
      <c r="D10" s="252"/>
      <c r="E10" s="101"/>
    </row>
    <row r="11" spans="1:5" s="54" customFormat="1" ht="12" customHeight="1" x14ac:dyDescent="0.2">
      <c r="A11" s="194" t="s">
        <v>66</v>
      </c>
      <c r="B11" s="177" t="s">
        <v>163</v>
      </c>
      <c r="C11" s="164"/>
      <c r="D11" s="252"/>
      <c r="E11" s="101"/>
    </row>
    <row r="12" spans="1:5" s="54" customFormat="1" ht="12" customHeight="1" x14ac:dyDescent="0.2">
      <c r="A12" s="194" t="s">
        <v>67</v>
      </c>
      <c r="B12" s="177" t="s">
        <v>164</v>
      </c>
      <c r="C12" s="164"/>
      <c r="D12" s="252"/>
      <c r="E12" s="101"/>
    </row>
    <row r="13" spans="1:5" s="54" customFormat="1" ht="12" customHeight="1" x14ac:dyDescent="0.2">
      <c r="A13" s="194" t="s">
        <v>98</v>
      </c>
      <c r="B13" s="177" t="s">
        <v>391</v>
      </c>
      <c r="C13" s="164"/>
      <c r="D13" s="252"/>
      <c r="E13" s="101"/>
    </row>
    <row r="14" spans="1:5" s="53" customFormat="1" ht="12" customHeight="1" thickBot="1" x14ac:dyDescent="0.25">
      <c r="A14" s="195" t="s">
        <v>68</v>
      </c>
      <c r="B14" s="178" t="s">
        <v>332</v>
      </c>
      <c r="C14" s="164"/>
      <c r="D14" s="252"/>
      <c r="E14" s="101"/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0</v>
      </c>
      <c r="D15" s="250">
        <f>+D16+D17+D18+D19+D20</f>
        <v>0</v>
      </c>
      <c r="E15" s="100">
        <f>+E16+E17+E18+E19+E20</f>
        <v>4474948</v>
      </c>
    </row>
    <row r="16" spans="1:5" s="53" customFormat="1" ht="12" customHeight="1" x14ac:dyDescent="0.2">
      <c r="A16" s="193" t="s">
        <v>70</v>
      </c>
      <c r="B16" s="176" t="s">
        <v>166</v>
      </c>
      <c r="C16" s="165"/>
      <c r="D16" s="251"/>
      <c r="E16" s="102"/>
    </row>
    <row r="17" spans="1:5" s="53" customFormat="1" ht="12" customHeight="1" x14ac:dyDescent="0.2">
      <c r="A17" s="194" t="s">
        <v>71</v>
      </c>
      <c r="B17" s="177" t="s">
        <v>167</v>
      </c>
      <c r="C17" s="164"/>
      <c r="D17" s="252"/>
      <c r="E17" s="101"/>
    </row>
    <row r="18" spans="1:5" s="53" customFormat="1" ht="12" customHeight="1" x14ac:dyDescent="0.2">
      <c r="A18" s="194" t="s">
        <v>72</v>
      </c>
      <c r="B18" s="177" t="s">
        <v>324</v>
      </c>
      <c r="C18" s="164"/>
      <c r="D18" s="252"/>
      <c r="E18" s="101"/>
    </row>
    <row r="19" spans="1:5" s="53" customFormat="1" ht="12" customHeight="1" x14ac:dyDescent="0.2">
      <c r="A19" s="194" t="s">
        <v>73</v>
      </c>
      <c r="B19" s="177" t="s">
        <v>325</v>
      </c>
      <c r="C19" s="164"/>
      <c r="D19" s="252"/>
      <c r="E19" s="101"/>
    </row>
    <row r="20" spans="1:5" s="53" customFormat="1" ht="12" customHeight="1" x14ac:dyDescent="0.2">
      <c r="A20" s="194" t="s">
        <v>74</v>
      </c>
      <c r="B20" s="177" t="s">
        <v>168</v>
      </c>
      <c r="C20" s="164"/>
      <c r="D20" s="252"/>
      <c r="E20" s="101">
        <v>4474948</v>
      </c>
    </row>
    <row r="21" spans="1:5" s="54" customFormat="1" ht="12" customHeight="1" thickBot="1" x14ac:dyDescent="0.25">
      <c r="A21" s="195" t="s">
        <v>81</v>
      </c>
      <c r="B21" s="178" t="s">
        <v>169</v>
      </c>
      <c r="C21" s="166"/>
      <c r="D21" s="253"/>
      <c r="E21" s="103"/>
    </row>
    <row r="22" spans="1:5" s="54" customFormat="1" ht="21.75" thickBot="1" x14ac:dyDescent="0.25">
      <c r="A22" s="25" t="s">
        <v>8</v>
      </c>
      <c r="B22" s="19" t="s">
        <v>170</v>
      </c>
      <c r="C22" s="163">
        <f>+C23+C24+C25+C26+C27</f>
        <v>0</v>
      </c>
      <c r="D22" s="250">
        <f>+D23+D24+D25+D26+D27</f>
        <v>0</v>
      </c>
      <c r="E22" s="100">
        <f>+E23+E24+E25+E26+E27</f>
        <v>0</v>
      </c>
    </row>
    <row r="23" spans="1:5" s="54" customFormat="1" ht="12" customHeight="1" x14ac:dyDescent="0.2">
      <c r="A23" s="193" t="s">
        <v>53</v>
      </c>
      <c r="B23" s="176" t="s">
        <v>171</v>
      </c>
      <c r="C23" s="165"/>
      <c r="D23" s="251"/>
      <c r="E23" s="102"/>
    </row>
    <row r="24" spans="1:5" s="53" customFormat="1" ht="12" customHeight="1" x14ac:dyDescent="0.2">
      <c r="A24" s="194" t="s">
        <v>54</v>
      </c>
      <c r="B24" s="177" t="s">
        <v>172</v>
      </c>
      <c r="C24" s="164"/>
      <c r="D24" s="252"/>
      <c r="E24" s="101"/>
    </row>
    <row r="25" spans="1:5" s="54" customFormat="1" ht="12" customHeight="1" x14ac:dyDescent="0.2">
      <c r="A25" s="194" t="s">
        <v>55</v>
      </c>
      <c r="B25" s="177" t="s">
        <v>326</v>
      </c>
      <c r="C25" s="164"/>
      <c r="D25" s="252"/>
      <c r="E25" s="101"/>
    </row>
    <row r="26" spans="1:5" s="54" customFormat="1" ht="12" customHeight="1" x14ac:dyDescent="0.2">
      <c r="A26" s="194" t="s">
        <v>56</v>
      </c>
      <c r="B26" s="177" t="s">
        <v>327</v>
      </c>
      <c r="C26" s="164"/>
      <c r="D26" s="252"/>
      <c r="E26" s="101"/>
    </row>
    <row r="27" spans="1:5" s="54" customFormat="1" ht="12" customHeight="1" x14ac:dyDescent="0.2">
      <c r="A27" s="194" t="s">
        <v>109</v>
      </c>
      <c r="B27" s="177" t="s">
        <v>173</v>
      </c>
      <c r="C27" s="164"/>
      <c r="D27" s="252"/>
      <c r="E27" s="101"/>
    </row>
    <row r="28" spans="1:5" s="54" customFormat="1" ht="12" customHeight="1" thickBot="1" x14ac:dyDescent="0.25">
      <c r="A28" s="195" t="s">
        <v>110</v>
      </c>
      <c r="B28" s="178" t="s">
        <v>174</v>
      </c>
      <c r="C28" s="166"/>
      <c r="D28" s="253"/>
      <c r="E28" s="103"/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SUM(C30:C36)</f>
        <v>0</v>
      </c>
      <c r="D29" s="169">
        <f>SUM(D30:D36)</f>
        <v>0</v>
      </c>
      <c r="E29" s="205">
        <f>SUM(E30:E36)</f>
        <v>0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f>+C31+C32+C33</f>
        <v>0</v>
      </c>
      <c r="D30" s="165">
        <f>+D31+D32+D33</f>
        <v>0</v>
      </c>
      <c r="E30" s="102">
        <f>+E31+E32+E33</f>
        <v>0</v>
      </c>
    </row>
    <row r="31" spans="1:5" s="54" customFormat="1" ht="12" customHeight="1" x14ac:dyDescent="0.2">
      <c r="A31" s="194" t="s">
        <v>176</v>
      </c>
      <c r="B31" s="177" t="s">
        <v>479</v>
      </c>
      <c r="C31" s="164"/>
      <c r="D31" s="164"/>
      <c r="E31" s="101"/>
    </row>
    <row r="32" spans="1:5" s="54" customFormat="1" ht="12" customHeight="1" x14ac:dyDescent="0.2">
      <c r="A32" s="194" t="s">
        <v>177</v>
      </c>
      <c r="B32" s="177" t="s">
        <v>480</v>
      </c>
      <c r="C32" s="164"/>
      <c r="D32" s="164"/>
      <c r="E32" s="101"/>
    </row>
    <row r="33" spans="1:5" s="54" customFormat="1" ht="12" customHeight="1" x14ac:dyDescent="0.2">
      <c r="A33" s="194" t="s">
        <v>178</v>
      </c>
      <c r="B33" s="177" t="s">
        <v>481</v>
      </c>
      <c r="C33" s="164"/>
      <c r="D33" s="164"/>
      <c r="E33" s="101"/>
    </row>
    <row r="34" spans="1:5" s="54" customFormat="1" ht="12" customHeight="1" x14ac:dyDescent="0.2">
      <c r="A34" s="194" t="s">
        <v>482</v>
      </c>
      <c r="B34" s="177" t="s">
        <v>179</v>
      </c>
      <c r="C34" s="164"/>
      <c r="D34" s="164"/>
      <c r="E34" s="101"/>
    </row>
    <row r="35" spans="1:5" s="54" customFormat="1" ht="12" customHeight="1" x14ac:dyDescent="0.2">
      <c r="A35" s="194" t="s">
        <v>483</v>
      </c>
      <c r="B35" s="177" t="s">
        <v>180</v>
      </c>
      <c r="C35" s="164"/>
      <c r="D35" s="164"/>
      <c r="E35" s="101"/>
    </row>
    <row r="36" spans="1:5" s="54" customFormat="1" ht="12" customHeight="1" thickBot="1" x14ac:dyDescent="0.25">
      <c r="A36" s="195" t="s">
        <v>484</v>
      </c>
      <c r="B36" s="313" t="s">
        <v>181</v>
      </c>
      <c r="C36" s="166"/>
      <c r="D36" s="166"/>
      <c r="E36" s="103"/>
    </row>
    <row r="37" spans="1:5" s="54" customFormat="1" ht="12" customHeight="1" thickBot="1" x14ac:dyDescent="0.25">
      <c r="A37" s="25" t="s">
        <v>10</v>
      </c>
      <c r="B37" s="19" t="s">
        <v>333</v>
      </c>
      <c r="C37" s="163">
        <f>SUM(C38:C48)</f>
        <v>17122000</v>
      </c>
      <c r="D37" s="250">
        <f>SUM(D38:D48)</f>
        <v>17122000</v>
      </c>
      <c r="E37" s="100">
        <f>SUM(E38:E48)</f>
        <v>14303646</v>
      </c>
    </row>
    <row r="38" spans="1:5" s="54" customFormat="1" ht="12" customHeight="1" x14ac:dyDescent="0.2">
      <c r="A38" s="193" t="s">
        <v>57</v>
      </c>
      <c r="B38" s="176" t="s">
        <v>184</v>
      </c>
      <c r="C38" s="165"/>
      <c r="D38" s="251"/>
      <c r="E38" s="102"/>
    </row>
    <row r="39" spans="1:5" s="54" customFormat="1" ht="12" customHeight="1" x14ac:dyDescent="0.2">
      <c r="A39" s="194" t="s">
        <v>58</v>
      </c>
      <c r="B39" s="177" t="s">
        <v>185</v>
      </c>
      <c r="C39" s="164"/>
      <c r="D39" s="252"/>
      <c r="E39" s="101"/>
    </row>
    <row r="40" spans="1:5" s="54" customFormat="1" ht="12" customHeight="1" x14ac:dyDescent="0.2">
      <c r="A40" s="194" t="s">
        <v>59</v>
      </c>
      <c r="B40" s="177" t="s">
        <v>186</v>
      </c>
      <c r="C40" s="164"/>
      <c r="D40" s="252"/>
      <c r="E40" s="101"/>
    </row>
    <row r="41" spans="1:5" s="54" customFormat="1" ht="12" customHeight="1" x14ac:dyDescent="0.2">
      <c r="A41" s="194" t="s">
        <v>113</v>
      </c>
      <c r="B41" s="177" t="s">
        <v>187</v>
      </c>
      <c r="C41" s="164"/>
      <c r="D41" s="252"/>
      <c r="E41" s="101"/>
    </row>
    <row r="42" spans="1:5" s="54" customFormat="1" ht="12" customHeight="1" x14ac:dyDescent="0.2">
      <c r="A42" s="194" t="s">
        <v>114</v>
      </c>
      <c r="B42" s="177" t="s">
        <v>188</v>
      </c>
      <c r="C42" s="164">
        <v>13481000</v>
      </c>
      <c r="D42" s="252">
        <v>13481000</v>
      </c>
      <c r="E42" s="101">
        <v>11264077</v>
      </c>
    </row>
    <row r="43" spans="1:5" s="54" customFormat="1" ht="12" customHeight="1" x14ac:dyDescent="0.2">
      <c r="A43" s="194" t="s">
        <v>115</v>
      </c>
      <c r="B43" s="177" t="s">
        <v>189</v>
      </c>
      <c r="C43" s="164">
        <v>3641000</v>
      </c>
      <c r="D43" s="252">
        <v>3641000</v>
      </c>
      <c r="E43" s="101">
        <v>3039569</v>
      </c>
    </row>
    <row r="44" spans="1:5" s="54" customFormat="1" ht="12" customHeight="1" x14ac:dyDescent="0.2">
      <c r="A44" s="194" t="s">
        <v>116</v>
      </c>
      <c r="B44" s="177" t="s">
        <v>190</v>
      </c>
      <c r="C44" s="164"/>
      <c r="D44" s="252"/>
      <c r="E44" s="101"/>
    </row>
    <row r="45" spans="1:5" s="54" customFormat="1" ht="12" customHeight="1" x14ac:dyDescent="0.2">
      <c r="A45" s="194" t="s">
        <v>117</v>
      </c>
      <c r="B45" s="177" t="s">
        <v>485</v>
      </c>
      <c r="C45" s="164"/>
      <c r="D45" s="252"/>
      <c r="E45" s="101"/>
    </row>
    <row r="46" spans="1:5" s="54" customFormat="1" ht="12" customHeight="1" x14ac:dyDescent="0.2">
      <c r="A46" s="194" t="s">
        <v>182</v>
      </c>
      <c r="B46" s="177" t="s">
        <v>192</v>
      </c>
      <c r="C46" s="167"/>
      <c r="D46" s="302"/>
      <c r="E46" s="104"/>
    </row>
    <row r="47" spans="1:5" s="54" customFormat="1" ht="12" customHeight="1" x14ac:dyDescent="0.2">
      <c r="A47" s="195" t="s">
        <v>183</v>
      </c>
      <c r="B47" s="178" t="s">
        <v>335</v>
      </c>
      <c r="C47" s="168"/>
      <c r="D47" s="303"/>
      <c r="E47" s="105"/>
    </row>
    <row r="48" spans="1:5" s="54" customFormat="1" ht="12" customHeight="1" thickBot="1" x14ac:dyDescent="0.25">
      <c r="A48" s="195" t="s">
        <v>334</v>
      </c>
      <c r="B48" s="178" t="s">
        <v>193</v>
      </c>
      <c r="C48" s="168"/>
      <c r="D48" s="303"/>
      <c r="E48" s="105"/>
    </row>
    <row r="49" spans="1:5" s="54" customFormat="1" ht="12" customHeight="1" thickBot="1" x14ac:dyDescent="0.25">
      <c r="A49" s="25" t="s">
        <v>11</v>
      </c>
      <c r="B49" s="19" t="s">
        <v>194</v>
      </c>
      <c r="C49" s="163">
        <f>SUM(C50:C54)</f>
        <v>0</v>
      </c>
      <c r="D49" s="250">
        <f>SUM(D50:D54)</f>
        <v>0</v>
      </c>
      <c r="E49" s="100">
        <f>SUM(E50:E54)</f>
        <v>0</v>
      </c>
    </row>
    <row r="50" spans="1:5" s="54" customFormat="1" ht="12" customHeight="1" x14ac:dyDescent="0.2">
      <c r="A50" s="193" t="s">
        <v>60</v>
      </c>
      <c r="B50" s="176" t="s">
        <v>198</v>
      </c>
      <c r="C50" s="216"/>
      <c r="D50" s="304"/>
      <c r="E50" s="106"/>
    </row>
    <row r="51" spans="1:5" s="54" customFormat="1" ht="12" customHeight="1" x14ac:dyDescent="0.2">
      <c r="A51" s="194" t="s">
        <v>61</v>
      </c>
      <c r="B51" s="177" t="s">
        <v>199</v>
      </c>
      <c r="C51" s="167"/>
      <c r="D51" s="302"/>
      <c r="E51" s="104"/>
    </row>
    <row r="52" spans="1:5" s="54" customFormat="1" ht="12" customHeight="1" x14ac:dyDescent="0.2">
      <c r="A52" s="194" t="s">
        <v>195</v>
      </c>
      <c r="B52" s="177" t="s">
        <v>200</v>
      </c>
      <c r="C52" s="167"/>
      <c r="D52" s="302"/>
      <c r="E52" s="104"/>
    </row>
    <row r="53" spans="1:5" s="54" customFormat="1" ht="12" customHeight="1" x14ac:dyDescent="0.2">
      <c r="A53" s="194" t="s">
        <v>196</v>
      </c>
      <c r="B53" s="177" t="s">
        <v>201</v>
      </c>
      <c r="C53" s="167"/>
      <c r="D53" s="302"/>
      <c r="E53" s="104"/>
    </row>
    <row r="54" spans="1:5" s="54" customFormat="1" ht="12" customHeight="1" thickBot="1" x14ac:dyDescent="0.25">
      <c r="A54" s="195" t="s">
        <v>197</v>
      </c>
      <c r="B54" s="178" t="s">
        <v>202</v>
      </c>
      <c r="C54" s="168"/>
      <c r="D54" s="303"/>
      <c r="E54" s="105"/>
    </row>
    <row r="55" spans="1:5" s="54" customFormat="1" ht="12" customHeight="1" thickBot="1" x14ac:dyDescent="0.25">
      <c r="A55" s="25" t="s">
        <v>118</v>
      </c>
      <c r="B55" s="19" t="s">
        <v>203</v>
      </c>
      <c r="C55" s="163">
        <f>SUM(C56:C58)</f>
        <v>0</v>
      </c>
      <c r="D55" s="250">
        <f>SUM(D56:D58)</f>
        <v>0</v>
      </c>
      <c r="E55" s="100">
        <f>SUM(E56:E58)</f>
        <v>0</v>
      </c>
    </row>
    <row r="56" spans="1:5" s="54" customFormat="1" ht="12" customHeight="1" x14ac:dyDescent="0.2">
      <c r="A56" s="193" t="s">
        <v>62</v>
      </c>
      <c r="B56" s="176" t="s">
        <v>204</v>
      </c>
      <c r="C56" s="165"/>
      <c r="D56" s="251"/>
      <c r="E56" s="102"/>
    </row>
    <row r="57" spans="1:5" s="54" customFormat="1" ht="12" customHeight="1" x14ac:dyDescent="0.2">
      <c r="A57" s="194" t="s">
        <v>63</v>
      </c>
      <c r="B57" s="177" t="s">
        <v>328</v>
      </c>
      <c r="C57" s="164"/>
      <c r="D57" s="252"/>
      <c r="E57" s="101"/>
    </row>
    <row r="58" spans="1:5" s="54" customFormat="1" ht="12" customHeight="1" x14ac:dyDescent="0.2">
      <c r="A58" s="194" t="s">
        <v>207</v>
      </c>
      <c r="B58" s="177" t="s">
        <v>205</v>
      </c>
      <c r="C58" s="164"/>
      <c r="D58" s="252"/>
      <c r="E58" s="101"/>
    </row>
    <row r="59" spans="1:5" s="54" customFormat="1" ht="12" customHeight="1" thickBot="1" x14ac:dyDescent="0.25">
      <c r="A59" s="195" t="s">
        <v>208</v>
      </c>
      <c r="B59" s="178" t="s">
        <v>206</v>
      </c>
      <c r="C59" s="166"/>
      <c r="D59" s="253"/>
      <c r="E59" s="103"/>
    </row>
    <row r="60" spans="1:5" s="54" customFormat="1" ht="12" customHeight="1" thickBot="1" x14ac:dyDescent="0.25">
      <c r="A60" s="25" t="s">
        <v>13</v>
      </c>
      <c r="B60" s="107" t="s">
        <v>209</v>
      </c>
      <c r="C60" s="163">
        <f>SUM(C61:C63)</f>
        <v>0</v>
      </c>
      <c r="D60" s="250">
        <f>SUM(D61:D63)</f>
        <v>0</v>
      </c>
      <c r="E60" s="100">
        <f>SUM(E61:E63)</f>
        <v>0</v>
      </c>
    </row>
    <row r="61" spans="1:5" s="54" customFormat="1" ht="12" customHeight="1" x14ac:dyDescent="0.2">
      <c r="A61" s="193" t="s">
        <v>119</v>
      </c>
      <c r="B61" s="176" t="s">
        <v>211</v>
      </c>
      <c r="C61" s="167"/>
      <c r="D61" s="302"/>
      <c r="E61" s="104"/>
    </row>
    <row r="62" spans="1:5" s="54" customFormat="1" ht="12" customHeight="1" x14ac:dyDescent="0.2">
      <c r="A62" s="194" t="s">
        <v>120</v>
      </c>
      <c r="B62" s="177" t="s">
        <v>329</v>
      </c>
      <c r="C62" s="167"/>
      <c r="D62" s="302"/>
      <c r="E62" s="104"/>
    </row>
    <row r="63" spans="1:5" s="54" customFormat="1" ht="12" customHeight="1" x14ac:dyDescent="0.2">
      <c r="A63" s="194" t="s">
        <v>143</v>
      </c>
      <c r="B63" s="177" t="s">
        <v>212</v>
      </c>
      <c r="C63" s="167"/>
      <c r="D63" s="302"/>
      <c r="E63" s="104"/>
    </row>
    <row r="64" spans="1:5" s="54" customFormat="1" ht="12" customHeight="1" thickBot="1" x14ac:dyDescent="0.25">
      <c r="A64" s="195" t="s">
        <v>210</v>
      </c>
      <c r="B64" s="178" t="s">
        <v>213</v>
      </c>
      <c r="C64" s="167"/>
      <c r="D64" s="302"/>
      <c r="E64" s="104"/>
    </row>
    <row r="65" spans="1:5" s="54" customFormat="1" ht="12" customHeight="1" thickBot="1" x14ac:dyDescent="0.25">
      <c r="A65" s="25" t="s">
        <v>14</v>
      </c>
      <c r="B65" s="19" t="s">
        <v>214</v>
      </c>
      <c r="C65" s="169">
        <f>+C8+C15+C22+C29+C37+C49+C55+C60</f>
        <v>17122000</v>
      </c>
      <c r="D65" s="254">
        <f>+D8+D15+D22+D29+D37+D49+D55+D60</f>
        <v>17122000</v>
      </c>
      <c r="E65" s="205">
        <f>+E8+E15+E22+E29+E37+E49+E55+E60</f>
        <v>18778594</v>
      </c>
    </row>
    <row r="66" spans="1:5" s="54" customFormat="1" ht="12" customHeight="1" thickBot="1" x14ac:dyDescent="0.2">
      <c r="A66" s="196" t="s">
        <v>299</v>
      </c>
      <c r="B66" s="107" t="s">
        <v>216</v>
      </c>
      <c r="C66" s="163">
        <f>SUM(C67:C69)</f>
        <v>0</v>
      </c>
      <c r="D66" s="250">
        <f>SUM(D67:D69)</f>
        <v>0</v>
      </c>
      <c r="E66" s="100">
        <f>SUM(E67:E69)</f>
        <v>0</v>
      </c>
    </row>
    <row r="67" spans="1:5" s="54" customFormat="1" ht="12" customHeight="1" x14ac:dyDescent="0.2">
      <c r="A67" s="193" t="s">
        <v>244</v>
      </c>
      <c r="B67" s="176" t="s">
        <v>217</v>
      </c>
      <c r="C67" s="167"/>
      <c r="D67" s="302"/>
      <c r="E67" s="104"/>
    </row>
    <row r="68" spans="1:5" s="54" customFormat="1" ht="12" customHeight="1" x14ac:dyDescent="0.2">
      <c r="A68" s="194" t="s">
        <v>253</v>
      </c>
      <c r="B68" s="177" t="s">
        <v>218</v>
      </c>
      <c r="C68" s="167"/>
      <c r="D68" s="302"/>
      <c r="E68" s="104"/>
    </row>
    <row r="69" spans="1:5" s="54" customFormat="1" ht="12" customHeight="1" thickBot="1" x14ac:dyDescent="0.25">
      <c r="A69" s="195" t="s">
        <v>254</v>
      </c>
      <c r="B69" s="179" t="s">
        <v>219</v>
      </c>
      <c r="C69" s="167"/>
      <c r="D69" s="305"/>
      <c r="E69" s="104"/>
    </row>
    <row r="70" spans="1:5" s="54" customFormat="1" ht="12" customHeight="1" thickBot="1" x14ac:dyDescent="0.2">
      <c r="A70" s="196" t="s">
        <v>220</v>
      </c>
      <c r="B70" s="107" t="s">
        <v>221</v>
      </c>
      <c r="C70" s="163">
        <f>SUM(C71:C74)</f>
        <v>0</v>
      </c>
      <c r="D70" s="163">
        <f>SUM(D71:D74)</f>
        <v>0</v>
      </c>
      <c r="E70" s="100">
        <f>SUM(E71:E74)</f>
        <v>0</v>
      </c>
    </row>
    <row r="71" spans="1:5" s="54" customFormat="1" ht="12" customHeight="1" x14ac:dyDescent="0.2">
      <c r="A71" s="193" t="s">
        <v>99</v>
      </c>
      <c r="B71" s="351" t="s">
        <v>222</v>
      </c>
      <c r="C71" s="167"/>
      <c r="D71" s="167"/>
      <c r="E71" s="104"/>
    </row>
    <row r="72" spans="1:5" s="54" customFormat="1" ht="12" customHeight="1" x14ac:dyDescent="0.2">
      <c r="A72" s="194" t="s">
        <v>100</v>
      </c>
      <c r="B72" s="351" t="s">
        <v>492</v>
      </c>
      <c r="C72" s="167"/>
      <c r="D72" s="167"/>
      <c r="E72" s="104"/>
    </row>
    <row r="73" spans="1:5" s="54" customFormat="1" ht="12" customHeight="1" x14ac:dyDescent="0.2">
      <c r="A73" s="194" t="s">
        <v>245</v>
      </c>
      <c r="B73" s="351" t="s">
        <v>223</v>
      </c>
      <c r="C73" s="167"/>
      <c r="D73" s="167"/>
      <c r="E73" s="104"/>
    </row>
    <row r="74" spans="1:5" s="54" customFormat="1" ht="12" customHeight="1" thickBot="1" x14ac:dyDescent="0.25">
      <c r="A74" s="195" t="s">
        <v>246</v>
      </c>
      <c r="B74" s="352" t="s">
        <v>493</v>
      </c>
      <c r="C74" s="167"/>
      <c r="D74" s="167"/>
      <c r="E74" s="104"/>
    </row>
    <row r="75" spans="1:5" s="54" customFormat="1" ht="12" customHeight="1" thickBot="1" x14ac:dyDescent="0.2">
      <c r="A75" s="196" t="s">
        <v>224</v>
      </c>
      <c r="B75" s="107" t="s">
        <v>225</v>
      </c>
      <c r="C75" s="163">
        <f>SUM(C76:C77)</f>
        <v>0</v>
      </c>
      <c r="D75" s="163">
        <f>SUM(D76:D77)</f>
        <v>0</v>
      </c>
      <c r="E75" s="100">
        <f>SUM(E76:E77)</f>
        <v>0</v>
      </c>
    </row>
    <row r="76" spans="1:5" s="54" customFormat="1" ht="12" customHeight="1" x14ac:dyDescent="0.2">
      <c r="A76" s="193" t="s">
        <v>247</v>
      </c>
      <c r="B76" s="176" t="s">
        <v>226</v>
      </c>
      <c r="C76" s="167"/>
      <c r="D76" s="167"/>
      <c r="E76" s="104"/>
    </row>
    <row r="77" spans="1:5" s="54" customFormat="1" ht="12" customHeight="1" thickBot="1" x14ac:dyDescent="0.25">
      <c r="A77" s="195" t="s">
        <v>248</v>
      </c>
      <c r="B77" s="178" t="s">
        <v>227</v>
      </c>
      <c r="C77" s="167"/>
      <c r="D77" s="167"/>
      <c r="E77" s="104"/>
    </row>
    <row r="78" spans="1:5" s="53" customFormat="1" ht="12" customHeight="1" thickBot="1" x14ac:dyDescent="0.2">
      <c r="A78" s="196" t="s">
        <v>228</v>
      </c>
      <c r="B78" s="107" t="s">
        <v>229</v>
      </c>
      <c r="C78" s="163">
        <f>SUM(C79:C81)</f>
        <v>0</v>
      </c>
      <c r="D78" s="163">
        <f>SUM(D79:D81)</f>
        <v>0</v>
      </c>
      <c r="E78" s="100">
        <f>SUM(E79:E81)</f>
        <v>0</v>
      </c>
    </row>
    <row r="79" spans="1:5" s="54" customFormat="1" ht="12" customHeight="1" x14ac:dyDescent="0.2">
      <c r="A79" s="193" t="s">
        <v>249</v>
      </c>
      <c r="B79" s="176" t="s">
        <v>230</v>
      </c>
      <c r="C79" s="167"/>
      <c r="D79" s="167"/>
      <c r="E79" s="104"/>
    </row>
    <row r="80" spans="1:5" s="54" customFormat="1" ht="12" customHeight="1" x14ac:dyDescent="0.2">
      <c r="A80" s="194" t="s">
        <v>250</v>
      </c>
      <c r="B80" s="177" t="s">
        <v>231</v>
      </c>
      <c r="C80" s="167"/>
      <c r="D80" s="167"/>
      <c r="E80" s="104"/>
    </row>
    <row r="81" spans="1:5" s="54" customFormat="1" ht="12" customHeight="1" thickBot="1" x14ac:dyDescent="0.25">
      <c r="A81" s="195" t="s">
        <v>251</v>
      </c>
      <c r="B81" s="178" t="s">
        <v>494</v>
      </c>
      <c r="C81" s="167"/>
      <c r="D81" s="167"/>
      <c r="E81" s="104"/>
    </row>
    <row r="82" spans="1:5" s="54" customFormat="1" ht="12" customHeight="1" thickBot="1" x14ac:dyDescent="0.2">
      <c r="A82" s="196" t="s">
        <v>232</v>
      </c>
      <c r="B82" s="107" t="s">
        <v>252</v>
      </c>
      <c r="C82" s="163">
        <f>SUM(C83:C86)</f>
        <v>0</v>
      </c>
      <c r="D82" s="163">
        <f>SUM(D83:D86)</f>
        <v>0</v>
      </c>
      <c r="E82" s="100">
        <f>SUM(E83:E86)</f>
        <v>0</v>
      </c>
    </row>
    <row r="83" spans="1:5" s="54" customFormat="1" ht="12" customHeight="1" x14ac:dyDescent="0.2">
      <c r="A83" s="197" t="s">
        <v>233</v>
      </c>
      <c r="B83" s="176" t="s">
        <v>234</v>
      </c>
      <c r="C83" s="167"/>
      <c r="D83" s="167"/>
      <c r="E83" s="104"/>
    </row>
    <row r="84" spans="1:5" s="54" customFormat="1" ht="12" customHeight="1" x14ac:dyDescent="0.2">
      <c r="A84" s="198" t="s">
        <v>235</v>
      </c>
      <c r="B84" s="177" t="s">
        <v>236</v>
      </c>
      <c r="C84" s="167"/>
      <c r="D84" s="167"/>
      <c r="E84" s="104"/>
    </row>
    <row r="85" spans="1:5" s="54" customFormat="1" ht="12" customHeight="1" x14ac:dyDescent="0.2">
      <c r="A85" s="198" t="s">
        <v>237</v>
      </c>
      <c r="B85" s="177" t="s">
        <v>238</v>
      </c>
      <c r="C85" s="167"/>
      <c r="D85" s="167"/>
      <c r="E85" s="104"/>
    </row>
    <row r="86" spans="1:5" s="53" customFormat="1" ht="12" customHeight="1" thickBot="1" x14ac:dyDescent="0.25">
      <c r="A86" s="199" t="s">
        <v>239</v>
      </c>
      <c r="B86" s="178" t="s">
        <v>240</v>
      </c>
      <c r="C86" s="167"/>
      <c r="D86" s="167"/>
      <c r="E86" s="104"/>
    </row>
    <row r="87" spans="1:5" s="53" customFormat="1" ht="12" customHeight="1" thickBot="1" x14ac:dyDescent="0.2">
      <c r="A87" s="196" t="s">
        <v>241</v>
      </c>
      <c r="B87" s="107" t="s">
        <v>374</v>
      </c>
      <c r="C87" s="219"/>
      <c r="D87" s="219"/>
      <c r="E87" s="220"/>
    </row>
    <row r="88" spans="1:5" s="53" customFormat="1" ht="12" customHeight="1" thickBot="1" x14ac:dyDescent="0.2">
      <c r="A88" s="196" t="s">
        <v>392</v>
      </c>
      <c r="B88" s="107" t="s">
        <v>242</v>
      </c>
      <c r="C88" s="219"/>
      <c r="D88" s="219"/>
      <c r="E88" s="220"/>
    </row>
    <row r="89" spans="1:5" s="53" customFormat="1" ht="12" customHeight="1" thickBot="1" x14ac:dyDescent="0.2">
      <c r="A89" s="196" t="s">
        <v>393</v>
      </c>
      <c r="B89" s="183" t="s">
        <v>377</v>
      </c>
      <c r="C89" s="169">
        <f>+C66+C70+C75+C78+C82+C88+C87</f>
        <v>0</v>
      </c>
      <c r="D89" s="169">
        <f>+D66+D70+D75+D78+D82+D88+D87</f>
        <v>0</v>
      </c>
      <c r="E89" s="205">
        <f>+E66+E70+E75+E78+E82+E88+E87</f>
        <v>0</v>
      </c>
    </row>
    <row r="90" spans="1:5" s="53" customFormat="1" ht="12" customHeight="1" thickBot="1" x14ac:dyDescent="0.2">
      <c r="A90" s="200" t="s">
        <v>394</v>
      </c>
      <c r="B90" s="184" t="s">
        <v>395</v>
      </c>
      <c r="C90" s="169">
        <f>+C65+C89</f>
        <v>17122000</v>
      </c>
      <c r="D90" s="169">
        <f>+D65+D89</f>
        <v>17122000</v>
      </c>
      <c r="E90" s="205">
        <f>+E65+E89</f>
        <v>18778594</v>
      </c>
    </row>
    <row r="91" spans="1:5" s="54" customFormat="1" ht="15.2" customHeight="1" thickBot="1" x14ac:dyDescent="0.25">
      <c r="A91" s="86"/>
      <c r="B91" s="87"/>
      <c r="C91" s="145"/>
    </row>
    <row r="92" spans="1:5" s="47" customFormat="1" ht="16.5" customHeight="1" thickBot="1" x14ac:dyDescent="0.25">
      <c r="A92" s="908" t="s">
        <v>41</v>
      </c>
      <c r="B92" s="909"/>
      <c r="C92" s="909"/>
      <c r="D92" s="909"/>
      <c r="E92" s="910"/>
    </row>
    <row r="93" spans="1:5" s="55" customFormat="1" ht="12" customHeight="1" thickBot="1" x14ac:dyDescent="0.25">
      <c r="A93" s="170" t="s">
        <v>6</v>
      </c>
      <c r="B93" s="24" t="s">
        <v>399</v>
      </c>
      <c r="C93" s="162">
        <f>+C94+C95+C96+C97+C98+C111</f>
        <v>120658000</v>
      </c>
      <c r="D93" s="162">
        <f>+D94+D95+D96+D97+D98+D111</f>
        <v>136380600</v>
      </c>
      <c r="E93" s="233">
        <f>+E94+E95+E96+E97+E98+E111</f>
        <v>91412675</v>
      </c>
    </row>
    <row r="94" spans="1:5" ht="12" customHeight="1" x14ac:dyDescent="0.2">
      <c r="A94" s="201" t="s">
        <v>64</v>
      </c>
      <c r="B94" s="8" t="s">
        <v>35</v>
      </c>
      <c r="C94" s="748">
        <v>29730000</v>
      </c>
      <c r="D94" s="748">
        <v>29730000</v>
      </c>
      <c r="E94" s="746">
        <v>14977551</v>
      </c>
    </row>
    <row r="95" spans="1:5" ht="12" customHeight="1" x14ac:dyDescent="0.2">
      <c r="A95" s="194" t="s">
        <v>65</v>
      </c>
      <c r="B95" s="6" t="s">
        <v>121</v>
      </c>
      <c r="C95" s="745">
        <v>5854000</v>
      </c>
      <c r="D95" s="745">
        <v>5854000</v>
      </c>
      <c r="E95" s="744">
        <v>3120690</v>
      </c>
    </row>
    <row r="96" spans="1:5" ht="12" customHeight="1" x14ac:dyDescent="0.2">
      <c r="A96" s="194" t="s">
        <v>66</v>
      </c>
      <c r="B96" s="6" t="s">
        <v>91</v>
      </c>
      <c r="C96" s="749">
        <v>85074000</v>
      </c>
      <c r="D96" s="745">
        <v>100796600</v>
      </c>
      <c r="E96" s="744">
        <v>73314434</v>
      </c>
    </row>
    <row r="97" spans="1:5" ht="12" customHeight="1" x14ac:dyDescent="0.2">
      <c r="A97" s="194" t="s">
        <v>67</v>
      </c>
      <c r="B97" s="9" t="s">
        <v>122</v>
      </c>
      <c r="C97" s="166"/>
      <c r="D97" s="253"/>
      <c r="E97" s="103"/>
    </row>
    <row r="98" spans="1:5" ht="12" customHeight="1" x14ac:dyDescent="0.2">
      <c r="A98" s="194" t="s">
        <v>76</v>
      </c>
      <c r="B98" s="17" t="s">
        <v>123</v>
      </c>
      <c r="C98" s="166"/>
      <c r="D98" s="253"/>
      <c r="E98" s="103"/>
    </row>
    <row r="99" spans="1:5" ht="12" customHeight="1" x14ac:dyDescent="0.2">
      <c r="A99" s="194" t="s">
        <v>68</v>
      </c>
      <c r="B99" s="6" t="s">
        <v>396</v>
      </c>
      <c r="C99" s="166"/>
      <c r="D99" s="253"/>
      <c r="E99" s="103"/>
    </row>
    <row r="100" spans="1:5" ht="12" customHeight="1" x14ac:dyDescent="0.2">
      <c r="A100" s="194" t="s">
        <v>69</v>
      </c>
      <c r="B100" s="63" t="s">
        <v>340</v>
      </c>
      <c r="C100" s="166"/>
      <c r="D100" s="253"/>
      <c r="E100" s="103"/>
    </row>
    <row r="101" spans="1:5" ht="12" customHeight="1" x14ac:dyDescent="0.2">
      <c r="A101" s="194" t="s">
        <v>77</v>
      </c>
      <c r="B101" s="63" t="s">
        <v>339</v>
      </c>
      <c r="C101" s="166"/>
      <c r="D101" s="253"/>
      <c r="E101" s="103"/>
    </row>
    <row r="102" spans="1:5" ht="12" customHeight="1" x14ac:dyDescent="0.2">
      <c r="A102" s="194" t="s">
        <v>78</v>
      </c>
      <c r="B102" s="63" t="s">
        <v>258</v>
      </c>
      <c r="C102" s="166"/>
      <c r="D102" s="253"/>
      <c r="E102" s="103"/>
    </row>
    <row r="103" spans="1:5" ht="12" customHeight="1" x14ac:dyDescent="0.2">
      <c r="A103" s="194" t="s">
        <v>79</v>
      </c>
      <c r="B103" s="64" t="s">
        <v>259</v>
      </c>
      <c r="C103" s="166"/>
      <c r="D103" s="253"/>
      <c r="E103" s="103"/>
    </row>
    <row r="104" spans="1:5" ht="22.5" x14ac:dyDescent="0.2">
      <c r="A104" s="194" t="s">
        <v>80</v>
      </c>
      <c r="B104" s="64" t="s">
        <v>260</v>
      </c>
      <c r="C104" s="166"/>
      <c r="D104" s="253"/>
      <c r="E104" s="103"/>
    </row>
    <row r="105" spans="1:5" ht="12" customHeight="1" x14ac:dyDescent="0.2">
      <c r="A105" s="194" t="s">
        <v>82</v>
      </c>
      <c r="B105" s="63" t="s">
        <v>261</v>
      </c>
      <c r="C105" s="166"/>
      <c r="D105" s="253"/>
      <c r="E105" s="103"/>
    </row>
    <row r="106" spans="1:5" ht="12" customHeight="1" x14ac:dyDescent="0.2">
      <c r="A106" s="194" t="s">
        <v>124</v>
      </c>
      <c r="B106" s="63" t="s">
        <v>262</v>
      </c>
      <c r="C106" s="166"/>
      <c r="D106" s="253"/>
      <c r="E106" s="103"/>
    </row>
    <row r="107" spans="1:5" ht="12" customHeight="1" x14ac:dyDescent="0.2">
      <c r="A107" s="194" t="s">
        <v>256</v>
      </c>
      <c r="B107" s="64" t="s">
        <v>263</v>
      </c>
      <c r="C107" s="164"/>
      <c r="D107" s="253"/>
      <c r="E107" s="103"/>
    </row>
    <row r="108" spans="1:5" ht="12" customHeight="1" x14ac:dyDescent="0.2">
      <c r="A108" s="202" t="s">
        <v>257</v>
      </c>
      <c r="B108" s="65" t="s">
        <v>264</v>
      </c>
      <c r="C108" s="166"/>
      <c r="D108" s="253"/>
      <c r="E108" s="103"/>
    </row>
    <row r="109" spans="1:5" ht="12" customHeight="1" x14ac:dyDescent="0.2">
      <c r="A109" s="194" t="s">
        <v>337</v>
      </c>
      <c r="B109" s="65" t="s">
        <v>265</v>
      </c>
      <c r="C109" s="166"/>
      <c r="D109" s="253"/>
      <c r="E109" s="103"/>
    </row>
    <row r="110" spans="1:5" ht="12" customHeight="1" x14ac:dyDescent="0.2">
      <c r="A110" s="194" t="s">
        <v>338</v>
      </c>
      <c r="B110" s="64" t="s">
        <v>266</v>
      </c>
      <c r="C110" s="164"/>
      <c r="D110" s="252"/>
      <c r="E110" s="101"/>
    </row>
    <row r="111" spans="1:5" ht="12" customHeight="1" x14ac:dyDescent="0.2">
      <c r="A111" s="194" t="s">
        <v>342</v>
      </c>
      <c r="B111" s="9" t="s">
        <v>36</v>
      </c>
      <c r="C111" s="164"/>
      <c r="D111" s="252"/>
      <c r="E111" s="101"/>
    </row>
    <row r="112" spans="1:5" ht="12" customHeight="1" x14ac:dyDescent="0.2">
      <c r="A112" s="195" t="s">
        <v>343</v>
      </c>
      <c r="B112" s="6" t="s">
        <v>397</v>
      </c>
      <c r="C112" s="166"/>
      <c r="D112" s="253"/>
      <c r="E112" s="103"/>
    </row>
    <row r="113" spans="1:5" ht="12" customHeight="1" thickBot="1" x14ac:dyDescent="0.25">
      <c r="A113" s="203" t="s">
        <v>344</v>
      </c>
      <c r="B113" s="66" t="s">
        <v>398</v>
      </c>
      <c r="C113" s="241"/>
      <c r="D113" s="308"/>
      <c r="E113" s="235"/>
    </row>
    <row r="114" spans="1:5" ht="12" customHeight="1" thickBot="1" x14ac:dyDescent="0.25">
      <c r="A114" s="25" t="s">
        <v>7</v>
      </c>
      <c r="B114" s="23" t="s">
        <v>267</v>
      </c>
      <c r="C114" s="163">
        <f>+C115+C117+C119</f>
        <v>546000</v>
      </c>
      <c r="D114" s="250">
        <f>+D115+D117+D119</f>
        <v>546000</v>
      </c>
      <c r="E114" s="100">
        <f>+E115+E117+E119</f>
        <v>417890</v>
      </c>
    </row>
    <row r="115" spans="1:5" ht="12" customHeight="1" x14ac:dyDescent="0.2">
      <c r="A115" s="193" t="s">
        <v>70</v>
      </c>
      <c r="B115" s="6" t="s">
        <v>142</v>
      </c>
      <c r="C115" s="165">
        <v>546000</v>
      </c>
      <c r="D115" s="251">
        <v>546000</v>
      </c>
      <c r="E115" s="102">
        <v>417890</v>
      </c>
    </row>
    <row r="116" spans="1:5" ht="12" customHeight="1" x14ac:dyDescent="0.2">
      <c r="A116" s="193" t="s">
        <v>71</v>
      </c>
      <c r="B116" s="10" t="s">
        <v>271</v>
      </c>
      <c r="C116" s="165"/>
      <c r="D116" s="251"/>
      <c r="E116" s="102"/>
    </row>
    <row r="117" spans="1:5" ht="12" customHeight="1" x14ac:dyDescent="0.2">
      <c r="A117" s="193" t="s">
        <v>72</v>
      </c>
      <c r="B117" s="10" t="s">
        <v>125</v>
      </c>
      <c r="C117" s="164"/>
      <c r="D117" s="252"/>
      <c r="E117" s="101"/>
    </row>
    <row r="118" spans="1:5" ht="12" customHeight="1" x14ac:dyDescent="0.2">
      <c r="A118" s="193" t="s">
        <v>73</v>
      </c>
      <c r="B118" s="10" t="s">
        <v>272</v>
      </c>
      <c r="C118" s="164"/>
      <c r="D118" s="252"/>
      <c r="E118" s="101"/>
    </row>
    <row r="119" spans="1:5" ht="12" customHeight="1" x14ac:dyDescent="0.2">
      <c r="A119" s="193" t="s">
        <v>74</v>
      </c>
      <c r="B119" s="109" t="s">
        <v>144</v>
      </c>
      <c r="C119" s="164"/>
      <c r="D119" s="252"/>
      <c r="E119" s="101"/>
    </row>
    <row r="120" spans="1:5" ht="12" customHeight="1" x14ac:dyDescent="0.2">
      <c r="A120" s="193" t="s">
        <v>81</v>
      </c>
      <c r="B120" s="108" t="s">
        <v>330</v>
      </c>
      <c r="C120" s="164"/>
      <c r="D120" s="252"/>
      <c r="E120" s="101"/>
    </row>
    <row r="121" spans="1:5" ht="12" customHeight="1" x14ac:dyDescent="0.2">
      <c r="A121" s="193" t="s">
        <v>83</v>
      </c>
      <c r="B121" s="172" t="s">
        <v>277</v>
      </c>
      <c r="C121" s="164"/>
      <c r="D121" s="252"/>
      <c r="E121" s="101"/>
    </row>
    <row r="122" spans="1:5" ht="12" customHeight="1" x14ac:dyDescent="0.2">
      <c r="A122" s="193" t="s">
        <v>126</v>
      </c>
      <c r="B122" s="64" t="s">
        <v>260</v>
      </c>
      <c r="C122" s="164"/>
      <c r="D122" s="252"/>
      <c r="E122" s="101"/>
    </row>
    <row r="123" spans="1:5" ht="12" customHeight="1" x14ac:dyDescent="0.2">
      <c r="A123" s="193" t="s">
        <v>127</v>
      </c>
      <c r="B123" s="64" t="s">
        <v>276</v>
      </c>
      <c r="C123" s="164"/>
      <c r="D123" s="252"/>
      <c r="E123" s="101"/>
    </row>
    <row r="124" spans="1:5" ht="12" customHeight="1" x14ac:dyDescent="0.2">
      <c r="A124" s="193" t="s">
        <v>128</v>
      </c>
      <c r="B124" s="64" t="s">
        <v>275</v>
      </c>
      <c r="C124" s="164"/>
      <c r="D124" s="252"/>
      <c r="E124" s="101"/>
    </row>
    <row r="125" spans="1:5" ht="12" customHeight="1" x14ac:dyDescent="0.2">
      <c r="A125" s="193" t="s">
        <v>268</v>
      </c>
      <c r="B125" s="64" t="s">
        <v>263</v>
      </c>
      <c r="C125" s="164"/>
      <c r="D125" s="252"/>
      <c r="E125" s="101"/>
    </row>
    <row r="126" spans="1:5" ht="12" customHeight="1" x14ac:dyDescent="0.2">
      <c r="A126" s="193" t="s">
        <v>269</v>
      </c>
      <c r="B126" s="64" t="s">
        <v>274</v>
      </c>
      <c r="C126" s="164"/>
      <c r="D126" s="252"/>
      <c r="E126" s="101"/>
    </row>
    <row r="127" spans="1:5" ht="12" customHeight="1" thickBot="1" x14ac:dyDescent="0.25">
      <c r="A127" s="202" t="s">
        <v>270</v>
      </c>
      <c r="B127" s="64" t="s">
        <v>273</v>
      </c>
      <c r="C127" s="166"/>
      <c r="D127" s="253"/>
      <c r="E127" s="103"/>
    </row>
    <row r="128" spans="1:5" ht="12" customHeight="1" thickBot="1" x14ac:dyDescent="0.25">
      <c r="A128" s="25" t="s">
        <v>8</v>
      </c>
      <c r="B128" s="59" t="s">
        <v>347</v>
      </c>
      <c r="C128" s="163">
        <f>+C93+C114</f>
        <v>121204000</v>
      </c>
      <c r="D128" s="250">
        <f>+D93+D114</f>
        <v>136926600</v>
      </c>
      <c r="E128" s="100">
        <f>+E93+E114</f>
        <v>91830565</v>
      </c>
    </row>
    <row r="129" spans="1:11" ht="12" customHeight="1" thickBot="1" x14ac:dyDescent="0.25">
      <c r="A129" s="25" t="s">
        <v>9</v>
      </c>
      <c r="B129" s="59" t="s">
        <v>348</v>
      </c>
      <c r="C129" s="163">
        <f>+C130+C131+C132</f>
        <v>0</v>
      </c>
      <c r="D129" s="250">
        <f>+D130+D131+D132</f>
        <v>0</v>
      </c>
      <c r="E129" s="100">
        <f>+E130+E131+E132</f>
        <v>0</v>
      </c>
    </row>
    <row r="130" spans="1:11" s="55" customFormat="1" ht="12" customHeight="1" x14ac:dyDescent="0.2">
      <c r="A130" s="193" t="s">
        <v>175</v>
      </c>
      <c r="B130" s="7" t="s">
        <v>402</v>
      </c>
      <c r="C130" s="164"/>
      <c r="D130" s="252"/>
      <c r="E130" s="101"/>
    </row>
    <row r="131" spans="1:11" ht="12" customHeight="1" x14ac:dyDescent="0.2">
      <c r="A131" s="193" t="s">
        <v>176</v>
      </c>
      <c r="B131" s="7" t="s">
        <v>356</v>
      </c>
      <c r="C131" s="164"/>
      <c r="D131" s="252"/>
      <c r="E131" s="101"/>
    </row>
    <row r="132" spans="1:11" ht="12" customHeight="1" thickBot="1" x14ac:dyDescent="0.25">
      <c r="A132" s="202" t="s">
        <v>177</v>
      </c>
      <c r="B132" s="5" t="s">
        <v>401</v>
      </c>
      <c r="C132" s="164"/>
      <c r="D132" s="252"/>
      <c r="E132" s="101"/>
    </row>
    <row r="133" spans="1:11" ht="12" customHeight="1" thickBot="1" x14ac:dyDescent="0.25">
      <c r="A133" s="25" t="s">
        <v>10</v>
      </c>
      <c r="B133" s="59" t="s">
        <v>349</v>
      </c>
      <c r="C133" s="163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3" t="s">
        <v>57</v>
      </c>
      <c r="B134" s="7" t="s">
        <v>358</v>
      </c>
      <c r="C134" s="164"/>
      <c r="D134" s="252"/>
      <c r="E134" s="101"/>
    </row>
    <row r="135" spans="1:11" ht="12" customHeight="1" x14ac:dyDescent="0.2">
      <c r="A135" s="193" t="s">
        <v>58</v>
      </c>
      <c r="B135" s="7" t="s">
        <v>350</v>
      </c>
      <c r="C135" s="164"/>
      <c r="D135" s="252"/>
      <c r="E135" s="101"/>
    </row>
    <row r="136" spans="1:11" ht="12" customHeight="1" x14ac:dyDescent="0.2">
      <c r="A136" s="193" t="s">
        <v>59</v>
      </c>
      <c r="B136" s="7" t="s">
        <v>351</v>
      </c>
      <c r="C136" s="164"/>
      <c r="D136" s="252"/>
      <c r="E136" s="101"/>
    </row>
    <row r="137" spans="1:11" ht="12" customHeight="1" x14ac:dyDescent="0.2">
      <c r="A137" s="193" t="s">
        <v>113</v>
      </c>
      <c r="B137" s="7" t="s">
        <v>400</v>
      </c>
      <c r="C137" s="164"/>
      <c r="D137" s="252"/>
      <c r="E137" s="101"/>
    </row>
    <row r="138" spans="1:11" ht="12" customHeight="1" x14ac:dyDescent="0.2">
      <c r="A138" s="193" t="s">
        <v>114</v>
      </c>
      <c r="B138" s="7" t="s">
        <v>353</v>
      </c>
      <c r="C138" s="164"/>
      <c r="D138" s="252"/>
      <c r="E138" s="101"/>
    </row>
    <row r="139" spans="1:11" s="55" customFormat="1" ht="12" customHeight="1" thickBot="1" x14ac:dyDescent="0.25">
      <c r="A139" s="202" t="s">
        <v>115</v>
      </c>
      <c r="B139" s="5" t="s">
        <v>354</v>
      </c>
      <c r="C139" s="164"/>
      <c r="D139" s="252"/>
      <c r="E139" s="101"/>
    </row>
    <row r="140" spans="1:11" ht="12" customHeight="1" thickBot="1" x14ac:dyDescent="0.25">
      <c r="A140" s="25" t="s">
        <v>11</v>
      </c>
      <c r="B140" s="59" t="s">
        <v>412</v>
      </c>
      <c r="C140" s="169">
        <f>+C141+C142+C144+C145+C143</f>
        <v>0</v>
      </c>
      <c r="D140" s="254">
        <f>+D141+D142+D144+D145+D143</f>
        <v>0</v>
      </c>
      <c r="E140" s="205">
        <f>+E141+E142+E144+E145+E143</f>
        <v>0</v>
      </c>
      <c r="K140" s="95"/>
    </row>
    <row r="141" spans="1:11" x14ac:dyDescent="0.2">
      <c r="A141" s="193" t="s">
        <v>60</v>
      </c>
      <c r="B141" s="7" t="s">
        <v>278</v>
      </c>
      <c r="C141" s="164"/>
      <c r="D141" s="252"/>
      <c r="E141" s="101"/>
    </row>
    <row r="142" spans="1:11" ht="12" customHeight="1" x14ac:dyDescent="0.2">
      <c r="A142" s="193" t="s">
        <v>61</v>
      </c>
      <c r="B142" s="7" t="s">
        <v>279</v>
      </c>
      <c r="C142" s="164"/>
      <c r="D142" s="252"/>
      <c r="E142" s="101"/>
    </row>
    <row r="143" spans="1:11" ht="12" customHeight="1" x14ac:dyDescent="0.2">
      <c r="A143" s="193" t="s">
        <v>195</v>
      </c>
      <c r="B143" s="7" t="s">
        <v>411</v>
      </c>
      <c r="C143" s="164"/>
      <c r="D143" s="252"/>
      <c r="E143" s="101"/>
    </row>
    <row r="144" spans="1:11" s="55" customFormat="1" ht="12" customHeight="1" x14ac:dyDescent="0.2">
      <c r="A144" s="193" t="s">
        <v>196</v>
      </c>
      <c r="B144" s="7" t="s">
        <v>363</v>
      </c>
      <c r="C144" s="164"/>
      <c r="D144" s="252"/>
      <c r="E144" s="101"/>
    </row>
    <row r="145" spans="1:5" s="55" customFormat="1" ht="12" customHeight="1" thickBot="1" x14ac:dyDescent="0.25">
      <c r="A145" s="202" t="s">
        <v>197</v>
      </c>
      <c r="B145" s="5" t="s">
        <v>295</v>
      </c>
      <c r="C145" s="164"/>
      <c r="D145" s="252"/>
      <c r="E145" s="101"/>
    </row>
    <row r="146" spans="1:5" s="55" customFormat="1" ht="12" customHeight="1" thickBot="1" x14ac:dyDescent="0.25">
      <c r="A146" s="25" t="s">
        <v>12</v>
      </c>
      <c r="B146" s="59" t="s">
        <v>364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5" customFormat="1" ht="12" customHeight="1" x14ac:dyDescent="0.2">
      <c r="A147" s="193" t="s">
        <v>62</v>
      </c>
      <c r="B147" s="7" t="s">
        <v>359</v>
      </c>
      <c r="C147" s="164"/>
      <c r="D147" s="252"/>
      <c r="E147" s="101"/>
    </row>
    <row r="148" spans="1:5" s="55" customFormat="1" ht="12" customHeight="1" x14ac:dyDescent="0.2">
      <c r="A148" s="193" t="s">
        <v>63</v>
      </c>
      <c r="B148" s="7" t="s">
        <v>366</v>
      </c>
      <c r="C148" s="164"/>
      <c r="D148" s="252"/>
      <c r="E148" s="101"/>
    </row>
    <row r="149" spans="1:5" s="55" customFormat="1" ht="12" customHeight="1" x14ac:dyDescent="0.2">
      <c r="A149" s="193" t="s">
        <v>207</v>
      </c>
      <c r="B149" s="7" t="s">
        <v>361</v>
      </c>
      <c r="C149" s="164"/>
      <c r="D149" s="252"/>
      <c r="E149" s="101"/>
    </row>
    <row r="150" spans="1:5" s="55" customFormat="1" ht="12" customHeight="1" x14ac:dyDescent="0.2">
      <c r="A150" s="193" t="s">
        <v>208</v>
      </c>
      <c r="B150" s="7" t="s">
        <v>403</v>
      </c>
      <c r="C150" s="164"/>
      <c r="D150" s="252"/>
      <c r="E150" s="101"/>
    </row>
    <row r="151" spans="1:5" ht="12.75" customHeight="1" thickBot="1" x14ac:dyDescent="0.25">
      <c r="A151" s="202" t="s">
        <v>365</v>
      </c>
      <c r="B151" s="5" t="s">
        <v>368</v>
      </c>
      <c r="C151" s="166"/>
      <c r="D151" s="253"/>
      <c r="E151" s="103"/>
    </row>
    <row r="152" spans="1:5" ht="12.75" customHeight="1" thickBot="1" x14ac:dyDescent="0.25">
      <c r="A152" s="232" t="s">
        <v>13</v>
      </c>
      <c r="B152" s="59" t="s">
        <v>369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9" t="s">
        <v>370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9" t="s">
        <v>372</v>
      </c>
      <c r="C154" s="245">
        <f>+C129+C133+C140+C146+C152+C153</f>
        <v>0</v>
      </c>
      <c r="D154" s="257">
        <f>+D129+D133+D140+D146+D152+D153</f>
        <v>0</v>
      </c>
      <c r="E154" s="239">
        <f>+E129+E133+E140+E146+E152+E153</f>
        <v>0</v>
      </c>
    </row>
    <row r="155" spans="1:5" ht="15.2" customHeight="1" thickBot="1" x14ac:dyDescent="0.25">
      <c r="A155" s="204" t="s">
        <v>16</v>
      </c>
      <c r="B155" s="150" t="s">
        <v>371</v>
      </c>
      <c r="C155" s="245">
        <f>+C128+C154</f>
        <v>121204000</v>
      </c>
      <c r="D155" s="257">
        <f>+D128+D154</f>
        <v>136926600</v>
      </c>
      <c r="E155" s="239">
        <f>+E128+E154</f>
        <v>91830565</v>
      </c>
    </row>
    <row r="156" spans="1:5" ht="13.5" thickBot="1" x14ac:dyDescent="0.25">
      <c r="A156" s="153"/>
      <c r="B156" s="154"/>
      <c r="C156" s="705"/>
      <c r="D156" s="705"/>
      <c r="E156" s="155"/>
    </row>
    <row r="157" spans="1:5" ht="15.2" customHeight="1" thickBot="1" x14ac:dyDescent="0.25">
      <c r="A157" s="314" t="s">
        <v>487</v>
      </c>
      <c r="B157" s="315"/>
      <c r="C157" s="742">
        <v>2.5</v>
      </c>
      <c r="D157" s="307"/>
      <c r="E157" s="743">
        <v>2.5</v>
      </c>
    </row>
    <row r="158" spans="1:5" ht="14.45" customHeight="1" thickBot="1" x14ac:dyDescent="0.25">
      <c r="A158" s="316" t="s">
        <v>488</v>
      </c>
      <c r="B158" s="317"/>
      <c r="C158" s="307"/>
      <c r="D158" s="307"/>
      <c r="E158" s="30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theme="7" tint="0.39997558519241921"/>
  </sheetPr>
  <dimension ref="A1:K158"/>
  <sheetViews>
    <sheetView view="pageBreakPreview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1033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4" t="s">
        <v>882</v>
      </c>
      <c r="C2" s="915"/>
      <c r="D2" s="916"/>
      <c r="E2" s="381" t="s">
        <v>39</v>
      </c>
    </row>
    <row r="3" spans="1:5" s="51" customFormat="1" ht="24.75" thickBot="1" x14ac:dyDescent="0.25">
      <c r="A3" s="380" t="s">
        <v>134</v>
      </c>
      <c r="B3" s="914" t="s">
        <v>884</v>
      </c>
      <c r="C3" s="915"/>
      <c r="D3" s="916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0</v>
      </c>
      <c r="D8" s="250">
        <f>+D9+D10+D11+D12+D13+D14</f>
        <v>0</v>
      </c>
      <c r="E8" s="100">
        <f>+E9+E10+E11+E12+E13+E14</f>
        <v>0</v>
      </c>
    </row>
    <row r="9" spans="1:5" s="53" customFormat="1" ht="12" customHeight="1" x14ac:dyDescent="0.2">
      <c r="A9" s="193" t="s">
        <v>64</v>
      </c>
      <c r="B9" s="176" t="s">
        <v>161</v>
      </c>
      <c r="C9" s="165"/>
      <c r="D9" s="251"/>
      <c r="E9" s="102"/>
    </row>
    <row r="10" spans="1:5" s="54" customFormat="1" ht="12" customHeight="1" x14ac:dyDescent="0.2">
      <c r="A10" s="194" t="s">
        <v>65</v>
      </c>
      <c r="B10" s="177" t="s">
        <v>162</v>
      </c>
      <c r="C10" s="164"/>
      <c r="D10" s="252"/>
      <c r="E10" s="101"/>
    </row>
    <row r="11" spans="1:5" s="54" customFormat="1" ht="12" customHeight="1" x14ac:dyDescent="0.2">
      <c r="A11" s="194" t="s">
        <v>66</v>
      </c>
      <c r="B11" s="177" t="s">
        <v>163</v>
      </c>
      <c r="C11" s="164"/>
      <c r="D11" s="252"/>
      <c r="E11" s="101"/>
    </row>
    <row r="12" spans="1:5" s="54" customFormat="1" ht="12" customHeight="1" x14ac:dyDescent="0.2">
      <c r="A12" s="194" t="s">
        <v>67</v>
      </c>
      <c r="B12" s="177" t="s">
        <v>164</v>
      </c>
      <c r="C12" s="164"/>
      <c r="D12" s="252"/>
      <c r="E12" s="101"/>
    </row>
    <row r="13" spans="1:5" s="54" customFormat="1" ht="12" customHeight="1" x14ac:dyDescent="0.2">
      <c r="A13" s="194" t="s">
        <v>98</v>
      </c>
      <c r="B13" s="177" t="s">
        <v>391</v>
      </c>
      <c r="C13" s="164"/>
      <c r="D13" s="252"/>
      <c r="E13" s="101"/>
    </row>
    <row r="14" spans="1:5" s="53" customFormat="1" ht="12" customHeight="1" thickBot="1" x14ac:dyDescent="0.25">
      <c r="A14" s="195" t="s">
        <v>68</v>
      </c>
      <c r="B14" s="178" t="s">
        <v>332</v>
      </c>
      <c r="C14" s="164"/>
      <c r="D14" s="252"/>
      <c r="E14" s="101"/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31051000</v>
      </c>
      <c r="D15" s="250">
        <f>+D16+D17+D18+D19+D20</f>
        <v>31051000</v>
      </c>
      <c r="E15" s="100">
        <f>+E16+E17+E18+E19+E20</f>
        <v>31323230</v>
      </c>
    </row>
    <row r="16" spans="1:5" s="53" customFormat="1" ht="12" customHeight="1" x14ac:dyDescent="0.2">
      <c r="A16" s="193" t="s">
        <v>70</v>
      </c>
      <c r="B16" s="176" t="s">
        <v>166</v>
      </c>
      <c r="C16" s="165"/>
      <c r="D16" s="251"/>
      <c r="E16" s="102"/>
    </row>
    <row r="17" spans="1:5" s="53" customFormat="1" ht="12" customHeight="1" x14ac:dyDescent="0.2">
      <c r="A17" s="194" t="s">
        <v>71</v>
      </c>
      <c r="B17" s="177" t="s">
        <v>167</v>
      </c>
      <c r="C17" s="164"/>
      <c r="D17" s="252"/>
      <c r="E17" s="101"/>
    </row>
    <row r="18" spans="1:5" s="53" customFormat="1" ht="12" customHeight="1" x14ac:dyDescent="0.2">
      <c r="A18" s="194" t="s">
        <v>72</v>
      </c>
      <c r="B18" s="177" t="s">
        <v>324</v>
      </c>
      <c r="C18" s="164"/>
      <c r="D18" s="252"/>
      <c r="E18" s="101"/>
    </row>
    <row r="19" spans="1:5" s="53" customFormat="1" ht="12" customHeight="1" x14ac:dyDescent="0.2">
      <c r="A19" s="194" t="s">
        <v>73</v>
      </c>
      <c r="B19" s="177" t="s">
        <v>325</v>
      </c>
      <c r="C19" s="164"/>
      <c r="D19" s="252"/>
      <c r="E19" s="101"/>
    </row>
    <row r="20" spans="1:5" s="53" customFormat="1" ht="12" customHeight="1" x14ac:dyDescent="0.2">
      <c r="A20" s="194" t="s">
        <v>74</v>
      </c>
      <c r="B20" s="177" t="s">
        <v>168</v>
      </c>
      <c r="C20" s="745">
        <v>31051000</v>
      </c>
      <c r="D20" s="164">
        <v>31051000</v>
      </c>
      <c r="E20" s="101">
        <v>31323230</v>
      </c>
    </row>
    <row r="21" spans="1:5" s="54" customFormat="1" ht="12" customHeight="1" thickBot="1" x14ac:dyDescent="0.25">
      <c r="A21" s="195" t="s">
        <v>81</v>
      </c>
      <c r="B21" s="178" t="s">
        <v>169</v>
      </c>
      <c r="C21" s="166"/>
      <c r="D21" s="253"/>
      <c r="E21" s="103"/>
    </row>
    <row r="22" spans="1:5" s="54" customFormat="1" ht="21.75" thickBot="1" x14ac:dyDescent="0.25">
      <c r="A22" s="25" t="s">
        <v>8</v>
      </c>
      <c r="B22" s="19" t="s">
        <v>170</v>
      </c>
      <c r="C22" s="163">
        <f>+C23+C24+C25+C26+C27</f>
        <v>0</v>
      </c>
      <c r="D22" s="250">
        <f>+D23+D24+D25+D26+D27</f>
        <v>0</v>
      </c>
      <c r="E22" s="100">
        <f>+E23+E24+E25+E26+E27</f>
        <v>0</v>
      </c>
    </row>
    <row r="23" spans="1:5" s="54" customFormat="1" ht="12" customHeight="1" x14ac:dyDescent="0.2">
      <c r="A23" s="193" t="s">
        <v>53</v>
      </c>
      <c r="B23" s="176" t="s">
        <v>171</v>
      </c>
      <c r="C23" s="165"/>
      <c r="D23" s="251"/>
      <c r="E23" s="102"/>
    </row>
    <row r="24" spans="1:5" s="53" customFormat="1" ht="12" customHeight="1" x14ac:dyDescent="0.2">
      <c r="A24" s="194" t="s">
        <v>54</v>
      </c>
      <c r="B24" s="177" t="s">
        <v>172</v>
      </c>
      <c r="C24" s="164"/>
      <c r="D24" s="252"/>
      <c r="E24" s="101"/>
    </row>
    <row r="25" spans="1:5" s="54" customFormat="1" ht="12" customHeight="1" x14ac:dyDescent="0.2">
      <c r="A25" s="194" t="s">
        <v>55</v>
      </c>
      <c r="B25" s="177" t="s">
        <v>326</v>
      </c>
      <c r="C25" s="164"/>
      <c r="D25" s="252"/>
      <c r="E25" s="101"/>
    </row>
    <row r="26" spans="1:5" s="54" customFormat="1" ht="12" customHeight="1" x14ac:dyDescent="0.2">
      <c r="A26" s="194" t="s">
        <v>56</v>
      </c>
      <c r="B26" s="177" t="s">
        <v>327</v>
      </c>
      <c r="C26" s="164"/>
      <c r="D26" s="252"/>
      <c r="E26" s="101"/>
    </row>
    <row r="27" spans="1:5" s="54" customFormat="1" ht="12" customHeight="1" x14ac:dyDescent="0.2">
      <c r="A27" s="194" t="s">
        <v>109</v>
      </c>
      <c r="B27" s="177" t="s">
        <v>173</v>
      </c>
      <c r="C27" s="164"/>
      <c r="D27" s="252"/>
      <c r="E27" s="101"/>
    </row>
    <row r="28" spans="1:5" s="54" customFormat="1" ht="12" customHeight="1" thickBot="1" x14ac:dyDescent="0.25">
      <c r="A28" s="195" t="s">
        <v>110</v>
      </c>
      <c r="B28" s="178" t="s">
        <v>174</v>
      </c>
      <c r="C28" s="166"/>
      <c r="D28" s="253"/>
      <c r="E28" s="103"/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SUM(C30:C36)</f>
        <v>0</v>
      </c>
      <c r="D29" s="169">
        <f>SUM(D30:D36)</f>
        <v>0</v>
      </c>
      <c r="E29" s="205">
        <f>SUM(E30:E36)</f>
        <v>0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f>+C31+C32+C33</f>
        <v>0</v>
      </c>
      <c r="D30" s="165">
        <f>+D31+D32+D33</f>
        <v>0</v>
      </c>
      <c r="E30" s="102">
        <f>+E31+E32+E33</f>
        <v>0</v>
      </c>
    </row>
    <row r="31" spans="1:5" s="54" customFormat="1" ht="12" customHeight="1" x14ac:dyDescent="0.2">
      <c r="A31" s="194" t="s">
        <v>176</v>
      </c>
      <c r="B31" s="177" t="s">
        <v>479</v>
      </c>
      <c r="C31" s="164"/>
      <c r="D31" s="164"/>
      <c r="E31" s="101"/>
    </row>
    <row r="32" spans="1:5" s="54" customFormat="1" ht="12" customHeight="1" x14ac:dyDescent="0.2">
      <c r="A32" s="194" t="s">
        <v>177</v>
      </c>
      <c r="B32" s="177" t="s">
        <v>480</v>
      </c>
      <c r="C32" s="164"/>
      <c r="D32" s="164"/>
      <c r="E32" s="101"/>
    </row>
    <row r="33" spans="1:5" s="54" customFormat="1" ht="12" customHeight="1" x14ac:dyDescent="0.2">
      <c r="A33" s="194" t="s">
        <v>178</v>
      </c>
      <c r="B33" s="177" t="s">
        <v>481</v>
      </c>
      <c r="C33" s="164"/>
      <c r="D33" s="164"/>
      <c r="E33" s="101"/>
    </row>
    <row r="34" spans="1:5" s="54" customFormat="1" ht="12" customHeight="1" x14ac:dyDescent="0.2">
      <c r="A34" s="194" t="s">
        <v>482</v>
      </c>
      <c r="B34" s="177" t="s">
        <v>179</v>
      </c>
      <c r="C34" s="164"/>
      <c r="D34" s="164"/>
      <c r="E34" s="101"/>
    </row>
    <row r="35" spans="1:5" s="54" customFormat="1" ht="12" customHeight="1" x14ac:dyDescent="0.2">
      <c r="A35" s="194" t="s">
        <v>483</v>
      </c>
      <c r="B35" s="177" t="s">
        <v>180</v>
      </c>
      <c r="C35" s="164"/>
      <c r="D35" s="164"/>
      <c r="E35" s="101"/>
    </row>
    <row r="36" spans="1:5" s="54" customFormat="1" ht="12" customHeight="1" thickBot="1" x14ac:dyDescent="0.25">
      <c r="A36" s="195" t="s">
        <v>484</v>
      </c>
      <c r="B36" s="313" t="s">
        <v>181</v>
      </c>
      <c r="C36" s="166"/>
      <c r="D36" s="166"/>
      <c r="E36" s="103"/>
    </row>
    <row r="37" spans="1:5" s="54" customFormat="1" ht="12" customHeight="1" thickBot="1" x14ac:dyDescent="0.25">
      <c r="A37" s="25" t="s">
        <v>10</v>
      </c>
      <c r="B37" s="19" t="s">
        <v>333</v>
      </c>
      <c r="C37" s="163">
        <f>SUM(C38:C48)</f>
        <v>0</v>
      </c>
      <c r="D37" s="250">
        <f>SUM(D38:D48)</f>
        <v>0</v>
      </c>
      <c r="E37" s="100">
        <f>SUM(E38:E48)</f>
        <v>4111400</v>
      </c>
    </row>
    <row r="38" spans="1:5" s="54" customFormat="1" ht="12" customHeight="1" x14ac:dyDescent="0.2">
      <c r="A38" s="193" t="s">
        <v>57</v>
      </c>
      <c r="B38" s="176" t="s">
        <v>184</v>
      </c>
      <c r="C38" s="165"/>
      <c r="D38" s="251"/>
      <c r="E38" s="102"/>
    </row>
    <row r="39" spans="1:5" s="54" customFormat="1" ht="12" customHeight="1" x14ac:dyDescent="0.2">
      <c r="A39" s="194" t="s">
        <v>58</v>
      </c>
      <c r="B39" s="177" t="s">
        <v>185</v>
      </c>
      <c r="C39" s="164"/>
      <c r="D39" s="252"/>
      <c r="E39" s="101">
        <v>4111400</v>
      </c>
    </row>
    <row r="40" spans="1:5" s="54" customFormat="1" ht="12" customHeight="1" x14ac:dyDescent="0.2">
      <c r="A40" s="194" t="s">
        <v>59</v>
      </c>
      <c r="B40" s="177" t="s">
        <v>186</v>
      </c>
      <c r="C40" s="164"/>
      <c r="D40" s="252"/>
      <c r="E40" s="101"/>
    </row>
    <row r="41" spans="1:5" s="54" customFormat="1" ht="12" customHeight="1" x14ac:dyDescent="0.2">
      <c r="A41" s="194" t="s">
        <v>113</v>
      </c>
      <c r="B41" s="177" t="s">
        <v>187</v>
      </c>
      <c r="C41" s="164"/>
      <c r="D41" s="252"/>
      <c r="E41" s="101"/>
    </row>
    <row r="42" spans="1:5" s="54" customFormat="1" ht="12" customHeight="1" x14ac:dyDescent="0.2">
      <c r="A42" s="194" t="s">
        <v>114</v>
      </c>
      <c r="B42" s="177" t="s">
        <v>188</v>
      </c>
      <c r="C42" s="164"/>
      <c r="D42" s="252"/>
      <c r="E42" s="101"/>
    </row>
    <row r="43" spans="1:5" s="54" customFormat="1" ht="12" customHeight="1" x14ac:dyDescent="0.2">
      <c r="A43" s="194" t="s">
        <v>115</v>
      </c>
      <c r="B43" s="177" t="s">
        <v>189</v>
      </c>
      <c r="C43" s="164"/>
      <c r="D43" s="252"/>
      <c r="E43" s="101"/>
    </row>
    <row r="44" spans="1:5" s="54" customFormat="1" ht="12" customHeight="1" x14ac:dyDescent="0.2">
      <c r="A44" s="194" t="s">
        <v>116</v>
      </c>
      <c r="B44" s="177" t="s">
        <v>190</v>
      </c>
      <c r="C44" s="164"/>
      <c r="D44" s="252"/>
      <c r="E44" s="101"/>
    </row>
    <row r="45" spans="1:5" s="54" customFormat="1" ht="12" customHeight="1" x14ac:dyDescent="0.2">
      <c r="A45" s="194" t="s">
        <v>117</v>
      </c>
      <c r="B45" s="177" t="s">
        <v>485</v>
      </c>
      <c r="C45" s="164"/>
      <c r="D45" s="252"/>
      <c r="E45" s="101"/>
    </row>
    <row r="46" spans="1:5" s="54" customFormat="1" ht="12" customHeight="1" x14ac:dyDescent="0.2">
      <c r="A46" s="194" t="s">
        <v>182</v>
      </c>
      <c r="B46" s="177" t="s">
        <v>192</v>
      </c>
      <c r="C46" s="167"/>
      <c r="D46" s="302"/>
      <c r="E46" s="104"/>
    </row>
    <row r="47" spans="1:5" s="54" customFormat="1" ht="12" customHeight="1" x14ac:dyDescent="0.2">
      <c r="A47" s="195" t="s">
        <v>183</v>
      </c>
      <c r="B47" s="178" t="s">
        <v>335</v>
      </c>
      <c r="C47" s="168"/>
      <c r="D47" s="303"/>
      <c r="E47" s="105"/>
    </row>
    <row r="48" spans="1:5" s="54" customFormat="1" ht="12" customHeight="1" thickBot="1" x14ac:dyDescent="0.25">
      <c r="A48" s="195" t="s">
        <v>334</v>
      </c>
      <c r="B48" s="178" t="s">
        <v>193</v>
      </c>
      <c r="C48" s="168"/>
      <c r="D48" s="303"/>
      <c r="E48" s="105"/>
    </row>
    <row r="49" spans="1:5" s="54" customFormat="1" ht="12" customHeight="1" thickBot="1" x14ac:dyDescent="0.25">
      <c r="A49" s="25" t="s">
        <v>11</v>
      </c>
      <c r="B49" s="19" t="s">
        <v>194</v>
      </c>
      <c r="C49" s="163">
        <f>SUM(C50:C54)</f>
        <v>0</v>
      </c>
      <c r="D49" s="250">
        <f>SUM(D50:D54)</f>
        <v>0</v>
      </c>
      <c r="E49" s="100">
        <f>SUM(E50:E54)</f>
        <v>0</v>
      </c>
    </row>
    <row r="50" spans="1:5" s="54" customFormat="1" ht="12" customHeight="1" x14ac:dyDescent="0.2">
      <c r="A50" s="193" t="s">
        <v>60</v>
      </c>
      <c r="B50" s="176" t="s">
        <v>198</v>
      </c>
      <c r="C50" s="216"/>
      <c r="D50" s="304"/>
      <c r="E50" s="106"/>
    </row>
    <row r="51" spans="1:5" s="54" customFormat="1" ht="12" customHeight="1" x14ac:dyDescent="0.2">
      <c r="A51" s="194" t="s">
        <v>61</v>
      </c>
      <c r="B51" s="177" t="s">
        <v>199</v>
      </c>
      <c r="C51" s="167"/>
      <c r="D51" s="302"/>
      <c r="E51" s="104"/>
    </row>
    <row r="52" spans="1:5" s="54" customFormat="1" ht="12" customHeight="1" x14ac:dyDescent="0.2">
      <c r="A52" s="194" t="s">
        <v>195</v>
      </c>
      <c r="B52" s="177" t="s">
        <v>200</v>
      </c>
      <c r="C52" s="167"/>
      <c r="D52" s="302"/>
      <c r="E52" s="104"/>
    </row>
    <row r="53" spans="1:5" s="54" customFormat="1" ht="12" customHeight="1" x14ac:dyDescent="0.2">
      <c r="A53" s="194" t="s">
        <v>196</v>
      </c>
      <c r="B53" s="177" t="s">
        <v>201</v>
      </c>
      <c r="C53" s="167"/>
      <c r="D53" s="302"/>
      <c r="E53" s="104"/>
    </row>
    <row r="54" spans="1:5" s="54" customFormat="1" ht="12" customHeight="1" thickBot="1" x14ac:dyDescent="0.25">
      <c r="A54" s="195" t="s">
        <v>197</v>
      </c>
      <c r="B54" s="178" t="s">
        <v>202</v>
      </c>
      <c r="C54" s="168"/>
      <c r="D54" s="303"/>
      <c r="E54" s="105"/>
    </row>
    <row r="55" spans="1:5" s="54" customFormat="1" ht="12" customHeight="1" thickBot="1" x14ac:dyDescent="0.25">
      <c r="A55" s="25" t="s">
        <v>118</v>
      </c>
      <c r="B55" s="19" t="s">
        <v>203</v>
      </c>
      <c r="C55" s="163">
        <f>SUM(C56:C58)</f>
        <v>0</v>
      </c>
      <c r="D55" s="250">
        <f>SUM(D56:D58)</f>
        <v>0</v>
      </c>
      <c r="E55" s="100">
        <f>SUM(E56:E58)</f>
        <v>0</v>
      </c>
    </row>
    <row r="56" spans="1:5" s="54" customFormat="1" ht="12" customHeight="1" x14ac:dyDescent="0.2">
      <c r="A56" s="193" t="s">
        <v>62</v>
      </c>
      <c r="B56" s="176" t="s">
        <v>204</v>
      </c>
      <c r="C56" s="165"/>
      <c r="D56" s="251"/>
      <c r="E56" s="102"/>
    </row>
    <row r="57" spans="1:5" s="54" customFormat="1" ht="12" customHeight="1" x14ac:dyDescent="0.2">
      <c r="A57" s="194" t="s">
        <v>63</v>
      </c>
      <c r="B57" s="177" t="s">
        <v>328</v>
      </c>
      <c r="C57" s="164"/>
      <c r="D57" s="252"/>
      <c r="E57" s="101"/>
    </row>
    <row r="58" spans="1:5" s="54" customFormat="1" ht="12" customHeight="1" x14ac:dyDescent="0.2">
      <c r="A58" s="194" t="s">
        <v>207</v>
      </c>
      <c r="B58" s="177" t="s">
        <v>205</v>
      </c>
      <c r="C58" s="164"/>
      <c r="D58" s="252"/>
      <c r="E58" s="101"/>
    </row>
    <row r="59" spans="1:5" s="54" customFormat="1" ht="12" customHeight="1" thickBot="1" x14ac:dyDescent="0.25">
      <c r="A59" s="195" t="s">
        <v>208</v>
      </c>
      <c r="B59" s="178" t="s">
        <v>206</v>
      </c>
      <c r="C59" s="166"/>
      <c r="D59" s="253"/>
      <c r="E59" s="103"/>
    </row>
    <row r="60" spans="1:5" s="54" customFormat="1" ht="12" customHeight="1" thickBot="1" x14ac:dyDescent="0.25">
      <c r="A60" s="25" t="s">
        <v>13</v>
      </c>
      <c r="B60" s="107" t="s">
        <v>209</v>
      </c>
      <c r="C60" s="163">
        <f>SUM(C61:C63)</f>
        <v>0</v>
      </c>
      <c r="D60" s="250">
        <f>SUM(D61:D63)</f>
        <v>0</v>
      </c>
      <c r="E60" s="100">
        <f>SUM(E61:E63)</f>
        <v>0</v>
      </c>
    </row>
    <row r="61" spans="1:5" s="54" customFormat="1" ht="12" customHeight="1" x14ac:dyDescent="0.2">
      <c r="A61" s="193" t="s">
        <v>119</v>
      </c>
      <c r="B61" s="176" t="s">
        <v>211</v>
      </c>
      <c r="C61" s="167"/>
      <c r="D61" s="302"/>
      <c r="E61" s="104"/>
    </row>
    <row r="62" spans="1:5" s="54" customFormat="1" ht="12" customHeight="1" x14ac:dyDescent="0.2">
      <c r="A62" s="194" t="s">
        <v>120</v>
      </c>
      <c r="B62" s="177" t="s">
        <v>329</v>
      </c>
      <c r="C62" s="167"/>
      <c r="D62" s="302"/>
      <c r="E62" s="104"/>
    </row>
    <row r="63" spans="1:5" s="54" customFormat="1" ht="12" customHeight="1" x14ac:dyDescent="0.2">
      <c r="A63" s="194" t="s">
        <v>143</v>
      </c>
      <c r="B63" s="177" t="s">
        <v>212</v>
      </c>
      <c r="C63" s="167"/>
      <c r="D63" s="302"/>
      <c r="E63" s="104"/>
    </row>
    <row r="64" spans="1:5" s="54" customFormat="1" ht="12" customHeight="1" thickBot="1" x14ac:dyDescent="0.25">
      <c r="A64" s="195" t="s">
        <v>210</v>
      </c>
      <c r="B64" s="178" t="s">
        <v>213</v>
      </c>
      <c r="C64" s="167"/>
      <c r="D64" s="302"/>
      <c r="E64" s="104"/>
    </row>
    <row r="65" spans="1:5" s="54" customFormat="1" ht="12" customHeight="1" thickBot="1" x14ac:dyDescent="0.25">
      <c r="A65" s="25" t="s">
        <v>14</v>
      </c>
      <c r="B65" s="19" t="s">
        <v>214</v>
      </c>
      <c r="C65" s="169">
        <f>+C8+C15+C22+C29+C37+C49+C55+C60</f>
        <v>31051000</v>
      </c>
      <c r="D65" s="254">
        <f>+D8+D15+D22+D29+D37+D49+D55+D60</f>
        <v>31051000</v>
      </c>
      <c r="E65" s="205">
        <f>+E8+E15+E22+E29+E37+E49+E55+E60</f>
        <v>35434630</v>
      </c>
    </row>
    <row r="66" spans="1:5" s="54" customFormat="1" ht="12" customHeight="1" thickBot="1" x14ac:dyDescent="0.2">
      <c r="A66" s="196" t="s">
        <v>299</v>
      </c>
      <c r="B66" s="107" t="s">
        <v>216</v>
      </c>
      <c r="C66" s="163">
        <f>SUM(C67:C69)</f>
        <v>0</v>
      </c>
      <c r="D66" s="250">
        <f>SUM(D67:D69)</f>
        <v>0</v>
      </c>
      <c r="E66" s="100">
        <f>SUM(E67:E69)</f>
        <v>0</v>
      </c>
    </row>
    <row r="67" spans="1:5" s="54" customFormat="1" ht="12" customHeight="1" x14ac:dyDescent="0.2">
      <c r="A67" s="193" t="s">
        <v>244</v>
      </c>
      <c r="B67" s="176" t="s">
        <v>217</v>
      </c>
      <c r="C67" s="167"/>
      <c r="D67" s="302"/>
      <c r="E67" s="104"/>
    </row>
    <row r="68" spans="1:5" s="54" customFormat="1" ht="12" customHeight="1" x14ac:dyDescent="0.2">
      <c r="A68" s="194" t="s">
        <v>253</v>
      </c>
      <c r="B68" s="177" t="s">
        <v>218</v>
      </c>
      <c r="C68" s="167"/>
      <c r="D68" s="302"/>
      <c r="E68" s="104"/>
    </row>
    <row r="69" spans="1:5" s="54" customFormat="1" ht="12" customHeight="1" thickBot="1" x14ac:dyDescent="0.25">
      <c r="A69" s="195" t="s">
        <v>254</v>
      </c>
      <c r="B69" s="179" t="s">
        <v>219</v>
      </c>
      <c r="C69" s="167"/>
      <c r="D69" s="305"/>
      <c r="E69" s="104"/>
    </row>
    <row r="70" spans="1:5" s="54" customFormat="1" ht="12" customHeight="1" thickBot="1" x14ac:dyDescent="0.2">
      <c r="A70" s="196" t="s">
        <v>220</v>
      </c>
      <c r="B70" s="107" t="s">
        <v>221</v>
      </c>
      <c r="C70" s="163">
        <f>SUM(C71:C74)</f>
        <v>0</v>
      </c>
      <c r="D70" s="163">
        <f>SUM(D71:D74)</f>
        <v>0</v>
      </c>
      <c r="E70" s="100">
        <f>SUM(E71:E74)</f>
        <v>0</v>
      </c>
    </row>
    <row r="71" spans="1:5" s="54" customFormat="1" ht="12" customHeight="1" x14ac:dyDescent="0.2">
      <c r="A71" s="193" t="s">
        <v>99</v>
      </c>
      <c r="B71" s="351" t="s">
        <v>222</v>
      </c>
      <c r="C71" s="167"/>
      <c r="D71" s="167"/>
      <c r="E71" s="104"/>
    </row>
    <row r="72" spans="1:5" s="54" customFormat="1" ht="12" customHeight="1" x14ac:dyDescent="0.2">
      <c r="A72" s="194" t="s">
        <v>100</v>
      </c>
      <c r="B72" s="351" t="s">
        <v>492</v>
      </c>
      <c r="C72" s="167"/>
      <c r="D72" s="167"/>
      <c r="E72" s="104"/>
    </row>
    <row r="73" spans="1:5" s="54" customFormat="1" ht="12" customHeight="1" x14ac:dyDescent="0.2">
      <c r="A73" s="194" t="s">
        <v>245</v>
      </c>
      <c r="B73" s="351" t="s">
        <v>223</v>
      </c>
      <c r="C73" s="167"/>
      <c r="D73" s="167"/>
      <c r="E73" s="104"/>
    </row>
    <row r="74" spans="1:5" s="54" customFormat="1" ht="12" customHeight="1" thickBot="1" x14ac:dyDescent="0.25">
      <c r="A74" s="195" t="s">
        <v>246</v>
      </c>
      <c r="B74" s="352" t="s">
        <v>493</v>
      </c>
      <c r="C74" s="167"/>
      <c r="D74" s="167"/>
      <c r="E74" s="104"/>
    </row>
    <row r="75" spans="1:5" s="54" customFormat="1" ht="12" customHeight="1" thickBot="1" x14ac:dyDescent="0.2">
      <c r="A75" s="196" t="s">
        <v>224</v>
      </c>
      <c r="B75" s="107" t="s">
        <v>225</v>
      </c>
      <c r="C75" s="163">
        <f>SUM(C76:C77)</f>
        <v>0</v>
      </c>
      <c r="D75" s="163">
        <f>SUM(D76:D77)</f>
        <v>0</v>
      </c>
      <c r="E75" s="100">
        <f>SUM(E76:E77)</f>
        <v>0</v>
      </c>
    </row>
    <row r="76" spans="1:5" s="54" customFormat="1" ht="12" customHeight="1" x14ac:dyDescent="0.2">
      <c r="A76" s="193" t="s">
        <v>247</v>
      </c>
      <c r="B76" s="176" t="s">
        <v>226</v>
      </c>
      <c r="C76" s="167"/>
      <c r="D76" s="167"/>
      <c r="E76" s="104"/>
    </row>
    <row r="77" spans="1:5" s="54" customFormat="1" ht="12" customHeight="1" thickBot="1" x14ac:dyDescent="0.25">
      <c r="A77" s="195" t="s">
        <v>248</v>
      </c>
      <c r="B77" s="178" t="s">
        <v>227</v>
      </c>
      <c r="C77" s="167"/>
      <c r="D77" s="167"/>
      <c r="E77" s="104"/>
    </row>
    <row r="78" spans="1:5" s="53" customFormat="1" ht="12" customHeight="1" thickBot="1" x14ac:dyDescent="0.2">
      <c r="A78" s="196" t="s">
        <v>228</v>
      </c>
      <c r="B78" s="107" t="s">
        <v>229</v>
      </c>
      <c r="C78" s="163">
        <f>SUM(C79:C81)</f>
        <v>0</v>
      </c>
      <c r="D78" s="163">
        <f>SUM(D79:D81)</f>
        <v>0</v>
      </c>
      <c r="E78" s="100">
        <f>SUM(E79:E81)</f>
        <v>0</v>
      </c>
    </row>
    <row r="79" spans="1:5" s="54" customFormat="1" ht="12" customHeight="1" x14ac:dyDescent="0.2">
      <c r="A79" s="193" t="s">
        <v>249</v>
      </c>
      <c r="B79" s="176" t="s">
        <v>230</v>
      </c>
      <c r="C79" s="167"/>
      <c r="D79" s="167"/>
      <c r="E79" s="104"/>
    </row>
    <row r="80" spans="1:5" s="54" customFormat="1" ht="12" customHeight="1" x14ac:dyDescent="0.2">
      <c r="A80" s="194" t="s">
        <v>250</v>
      </c>
      <c r="B80" s="177" t="s">
        <v>231</v>
      </c>
      <c r="C80" s="167"/>
      <c r="D80" s="167"/>
      <c r="E80" s="104"/>
    </row>
    <row r="81" spans="1:5" s="54" customFormat="1" ht="12" customHeight="1" thickBot="1" x14ac:dyDescent="0.25">
      <c r="A81" s="195" t="s">
        <v>251</v>
      </c>
      <c r="B81" s="178" t="s">
        <v>494</v>
      </c>
      <c r="C81" s="167"/>
      <c r="D81" s="167"/>
      <c r="E81" s="104"/>
    </row>
    <row r="82" spans="1:5" s="54" customFormat="1" ht="12" customHeight="1" thickBot="1" x14ac:dyDescent="0.2">
      <c r="A82" s="196" t="s">
        <v>232</v>
      </c>
      <c r="B82" s="107" t="s">
        <v>252</v>
      </c>
      <c r="C82" s="163">
        <f>SUM(C83:C86)</f>
        <v>0</v>
      </c>
      <c r="D82" s="163">
        <f>SUM(D83:D86)</f>
        <v>0</v>
      </c>
      <c r="E82" s="100">
        <f>SUM(E83:E86)</f>
        <v>0</v>
      </c>
    </row>
    <row r="83" spans="1:5" s="54" customFormat="1" ht="12" customHeight="1" x14ac:dyDescent="0.2">
      <c r="A83" s="197" t="s">
        <v>233</v>
      </c>
      <c r="B83" s="176" t="s">
        <v>234</v>
      </c>
      <c r="C83" s="167"/>
      <c r="D83" s="167"/>
      <c r="E83" s="104"/>
    </row>
    <row r="84" spans="1:5" s="54" customFormat="1" ht="12" customHeight="1" x14ac:dyDescent="0.2">
      <c r="A84" s="198" t="s">
        <v>235</v>
      </c>
      <c r="B84" s="177" t="s">
        <v>236</v>
      </c>
      <c r="C84" s="167"/>
      <c r="D84" s="167"/>
      <c r="E84" s="104"/>
    </row>
    <row r="85" spans="1:5" s="54" customFormat="1" ht="12" customHeight="1" x14ac:dyDescent="0.2">
      <c r="A85" s="198" t="s">
        <v>237</v>
      </c>
      <c r="B85" s="177" t="s">
        <v>238</v>
      </c>
      <c r="C85" s="167"/>
      <c r="D85" s="167"/>
      <c r="E85" s="104"/>
    </row>
    <row r="86" spans="1:5" s="53" customFormat="1" ht="12" customHeight="1" thickBot="1" x14ac:dyDescent="0.25">
      <c r="A86" s="199" t="s">
        <v>239</v>
      </c>
      <c r="B86" s="178" t="s">
        <v>240</v>
      </c>
      <c r="C86" s="167"/>
      <c r="D86" s="167"/>
      <c r="E86" s="104"/>
    </row>
    <row r="87" spans="1:5" s="53" customFormat="1" ht="12" customHeight="1" thickBot="1" x14ac:dyDescent="0.2">
      <c r="A87" s="196" t="s">
        <v>241</v>
      </c>
      <c r="B87" s="107" t="s">
        <v>374</v>
      </c>
      <c r="C87" s="219"/>
      <c r="D87" s="219"/>
      <c r="E87" s="220"/>
    </row>
    <row r="88" spans="1:5" s="53" customFormat="1" ht="12" customHeight="1" thickBot="1" x14ac:dyDescent="0.2">
      <c r="A88" s="196" t="s">
        <v>392</v>
      </c>
      <c r="B88" s="107" t="s">
        <v>242</v>
      </c>
      <c r="C88" s="219"/>
      <c r="D88" s="219"/>
      <c r="E88" s="220"/>
    </row>
    <row r="89" spans="1:5" s="53" customFormat="1" ht="12" customHeight="1" thickBot="1" x14ac:dyDescent="0.2">
      <c r="A89" s="196" t="s">
        <v>393</v>
      </c>
      <c r="B89" s="183" t="s">
        <v>377</v>
      </c>
      <c r="C89" s="169">
        <f>+C66+C70+C75+C78+C82+C88+C87</f>
        <v>0</v>
      </c>
      <c r="D89" s="169">
        <f>+D66+D70+D75+D78+D82+D88+D87</f>
        <v>0</v>
      </c>
      <c r="E89" s="205">
        <f>+E66+E70+E75+E78+E82+E88+E87</f>
        <v>0</v>
      </c>
    </row>
    <row r="90" spans="1:5" s="53" customFormat="1" ht="12" customHeight="1" thickBot="1" x14ac:dyDescent="0.2">
      <c r="A90" s="200" t="s">
        <v>394</v>
      </c>
      <c r="B90" s="184" t="s">
        <v>395</v>
      </c>
      <c r="C90" s="169">
        <f>+C65+C89</f>
        <v>31051000</v>
      </c>
      <c r="D90" s="169">
        <f>+D65+D89</f>
        <v>31051000</v>
      </c>
      <c r="E90" s="205">
        <f>+E65+E89</f>
        <v>35434630</v>
      </c>
    </row>
    <row r="91" spans="1:5" s="54" customFormat="1" ht="15.2" customHeight="1" thickBot="1" x14ac:dyDescent="0.25">
      <c r="A91" s="86"/>
      <c r="B91" s="87"/>
      <c r="C91" s="145"/>
    </row>
    <row r="92" spans="1:5" s="47" customFormat="1" ht="16.5" customHeight="1" thickBot="1" x14ac:dyDescent="0.25">
      <c r="A92" s="908" t="s">
        <v>41</v>
      </c>
      <c r="B92" s="909"/>
      <c r="C92" s="909"/>
      <c r="D92" s="909"/>
      <c r="E92" s="910"/>
    </row>
    <row r="93" spans="1:5" s="55" customFormat="1" ht="12" customHeight="1" thickBot="1" x14ac:dyDescent="0.25">
      <c r="A93" s="170" t="s">
        <v>6</v>
      </c>
      <c r="B93" s="24" t="s">
        <v>399</v>
      </c>
      <c r="C93" s="162">
        <f>+C94+C95+C96+C97+C98+C111</f>
        <v>44585000</v>
      </c>
      <c r="D93" s="162">
        <f>+D94+D95+D96+D97+D98+D111</f>
        <v>44585000</v>
      </c>
      <c r="E93" s="233">
        <f>+E94+E95+E96+E97+E98+E111</f>
        <v>50262506</v>
      </c>
    </row>
    <row r="94" spans="1:5" ht="12" customHeight="1" x14ac:dyDescent="0.2">
      <c r="A94" s="201" t="s">
        <v>64</v>
      </c>
      <c r="B94" s="8" t="s">
        <v>35</v>
      </c>
      <c r="C94" s="240">
        <v>16441000</v>
      </c>
      <c r="D94" s="240">
        <v>16441000</v>
      </c>
      <c r="E94" s="234">
        <v>18744156</v>
      </c>
    </row>
    <row r="95" spans="1:5" ht="12" customHeight="1" x14ac:dyDescent="0.2">
      <c r="A95" s="194" t="s">
        <v>65</v>
      </c>
      <c r="B95" s="6" t="s">
        <v>121</v>
      </c>
      <c r="C95" s="164">
        <v>3017000</v>
      </c>
      <c r="D95" s="164">
        <v>3017000</v>
      </c>
      <c r="E95" s="101">
        <v>2738834</v>
      </c>
    </row>
    <row r="96" spans="1:5" ht="12" customHeight="1" x14ac:dyDescent="0.2">
      <c r="A96" s="194" t="s">
        <v>66</v>
      </c>
      <c r="B96" s="6" t="s">
        <v>91</v>
      </c>
      <c r="C96" s="166">
        <v>25127000</v>
      </c>
      <c r="D96" s="164">
        <v>25127000</v>
      </c>
      <c r="E96" s="103">
        <v>28779516</v>
      </c>
    </row>
    <row r="97" spans="1:5" ht="12" customHeight="1" x14ac:dyDescent="0.2">
      <c r="A97" s="194" t="s">
        <v>67</v>
      </c>
      <c r="B97" s="9" t="s">
        <v>122</v>
      </c>
      <c r="C97" s="166"/>
      <c r="D97" s="253"/>
      <c r="E97" s="103"/>
    </row>
    <row r="98" spans="1:5" ht="12" customHeight="1" x14ac:dyDescent="0.2">
      <c r="A98" s="194" t="s">
        <v>76</v>
      </c>
      <c r="B98" s="17" t="s">
        <v>123</v>
      </c>
      <c r="C98" s="166"/>
      <c r="D98" s="253"/>
      <c r="E98" s="103"/>
    </row>
    <row r="99" spans="1:5" ht="12" customHeight="1" x14ac:dyDescent="0.2">
      <c r="A99" s="194" t="s">
        <v>68</v>
      </c>
      <c r="B99" s="6" t="s">
        <v>396</v>
      </c>
      <c r="C99" s="166"/>
      <c r="D99" s="253"/>
      <c r="E99" s="103"/>
    </row>
    <row r="100" spans="1:5" ht="12" customHeight="1" x14ac:dyDescent="0.2">
      <c r="A100" s="194" t="s">
        <v>69</v>
      </c>
      <c r="B100" s="63" t="s">
        <v>340</v>
      </c>
      <c r="C100" s="166"/>
      <c r="D100" s="253"/>
      <c r="E100" s="103"/>
    </row>
    <row r="101" spans="1:5" ht="12" customHeight="1" x14ac:dyDescent="0.2">
      <c r="A101" s="194" t="s">
        <v>77</v>
      </c>
      <c r="B101" s="63" t="s">
        <v>339</v>
      </c>
      <c r="C101" s="166"/>
      <c r="D101" s="253"/>
      <c r="E101" s="103"/>
    </row>
    <row r="102" spans="1:5" ht="12" customHeight="1" x14ac:dyDescent="0.2">
      <c r="A102" s="194" t="s">
        <v>78</v>
      </c>
      <c r="B102" s="63" t="s">
        <v>258</v>
      </c>
      <c r="C102" s="166"/>
      <c r="D102" s="253"/>
      <c r="E102" s="103"/>
    </row>
    <row r="103" spans="1:5" ht="12" customHeight="1" x14ac:dyDescent="0.2">
      <c r="A103" s="194" t="s">
        <v>79</v>
      </c>
      <c r="B103" s="64" t="s">
        <v>259</v>
      </c>
      <c r="C103" s="166"/>
      <c r="D103" s="253"/>
      <c r="E103" s="103"/>
    </row>
    <row r="104" spans="1:5" ht="12" customHeight="1" x14ac:dyDescent="0.2">
      <c r="A104" s="194" t="s">
        <v>80</v>
      </c>
      <c r="B104" s="64" t="s">
        <v>260</v>
      </c>
      <c r="C104" s="166"/>
      <c r="D104" s="253"/>
      <c r="E104" s="103"/>
    </row>
    <row r="105" spans="1:5" ht="12" customHeight="1" x14ac:dyDescent="0.2">
      <c r="A105" s="194" t="s">
        <v>82</v>
      </c>
      <c r="B105" s="63" t="s">
        <v>261</v>
      </c>
      <c r="C105" s="166"/>
      <c r="D105" s="253"/>
      <c r="E105" s="103"/>
    </row>
    <row r="106" spans="1:5" ht="12" customHeight="1" x14ac:dyDescent="0.2">
      <c r="A106" s="194" t="s">
        <v>124</v>
      </c>
      <c r="B106" s="63" t="s">
        <v>262</v>
      </c>
      <c r="C106" s="166"/>
      <c r="D106" s="253"/>
      <c r="E106" s="103"/>
    </row>
    <row r="107" spans="1:5" ht="12" customHeight="1" x14ac:dyDescent="0.2">
      <c r="A107" s="194" t="s">
        <v>256</v>
      </c>
      <c r="B107" s="64" t="s">
        <v>263</v>
      </c>
      <c r="C107" s="164"/>
      <c r="D107" s="253"/>
      <c r="E107" s="103"/>
    </row>
    <row r="108" spans="1:5" ht="12" customHeight="1" x14ac:dyDescent="0.2">
      <c r="A108" s="202" t="s">
        <v>257</v>
      </c>
      <c r="B108" s="65" t="s">
        <v>264</v>
      </c>
      <c r="C108" s="166"/>
      <c r="D108" s="253"/>
      <c r="E108" s="103"/>
    </row>
    <row r="109" spans="1:5" ht="12" customHeight="1" x14ac:dyDescent="0.2">
      <c r="A109" s="194" t="s">
        <v>337</v>
      </c>
      <c r="B109" s="65" t="s">
        <v>265</v>
      </c>
      <c r="C109" s="166"/>
      <c r="D109" s="253"/>
      <c r="E109" s="103"/>
    </row>
    <row r="110" spans="1:5" ht="12" customHeight="1" x14ac:dyDescent="0.2">
      <c r="A110" s="194" t="s">
        <v>338</v>
      </c>
      <c r="B110" s="64" t="s">
        <v>266</v>
      </c>
      <c r="C110" s="164"/>
      <c r="D110" s="252"/>
      <c r="E110" s="101"/>
    </row>
    <row r="111" spans="1:5" ht="12" customHeight="1" x14ac:dyDescent="0.2">
      <c r="A111" s="194" t="s">
        <v>342</v>
      </c>
      <c r="B111" s="9" t="s">
        <v>36</v>
      </c>
      <c r="C111" s="164"/>
      <c r="D111" s="252"/>
      <c r="E111" s="101"/>
    </row>
    <row r="112" spans="1:5" ht="12" customHeight="1" x14ac:dyDescent="0.2">
      <c r="A112" s="195" t="s">
        <v>343</v>
      </c>
      <c r="B112" s="6" t="s">
        <v>397</v>
      </c>
      <c r="C112" s="166"/>
      <c r="D112" s="253"/>
      <c r="E112" s="103"/>
    </row>
    <row r="113" spans="1:5" ht="12" customHeight="1" thickBot="1" x14ac:dyDescent="0.25">
      <c r="A113" s="203" t="s">
        <v>344</v>
      </c>
      <c r="B113" s="66" t="s">
        <v>398</v>
      </c>
      <c r="C113" s="241"/>
      <c r="D113" s="308"/>
      <c r="E113" s="235"/>
    </row>
    <row r="114" spans="1:5" ht="12" customHeight="1" thickBot="1" x14ac:dyDescent="0.25">
      <c r="A114" s="25" t="s">
        <v>7</v>
      </c>
      <c r="B114" s="23" t="s">
        <v>267</v>
      </c>
      <c r="C114" s="163">
        <f>+C115+C117+C119</f>
        <v>381000</v>
      </c>
      <c r="D114" s="250">
        <f>+D115+D117+D119</f>
        <v>381000</v>
      </c>
      <c r="E114" s="100">
        <f>+E115+E117+E119</f>
        <v>26119</v>
      </c>
    </row>
    <row r="115" spans="1:5" ht="12" customHeight="1" x14ac:dyDescent="0.2">
      <c r="A115" s="193" t="s">
        <v>70</v>
      </c>
      <c r="B115" s="6" t="s">
        <v>142</v>
      </c>
      <c r="C115" s="165">
        <v>381000</v>
      </c>
      <c r="D115" s="251">
        <v>381000</v>
      </c>
      <c r="E115" s="102">
        <v>26119</v>
      </c>
    </row>
    <row r="116" spans="1:5" ht="12" customHeight="1" x14ac:dyDescent="0.2">
      <c r="A116" s="193" t="s">
        <v>71</v>
      </c>
      <c r="B116" s="10" t="s">
        <v>271</v>
      </c>
      <c r="C116" s="165"/>
      <c r="D116" s="251"/>
      <c r="E116" s="102"/>
    </row>
    <row r="117" spans="1:5" ht="12" customHeight="1" x14ac:dyDescent="0.2">
      <c r="A117" s="193" t="s">
        <v>72</v>
      </c>
      <c r="B117" s="10" t="s">
        <v>125</v>
      </c>
      <c r="C117" s="164"/>
      <c r="D117" s="252"/>
      <c r="E117" s="101"/>
    </row>
    <row r="118" spans="1:5" ht="12" customHeight="1" x14ac:dyDescent="0.2">
      <c r="A118" s="193" t="s">
        <v>73</v>
      </c>
      <c r="B118" s="10" t="s">
        <v>272</v>
      </c>
      <c r="C118" s="164"/>
      <c r="D118" s="252"/>
      <c r="E118" s="101"/>
    </row>
    <row r="119" spans="1:5" ht="12" customHeight="1" x14ac:dyDescent="0.2">
      <c r="A119" s="193" t="s">
        <v>74</v>
      </c>
      <c r="B119" s="109" t="s">
        <v>144</v>
      </c>
      <c r="C119" s="164"/>
      <c r="D119" s="252"/>
      <c r="E119" s="101"/>
    </row>
    <row r="120" spans="1:5" ht="12" customHeight="1" x14ac:dyDescent="0.2">
      <c r="A120" s="193" t="s">
        <v>81</v>
      </c>
      <c r="B120" s="108" t="s">
        <v>330</v>
      </c>
      <c r="C120" s="164"/>
      <c r="D120" s="252"/>
      <c r="E120" s="101"/>
    </row>
    <row r="121" spans="1:5" ht="12" customHeight="1" x14ac:dyDescent="0.2">
      <c r="A121" s="193" t="s">
        <v>83</v>
      </c>
      <c r="B121" s="172" t="s">
        <v>277</v>
      </c>
      <c r="C121" s="164"/>
      <c r="D121" s="252"/>
      <c r="E121" s="101"/>
    </row>
    <row r="122" spans="1:5" ht="12" customHeight="1" x14ac:dyDescent="0.2">
      <c r="A122" s="193" t="s">
        <v>126</v>
      </c>
      <c r="B122" s="64" t="s">
        <v>260</v>
      </c>
      <c r="C122" s="164"/>
      <c r="D122" s="252"/>
      <c r="E122" s="101"/>
    </row>
    <row r="123" spans="1:5" ht="12" customHeight="1" x14ac:dyDescent="0.2">
      <c r="A123" s="193" t="s">
        <v>127</v>
      </c>
      <c r="B123" s="64" t="s">
        <v>276</v>
      </c>
      <c r="C123" s="164"/>
      <c r="D123" s="252"/>
      <c r="E123" s="101"/>
    </row>
    <row r="124" spans="1:5" ht="12" customHeight="1" x14ac:dyDescent="0.2">
      <c r="A124" s="193" t="s">
        <v>128</v>
      </c>
      <c r="B124" s="64" t="s">
        <v>275</v>
      </c>
      <c r="C124" s="164"/>
      <c r="D124" s="252"/>
      <c r="E124" s="101"/>
    </row>
    <row r="125" spans="1:5" ht="12" customHeight="1" x14ac:dyDescent="0.2">
      <c r="A125" s="193" t="s">
        <v>268</v>
      </c>
      <c r="B125" s="64" t="s">
        <v>263</v>
      </c>
      <c r="C125" s="164"/>
      <c r="D125" s="252"/>
      <c r="E125" s="101"/>
    </row>
    <row r="126" spans="1:5" ht="12" customHeight="1" x14ac:dyDescent="0.2">
      <c r="A126" s="193" t="s">
        <v>269</v>
      </c>
      <c r="B126" s="64" t="s">
        <v>274</v>
      </c>
      <c r="C126" s="164"/>
      <c r="D126" s="252"/>
      <c r="E126" s="101"/>
    </row>
    <row r="127" spans="1:5" ht="12" customHeight="1" thickBot="1" x14ac:dyDescent="0.25">
      <c r="A127" s="202" t="s">
        <v>270</v>
      </c>
      <c r="B127" s="64" t="s">
        <v>273</v>
      </c>
      <c r="C127" s="166"/>
      <c r="D127" s="253"/>
      <c r="E127" s="103"/>
    </row>
    <row r="128" spans="1:5" ht="12" customHeight="1" thickBot="1" x14ac:dyDescent="0.25">
      <c r="A128" s="25" t="s">
        <v>8</v>
      </c>
      <c r="B128" s="59" t="s">
        <v>347</v>
      </c>
      <c r="C128" s="163">
        <f>+C93+C114</f>
        <v>44966000</v>
      </c>
      <c r="D128" s="250">
        <f>+D93+D114</f>
        <v>44966000</v>
      </c>
      <c r="E128" s="100">
        <f>+E93+E114</f>
        <v>50288625</v>
      </c>
    </row>
    <row r="129" spans="1:11" ht="12" customHeight="1" thickBot="1" x14ac:dyDescent="0.25">
      <c r="A129" s="25" t="s">
        <v>9</v>
      </c>
      <c r="B129" s="59" t="s">
        <v>348</v>
      </c>
      <c r="C129" s="163">
        <f>+C130+C131+C132</f>
        <v>0</v>
      </c>
      <c r="D129" s="250">
        <f>+D130+D131+D132</f>
        <v>0</v>
      </c>
      <c r="E129" s="100">
        <f>+E130+E131+E132</f>
        <v>0</v>
      </c>
    </row>
    <row r="130" spans="1:11" s="55" customFormat="1" ht="12" customHeight="1" x14ac:dyDescent="0.2">
      <c r="A130" s="193" t="s">
        <v>175</v>
      </c>
      <c r="B130" s="7" t="s">
        <v>402</v>
      </c>
      <c r="C130" s="164"/>
      <c r="D130" s="252"/>
      <c r="E130" s="101"/>
    </row>
    <row r="131" spans="1:11" ht="12" customHeight="1" x14ac:dyDescent="0.2">
      <c r="A131" s="193" t="s">
        <v>176</v>
      </c>
      <c r="B131" s="7" t="s">
        <v>356</v>
      </c>
      <c r="C131" s="164"/>
      <c r="D131" s="252"/>
      <c r="E131" s="101"/>
    </row>
    <row r="132" spans="1:11" ht="12" customHeight="1" thickBot="1" x14ac:dyDescent="0.25">
      <c r="A132" s="202" t="s">
        <v>177</v>
      </c>
      <c r="B132" s="5" t="s">
        <v>401</v>
      </c>
      <c r="C132" s="164"/>
      <c r="D132" s="252"/>
      <c r="E132" s="101"/>
    </row>
    <row r="133" spans="1:11" ht="12" customHeight="1" thickBot="1" x14ac:dyDescent="0.25">
      <c r="A133" s="25" t="s">
        <v>10</v>
      </c>
      <c r="B133" s="59" t="s">
        <v>349</v>
      </c>
      <c r="C133" s="163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3" t="s">
        <v>57</v>
      </c>
      <c r="B134" s="7" t="s">
        <v>358</v>
      </c>
      <c r="C134" s="164"/>
      <c r="D134" s="252"/>
      <c r="E134" s="101"/>
    </row>
    <row r="135" spans="1:11" ht="12" customHeight="1" x14ac:dyDescent="0.2">
      <c r="A135" s="193" t="s">
        <v>58</v>
      </c>
      <c r="B135" s="7" t="s">
        <v>350</v>
      </c>
      <c r="C135" s="164"/>
      <c r="D135" s="252"/>
      <c r="E135" s="101"/>
    </row>
    <row r="136" spans="1:11" ht="12" customHeight="1" x14ac:dyDescent="0.2">
      <c r="A136" s="193" t="s">
        <v>59</v>
      </c>
      <c r="B136" s="7" t="s">
        <v>351</v>
      </c>
      <c r="C136" s="164"/>
      <c r="D136" s="252"/>
      <c r="E136" s="101"/>
    </row>
    <row r="137" spans="1:11" ht="12" customHeight="1" x14ac:dyDescent="0.2">
      <c r="A137" s="193" t="s">
        <v>113</v>
      </c>
      <c r="B137" s="7" t="s">
        <v>400</v>
      </c>
      <c r="C137" s="164"/>
      <c r="D137" s="252"/>
      <c r="E137" s="101"/>
    </row>
    <row r="138" spans="1:11" ht="12" customHeight="1" x14ac:dyDescent="0.2">
      <c r="A138" s="193" t="s">
        <v>114</v>
      </c>
      <c r="B138" s="7" t="s">
        <v>353</v>
      </c>
      <c r="C138" s="164"/>
      <c r="D138" s="252"/>
      <c r="E138" s="101"/>
    </row>
    <row r="139" spans="1:11" s="55" customFormat="1" ht="12" customHeight="1" thickBot="1" x14ac:dyDescent="0.25">
      <c r="A139" s="202" t="s">
        <v>115</v>
      </c>
      <c r="B139" s="5" t="s">
        <v>354</v>
      </c>
      <c r="C139" s="164"/>
      <c r="D139" s="252"/>
      <c r="E139" s="101"/>
    </row>
    <row r="140" spans="1:11" ht="12" customHeight="1" thickBot="1" x14ac:dyDescent="0.25">
      <c r="A140" s="25" t="s">
        <v>11</v>
      </c>
      <c r="B140" s="59" t="s">
        <v>412</v>
      </c>
      <c r="C140" s="169">
        <f>+C141+C142+C144+C145+C143</f>
        <v>0</v>
      </c>
      <c r="D140" s="254">
        <f>+D141+D142+D144+D145+D143</f>
        <v>0</v>
      </c>
      <c r="E140" s="205">
        <f>+E141+E142+E144+E145+E143</f>
        <v>0</v>
      </c>
      <c r="K140" s="95"/>
    </row>
    <row r="141" spans="1:11" x14ac:dyDescent="0.2">
      <c r="A141" s="193" t="s">
        <v>60</v>
      </c>
      <c r="B141" s="7" t="s">
        <v>278</v>
      </c>
      <c r="C141" s="164"/>
      <c r="D141" s="252"/>
      <c r="E141" s="101"/>
    </row>
    <row r="142" spans="1:11" ht="12" customHeight="1" x14ac:dyDescent="0.2">
      <c r="A142" s="193" t="s">
        <v>61</v>
      </c>
      <c r="B142" s="7" t="s">
        <v>279</v>
      </c>
      <c r="C142" s="164"/>
      <c r="D142" s="252"/>
      <c r="E142" s="101"/>
    </row>
    <row r="143" spans="1:11" ht="12" customHeight="1" x14ac:dyDescent="0.2">
      <c r="A143" s="193" t="s">
        <v>195</v>
      </c>
      <c r="B143" s="7" t="s">
        <v>411</v>
      </c>
      <c r="C143" s="164"/>
      <c r="D143" s="252"/>
      <c r="E143" s="101"/>
    </row>
    <row r="144" spans="1:11" s="55" customFormat="1" ht="12" customHeight="1" x14ac:dyDescent="0.2">
      <c r="A144" s="193" t="s">
        <v>196</v>
      </c>
      <c r="B144" s="7" t="s">
        <v>363</v>
      </c>
      <c r="C144" s="164"/>
      <c r="D144" s="252"/>
      <c r="E144" s="101"/>
    </row>
    <row r="145" spans="1:5" s="55" customFormat="1" ht="12" customHeight="1" thickBot="1" x14ac:dyDescent="0.25">
      <c r="A145" s="202" t="s">
        <v>197</v>
      </c>
      <c r="B145" s="5" t="s">
        <v>295</v>
      </c>
      <c r="C145" s="164"/>
      <c r="D145" s="252"/>
      <c r="E145" s="101"/>
    </row>
    <row r="146" spans="1:5" s="55" customFormat="1" ht="12" customHeight="1" thickBot="1" x14ac:dyDescent="0.25">
      <c r="A146" s="25" t="s">
        <v>12</v>
      </c>
      <c r="B146" s="59" t="s">
        <v>364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5" customFormat="1" ht="12" customHeight="1" x14ac:dyDescent="0.2">
      <c r="A147" s="193" t="s">
        <v>62</v>
      </c>
      <c r="B147" s="7" t="s">
        <v>359</v>
      </c>
      <c r="C147" s="164"/>
      <c r="D147" s="252"/>
      <c r="E147" s="101"/>
    </row>
    <row r="148" spans="1:5" s="55" customFormat="1" ht="12" customHeight="1" x14ac:dyDescent="0.2">
      <c r="A148" s="193" t="s">
        <v>63</v>
      </c>
      <c r="B148" s="7" t="s">
        <v>366</v>
      </c>
      <c r="C148" s="164"/>
      <c r="D148" s="252"/>
      <c r="E148" s="101"/>
    </row>
    <row r="149" spans="1:5" s="55" customFormat="1" ht="12" customHeight="1" x14ac:dyDescent="0.2">
      <c r="A149" s="193" t="s">
        <v>207</v>
      </c>
      <c r="B149" s="7" t="s">
        <v>361</v>
      </c>
      <c r="C149" s="164"/>
      <c r="D149" s="252"/>
      <c r="E149" s="101"/>
    </row>
    <row r="150" spans="1:5" s="55" customFormat="1" ht="12" customHeight="1" x14ac:dyDescent="0.2">
      <c r="A150" s="193" t="s">
        <v>208</v>
      </c>
      <c r="B150" s="7" t="s">
        <v>403</v>
      </c>
      <c r="C150" s="164"/>
      <c r="D150" s="252"/>
      <c r="E150" s="101"/>
    </row>
    <row r="151" spans="1:5" ht="12.75" customHeight="1" thickBot="1" x14ac:dyDescent="0.25">
      <c r="A151" s="202" t="s">
        <v>365</v>
      </c>
      <c r="B151" s="5" t="s">
        <v>368</v>
      </c>
      <c r="C151" s="166"/>
      <c r="D151" s="253"/>
      <c r="E151" s="103"/>
    </row>
    <row r="152" spans="1:5" ht="12.75" customHeight="1" thickBot="1" x14ac:dyDescent="0.25">
      <c r="A152" s="232" t="s">
        <v>13</v>
      </c>
      <c r="B152" s="59" t="s">
        <v>369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9" t="s">
        <v>370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9" t="s">
        <v>372</v>
      </c>
      <c r="C154" s="245">
        <f>+C129+C133+C140+C146+C152+C153</f>
        <v>0</v>
      </c>
      <c r="D154" s="257">
        <f>+D129+D133+D140+D146+D152+D153</f>
        <v>0</v>
      </c>
      <c r="E154" s="239">
        <f>+E129+E133+E140+E146+E152+E153</f>
        <v>0</v>
      </c>
    </row>
    <row r="155" spans="1:5" ht="15.2" customHeight="1" thickBot="1" x14ac:dyDescent="0.25">
      <c r="A155" s="204" t="s">
        <v>16</v>
      </c>
      <c r="B155" s="150" t="s">
        <v>371</v>
      </c>
      <c r="C155" s="245">
        <f>+C128+C154</f>
        <v>44966000</v>
      </c>
      <c r="D155" s="257">
        <f>+D128+D154</f>
        <v>44966000</v>
      </c>
      <c r="E155" s="239">
        <f>+E128+E154</f>
        <v>50288625</v>
      </c>
    </row>
    <row r="156" spans="1:5" ht="13.5" thickBot="1" x14ac:dyDescent="0.25">
      <c r="A156" s="153"/>
      <c r="B156" s="154"/>
      <c r="C156" s="705"/>
      <c r="D156" s="705"/>
      <c r="E156" s="155"/>
    </row>
    <row r="157" spans="1:5" ht="15.2" customHeight="1" thickBot="1" x14ac:dyDescent="0.25">
      <c r="A157" s="314" t="s">
        <v>487</v>
      </c>
      <c r="B157" s="315"/>
      <c r="C157" s="742">
        <v>5.5</v>
      </c>
      <c r="D157" s="307"/>
      <c r="E157" s="743">
        <v>5.5</v>
      </c>
    </row>
    <row r="158" spans="1:5" ht="14.45" customHeight="1" thickBot="1" x14ac:dyDescent="0.25">
      <c r="A158" s="316" t="s">
        <v>488</v>
      </c>
      <c r="B158" s="317"/>
      <c r="C158" s="307"/>
      <c r="D158" s="307"/>
      <c r="E158" s="30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theme="7" tint="0.39997558519241921"/>
  </sheetPr>
  <dimension ref="A1:K158"/>
  <sheetViews>
    <sheetView view="pageBreakPreview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6" customWidth="1"/>
    <col min="2" max="2" width="62" style="157" customWidth="1"/>
    <col min="3" max="3" width="14.1640625" style="158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71"/>
      <c r="B1" s="912" t="s">
        <v>1034</v>
      </c>
      <c r="C1" s="913"/>
      <c r="D1" s="913"/>
      <c r="E1" s="913"/>
    </row>
    <row r="2" spans="1:5" s="51" customFormat="1" ht="21.2" customHeight="1" thickBot="1" x14ac:dyDescent="0.25">
      <c r="A2" s="380" t="s">
        <v>45</v>
      </c>
      <c r="B2" s="911" t="s">
        <v>882</v>
      </c>
      <c r="C2" s="911"/>
      <c r="D2" s="911"/>
      <c r="E2" s="381" t="s">
        <v>39</v>
      </c>
    </row>
    <row r="3" spans="1:5" s="51" customFormat="1" ht="24.75" thickBot="1" x14ac:dyDescent="0.25">
      <c r="A3" s="380" t="s">
        <v>134</v>
      </c>
      <c r="B3" s="911" t="s">
        <v>883</v>
      </c>
      <c r="C3" s="911"/>
      <c r="D3" s="911"/>
      <c r="E3" s="382" t="s">
        <v>43</v>
      </c>
    </row>
    <row r="4" spans="1:5" s="5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47" customFormat="1" ht="12.95" customHeight="1" thickBot="1" x14ac:dyDescent="0.25">
      <c r="A6" s="74" t="s">
        <v>383</v>
      </c>
      <c r="B6" s="75" t="s">
        <v>384</v>
      </c>
      <c r="C6" s="75" t="s">
        <v>385</v>
      </c>
      <c r="D6" s="301" t="s">
        <v>387</v>
      </c>
      <c r="E6" s="76" t="s">
        <v>386</v>
      </c>
    </row>
    <row r="7" spans="1:5" s="47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47" customFormat="1" ht="12" customHeight="1" thickBot="1" x14ac:dyDescent="0.25">
      <c r="A8" s="25" t="s">
        <v>6</v>
      </c>
      <c r="B8" s="19" t="s">
        <v>160</v>
      </c>
      <c r="C8" s="163">
        <f>+C9+C10+C11+C12+C13+C14</f>
        <v>0</v>
      </c>
      <c r="D8" s="250">
        <f>+D9+D10+D11+D12+D13+D14</f>
        <v>0</v>
      </c>
      <c r="E8" s="100">
        <f>+E9+E10+E11+E12+E13+E14</f>
        <v>0</v>
      </c>
    </row>
    <row r="9" spans="1:5" s="53" customFormat="1" ht="12" customHeight="1" x14ac:dyDescent="0.2">
      <c r="A9" s="193" t="s">
        <v>64</v>
      </c>
      <c r="B9" s="176" t="s">
        <v>161</v>
      </c>
      <c r="C9" s="165"/>
      <c r="D9" s="251"/>
      <c r="E9" s="102"/>
    </row>
    <row r="10" spans="1:5" s="54" customFormat="1" ht="12" customHeight="1" x14ac:dyDescent="0.2">
      <c r="A10" s="194" t="s">
        <v>65</v>
      </c>
      <c r="B10" s="177" t="s">
        <v>162</v>
      </c>
      <c r="C10" s="164"/>
      <c r="D10" s="252"/>
      <c r="E10" s="101"/>
    </row>
    <row r="11" spans="1:5" s="54" customFormat="1" ht="12" customHeight="1" x14ac:dyDescent="0.2">
      <c r="A11" s="194" t="s">
        <v>66</v>
      </c>
      <c r="B11" s="177" t="s">
        <v>163</v>
      </c>
      <c r="C11" s="164"/>
      <c r="D11" s="252"/>
      <c r="E11" s="101"/>
    </row>
    <row r="12" spans="1:5" s="54" customFormat="1" ht="12" customHeight="1" x14ac:dyDescent="0.2">
      <c r="A12" s="194" t="s">
        <v>67</v>
      </c>
      <c r="B12" s="177" t="s">
        <v>164</v>
      </c>
      <c r="C12" s="164"/>
      <c r="D12" s="252"/>
      <c r="E12" s="101"/>
    </row>
    <row r="13" spans="1:5" s="54" customFormat="1" ht="12" customHeight="1" x14ac:dyDescent="0.2">
      <c r="A13" s="194" t="s">
        <v>98</v>
      </c>
      <c r="B13" s="177" t="s">
        <v>391</v>
      </c>
      <c r="C13" s="164"/>
      <c r="D13" s="252"/>
      <c r="E13" s="101"/>
    </row>
    <row r="14" spans="1:5" s="53" customFormat="1" ht="12" customHeight="1" thickBot="1" x14ac:dyDescent="0.25">
      <c r="A14" s="195" t="s">
        <v>68</v>
      </c>
      <c r="B14" s="178" t="s">
        <v>332</v>
      </c>
      <c r="C14" s="164"/>
      <c r="D14" s="252"/>
      <c r="E14" s="101"/>
    </row>
    <row r="15" spans="1:5" s="53" customFormat="1" ht="12" customHeight="1" thickBot="1" x14ac:dyDescent="0.25">
      <c r="A15" s="25" t="s">
        <v>7</v>
      </c>
      <c r="B15" s="107" t="s">
        <v>165</v>
      </c>
      <c r="C15" s="163">
        <f>+C16+C17+C18+C19+C20</f>
        <v>0</v>
      </c>
      <c r="D15" s="250">
        <f>+D16+D17+D18+D19+D20</f>
        <v>0</v>
      </c>
      <c r="E15" s="100">
        <f>+E16+E17+E18+E19+E20</f>
        <v>0</v>
      </c>
    </row>
    <row r="16" spans="1:5" s="53" customFormat="1" ht="12" customHeight="1" x14ac:dyDescent="0.2">
      <c r="A16" s="193" t="s">
        <v>70</v>
      </c>
      <c r="B16" s="176" t="s">
        <v>166</v>
      </c>
      <c r="C16" s="165"/>
      <c r="D16" s="251"/>
      <c r="E16" s="102"/>
    </row>
    <row r="17" spans="1:5" s="53" customFormat="1" ht="12" customHeight="1" x14ac:dyDescent="0.2">
      <c r="A17" s="194" t="s">
        <v>71</v>
      </c>
      <c r="B17" s="177" t="s">
        <v>167</v>
      </c>
      <c r="C17" s="164"/>
      <c r="D17" s="252"/>
      <c r="E17" s="101"/>
    </row>
    <row r="18" spans="1:5" s="53" customFormat="1" ht="12" customHeight="1" x14ac:dyDescent="0.2">
      <c r="A18" s="194" t="s">
        <v>72</v>
      </c>
      <c r="B18" s="177" t="s">
        <v>324</v>
      </c>
      <c r="C18" s="164"/>
      <c r="D18" s="252"/>
      <c r="E18" s="101"/>
    </row>
    <row r="19" spans="1:5" s="53" customFormat="1" ht="12" customHeight="1" x14ac:dyDescent="0.2">
      <c r="A19" s="194" t="s">
        <v>73</v>
      </c>
      <c r="B19" s="177" t="s">
        <v>325</v>
      </c>
      <c r="C19" s="164"/>
      <c r="D19" s="252"/>
      <c r="E19" s="101"/>
    </row>
    <row r="20" spans="1:5" s="53" customFormat="1" ht="12" customHeight="1" x14ac:dyDescent="0.2">
      <c r="A20" s="194" t="s">
        <v>74</v>
      </c>
      <c r="B20" s="177" t="s">
        <v>168</v>
      </c>
      <c r="C20" s="164"/>
      <c r="D20" s="252"/>
      <c r="E20" s="101"/>
    </row>
    <row r="21" spans="1:5" s="54" customFormat="1" ht="12" customHeight="1" thickBot="1" x14ac:dyDescent="0.25">
      <c r="A21" s="195" t="s">
        <v>81</v>
      </c>
      <c r="B21" s="178" t="s">
        <v>169</v>
      </c>
      <c r="C21" s="166"/>
      <c r="D21" s="253"/>
      <c r="E21" s="103"/>
    </row>
    <row r="22" spans="1:5" s="54" customFormat="1" ht="12" customHeight="1" thickBot="1" x14ac:dyDescent="0.25">
      <c r="A22" s="25" t="s">
        <v>8</v>
      </c>
      <c r="B22" s="19" t="s">
        <v>170</v>
      </c>
      <c r="C22" s="163">
        <f>+C23+C24+C25+C26+C27</f>
        <v>0</v>
      </c>
      <c r="D22" s="250">
        <f>+D23+D24+D25+D26+D27</f>
        <v>0</v>
      </c>
      <c r="E22" s="100">
        <f>+E23+E24+E25+E26+E27</f>
        <v>0</v>
      </c>
    </row>
    <row r="23" spans="1:5" s="54" customFormat="1" ht="12" customHeight="1" x14ac:dyDescent="0.2">
      <c r="A23" s="193" t="s">
        <v>53</v>
      </c>
      <c r="B23" s="176" t="s">
        <v>171</v>
      </c>
      <c r="C23" s="165"/>
      <c r="D23" s="251"/>
      <c r="E23" s="102"/>
    </row>
    <row r="24" spans="1:5" s="53" customFormat="1" ht="12" customHeight="1" x14ac:dyDescent="0.2">
      <c r="A24" s="194" t="s">
        <v>54</v>
      </c>
      <c r="B24" s="177" t="s">
        <v>172</v>
      </c>
      <c r="C24" s="164"/>
      <c r="D24" s="252"/>
      <c r="E24" s="101"/>
    </row>
    <row r="25" spans="1:5" s="54" customFormat="1" ht="12" customHeight="1" x14ac:dyDescent="0.2">
      <c r="A25" s="194" t="s">
        <v>55</v>
      </c>
      <c r="B25" s="177" t="s">
        <v>326</v>
      </c>
      <c r="C25" s="164"/>
      <c r="D25" s="252"/>
      <c r="E25" s="101"/>
    </row>
    <row r="26" spans="1:5" s="54" customFormat="1" ht="12" customHeight="1" x14ac:dyDescent="0.2">
      <c r="A26" s="194" t="s">
        <v>56</v>
      </c>
      <c r="B26" s="177" t="s">
        <v>327</v>
      </c>
      <c r="C26" s="164"/>
      <c r="D26" s="252"/>
      <c r="E26" s="101"/>
    </row>
    <row r="27" spans="1:5" s="54" customFormat="1" ht="12" customHeight="1" x14ac:dyDescent="0.2">
      <c r="A27" s="194" t="s">
        <v>109</v>
      </c>
      <c r="B27" s="177" t="s">
        <v>173</v>
      </c>
      <c r="C27" s="164"/>
      <c r="D27" s="252"/>
      <c r="E27" s="101"/>
    </row>
    <row r="28" spans="1:5" s="54" customFormat="1" ht="12" customHeight="1" thickBot="1" x14ac:dyDescent="0.25">
      <c r="A28" s="195" t="s">
        <v>110</v>
      </c>
      <c r="B28" s="178" t="s">
        <v>174</v>
      </c>
      <c r="C28" s="166"/>
      <c r="D28" s="253"/>
      <c r="E28" s="103"/>
    </row>
    <row r="29" spans="1:5" s="54" customFormat="1" ht="12" customHeight="1" thickBot="1" x14ac:dyDescent="0.25">
      <c r="A29" s="25" t="s">
        <v>111</v>
      </c>
      <c r="B29" s="19" t="s">
        <v>477</v>
      </c>
      <c r="C29" s="169">
        <f>SUM(C30:C36)</f>
        <v>0</v>
      </c>
      <c r="D29" s="169">
        <f>SUM(D30:D36)</f>
        <v>0</v>
      </c>
      <c r="E29" s="205">
        <f>SUM(E30:E36)</f>
        <v>0</v>
      </c>
    </row>
    <row r="30" spans="1:5" s="54" customFormat="1" ht="12" customHeight="1" x14ac:dyDescent="0.2">
      <c r="A30" s="193" t="s">
        <v>175</v>
      </c>
      <c r="B30" s="176" t="s">
        <v>478</v>
      </c>
      <c r="C30" s="165">
        <f>+C31+C32+C33</f>
        <v>0</v>
      </c>
      <c r="D30" s="165">
        <f>+D31+D32+D33</f>
        <v>0</v>
      </c>
      <c r="E30" s="102">
        <f>+E31+E32+E33</f>
        <v>0</v>
      </c>
    </row>
    <row r="31" spans="1:5" s="54" customFormat="1" ht="12" customHeight="1" x14ac:dyDescent="0.2">
      <c r="A31" s="194" t="s">
        <v>176</v>
      </c>
      <c r="B31" s="177" t="s">
        <v>479</v>
      </c>
      <c r="C31" s="164"/>
      <c r="D31" s="164"/>
      <c r="E31" s="101"/>
    </row>
    <row r="32" spans="1:5" s="54" customFormat="1" ht="12" customHeight="1" x14ac:dyDescent="0.2">
      <c r="A32" s="194" t="s">
        <v>177</v>
      </c>
      <c r="B32" s="177" t="s">
        <v>480</v>
      </c>
      <c r="C32" s="164"/>
      <c r="D32" s="164"/>
      <c r="E32" s="101"/>
    </row>
    <row r="33" spans="1:5" s="54" customFormat="1" ht="12" customHeight="1" x14ac:dyDescent="0.2">
      <c r="A33" s="194" t="s">
        <v>178</v>
      </c>
      <c r="B33" s="177" t="s">
        <v>481</v>
      </c>
      <c r="C33" s="164"/>
      <c r="D33" s="164"/>
      <c r="E33" s="101"/>
    </row>
    <row r="34" spans="1:5" s="54" customFormat="1" ht="12" customHeight="1" x14ac:dyDescent="0.2">
      <c r="A34" s="194" t="s">
        <v>482</v>
      </c>
      <c r="B34" s="177" t="s">
        <v>179</v>
      </c>
      <c r="C34" s="164"/>
      <c r="D34" s="164"/>
      <c r="E34" s="101"/>
    </row>
    <row r="35" spans="1:5" s="54" customFormat="1" ht="12" customHeight="1" x14ac:dyDescent="0.2">
      <c r="A35" s="194" t="s">
        <v>483</v>
      </c>
      <c r="B35" s="177" t="s">
        <v>180</v>
      </c>
      <c r="C35" s="164"/>
      <c r="D35" s="164"/>
      <c r="E35" s="101"/>
    </row>
    <row r="36" spans="1:5" s="54" customFormat="1" ht="12" customHeight="1" thickBot="1" x14ac:dyDescent="0.25">
      <c r="A36" s="195" t="s">
        <v>484</v>
      </c>
      <c r="B36" s="313" t="s">
        <v>181</v>
      </c>
      <c r="C36" s="166"/>
      <c r="D36" s="166"/>
      <c r="E36" s="103"/>
    </row>
    <row r="37" spans="1:5" s="54" customFormat="1" ht="12" customHeight="1" thickBot="1" x14ac:dyDescent="0.25">
      <c r="A37" s="25" t="s">
        <v>10</v>
      </c>
      <c r="B37" s="19" t="s">
        <v>333</v>
      </c>
      <c r="C37" s="163">
        <f>SUM(C38:C48)</f>
        <v>0</v>
      </c>
      <c r="D37" s="250">
        <f>SUM(D38:D48)</f>
        <v>0</v>
      </c>
      <c r="E37" s="100">
        <f>SUM(E38:E48)</f>
        <v>0</v>
      </c>
    </row>
    <row r="38" spans="1:5" s="54" customFormat="1" ht="12" customHeight="1" x14ac:dyDescent="0.2">
      <c r="A38" s="193" t="s">
        <v>57</v>
      </c>
      <c r="B38" s="176" t="s">
        <v>184</v>
      </c>
      <c r="C38" s="165"/>
      <c r="D38" s="251"/>
      <c r="E38" s="102"/>
    </row>
    <row r="39" spans="1:5" s="54" customFormat="1" ht="12" customHeight="1" x14ac:dyDescent="0.2">
      <c r="A39" s="194" t="s">
        <v>58</v>
      </c>
      <c r="B39" s="177" t="s">
        <v>185</v>
      </c>
      <c r="C39" s="164"/>
      <c r="D39" s="252"/>
      <c r="E39" s="101"/>
    </row>
    <row r="40" spans="1:5" s="54" customFormat="1" ht="12" customHeight="1" x14ac:dyDescent="0.2">
      <c r="A40" s="194" t="s">
        <v>59</v>
      </c>
      <c r="B40" s="177" t="s">
        <v>186</v>
      </c>
      <c r="C40" s="164"/>
      <c r="D40" s="252"/>
      <c r="E40" s="101"/>
    </row>
    <row r="41" spans="1:5" s="54" customFormat="1" ht="12" customHeight="1" x14ac:dyDescent="0.2">
      <c r="A41" s="194" t="s">
        <v>113</v>
      </c>
      <c r="B41" s="177" t="s">
        <v>187</v>
      </c>
      <c r="C41" s="164"/>
      <c r="D41" s="252"/>
      <c r="E41" s="101"/>
    </row>
    <row r="42" spans="1:5" s="54" customFormat="1" ht="12" customHeight="1" x14ac:dyDescent="0.2">
      <c r="A42" s="194" t="s">
        <v>114</v>
      </c>
      <c r="B42" s="177" t="s">
        <v>188</v>
      </c>
      <c r="C42" s="164"/>
      <c r="D42" s="252"/>
      <c r="E42" s="101"/>
    </row>
    <row r="43" spans="1:5" s="54" customFormat="1" ht="12" customHeight="1" x14ac:dyDescent="0.2">
      <c r="A43" s="194" t="s">
        <v>115</v>
      </c>
      <c r="B43" s="177" t="s">
        <v>189</v>
      </c>
      <c r="C43" s="164"/>
      <c r="D43" s="252"/>
      <c r="E43" s="101"/>
    </row>
    <row r="44" spans="1:5" s="54" customFormat="1" ht="12" customHeight="1" x14ac:dyDescent="0.2">
      <c r="A44" s="194" t="s">
        <v>116</v>
      </c>
      <c r="B44" s="177" t="s">
        <v>190</v>
      </c>
      <c r="C44" s="164"/>
      <c r="D44" s="252"/>
      <c r="E44" s="101"/>
    </row>
    <row r="45" spans="1:5" s="54" customFormat="1" ht="12" customHeight="1" x14ac:dyDescent="0.2">
      <c r="A45" s="194" t="s">
        <v>117</v>
      </c>
      <c r="B45" s="177" t="s">
        <v>485</v>
      </c>
      <c r="C45" s="164"/>
      <c r="D45" s="252"/>
      <c r="E45" s="101"/>
    </row>
    <row r="46" spans="1:5" s="54" customFormat="1" ht="12" customHeight="1" x14ac:dyDescent="0.2">
      <c r="A46" s="194" t="s">
        <v>182</v>
      </c>
      <c r="B46" s="177" t="s">
        <v>192</v>
      </c>
      <c r="C46" s="167"/>
      <c r="D46" s="302"/>
      <c r="E46" s="104"/>
    </row>
    <row r="47" spans="1:5" s="54" customFormat="1" ht="12" customHeight="1" x14ac:dyDescent="0.2">
      <c r="A47" s="195" t="s">
        <v>183</v>
      </c>
      <c r="B47" s="178" t="s">
        <v>335</v>
      </c>
      <c r="C47" s="168"/>
      <c r="D47" s="303"/>
      <c r="E47" s="105"/>
    </row>
    <row r="48" spans="1:5" s="54" customFormat="1" ht="12" customHeight="1" thickBot="1" x14ac:dyDescent="0.25">
      <c r="A48" s="195" t="s">
        <v>334</v>
      </c>
      <c r="B48" s="178" t="s">
        <v>193</v>
      </c>
      <c r="C48" s="168"/>
      <c r="D48" s="303"/>
      <c r="E48" s="105"/>
    </row>
    <row r="49" spans="1:5" s="54" customFormat="1" ht="12" customHeight="1" thickBot="1" x14ac:dyDescent="0.25">
      <c r="A49" s="25" t="s">
        <v>11</v>
      </c>
      <c r="B49" s="19" t="s">
        <v>194</v>
      </c>
      <c r="C49" s="163">
        <f>SUM(C50:C54)</f>
        <v>0</v>
      </c>
      <c r="D49" s="250">
        <f>SUM(D50:D54)</f>
        <v>0</v>
      </c>
      <c r="E49" s="100">
        <f>SUM(E50:E54)</f>
        <v>0</v>
      </c>
    </row>
    <row r="50" spans="1:5" s="54" customFormat="1" ht="12" customHeight="1" x14ac:dyDescent="0.2">
      <c r="A50" s="193" t="s">
        <v>60</v>
      </c>
      <c r="B50" s="176" t="s">
        <v>198</v>
      </c>
      <c r="C50" s="216"/>
      <c r="D50" s="304"/>
      <c r="E50" s="106"/>
    </row>
    <row r="51" spans="1:5" s="54" customFormat="1" ht="12" customHeight="1" x14ac:dyDescent="0.2">
      <c r="A51" s="194" t="s">
        <v>61</v>
      </c>
      <c r="B51" s="177" t="s">
        <v>199</v>
      </c>
      <c r="C51" s="167"/>
      <c r="D51" s="302"/>
      <c r="E51" s="104"/>
    </row>
    <row r="52" spans="1:5" s="54" customFormat="1" ht="12" customHeight="1" x14ac:dyDescent="0.2">
      <c r="A52" s="194" t="s">
        <v>195</v>
      </c>
      <c r="B52" s="177" t="s">
        <v>200</v>
      </c>
      <c r="C52" s="167"/>
      <c r="D52" s="302"/>
      <c r="E52" s="104"/>
    </row>
    <row r="53" spans="1:5" s="54" customFormat="1" ht="12" customHeight="1" x14ac:dyDescent="0.2">
      <c r="A53" s="194" t="s">
        <v>196</v>
      </c>
      <c r="B53" s="177" t="s">
        <v>201</v>
      </c>
      <c r="C53" s="167"/>
      <c r="D53" s="302"/>
      <c r="E53" s="104"/>
    </row>
    <row r="54" spans="1:5" s="54" customFormat="1" ht="12" customHeight="1" thickBot="1" x14ac:dyDescent="0.25">
      <c r="A54" s="195" t="s">
        <v>197</v>
      </c>
      <c r="B54" s="178" t="s">
        <v>202</v>
      </c>
      <c r="C54" s="168"/>
      <c r="D54" s="303"/>
      <c r="E54" s="105"/>
    </row>
    <row r="55" spans="1:5" s="54" customFormat="1" ht="12" customHeight="1" thickBot="1" x14ac:dyDescent="0.25">
      <c r="A55" s="25" t="s">
        <v>118</v>
      </c>
      <c r="B55" s="19" t="s">
        <v>203</v>
      </c>
      <c r="C55" s="163">
        <f>SUM(C56:C58)</f>
        <v>0</v>
      </c>
      <c r="D55" s="250">
        <f>SUM(D56:D58)</f>
        <v>0</v>
      </c>
      <c r="E55" s="100">
        <f>SUM(E56:E58)</f>
        <v>0</v>
      </c>
    </row>
    <row r="56" spans="1:5" s="54" customFormat="1" ht="12" customHeight="1" x14ac:dyDescent="0.2">
      <c r="A56" s="193" t="s">
        <v>62</v>
      </c>
      <c r="B56" s="176" t="s">
        <v>204</v>
      </c>
      <c r="C56" s="165"/>
      <c r="D56" s="251"/>
      <c r="E56" s="102"/>
    </row>
    <row r="57" spans="1:5" s="54" customFormat="1" ht="12" customHeight="1" x14ac:dyDescent="0.2">
      <c r="A57" s="194" t="s">
        <v>63</v>
      </c>
      <c r="B57" s="177" t="s">
        <v>328</v>
      </c>
      <c r="C57" s="164"/>
      <c r="D57" s="252"/>
      <c r="E57" s="101"/>
    </row>
    <row r="58" spans="1:5" s="54" customFormat="1" ht="12" customHeight="1" x14ac:dyDescent="0.2">
      <c r="A58" s="194" t="s">
        <v>207</v>
      </c>
      <c r="B58" s="177" t="s">
        <v>205</v>
      </c>
      <c r="C58" s="164"/>
      <c r="D58" s="252"/>
      <c r="E58" s="101"/>
    </row>
    <row r="59" spans="1:5" s="54" customFormat="1" ht="12" customHeight="1" thickBot="1" x14ac:dyDescent="0.25">
      <c r="A59" s="195" t="s">
        <v>208</v>
      </c>
      <c r="B59" s="178" t="s">
        <v>206</v>
      </c>
      <c r="C59" s="166"/>
      <c r="D59" s="253"/>
      <c r="E59" s="103"/>
    </row>
    <row r="60" spans="1:5" s="54" customFormat="1" ht="12" customHeight="1" thickBot="1" x14ac:dyDescent="0.25">
      <c r="A60" s="25" t="s">
        <v>13</v>
      </c>
      <c r="B60" s="107" t="s">
        <v>209</v>
      </c>
      <c r="C60" s="163">
        <f>SUM(C61:C63)</f>
        <v>0</v>
      </c>
      <c r="D60" s="250">
        <f>SUM(D61:D63)</f>
        <v>0</v>
      </c>
      <c r="E60" s="100">
        <f>SUM(E61:E63)</f>
        <v>0</v>
      </c>
    </row>
    <row r="61" spans="1:5" s="54" customFormat="1" ht="12" customHeight="1" x14ac:dyDescent="0.2">
      <c r="A61" s="193" t="s">
        <v>119</v>
      </c>
      <c r="B61" s="176" t="s">
        <v>211</v>
      </c>
      <c r="C61" s="167"/>
      <c r="D61" s="302"/>
      <c r="E61" s="104"/>
    </row>
    <row r="62" spans="1:5" s="54" customFormat="1" ht="12" customHeight="1" x14ac:dyDescent="0.2">
      <c r="A62" s="194" t="s">
        <v>120</v>
      </c>
      <c r="B62" s="177" t="s">
        <v>329</v>
      </c>
      <c r="C62" s="167"/>
      <c r="D62" s="302"/>
      <c r="E62" s="104"/>
    </row>
    <row r="63" spans="1:5" s="54" customFormat="1" ht="12" customHeight="1" x14ac:dyDescent="0.2">
      <c r="A63" s="194" t="s">
        <v>143</v>
      </c>
      <c r="B63" s="177" t="s">
        <v>212</v>
      </c>
      <c r="C63" s="167"/>
      <c r="D63" s="302"/>
      <c r="E63" s="104"/>
    </row>
    <row r="64" spans="1:5" s="54" customFormat="1" ht="12" customHeight="1" thickBot="1" x14ac:dyDescent="0.25">
      <c r="A64" s="195" t="s">
        <v>210</v>
      </c>
      <c r="B64" s="178" t="s">
        <v>213</v>
      </c>
      <c r="C64" s="167"/>
      <c r="D64" s="302"/>
      <c r="E64" s="104"/>
    </row>
    <row r="65" spans="1:5" s="54" customFormat="1" ht="12" customHeight="1" thickBot="1" x14ac:dyDescent="0.25">
      <c r="A65" s="25" t="s">
        <v>14</v>
      </c>
      <c r="B65" s="19" t="s">
        <v>214</v>
      </c>
      <c r="C65" s="169">
        <f>+C8+C15+C22+C29+C37+C49+C55+C60</f>
        <v>0</v>
      </c>
      <c r="D65" s="254">
        <f>+D8+D15+D22+D29+D37+D49+D55+D60</f>
        <v>0</v>
      </c>
      <c r="E65" s="205">
        <f>+E8+E15+E22+E29+E37+E49+E55+E60</f>
        <v>0</v>
      </c>
    </row>
    <row r="66" spans="1:5" s="54" customFormat="1" ht="12" customHeight="1" thickBot="1" x14ac:dyDescent="0.2">
      <c r="A66" s="196" t="s">
        <v>299</v>
      </c>
      <c r="B66" s="107" t="s">
        <v>216</v>
      </c>
      <c r="C66" s="163">
        <f>SUM(C67:C69)</f>
        <v>0</v>
      </c>
      <c r="D66" s="250">
        <f>SUM(D67:D69)</f>
        <v>0</v>
      </c>
      <c r="E66" s="100">
        <f>SUM(E67:E69)</f>
        <v>0</v>
      </c>
    </row>
    <row r="67" spans="1:5" s="54" customFormat="1" ht="12" customHeight="1" x14ac:dyDescent="0.2">
      <c r="A67" s="193" t="s">
        <v>244</v>
      </c>
      <c r="B67" s="176" t="s">
        <v>217</v>
      </c>
      <c r="C67" s="167"/>
      <c r="D67" s="302"/>
      <c r="E67" s="104"/>
    </row>
    <row r="68" spans="1:5" s="54" customFormat="1" ht="12" customHeight="1" x14ac:dyDescent="0.2">
      <c r="A68" s="194" t="s">
        <v>253</v>
      </c>
      <c r="B68" s="177" t="s">
        <v>218</v>
      </c>
      <c r="C68" s="167"/>
      <c r="D68" s="302"/>
      <c r="E68" s="104"/>
    </row>
    <row r="69" spans="1:5" s="54" customFormat="1" ht="12" customHeight="1" thickBot="1" x14ac:dyDescent="0.25">
      <c r="A69" s="195" t="s">
        <v>254</v>
      </c>
      <c r="B69" s="179" t="s">
        <v>219</v>
      </c>
      <c r="C69" s="167"/>
      <c r="D69" s="305"/>
      <c r="E69" s="104"/>
    </row>
    <row r="70" spans="1:5" s="54" customFormat="1" ht="12" customHeight="1" thickBot="1" x14ac:dyDescent="0.2">
      <c r="A70" s="196" t="s">
        <v>220</v>
      </c>
      <c r="B70" s="107" t="s">
        <v>221</v>
      </c>
      <c r="C70" s="163">
        <f>SUM(C71:C74)</f>
        <v>0</v>
      </c>
      <c r="D70" s="163">
        <f>SUM(D71:D74)</f>
        <v>0</v>
      </c>
      <c r="E70" s="100">
        <f>SUM(E71:E74)</f>
        <v>0</v>
      </c>
    </row>
    <row r="71" spans="1:5" s="54" customFormat="1" ht="12" customHeight="1" x14ac:dyDescent="0.2">
      <c r="A71" s="193" t="s">
        <v>99</v>
      </c>
      <c r="B71" s="351" t="s">
        <v>222</v>
      </c>
      <c r="C71" s="167"/>
      <c r="D71" s="167"/>
      <c r="E71" s="104"/>
    </row>
    <row r="72" spans="1:5" s="54" customFormat="1" ht="12" customHeight="1" x14ac:dyDescent="0.2">
      <c r="A72" s="194" t="s">
        <v>100</v>
      </c>
      <c r="B72" s="351" t="s">
        <v>492</v>
      </c>
      <c r="C72" s="167"/>
      <c r="D72" s="167"/>
      <c r="E72" s="104"/>
    </row>
    <row r="73" spans="1:5" s="54" customFormat="1" ht="12" customHeight="1" x14ac:dyDescent="0.2">
      <c r="A73" s="194" t="s">
        <v>245</v>
      </c>
      <c r="B73" s="351" t="s">
        <v>223</v>
      </c>
      <c r="C73" s="167"/>
      <c r="D73" s="167"/>
      <c r="E73" s="104"/>
    </row>
    <row r="74" spans="1:5" s="54" customFormat="1" ht="12" customHeight="1" thickBot="1" x14ac:dyDescent="0.25">
      <c r="A74" s="195" t="s">
        <v>246</v>
      </c>
      <c r="B74" s="352" t="s">
        <v>493</v>
      </c>
      <c r="C74" s="167"/>
      <c r="D74" s="167"/>
      <c r="E74" s="104"/>
    </row>
    <row r="75" spans="1:5" s="54" customFormat="1" ht="12" customHeight="1" thickBot="1" x14ac:dyDescent="0.2">
      <c r="A75" s="196" t="s">
        <v>224</v>
      </c>
      <c r="B75" s="107" t="s">
        <v>225</v>
      </c>
      <c r="C75" s="163">
        <f>SUM(C76:C77)</f>
        <v>0</v>
      </c>
      <c r="D75" s="163">
        <f>SUM(D76:D77)</f>
        <v>0</v>
      </c>
      <c r="E75" s="100">
        <f>SUM(E76:E77)</f>
        <v>0</v>
      </c>
    </row>
    <row r="76" spans="1:5" s="54" customFormat="1" ht="12" customHeight="1" x14ac:dyDescent="0.2">
      <c r="A76" s="193" t="s">
        <v>247</v>
      </c>
      <c r="B76" s="176" t="s">
        <v>226</v>
      </c>
      <c r="C76" s="167"/>
      <c r="D76" s="167"/>
      <c r="E76" s="104"/>
    </row>
    <row r="77" spans="1:5" s="54" customFormat="1" ht="12" customHeight="1" thickBot="1" x14ac:dyDescent="0.25">
      <c r="A77" s="195" t="s">
        <v>248</v>
      </c>
      <c r="B77" s="178" t="s">
        <v>227</v>
      </c>
      <c r="C77" s="167"/>
      <c r="D77" s="167"/>
      <c r="E77" s="104"/>
    </row>
    <row r="78" spans="1:5" s="53" customFormat="1" ht="12" customHeight="1" thickBot="1" x14ac:dyDescent="0.2">
      <c r="A78" s="196" t="s">
        <v>228</v>
      </c>
      <c r="B78" s="107" t="s">
        <v>229</v>
      </c>
      <c r="C78" s="163">
        <f>SUM(C79:C81)</f>
        <v>0</v>
      </c>
      <c r="D78" s="163">
        <f>SUM(D79:D81)</f>
        <v>0</v>
      </c>
      <c r="E78" s="100">
        <f>SUM(E79:E81)</f>
        <v>0</v>
      </c>
    </row>
    <row r="79" spans="1:5" s="54" customFormat="1" ht="12" customHeight="1" x14ac:dyDescent="0.2">
      <c r="A79" s="193" t="s">
        <v>249</v>
      </c>
      <c r="B79" s="176" t="s">
        <v>230</v>
      </c>
      <c r="C79" s="167"/>
      <c r="D79" s="167"/>
      <c r="E79" s="104"/>
    </row>
    <row r="80" spans="1:5" s="54" customFormat="1" ht="12" customHeight="1" x14ac:dyDescent="0.2">
      <c r="A80" s="194" t="s">
        <v>250</v>
      </c>
      <c r="B80" s="177" t="s">
        <v>231</v>
      </c>
      <c r="C80" s="167"/>
      <c r="D80" s="167"/>
      <c r="E80" s="104"/>
    </row>
    <row r="81" spans="1:5" s="54" customFormat="1" ht="12" customHeight="1" thickBot="1" x14ac:dyDescent="0.25">
      <c r="A81" s="195" t="s">
        <v>251</v>
      </c>
      <c r="B81" s="178" t="s">
        <v>494</v>
      </c>
      <c r="C81" s="167"/>
      <c r="D81" s="167"/>
      <c r="E81" s="104"/>
    </row>
    <row r="82" spans="1:5" s="54" customFormat="1" ht="12" customHeight="1" thickBot="1" x14ac:dyDescent="0.2">
      <c r="A82" s="196" t="s">
        <v>232</v>
      </c>
      <c r="B82" s="107" t="s">
        <v>252</v>
      </c>
      <c r="C82" s="163">
        <f>SUM(C83:C86)</f>
        <v>0</v>
      </c>
      <c r="D82" s="163">
        <f>SUM(D83:D86)</f>
        <v>0</v>
      </c>
      <c r="E82" s="100">
        <f>SUM(E83:E86)</f>
        <v>0</v>
      </c>
    </row>
    <row r="83" spans="1:5" s="54" customFormat="1" ht="12" customHeight="1" x14ac:dyDescent="0.2">
      <c r="A83" s="197" t="s">
        <v>233</v>
      </c>
      <c r="B83" s="176" t="s">
        <v>234</v>
      </c>
      <c r="C83" s="167"/>
      <c r="D83" s="167"/>
      <c r="E83" s="104"/>
    </row>
    <row r="84" spans="1:5" s="54" customFormat="1" ht="12" customHeight="1" x14ac:dyDescent="0.2">
      <c r="A84" s="198" t="s">
        <v>235</v>
      </c>
      <c r="B84" s="177" t="s">
        <v>236</v>
      </c>
      <c r="C84" s="167"/>
      <c r="D84" s="167"/>
      <c r="E84" s="104"/>
    </row>
    <row r="85" spans="1:5" s="54" customFormat="1" ht="12" customHeight="1" x14ac:dyDescent="0.2">
      <c r="A85" s="198" t="s">
        <v>237</v>
      </c>
      <c r="B85" s="177" t="s">
        <v>238</v>
      </c>
      <c r="C85" s="167"/>
      <c r="D85" s="167"/>
      <c r="E85" s="104"/>
    </row>
    <row r="86" spans="1:5" s="53" customFormat="1" ht="12" customHeight="1" thickBot="1" x14ac:dyDescent="0.25">
      <c r="A86" s="199" t="s">
        <v>239</v>
      </c>
      <c r="B86" s="178" t="s">
        <v>240</v>
      </c>
      <c r="C86" s="167"/>
      <c r="D86" s="167"/>
      <c r="E86" s="104"/>
    </row>
    <row r="87" spans="1:5" s="53" customFormat="1" ht="12" customHeight="1" thickBot="1" x14ac:dyDescent="0.2">
      <c r="A87" s="196" t="s">
        <v>241</v>
      </c>
      <c r="B87" s="107" t="s">
        <v>374</v>
      </c>
      <c r="C87" s="219"/>
      <c r="D87" s="219"/>
      <c r="E87" s="220"/>
    </row>
    <row r="88" spans="1:5" s="53" customFormat="1" ht="12" customHeight="1" thickBot="1" x14ac:dyDescent="0.2">
      <c r="A88" s="196" t="s">
        <v>392</v>
      </c>
      <c r="B88" s="107" t="s">
        <v>242</v>
      </c>
      <c r="C88" s="219"/>
      <c r="D88" s="219"/>
      <c r="E88" s="220"/>
    </row>
    <row r="89" spans="1:5" s="53" customFormat="1" ht="12" customHeight="1" thickBot="1" x14ac:dyDescent="0.2">
      <c r="A89" s="196" t="s">
        <v>393</v>
      </c>
      <c r="B89" s="183" t="s">
        <v>377</v>
      </c>
      <c r="C89" s="169">
        <f>+C66+C70+C75+C78+C82+C88+C87</f>
        <v>0</v>
      </c>
      <c r="D89" s="169">
        <f>+D66+D70+D75+D78+D82+D88+D87</f>
        <v>0</v>
      </c>
      <c r="E89" s="205">
        <f>+E66+E70+E75+E78+E82+E88+E87</f>
        <v>0</v>
      </c>
    </row>
    <row r="90" spans="1:5" s="53" customFormat="1" ht="12" customHeight="1" thickBot="1" x14ac:dyDescent="0.2">
      <c r="A90" s="200" t="s">
        <v>394</v>
      </c>
      <c r="B90" s="184" t="s">
        <v>395</v>
      </c>
      <c r="C90" s="169">
        <f>+C65+C89</f>
        <v>0</v>
      </c>
      <c r="D90" s="169">
        <f>+D65+D89</f>
        <v>0</v>
      </c>
      <c r="E90" s="205">
        <f>+E65+E89</f>
        <v>0</v>
      </c>
    </row>
    <row r="91" spans="1:5" s="54" customFormat="1" ht="15.2" customHeight="1" thickBot="1" x14ac:dyDescent="0.25">
      <c r="A91" s="86"/>
      <c r="B91" s="87"/>
      <c r="C91" s="145"/>
    </row>
    <row r="92" spans="1:5" s="47" customFormat="1" ht="16.5" customHeight="1" thickBot="1" x14ac:dyDescent="0.25">
      <c r="A92" s="908" t="s">
        <v>41</v>
      </c>
      <c r="B92" s="909"/>
      <c r="C92" s="909"/>
      <c r="D92" s="909"/>
      <c r="E92" s="910"/>
    </row>
    <row r="93" spans="1:5" s="55" customFormat="1" ht="12" customHeight="1" thickBot="1" x14ac:dyDescent="0.25">
      <c r="A93" s="170" t="s">
        <v>6</v>
      </c>
      <c r="B93" s="24" t="s">
        <v>399</v>
      </c>
      <c r="C93" s="162">
        <f>+C94+C95+C96+C97+C98+C111</f>
        <v>6400000</v>
      </c>
      <c r="D93" s="162">
        <f>+D94+D95+D96+D97+D98+D111</f>
        <v>12412000</v>
      </c>
      <c r="E93" s="233">
        <f>+E94+E95+E96+E97+E98+E111</f>
        <v>8646567</v>
      </c>
    </row>
    <row r="94" spans="1:5" ht="12" customHeight="1" x14ac:dyDescent="0.2">
      <c r="A94" s="201" t="s">
        <v>64</v>
      </c>
      <c r="B94" s="8" t="s">
        <v>35</v>
      </c>
      <c r="C94" s="240"/>
      <c r="D94" s="240"/>
      <c r="E94" s="234"/>
    </row>
    <row r="95" spans="1:5" ht="12" customHeight="1" x14ac:dyDescent="0.2">
      <c r="A95" s="194" t="s">
        <v>65</v>
      </c>
      <c r="B95" s="6" t="s">
        <v>121</v>
      </c>
      <c r="C95" s="164"/>
      <c r="D95" s="164"/>
      <c r="E95" s="101"/>
    </row>
    <row r="96" spans="1:5" ht="12" customHeight="1" x14ac:dyDescent="0.2">
      <c r="A96" s="194" t="s">
        <v>66</v>
      </c>
      <c r="B96" s="6" t="s">
        <v>91</v>
      </c>
      <c r="C96" s="166"/>
      <c r="D96" s="164"/>
      <c r="E96" s="103"/>
    </row>
    <row r="97" spans="1:5" ht="12" customHeight="1" x14ac:dyDescent="0.2">
      <c r="A97" s="194" t="s">
        <v>67</v>
      </c>
      <c r="B97" s="9" t="s">
        <v>122</v>
      </c>
      <c r="C97" s="166">
        <v>6400000</v>
      </c>
      <c r="D97" s="253">
        <v>12412000</v>
      </c>
      <c r="E97" s="103">
        <v>8646567</v>
      </c>
    </row>
    <row r="98" spans="1:5" ht="12" customHeight="1" x14ac:dyDescent="0.2">
      <c r="A98" s="194" t="s">
        <v>76</v>
      </c>
      <c r="B98" s="17" t="s">
        <v>123</v>
      </c>
      <c r="C98" s="166"/>
      <c r="D98" s="253"/>
      <c r="E98" s="103"/>
    </row>
    <row r="99" spans="1:5" ht="12" customHeight="1" x14ac:dyDescent="0.2">
      <c r="A99" s="194" t="s">
        <v>68</v>
      </c>
      <c r="B99" s="6" t="s">
        <v>396</v>
      </c>
      <c r="C99" s="166"/>
      <c r="D99" s="253"/>
      <c r="E99" s="103"/>
    </row>
    <row r="100" spans="1:5" ht="12" customHeight="1" x14ac:dyDescent="0.2">
      <c r="A100" s="194" t="s">
        <v>69</v>
      </c>
      <c r="B100" s="63" t="s">
        <v>340</v>
      </c>
      <c r="C100" s="166"/>
      <c r="D100" s="253"/>
      <c r="E100" s="103"/>
    </row>
    <row r="101" spans="1:5" ht="12" customHeight="1" x14ac:dyDescent="0.2">
      <c r="A101" s="194" t="s">
        <v>77</v>
      </c>
      <c r="B101" s="63" t="s">
        <v>339</v>
      </c>
      <c r="C101" s="166"/>
      <c r="D101" s="253"/>
      <c r="E101" s="103"/>
    </row>
    <row r="102" spans="1:5" ht="12" customHeight="1" x14ac:dyDescent="0.2">
      <c r="A102" s="194" t="s">
        <v>78</v>
      </c>
      <c r="B102" s="63" t="s">
        <v>258</v>
      </c>
      <c r="C102" s="166"/>
      <c r="D102" s="253"/>
      <c r="E102" s="103"/>
    </row>
    <row r="103" spans="1:5" ht="12" customHeight="1" x14ac:dyDescent="0.2">
      <c r="A103" s="194" t="s">
        <v>79</v>
      </c>
      <c r="B103" s="64" t="s">
        <v>259</v>
      </c>
      <c r="C103" s="166"/>
      <c r="D103" s="253"/>
      <c r="E103" s="103"/>
    </row>
    <row r="104" spans="1:5" ht="12" customHeight="1" x14ac:dyDescent="0.2">
      <c r="A104" s="194" t="s">
        <v>80</v>
      </c>
      <c r="B104" s="64" t="s">
        <v>260</v>
      </c>
      <c r="C104" s="166"/>
      <c r="D104" s="253"/>
      <c r="E104" s="103"/>
    </row>
    <row r="105" spans="1:5" ht="12" customHeight="1" x14ac:dyDescent="0.2">
      <c r="A105" s="194" t="s">
        <v>82</v>
      </c>
      <c r="B105" s="63" t="s">
        <v>261</v>
      </c>
      <c r="C105" s="166"/>
      <c r="D105" s="253"/>
      <c r="E105" s="103"/>
    </row>
    <row r="106" spans="1:5" ht="12" customHeight="1" x14ac:dyDescent="0.2">
      <c r="A106" s="194" t="s">
        <v>124</v>
      </c>
      <c r="B106" s="63" t="s">
        <v>262</v>
      </c>
      <c r="C106" s="166"/>
      <c r="D106" s="253"/>
      <c r="E106" s="103"/>
    </row>
    <row r="107" spans="1:5" ht="12" customHeight="1" x14ac:dyDescent="0.2">
      <c r="A107" s="194" t="s">
        <v>256</v>
      </c>
      <c r="B107" s="64" t="s">
        <v>263</v>
      </c>
      <c r="C107" s="164"/>
      <c r="D107" s="253"/>
      <c r="E107" s="103"/>
    </row>
    <row r="108" spans="1:5" ht="12" customHeight="1" x14ac:dyDescent="0.2">
      <c r="A108" s="202" t="s">
        <v>257</v>
      </c>
      <c r="B108" s="65" t="s">
        <v>264</v>
      </c>
      <c r="C108" s="166"/>
      <c r="D108" s="253"/>
      <c r="E108" s="103"/>
    </row>
    <row r="109" spans="1:5" ht="12" customHeight="1" x14ac:dyDescent="0.2">
      <c r="A109" s="194" t="s">
        <v>337</v>
      </c>
      <c r="B109" s="65" t="s">
        <v>265</v>
      </c>
      <c r="C109" s="166"/>
      <c r="D109" s="253"/>
      <c r="E109" s="103"/>
    </row>
    <row r="110" spans="1:5" ht="12" customHeight="1" x14ac:dyDescent="0.2">
      <c r="A110" s="194" t="s">
        <v>338</v>
      </c>
      <c r="B110" s="64" t="s">
        <v>266</v>
      </c>
      <c r="C110" s="164"/>
      <c r="D110" s="252"/>
      <c r="E110" s="101"/>
    </row>
    <row r="111" spans="1:5" ht="12" customHeight="1" x14ac:dyDescent="0.2">
      <c r="A111" s="194" t="s">
        <v>342</v>
      </c>
      <c r="B111" s="9" t="s">
        <v>36</v>
      </c>
      <c r="C111" s="164"/>
      <c r="D111" s="252"/>
      <c r="E111" s="101"/>
    </row>
    <row r="112" spans="1:5" ht="12" customHeight="1" x14ac:dyDescent="0.2">
      <c r="A112" s="195" t="s">
        <v>343</v>
      </c>
      <c r="B112" s="6" t="s">
        <v>397</v>
      </c>
      <c r="C112" s="166"/>
      <c r="D112" s="253"/>
      <c r="E112" s="103"/>
    </row>
    <row r="113" spans="1:5" ht="12" customHeight="1" thickBot="1" x14ac:dyDescent="0.25">
      <c r="A113" s="203" t="s">
        <v>344</v>
      </c>
      <c r="B113" s="66" t="s">
        <v>398</v>
      </c>
      <c r="C113" s="241"/>
      <c r="D113" s="308"/>
      <c r="E113" s="235"/>
    </row>
    <row r="114" spans="1:5" ht="12" customHeight="1" thickBot="1" x14ac:dyDescent="0.25">
      <c r="A114" s="25" t="s">
        <v>7</v>
      </c>
      <c r="B114" s="23" t="s">
        <v>267</v>
      </c>
      <c r="C114" s="163">
        <f>+C115+C117+C119</f>
        <v>0</v>
      </c>
      <c r="D114" s="250">
        <f>+D115+D117+D119</f>
        <v>0</v>
      </c>
      <c r="E114" s="100">
        <f>+E115+E117+E119</f>
        <v>0</v>
      </c>
    </row>
    <row r="115" spans="1:5" ht="12" customHeight="1" x14ac:dyDescent="0.2">
      <c r="A115" s="193" t="s">
        <v>70</v>
      </c>
      <c r="B115" s="6" t="s">
        <v>142</v>
      </c>
      <c r="C115" s="165"/>
      <c r="D115" s="251"/>
      <c r="E115" s="102"/>
    </row>
    <row r="116" spans="1:5" ht="12" customHeight="1" x14ac:dyDescent="0.2">
      <c r="A116" s="193" t="s">
        <v>71</v>
      </c>
      <c r="B116" s="10" t="s">
        <v>271</v>
      </c>
      <c r="C116" s="165"/>
      <c r="D116" s="251"/>
      <c r="E116" s="102"/>
    </row>
    <row r="117" spans="1:5" ht="12" customHeight="1" x14ac:dyDescent="0.2">
      <c r="A117" s="193" t="s">
        <v>72</v>
      </c>
      <c r="B117" s="10" t="s">
        <v>125</v>
      </c>
      <c r="C117" s="164"/>
      <c r="D117" s="252"/>
      <c r="E117" s="101"/>
    </row>
    <row r="118" spans="1:5" ht="12" customHeight="1" x14ac:dyDescent="0.2">
      <c r="A118" s="193" t="s">
        <v>73</v>
      </c>
      <c r="B118" s="10" t="s">
        <v>272</v>
      </c>
      <c r="C118" s="164"/>
      <c r="D118" s="252"/>
      <c r="E118" s="101"/>
    </row>
    <row r="119" spans="1:5" ht="12" customHeight="1" x14ac:dyDescent="0.2">
      <c r="A119" s="193" t="s">
        <v>74</v>
      </c>
      <c r="B119" s="109" t="s">
        <v>144</v>
      </c>
      <c r="C119" s="164"/>
      <c r="D119" s="252"/>
      <c r="E119" s="101"/>
    </row>
    <row r="120" spans="1:5" ht="12" customHeight="1" x14ac:dyDescent="0.2">
      <c r="A120" s="193" t="s">
        <v>81</v>
      </c>
      <c r="B120" s="108" t="s">
        <v>330</v>
      </c>
      <c r="C120" s="164"/>
      <c r="D120" s="252"/>
      <c r="E120" s="101"/>
    </row>
    <row r="121" spans="1:5" ht="12" customHeight="1" x14ac:dyDescent="0.2">
      <c r="A121" s="193" t="s">
        <v>83</v>
      </c>
      <c r="B121" s="172" t="s">
        <v>277</v>
      </c>
      <c r="C121" s="164"/>
      <c r="D121" s="252"/>
      <c r="E121" s="101"/>
    </row>
    <row r="122" spans="1:5" ht="12" customHeight="1" x14ac:dyDescent="0.2">
      <c r="A122" s="193" t="s">
        <v>126</v>
      </c>
      <c r="B122" s="64" t="s">
        <v>260</v>
      </c>
      <c r="C122" s="164"/>
      <c r="D122" s="252"/>
      <c r="E122" s="101"/>
    </row>
    <row r="123" spans="1:5" ht="12" customHeight="1" x14ac:dyDescent="0.2">
      <c r="A123" s="193" t="s">
        <v>127</v>
      </c>
      <c r="B123" s="64" t="s">
        <v>276</v>
      </c>
      <c r="C123" s="164"/>
      <c r="D123" s="252"/>
      <c r="E123" s="101"/>
    </row>
    <row r="124" spans="1:5" ht="12" customHeight="1" x14ac:dyDescent="0.2">
      <c r="A124" s="193" t="s">
        <v>128</v>
      </c>
      <c r="B124" s="64" t="s">
        <v>275</v>
      </c>
      <c r="C124" s="164"/>
      <c r="D124" s="252"/>
      <c r="E124" s="101"/>
    </row>
    <row r="125" spans="1:5" ht="12" customHeight="1" x14ac:dyDescent="0.2">
      <c r="A125" s="193" t="s">
        <v>268</v>
      </c>
      <c r="B125" s="64" t="s">
        <v>263</v>
      </c>
      <c r="C125" s="164"/>
      <c r="D125" s="252"/>
      <c r="E125" s="101"/>
    </row>
    <row r="126" spans="1:5" ht="12" customHeight="1" x14ac:dyDescent="0.2">
      <c r="A126" s="193" t="s">
        <v>269</v>
      </c>
      <c r="B126" s="64" t="s">
        <v>274</v>
      </c>
      <c r="C126" s="164"/>
      <c r="D126" s="252"/>
      <c r="E126" s="101"/>
    </row>
    <row r="127" spans="1:5" ht="12" customHeight="1" thickBot="1" x14ac:dyDescent="0.25">
      <c r="A127" s="202" t="s">
        <v>270</v>
      </c>
      <c r="B127" s="64" t="s">
        <v>273</v>
      </c>
      <c r="C127" s="166"/>
      <c r="D127" s="253"/>
      <c r="E127" s="103"/>
    </row>
    <row r="128" spans="1:5" ht="12" customHeight="1" thickBot="1" x14ac:dyDescent="0.25">
      <c r="A128" s="25" t="s">
        <v>8</v>
      </c>
      <c r="B128" s="59" t="s">
        <v>347</v>
      </c>
      <c r="C128" s="163">
        <f>+C93+C114</f>
        <v>6400000</v>
      </c>
      <c r="D128" s="250">
        <f>+D93+D114</f>
        <v>12412000</v>
      </c>
      <c r="E128" s="100">
        <f>+E93+E114</f>
        <v>8646567</v>
      </c>
    </row>
    <row r="129" spans="1:11" ht="12" customHeight="1" thickBot="1" x14ac:dyDescent="0.25">
      <c r="A129" s="25" t="s">
        <v>9</v>
      </c>
      <c r="B129" s="59" t="s">
        <v>348</v>
      </c>
      <c r="C129" s="163">
        <f>+C130+C131+C132</f>
        <v>0</v>
      </c>
      <c r="D129" s="250">
        <f>+D130+D131+D132</f>
        <v>0</v>
      </c>
      <c r="E129" s="100">
        <f>+E130+E131+E132</f>
        <v>0</v>
      </c>
    </row>
    <row r="130" spans="1:11" s="55" customFormat="1" ht="12" customHeight="1" x14ac:dyDescent="0.2">
      <c r="A130" s="193" t="s">
        <v>175</v>
      </c>
      <c r="B130" s="7" t="s">
        <v>402</v>
      </c>
      <c r="C130" s="164"/>
      <c r="D130" s="252"/>
      <c r="E130" s="101"/>
    </row>
    <row r="131" spans="1:11" ht="12" customHeight="1" x14ac:dyDescent="0.2">
      <c r="A131" s="193" t="s">
        <v>176</v>
      </c>
      <c r="B131" s="7" t="s">
        <v>356</v>
      </c>
      <c r="C131" s="164"/>
      <c r="D131" s="252"/>
      <c r="E131" s="101"/>
    </row>
    <row r="132" spans="1:11" ht="12" customHeight="1" thickBot="1" x14ac:dyDescent="0.25">
      <c r="A132" s="202" t="s">
        <v>177</v>
      </c>
      <c r="B132" s="5" t="s">
        <v>401</v>
      </c>
      <c r="C132" s="164"/>
      <c r="D132" s="252"/>
      <c r="E132" s="101"/>
    </row>
    <row r="133" spans="1:11" ht="12" customHeight="1" thickBot="1" x14ac:dyDescent="0.25">
      <c r="A133" s="25" t="s">
        <v>10</v>
      </c>
      <c r="B133" s="59" t="s">
        <v>349</v>
      </c>
      <c r="C133" s="163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3" t="s">
        <v>57</v>
      </c>
      <c r="B134" s="7" t="s">
        <v>358</v>
      </c>
      <c r="C134" s="164"/>
      <c r="D134" s="252"/>
      <c r="E134" s="101"/>
    </row>
    <row r="135" spans="1:11" ht="12" customHeight="1" x14ac:dyDescent="0.2">
      <c r="A135" s="193" t="s">
        <v>58</v>
      </c>
      <c r="B135" s="7" t="s">
        <v>350</v>
      </c>
      <c r="C135" s="164"/>
      <c r="D135" s="252"/>
      <c r="E135" s="101"/>
    </row>
    <row r="136" spans="1:11" ht="12" customHeight="1" x14ac:dyDescent="0.2">
      <c r="A136" s="193" t="s">
        <v>59</v>
      </c>
      <c r="B136" s="7" t="s">
        <v>351</v>
      </c>
      <c r="C136" s="164"/>
      <c r="D136" s="252"/>
      <c r="E136" s="101"/>
    </row>
    <row r="137" spans="1:11" ht="12" customHeight="1" x14ac:dyDescent="0.2">
      <c r="A137" s="193" t="s">
        <v>113</v>
      </c>
      <c r="B137" s="7" t="s">
        <v>400</v>
      </c>
      <c r="C137" s="164"/>
      <c r="D137" s="252"/>
      <c r="E137" s="101"/>
    </row>
    <row r="138" spans="1:11" ht="12" customHeight="1" x14ac:dyDescent="0.2">
      <c r="A138" s="193" t="s">
        <v>114</v>
      </c>
      <c r="B138" s="7" t="s">
        <v>353</v>
      </c>
      <c r="C138" s="164"/>
      <c r="D138" s="252"/>
      <c r="E138" s="101"/>
    </row>
    <row r="139" spans="1:11" s="55" customFormat="1" ht="12" customHeight="1" thickBot="1" x14ac:dyDescent="0.25">
      <c r="A139" s="202" t="s">
        <v>115</v>
      </c>
      <c r="B139" s="5" t="s">
        <v>354</v>
      </c>
      <c r="C139" s="164"/>
      <c r="D139" s="252"/>
      <c r="E139" s="101"/>
    </row>
    <row r="140" spans="1:11" ht="12" customHeight="1" thickBot="1" x14ac:dyDescent="0.25">
      <c r="A140" s="25" t="s">
        <v>11</v>
      </c>
      <c r="B140" s="59" t="s">
        <v>412</v>
      </c>
      <c r="C140" s="169">
        <f>+C141+C142+C144+C145+C143</f>
        <v>0</v>
      </c>
      <c r="D140" s="254">
        <f>+D141+D142+D144+D145+D143</f>
        <v>0</v>
      </c>
      <c r="E140" s="205">
        <f>+E141+E142+E144+E145+E143</f>
        <v>0</v>
      </c>
      <c r="K140" s="95"/>
    </row>
    <row r="141" spans="1:11" x14ac:dyDescent="0.2">
      <c r="A141" s="193" t="s">
        <v>60</v>
      </c>
      <c r="B141" s="7" t="s">
        <v>278</v>
      </c>
      <c r="C141" s="164"/>
      <c r="D141" s="252"/>
      <c r="E141" s="101"/>
    </row>
    <row r="142" spans="1:11" ht="12" customHeight="1" x14ac:dyDescent="0.2">
      <c r="A142" s="193" t="s">
        <v>61</v>
      </c>
      <c r="B142" s="7" t="s">
        <v>279</v>
      </c>
      <c r="C142" s="164"/>
      <c r="D142" s="252"/>
      <c r="E142" s="101"/>
    </row>
    <row r="143" spans="1:11" ht="12" customHeight="1" x14ac:dyDescent="0.2">
      <c r="A143" s="193" t="s">
        <v>195</v>
      </c>
      <c r="B143" s="7" t="s">
        <v>411</v>
      </c>
      <c r="C143" s="164"/>
      <c r="D143" s="252"/>
      <c r="E143" s="101"/>
    </row>
    <row r="144" spans="1:11" s="55" customFormat="1" ht="12" customHeight="1" x14ac:dyDescent="0.2">
      <c r="A144" s="193" t="s">
        <v>196</v>
      </c>
      <c r="B144" s="7" t="s">
        <v>363</v>
      </c>
      <c r="C144" s="164"/>
      <c r="D144" s="252"/>
      <c r="E144" s="101"/>
    </row>
    <row r="145" spans="1:5" s="55" customFormat="1" ht="12" customHeight="1" thickBot="1" x14ac:dyDescent="0.25">
      <c r="A145" s="202" t="s">
        <v>197</v>
      </c>
      <c r="B145" s="5" t="s">
        <v>295</v>
      </c>
      <c r="C145" s="164"/>
      <c r="D145" s="252"/>
      <c r="E145" s="101"/>
    </row>
    <row r="146" spans="1:5" s="55" customFormat="1" ht="12" customHeight="1" thickBot="1" x14ac:dyDescent="0.25">
      <c r="A146" s="25" t="s">
        <v>12</v>
      </c>
      <c r="B146" s="59" t="s">
        <v>364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5" customFormat="1" ht="12" customHeight="1" x14ac:dyDescent="0.2">
      <c r="A147" s="193" t="s">
        <v>62</v>
      </c>
      <c r="B147" s="7" t="s">
        <v>359</v>
      </c>
      <c r="C147" s="164"/>
      <c r="D147" s="252"/>
      <c r="E147" s="101"/>
    </row>
    <row r="148" spans="1:5" s="55" customFormat="1" ht="12" customHeight="1" x14ac:dyDescent="0.2">
      <c r="A148" s="193" t="s">
        <v>63</v>
      </c>
      <c r="B148" s="7" t="s">
        <v>366</v>
      </c>
      <c r="C148" s="164"/>
      <c r="D148" s="252"/>
      <c r="E148" s="101"/>
    </row>
    <row r="149" spans="1:5" s="55" customFormat="1" ht="12" customHeight="1" x14ac:dyDescent="0.2">
      <c r="A149" s="193" t="s">
        <v>207</v>
      </c>
      <c r="B149" s="7" t="s">
        <v>361</v>
      </c>
      <c r="C149" s="164"/>
      <c r="D149" s="252"/>
      <c r="E149" s="101"/>
    </row>
    <row r="150" spans="1:5" s="55" customFormat="1" ht="12" customHeight="1" x14ac:dyDescent="0.2">
      <c r="A150" s="193" t="s">
        <v>208</v>
      </c>
      <c r="B150" s="7" t="s">
        <v>403</v>
      </c>
      <c r="C150" s="164"/>
      <c r="D150" s="252"/>
      <c r="E150" s="101"/>
    </row>
    <row r="151" spans="1:5" ht="12.75" customHeight="1" thickBot="1" x14ac:dyDescent="0.25">
      <c r="A151" s="202" t="s">
        <v>365</v>
      </c>
      <c r="B151" s="5" t="s">
        <v>368</v>
      </c>
      <c r="C151" s="166"/>
      <c r="D151" s="253"/>
      <c r="E151" s="103"/>
    </row>
    <row r="152" spans="1:5" ht="12.75" customHeight="1" thickBot="1" x14ac:dyDescent="0.25">
      <c r="A152" s="232" t="s">
        <v>13</v>
      </c>
      <c r="B152" s="59" t="s">
        <v>369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9" t="s">
        <v>370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9" t="s">
        <v>372</v>
      </c>
      <c r="C154" s="245">
        <f>+C129+C133+C140+C146+C152+C153</f>
        <v>0</v>
      </c>
      <c r="D154" s="257">
        <f>+D129+D133+D140+D146+D152+D153</f>
        <v>0</v>
      </c>
      <c r="E154" s="239">
        <f>+E129+E133+E140+E146+E152+E153</f>
        <v>0</v>
      </c>
    </row>
    <row r="155" spans="1:5" ht="15.2" customHeight="1" thickBot="1" x14ac:dyDescent="0.25">
      <c r="A155" s="204" t="s">
        <v>16</v>
      </c>
      <c r="B155" s="150" t="s">
        <v>371</v>
      </c>
      <c r="C155" s="245">
        <f>+C128+C154</f>
        <v>6400000</v>
      </c>
      <c r="D155" s="257">
        <f>+D128+D154</f>
        <v>12412000</v>
      </c>
      <c r="E155" s="239">
        <f>+E128+E154</f>
        <v>8646567</v>
      </c>
    </row>
    <row r="156" spans="1:5" ht="13.5" thickBot="1" x14ac:dyDescent="0.25">
      <c r="A156" s="153"/>
      <c r="B156" s="154"/>
      <c r="C156" s="705"/>
      <c r="D156" s="705"/>
      <c r="E156" s="155"/>
    </row>
    <row r="157" spans="1:5" ht="15.2" customHeight="1" thickBot="1" x14ac:dyDescent="0.25">
      <c r="A157" s="314" t="s">
        <v>487</v>
      </c>
      <c r="B157" s="315"/>
      <c r="C157" s="307"/>
      <c r="D157" s="307"/>
      <c r="E157" s="306"/>
    </row>
    <row r="158" spans="1:5" ht="14.45" customHeight="1" thickBot="1" x14ac:dyDescent="0.25">
      <c r="A158" s="316" t="s">
        <v>488</v>
      </c>
      <c r="B158" s="317"/>
      <c r="C158" s="307"/>
      <c r="D158" s="307"/>
      <c r="E158" s="306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theme="7" tint="0.39997558519241921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71"/>
      <c r="B1" s="912" t="s">
        <v>1035</v>
      </c>
      <c r="C1" s="913"/>
      <c r="D1" s="913"/>
      <c r="E1" s="913"/>
    </row>
    <row r="2" spans="1:5" s="211" customFormat="1" ht="24.75" thickBot="1" x14ac:dyDescent="0.25">
      <c r="A2" s="372" t="s">
        <v>454</v>
      </c>
      <c r="B2" s="917" t="s">
        <v>882</v>
      </c>
      <c r="C2" s="915"/>
      <c r="D2" s="918"/>
      <c r="E2" s="373" t="s">
        <v>43</v>
      </c>
    </row>
    <row r="3" spans="1:5" s="211" customFormat="1" ht="24.75" thickBot="1" x14ac:dyDescent="0.25">
      <c r="A3" s="372" t="s">
        <v>134</v>
      </c>
      <c r="B3" s="917" t="s">
        <v>322</v>
      </c>
      <c r="C3" s="915"/>
      <c r="D3" s="918"/>
      <c r="E3" s="373" t="s">
        <v>39</v>
      </c>
    </row>
    <row r="4" spans="1:5" s="212" customFormat="1" ht="15.95" customHeight="1" thickBot="1" x14ac:dyDescent="0.3">
      <c r="A4" s="374"/>
      <c r="B4" s="374"/>
      <c r="C4" s="375"/>
      <c r="D4" s="376"/>
      <c r="E4" s="375"/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">
        <v>441</v>
      </c>
    </row>
    <row r="6" spans="1:5" s="213" customFormat="1" ht="12.95" customHeight="1" thickBot="1" x14ac:dyDescent="0.25">
      <c r="A6" s="408" t="s">
        <v>383</v>
      </c>
      <c r="B6" s="409" t="s">
        <v>384</v>
      </c>
      <c r="C6" s="409" t="s">
        <v>385</v>
      </c>
      <c r="D6" s="410" t="s">
        <v>387</v>
      </c>
      <c r="E6" s="411" t="s">
        <v>386</v>
      </c>
    </row>
    <row r="7" spans="1:5" s="213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149" customFormat="1" ht="12" customHeight="1" thickBot="1" x14ac:dyDescent="0.25">
      <c r="A8" s="74" t="s">
        <v>6</v>
      </c>
      <c r="B8" s="83" t="s">
        <v>404</v>
      </c>
      <c r="C8" s="117">
        <f>SUM(C9:C19)</f>
        <v>0</v>
      </c>
      <c r="D8" s="117">
        <f>SUM(D9:D19)</f>
        <v>0</v>
      </c>
      <c r="E8" s="144">
        <f>SUM(E9:E19)</f>
        <v>2247700</v>
      </c>
    </row>
    <row r="9" spans="1:5" s="149" customFormat="1" ht="12" customHeight="1" x14ac:dyDescent="0.2">
      <c r="A9" s="206" t="s">
        <v>64</v>
      </c>
      <c r="B9" s="8" t="s">
        <v>184</v>
      </c>
      <c r="C9" s="269"/>
      <c r="D9" s="269"/>
      <c r="E9" s="309">
        <v>2247700</v>
      </c>
    </row>
    <row r="10" spans="1:5" s="149" customFormat="1" ht="12" customHeight="1" x14ac:dyDescent="0.2">
      <c r="A10" s="207" t="s">
        <v>65</v>
      </c>
      <c r="B10" s="6" t="s">
        <v>185</v>
      </c>
      <c r="C10" s="114"/>
      <c r="D10" s="114"/>
      <c r="E10" s="261"/>
    </row>
    <row r="11" spans="1:5" s="149" customFormat="1" ht="12" customHeight="1" x14ac:dyDescent="0.2">
      <c r="A11" s="207" t="s">
        <v>66</v>
      </c>
      <c r="B11" s="6" t="s">
        <v>186</v>
      </c>
      <c r="C11" s="114"/>
      <c r="D11" s="114"/>
      <c r="E11" s="261"/>
    </row>
    <row r="12" spans="1:5" s="149" customFormat="1" ht="12" customHeight="1" x14ac:dyDescent="0.2">
      <c r="A12" s="207" t="s">
        <v>67</v>
      </c>
      <c r="B12" s="6" t="s">
        <v>187</v>
      </c>
      <c r="C12" s="114"/>
      <c r="D12" s="114"/>
      <c r="E12" s="261"/>
    </row>
    <row r="13" spans="1:5" s="149" customFormat="1" ht="12" customHeight="1" x14ac:dyDescent="0.2">
      <c r="A13" s="207" t="s">
        <v>98</v>
      </c>
      <c r="B13" s="6" t="s">
        <v>188</v>
      </c>
      <c r="C13" s="114"/>
      <c r="D13" s="114"/>
      <c r="E13" s="261"/>
    </row>
    <row r="14" spans="1:5" s="149" customFormat="1" ht="12" customHeight="1" x14ac:dyDescent="0.2">
      <c r="A14" s="207" t="s">
        <v>68</v>
      </c>
      <c r="B14" s="6" t="s">
        <v>304</v>
      </c>
      <c r="C14" s="114"/>
      <c r="D14" s="114"/>
      <c r="E14" s="261"/>
    </row>
    <row r="15" spans="1:5" s="149" customFormat="1" ht="12" customHeight="1" x14ac:dyDescent="0.2">
      <c r="A15" s="207" t="s">
        <v>69</v>
      </c>
      <c r="B15" s="5" t="s">
        <v>305</v>
      </c>
      <c r="C15" s="114"/>
      <c r="D15" s="114"/>
      <c r="E15" s="261"/>
    </row>
    <row r="16" spans="1:5" s="149" customFormat="1" ht="12" customHeight="1" x14ac:dyDescent="0.2">
      <c r="A16" s="207" t="s">
        <v>77</v>
      </c>
      <c r="B16" s="6" t="s">
        <v>191</v>
      </c>
      <c r="C16" s="267"/>
      <c r="D16" s="267"/>
      <c r="E16" s="265"/>
    </row>
    <row r="17" spans="1:5" s="214" customFormat="1" ht="12" customHeight="1" x14ac:dyDescent="0.2">
      <c r="A17" s="207" t="s">
        <v>78</v>
      </c>
      <c r="B17" s="6" t="s">
        <v>192</v>
      </c>
      <c r="C17" s="114"/>
      <c r="D17" s="114"/>
      <c r="E17" s="261"/>
    </row>
    <row r="18" spans="1:5" s="214" customFormat="1" ht="12" customHeight="1" x14ac:dyDescent="0.2">
      <c r="A18" s="207" t="s">
        <v>79</v>
      </c>
      <c r="B18" s="6" t="s">
        <v>335</v>
      </c>
      <c r="C18" s="116"/>
      <c r="D18" s="116"/>
      <c r="E18" s="262"/>
    </row>
    <row r="19" spans="1:5" s="214" customFormat="1" ht="12" customHeight="1" thickBot="1" x14ac:dyDescent="0.25">
      <c r="A19" s="207" t="s">
        <v>80</v>
      </c>
      <c r="B19" s="5" t="s">
        <v>193</v>
      </c>
      <c r="C19" s="116"/>
      <c r="D19" s="116"/>
      <c r="E19" s="262"/>
    </row>
    <row r="20" spans="1:5" s="149" customFormat="1" ht="12" customHeight="1" thickBot="1" x14ac:dyDescent="0.25">
      <c r="A20" s="74" t="s">
        <v>7</v>
      </c>
      <c r="B20" s="83" t="s">
        <v>306</v>
      </c>
      <c r="C20" s="117">
        <f>SUM(C21:C23)</f>
        <v>0</v>
      </c>
      <c r="D20" s="117">
        <f>SUM(D21:D23)</f>
        <v>0</v>
      </c>
      <c r="E20" s="144">
        <f>SUM(E21:E23)</f>
        <v>0</v>
      </c>
    </row>
    <row r="21" spans="1:5" s="214" customFormat="1" ht="12" customHeight="1" x14ac:dyDescent="0.2">
      <c r="A21" s="207" t="s">
        <v>70</v>
      </c>
      <c r="B21" s="7" t="s">
        <v>166</v>
      </c>
      <c r="C21" s="114"/>
      <c r="D21" s="114"/>
      <c r="E21" s="261"/>
    </row>
    <row r="22" spans="1:5" s="214" customFormat="1" ht="12" customHeight="1" x14ac:dyDescent="0.2">
      <c r="A22" s="207" t="s">
        <v>71</v>
      </c>
      <c r="B22" s="6" t="s">
        <v>307</v>
      </c>
      <c r="C22" s="114"/>
      <c r="D22" s="114"/>
      <c r="E22" s="261"/>
    </row>
    <row r="23" spans="1:5" s="214" customFormat="1" ht="12" customHeight="1" x14ac:dyDescent="0.2">
      <c r="A23" s="207" t="s">
        <v>72</v>
      </c>
      <c r="B23" s="6" t="s">
        <v>308</v>
      </c>
      <c r="C23" s="114"/>
      <c r="D23" s="114"/>
      <c r="E23" s="261"/>
    </row>
    <row r="24" spans="1:5" s="214" customFormat="1" ht="12" customHeight="1" thickBot="1" x14ac:dyDescent="0.25">
      <c r="A24" s="207" t="s">
        <v>73</v>
      </c>
      <c r="B24" s="6" t="s">
        <v>405</v>
      </c>
      <c r="C24" s="114"/>
      <c r="D24" s="114"/>
      <c r="E24" s="261"/>
    </row>
    <row r="25" spans="1:5" s="214" customFormat="1" ht="12" customHeight="1" thickBot="1" x14ac:dyDescent="0.25">
      <c r="A25" s="78" t="s">
        <v>8</v>
      </c>
      <c r="B25" s="59" t="s">
        <v>112</v>
      </c>
      <c r="C25" s="311"/>
      <c r="D25" s="311"/>
      <c r="E25" s="143"/>
    </row>
    <row r="26" spans="1:5" s="214" customFormat="1" ht="12" customHeight="1" thickBot="1" x14ac:dyDescent="0.25">
      <c r="A26" s="78" t="s">
        <v>9</v>
      </c>
      <c r="B26" s="59" t="s">
        <v>406</v>
      </c>
      <c r="C26" s="117">
        <f>+C27+C28+C29</f>
        <v>0</v>
      </c>
      <c r="D26" s="117">
        <f>+D27+D28+D29</f>
        <v>0</v>
      </c>
      <c r="E26" s="144">
        <f>+E27+E28+E29</f>
        <v>0</v>
      </c>
    </row>
    <row r="27" spans="1:5" s="214" customFormat="1" ht="12" customHeight="1" x14ac:dyDescent="0.2">
      <c r="A27" s="208" t="s">
        <v>175</v>
      </c>
      <c r="B27" s="209" t="s">
        <v>171</v>
      </c>
      <c r="C27" s="268"/>
      <c r="D27" s="268"/>
      <c r="E27" s="266"/>
    </row>
    <row r="28" spans="1:5" s="214" customFormat="1" ht="12" customHeight="1" x14ac:dyDescent="0.2">
      <c r="A28" s="208" t="s">
        <v>176</v>
      </c>
      <c r="B28" s="209" t="s">
        <v>307</v>
      </c>
      <c r="C28" s="114"/>
      <c r="D28" s="114"/>
      <c r="E28" s="261"/>
    </row>
    <row r="29" spans="1:5" s="214" customFormat="1" ht="12" customHeight="1" x14ac:dyDescent="0.2">
      <c r="A29" s="208" t="s">
        <v>177</v>
      </c>
      <c r="B29" s="210" t="s">
        <v>309</v>
      </c>
      <c r="C29" s="114"/>
      <c r="D29" s="114"/>
      <c r="E29" s="261"/>
    </row>
    <row r="30" spans="1:5" s="214" customFormat="1" ht="12" customHeight="1" thickBot="1" x14ac:dyDescent="0.25">
      <c r="A30" s="207" t="s">
        <v>178</v>
      </c>
      <c r="B30" s="62" t="s">
        <v>407</v>
      </c>
      <c r="C30" s="50"/>
      <c r="D30" s="50"/>
      <c r="E30" s="310"/>
    </row>
    <row r="31" spans="1:5" s="214" customFormat="1" ht="12" customHeight="1" thickBot="1" x14ac:dyDescent="0.25">
      <c r="A31" s="78" t="s">
        <v>10</v>
      </c>
      <c r="B31" s="59" t="s">
        <v>310</v>
      </c>
      <c r="C31" s="117">
        <f>+C32+C33+C34</f>
        <v>0</v>
      </c>
      <c r="D31" s="117">
        <f>+D32+D33+D34</f>
        <v>0</v>
      </c>
      <c r="E31" s="144">
        <f>+E32+E33+E34</f>
        <v>0</v>
      </c>
    </row>
    <row r="32" spans="1:5" s="214" customFormat="1" ht="12" customHeight="1" x14ac:dyDescent="0.2">
      <c r="A32" s="208" t="s">
        <v>57</v>
      </c>
      <c r="B32" s="209" t="s">
        <v>198</v>
      </c>
      <c r="C32" s="268"/>
      <c r="D32" s="268"/>
      <c r="E32" s="266"/>
    </row>
    <row r="33" spans="1:5" s="214" customFormat="1" ht="12" customHeight="1" x14ac:dyDescent="0.2">
      <c r="A33" s="208" t="s">
        <v>58</v>
      </c>
      <c r="B33" s="210" t="s">
        <v>199</v>
      </c>
      <c r="C33" s="118"/>
      <c r="D33" s="118"/>
      <c r="E33" s="263"/>
    </row>
    <row r="34" spans="1:5" s="214" customFormat="1" ht="12" customHeight="1" thickBot="1" x14ac:dyDescent="0.25">
      <c r="A34" s="207" t="s">
        <v>59</v>
      </c>
      <c r="B34" s="62" t="s">
        <v>200</v>
      </c>
      <c r="C34" s="50"/>
      <c r="D34" s="50"/>
      <c r="E34" s="310"/>
    </row>
    <row r="35" spans="1:5" s="149" customFormat="1" ht="12" customHeight="1" thickBot="1" x14ac:dyDescent="0.25">
      <c r="A35" s="78" t="s">
        <v>11</v>
      </c>
      <c r="B35" s="59" t="s">
        <v>283</v>
      </c>
      <c r="C35" s="311"/>
      <c r="D35" s="311"/>
      <c r="E35" s="143"/>
    </row>
    <row r="36" spans="1:5" s="149" customFormat="1" ht="12" customHeight="1" thickBot="1" x14ac:dyDescent="0.25">
      <c r="A36" s="78" t="s">
        <v>12</v>
      </c>
      <c r="B36" s="59" t="s">
        <v>311</v>
      </c>
      <c r="C36" s="311"/>
      <c r="D36" s="311"/>
      <c r="E36" s="143"/>
    </row>
    <row r="37" spans="1:5" s="149" customFormat="1" ht="12" customHeight="1" thickBot="1" x14ac:dyDescent="0.25">
      <c r="A37" s="74" t="s">
        <v>13</v>
      </c>
      <c r="B37" s="59" t="s">
        <v>312</v>
      </c>
      <c r="C37" s="117">
        <f>+C8+C20+C25+C26+C31+C35+C36</f>
        <v>0</v>
      </c>
      <c r="D37" s="117">
        <f>+D8+D20+D25+D26+D31+D35+D36</f>
        <v>0</v>
      </c>
      <c r="E37" s="144">
        <f>+E8+E20+E25+E26+E31+E35+E36</f>
        <v>2247700</v>
      </c>
    </row>
    <row r="38" spans="1:5" s="149" customFormat="1" ht="12" customHeight="1" thickBot="1" x14ac:dyDescent="0.25">
      <c r="A38" s="84" t="s">
        <v>14</v>
      </c>
      <c r="B38" s="59" t="s">
        <v>313</v>
      </c>
      <c r="C38" s="117">
        <f>+C39+C40+C41</f>
        <v>0</v>
      </c>
      <c r="D38" s="117">
        <f>+D39+D40+D41</f>
        <v>0</v>
      </c>
      <c r="E38" s="144">
        <f>+E39+E40+E41</f>
        <v>0</v>
      </c>
    </row>
    <row r="39" spans="1:5" s="149" customFormat="1" ht="12" customHeight="1" x14ac:dyDescent="0.2">
      <c r="A39" s="208" t="s">
        <v>314</v>
      </c>
      <c r="B39" s="209" t="s">
        <v>148</v>
      </c>
      <c r="C39" s="268"/>
      <c r="D39" s="268"/>
      <c r="E39" s="266"/>
    </row>
    <row r="40" spans="1:5" s="149" customFormat="1" ht="12" customHeight="1" x14ac:dyDescent="0.2">
      <c r="A40" s="208" t="s">
        <v>315</v>
      </c>
      <c r="B40" s="210" t="s">
        <v>0</v>
      </c>
      <c r="C40" s="118"/>
      <c r="D40" s="118"/>
      <c r="E40" s="263"/>
    </row>
    <row r="41" spans="1:5" s="214" customFormat="1" ht="12" customHeight="1" thickBot="1" x14ac:dyDescent="0.25">
      <c r="A41" s="207" t="s">
        <v>316</v>
      </c>
      <c r="B41" s="62" t="s">
        <v>317</v>
      </c>
      <c r="C41" s="50"/>
      <c r="D41" s="50"/>
      <c r="E41" s="310"/>
    </row>
    <row r="42" spans="1:5" s="214" customFormat="1" ht="15.2" customHeight="1" thickBot="1" x14ac:dyDescent="0.25">
      <c r="A42" s="84" t="s">
        <v>15</v>
      </c>
      <c r="B42" s="85" t="s">
        <v>318</v>
      </c>
      <c r="C42" s="312">
        <f>+C37+C38</f>
        <v>0</v>
      </c>
      <c r="D42" s="312">
        <f>+D37+D38</f>
        <v>0</v>
      </c>
      <c r="E42" s="147">
        <f>+E37+E38</f>
        <v>2247700</v>
      </c>
    </row>
    <row r="43" spans="1:5" s="214" customFormat="1" ht="15.2" customHeight="1" x14ac:dyDescent="0.2">
      <c r="A43" s="86"/>
      <c r="B43" s="87"/>
      <c r="C43" s="145"/>
    </row>
    <row r="44" spans="1:5" ht="13.5" thickBot="1" x14ac:dyDescent="0.25">
      <c r="A44" s="88"/>
      <c r="B44" s="89"/>
      <c r="C44" s="146"/>
    </row>
    <row r="45" spans="1:5" s="213" customFormat="1" ht="16.5" customHeight="1" thickBot="1" x14ac:dyDescent="0.25">
      <c r="A45" s="908" t="s">
        <v>41</v>
      </c>
      <c r="B45" s="909"/>
      <c r="C45" s="909"/>
      <c r="D45" s="909"/>
      <c r="E45" s="910"/>
    </row>
    <row r="46" spans="1:5" s="215" customFormat="1" ht="12" customHeight="1" thickBot="1" x14ac:dyDescent="0.25">
      <c r="A46" s="78" t="s">
        <v>6</v>
      </c>
      <c r="B46" s="59" t="s">
        <v>319</v>
      </c>
      <c r="C46" s="117">
        <f>SUM(C47:C51)</f>
        <v>0</v>
      </c>
      <c r="D46" s="117">
        <f>SUM(D47:D51)</f>
        <v>2223000</v>
      </c>
      <c r="E46" s="144">
        <f>SUM(E47:E51)</f>
        <v>3401808</v>
      </c>
    </row>
    <row r="47" spans="1:5" ht="12" customHeight="1" x14ac:dyDescent="0.2">
      <c r="A47" s="207" t="s">
        <v>64</v>
      </c>
      <c r="B47" s="7" t="s">
        <v>35</v>
      </c>
      <c r="C47" s="268"/>
      <c r="D47" s="268"/>
      <c r="E47" s="266"/>
    </row>
    <row r="48" spans="1:5" ht="12" customHeight="1" x14ac:dyDescent="0.2">
      <c r="A48" s="207" t="s">
        <v>65</v>
      </c>
      <c r="B48" s="6" t="s">
        <v>121</v>
      </c>
      <c r="C48" s="49"/>
      <c r="D48" s="49"/>
      <c r="E48" s="264"/>
    </row>
    <row r="49" spans="1:5" ht="12" customHeight="1" x14ac:dyDescent="0.2">
      <c r="A49" s="207" t="s">
        <v>66</v>
      </c>
      <c r="B49" s="6" t="s">
        <v>91</v>
      </c>
      <c r="C49" s="49"/>
      <c r="D49" s="49">
        <v>2223000</v>
      </c>
      <c r="E49" s="264">
        <v>3401808</v>
      </c>
    </row>
    <row r="50" spans="1:5" ht="12" customHeight="1" x14ac:dyDescent="0.2">
      <c r="A50" s="207" t="s">
        <v>67</v>
      </c>
      <c r="B50" s="6" t="s">
        <v>122</v>
      </c>
      <c r="C50" s="49"/>
      <c r="D50" s="49"/>
      <c r="E50" s="264"/>
    </row>
    <row r="51" spans="1:5" ht="12" customHeight="1" thickBot="1" x14ac:dyDescent="0.25">
      <c r="A51" s="207" t="s">
        <v>98</v>
      </c>
      <c r="B51" s="6" t="s">
        <v>123</v>
      </c>
      <c r="C51" s="49"/>
      <c r="D51" s="49"/>
      <c r="E51" s="264"/>
    </row>
    <row r="52" spans="1:5" ht="12" customHeight="1" thickBot="1" x14ac:dyDescent="0.25">
      <c r="A52" s="78" t="s">
        <v>7</v>
      </c>
      <c r="B52" s="59" t="s">
        <v>320</v>
      </c>
      <c r="C52" s="117">
        <f>SUM(C53:C55)</f>
        <v>0</v>
      </c>
      <c r="D52" s="117">
        <f>SUM(D53:D55)</f>
        <v>0</v>
      </c>
      <c r="E52" s="144">
        <f>SUM(E53:E55)</f>
        <v>0</v>
      </c>
    </row>
    <row r="53" spans="1:5" s="215" customFormat="1" ht="12" customHeight="1" x14ac:dyDescent="0.2">
      <c r="A53" s="207" t="s">
        <v>70</v>
      </c>
      <c r="B53" s="7" t="s">
        <v>142</v>
      </c>
      <c r="C53" s="268"/>
      <c r="D53" s="268"/>
      <c r="E53" s="266"/>
    </row>
    <row r="54" spans="1:5" ht="12" customHeight="1" x14ac:dyDescent="0.2">
      <c r="A54" s="207" t="s">
        <v>71</v>
      </c>
      <c r="B54" s="6" t="s">
        <v>125</v>
      </c>
      <c r="C54" s="49"/>
      <c r="D54" s="49"/>
      <c r="E54" s="264"/>
    </row>
    <row r="55" spans="1:5" ht="12" customHeight="1" x14ac:dyDescent="0.2">
      <c r="A55" s="207" t="s">
        <v>72</v>
      </c>
      <c r="B55" s="6" t="s">
        <v>42</v>
      </c>
      <c r="C55" s="49"/>
      <c r="D55" s="49"/>
      <c r="E55" s="264"/>
    </row>
    <row r="56" spans="1:5" ht="12" customHeight="1" thickBot="1" x14ac:dyDescent="0.25">
      <c r="A56" s="207" t="s">
        <v>73</v>
      </c>
      <c r="B56" s="6" t="s">
        <v>408</v>
      </c>
      <c r="C56" s="49"/>
      <c r="D56" s="49"/>
      <c r="E56" s="264"/>
    </row>
    <row r="57" spans="1:5" ht="12" customHeight="1" thickBot="1" x14ac:dyDescent="0.25">
      <c r="A57" s="78" t="s">
        <v>8</v>
      </c>
      <c r="B57" s="59" t="s">
        <v>2</v>
      </c>
      <c r="C57" s="311"/>
      <c r="D57" s="311"/>
      <c r="E57" s="143"/>
    </row>
    <row r="58" spans="1:5" ht="15.2" customHeight="1" thickBot="1" x14ac:dyDescent="0.25">
      <c r="A58" s="78" t="s">
        <v>9</v>
      </c>
      <c r="B58" s="90" t="s">
        <v>409</v>
      </c>
      <c r="C58" s="312">
        <f>+C46+C52+C57</f>
        <v>0</v>
      </c>
      <c r="D58" s="312">
        <f>+D46+D52+D57</f>
        <v>2223000</v>
      </c>
      <c r="E58" s="147">
        <f>+E46+E52+E57</f>
        <v>3401808</v>
      </c>
    </row>
    <row r="59" spans="1:5" ht="13.5" thickBot="1" x14ac:dyDescent="0.25">
      <c r="C59" s="705"/>
      <c r="D59" s="705"/>
      <c r="E59" s="148"/>
    </row>
    <row r="60" spans="1:5" ht="15.2" customHeight="1" thickBot="1" x14ac:dyDescent="0.25">
      <c r="A60" s="314" t="s">
        <v>487</v>
      </c>
      <c r="B60" s="315"/>
      <c r="C60" s="742">
        <v>0.5</v>
      </c>
      <c r="D60" s="307"/>
      <c r="E60" s="743">
        <v>0.5</v>
      </c>
    </row>
    <row r="61" spans="1:5" ht="14.45" customHeight="1" thickBot="1" x14ac:dyDescent="0.25">
      <c r="A61" s="316" t="s">
        <v>488</v>
      </c>
      <c r="B61" s="317"/>
      <c r="C61" s="307"/>
      <c r="D61" s="307"/>
      <c r="E61" s="306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7" tint="0.39997558519241921"/>
  </sheetPr>
  <dimension ref="A1:B41"/>
  <sheetViews>
    <sheetView topLeftCell="A19" zoomScale="120" zoomScaleNormal="120" workbookViewId="0">
      <selection activeCell="A37" sqref="A37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0" t="s">
        <v>516</v>
      </c>
      <c r="B1" s="79"/>
    </row>
    <row r="2" spans="1:2" x14ac:dyDescent="0.2">
      <c r="A2" s="79"/>
      <c r="B2" s="79"/>
    </row>
    <row r="3" spans="1:2" x14ac:dyDescent="0.2">
      <c r="A3" s="272"/>
      <c r="B3" s="272"/>
    </row>
    <row r="4" spans="1:2" ht="15.75" x14ac:dyDescent="0.25">
      <c r="A4" s="81"/>
      <c r="B4" s="276"/>
    </row>
    <row r="5" spans="1:2" ht="15.75" x14ac:dyDescent="0.25">
      <c r="A5" s="81"/>
      <c r="B5" s="276"/>
    </row>
    <row r="6" spans="1:2" s="67" customFormat="1" ht="15.75" x14ac:dyDescent="0.25">
      <c r="A6" s="81" t="s">
        <v>990</v>
      </c>
      <c r="B6" s="272"/>
    </row>
    <row r="7" spans="1:2" s="67" customFormat="1" x14ac:dyDescent="0.2">
      <c r="A7" s="272"/>
      <c r="B7" s="272"/>
    </row>
    <row r="8" spans="1:2" s="67" customFormat="1" x14ac:dyDescent="0.2">
      <c r="A8" s="272"/>
      <c r="B8" s="272"/>
    </row>
    <row r="9" spans="1:2" x14ac:dyDescent="0.2">
      <c r="A9" s="272" t="s">
        <v>457</v>
      </c>
      <c r="B9" s="272" t="s">
        <v>420</v>
      </c>
    </row>
    <row r="10" spans="1:2" x14ac:dyDescent="0.2">
      <c r="A10" s="272" t="s">
        <v>455</v>
      </c>
      <c r="B10" s="272" t="s">
        <v>426</v>
      </c>
    </row>
    <row r="11" spans="1:2" x14ac:dyDescent="0.2">
      <c r="A11" s="272" t="s">
        <v>456</v>
      </c>
      <c r="B11" s="272" t="s">
        <v>427</v>
      </c>
    </row>
    <row r="12" spans="1:2" x14ac:dyDescent="0.2">
      <c r="A12" s="272"/>
      <c r="B12" s="272"/>
    </row>
    <row r="13" spans="1:2" ht="15.75" x14ac:dyDescent="0.25">
      <c r="A13" s="81" t="str">
        <f>+CONCATENATE(LEFT(A6,4),". évi módosított előirányzat BEVÉTELEK")</f>
        <v>2019. évi módosított előirányzat BEVÉTELEK</v>
      </c>
      <c r="B13" s="276"/>
    </row>
    <row r="14" spans="1:2" x14ac:dyDescent="0.2">
      <c r="A14" s="272"/>
      <c r="B14" s="272"/>
    </row>
    <row r="15" spans="1:2" s="67" customFormat="1" x14ac:dyDescent="0.2">
      <c r="A15" s="272" t="s">
        <v>458</v>
      </c>
      <c r="B15" s="272" t="s">
        <v>421</v>
      </c>
    </row>
    <row r="16" spans="1:2" x14ac:dyDescent="0.2">
      <c r="A16" s="272" t="s">
        <v>459</v>
      </c>
      <c r="B16" s="272" t="s">
        <v>428</v>
      </c>
    </row>
    <row r="17" spans="1:2" x14ac:dyDescent="0.2">
      <c r="A17" s="272" t="s">
        <v>460</v>
      </c>
      <c r="B17" s="272" t="s">
        <v>429</v>
      </c>
    </row>
    <row r="18" spans="1:2" x14ac:dyDescent="0.2">
      <c r="A18" s="272"/>
      <c r="B18" s="272"/>
    </row>
    <row r="19" spans="1:2" ht="14.25" x14ac:dyDescent="0.2">
      <c r="A19" s="279" t="str">
        <f>+CONCATENATE(LEFT(A6,4),".évi teljesített BEVÉTELEK")</f>
        <v>2019.évi teljesített BEVÉTELEK</v>
      </c>
      <c r="B19" s="276"/>
    </row>
    <row r="20" spans="1:2" x14ac:dyDescent="0.2">
      <c r="A20" s="272"/>
      <c r="B20" s="272"/>
    </row>
    <row r="21" spans="1:2" x14ac:dyDescent="0.2">
      <c r="A21" s="272" t="s">
        <v>461</v>
      </c>
      <c r="B21" s="272" t="s">
        <v>422</v>
      </c>
    </row>
    <row r="22" spans="1:2" x14ac:dyDescent="0.2">
      <c r="A22" s="272" t="s">
        <v>462</v>
      </c>
      <c r="B22" s="272" t="s">
        <v>430</v>
      </c>
    </row>
    <row r="23" spans="1:2" x14ac:dyDescent="0.2">
      <c r="A23" s="272" t="s">
        <v>463</v>
      </c>
      <c r="B23" s="272" t="s">
        <v>431</v>
      </c>
    </row>
    <row r="24" spans="1:2" x14ac:dyDescent="0.2">
      <c r="A24" s="272"/>
      <c r="B24" s="272"/>
    </row>
    <row r="25" spans="1:2" ht="15.75" x14ac:dyDescent="0.25">
      <c r="A25" s="81" t="str">
        <f>+CONCATENATE(LEFT(A6,4),". évi eredeti előirányzat KIADÁSOK")</f>
        <v>2019. évi eredeti előirányzat KIADÁSOK</v>
      </c>
      <c r="B25" s="276"/>
    </row>
    <row r="26" spans="1:2" x14ac:dyDescent="0.2">
      <c r="A26" s="272"/>
      <c r="B26" s="272"/>
    </row>
    <row r="27" spans="1:2" x14ac:dyDescent="0.2">
      <c r="A27" s="272" t="s">
        <v>464</v>
      </c>
      <c r="B27" s="272" t="s">
        <v>423</v>
      </c>
    </row>
    <row r="28" spans="1:2" x14ac:dyDescent="0.2">
      <c r="A28" s="272" t="s">
        <v>465</v>
      </c>
      <c r="B28" s="272" t="s">
        <v>432</v>
      </c>
    </row>
    <row r="29" spans="1:2" x14ac:dyDescent="0.2">
      <c r="A29" s="272" t="s">
        <v>466</v>
      </c>
      <c r="B29" s="272" t="s">
        <v>433</v>
      </c>
    </row>
    <row r="30" spans="1:2" x14ac:dyDescent="0.2">
      <c r="A30" s="272"/>
      <c r="B30" s="272"/>
    </row>
    <row r="31" spans="1:2" ht="15.75" x14ac:dyDescent="0.25">
      <c r="A31" s="81" t="str">
        <f>+CONCATENATE(LEFT(A6,4),". évi módosított előirányzat KIADÁSOK")</f>
        <v>2019. évi módosított előirányzat KIADÁSOK</v>
      </c>
      <c r="B31" s="276"/>
    </row>
    <row r="32" spans="1:2" x14ac:dyDescent="0.2">
      <c r="A32" s="272"/>
      <c r="B32" s="272"/>
    </row>
    <row r="33" spans="1:2" x14ac:dyDescent="0.2">
      <c r="A33" s="272" t="s">
        <v>467</v>
      </c>
      <c r="B33" s="272" t="s">
        <v>424</v>
      </c>
    </row>
    <row r="34" spans="1:2" x14ac:dyDescent="0.2">
      <c r="A34" s="272" t="s">
        <v>468</v>
      </c>
      <c r="B34" s="272" t="s">
        <v>434</v>
      </c>
    </row>
    <row r="35" spans="1:2" x14ac:dyDescent="0.2">
      <c r="A35" s="272" t="s">
        <v>469</v>
      </c>
      <c r="B35" s="272" t="s">
        <v>435</v>
      </c>
    </row>
    <row r="36" spans="1:2" x14ac:dyDescent="0.2">
      <c r="A36" s="272"/>
      <c r="B36" s="272"/>
    </row>
    <row r="37" spans="1:2" ht="15.75" x14ac:dyDescent="0.25">
      <c r="A37" s="278" t="str">
        <f>+CONCATENATE(LEFT(A6,4),".évi teljesített KIADÁSOK")</f>
        <v>2019.évi teljesített KIADÁSOK</v>
      </c>
      <c r="B37" s="276"/>
    </row>
    <row r="38" spans="1:2" x14ac:dyDescent="0.2">
      <c r="A38" s="272"/>
      <c r="B38" s="272"/>
    </row>
    <row r="39" spans="1:2" x14ac:dyDescent="0.2">
      <c r="A39" s="272" t="s">
        <v>470</v>
      </c>
      <c r="B39" s="272" t="s">
        <v>425</v>
      </c>
    </row>
    <row r="40" spans="1:2" x14ac:dyDescent="0.2">
      <c r="A40" s="272" t="s">
        <v>471</v>
      </c>
      <c r="B40" s="272" t="s">
        <v>436</v>
      </c>
    </row>
    <row r="41" spans="1:2" x14ac:dyDescent="0.2">
      <c r="A41" s="272" t="s">
        <v>472</v>
      </c>
      <c r="B41" s="272" t="s">
        <v>437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theme="7" tint="0.39997558519241921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71"/>
      <c r="B1" s="912" t="s">
        <v>992</v>
      </c>
      <c r="C1" s="913"/>
      <c r="D1" s="913"/>
      <c r="E1" s="913"/>
    </row>
    <row r="2" spans="1:5" s="211" customFormat="1" ht="24.75" thickBot="1" x14ac:dyDescent="0.25">
      <c r="A2" s="372" t="s">
        <v>454</v>
      </c>
      <c r="B2" s="917" t="s">
        <v>887</v>
      </c>
      <c r="C2" s="915"/>
      <c r="D2" s="918"/>
      <c r="E2" s="373" t="s">
        <v>43</v>
      </c>
    </row>
    <row r="3" spans="1:5" s="211" customFormat="1" ht="24.75" thickBot="1" x14ac:dyDescent="0.25">
      <c r="A3" s="372" t="s">
        <v>134</v>
      </c>
      <c r="B3" s="917" t="s">
        <v>303</v>
      </c>
      <c r="C3" s="915"/>
      <c r="D3" s="918"/>
      <c r="E3" s="373" t="s">
        <v>39</v>
      </c>
    </row>
    <row r="4" spans="1:5" s="212" customFormat="1" ht="15.95" customHeight="1" thickBot="1" x14ac:dyDescent="0.3">
      <c r="A4" s="374"/>
      <c r="B4" s="374"/>
      <c r="C4" s="375"/>
      <c r="D4" s="376"/>
      <c r="E4" s="375">
        <f>'Z_6.1.1.sz.mell'!E4</f>
        <v>0</v>
      </c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tr">
        <f>CONCATENATE('Z_6.1.1.sz.mell'!E5)</f>
        <v>Teljesítés</v>
      </c>
    </row>
    <row r="6" spans="1:5" s="213" customFormat="1" ht="12.95" customHeight="1" thickBot="1" x14ac:dyDescent="0.25">
      <c r="A6" s="408" t="s">
        <v>383</v>
      </c>
      <c r="B6" s="409" t="s">
        <v>384</v>
      </c>
      <c r="C6" s="409" t="s">
        <v>385</v>
      </c>
      <c r="D6" s="410" t="s">
        <v>387</v>
      </c>
      <c r="E6" s="411" t="s">
        <v>386</v>
      </c>
    </row>
    <row r="7" spans="1:5" s="213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149" customFormat="1" ht="12" customHeight="1" thickBot="1" x14ac:dyDescent="0.25">
      <c r="A8" s="74" t="s">
        <v>6</v>
      </c>
      <c r="B8" s="83" t="s">
        <v>404</v>
      </c>
      <c r="C8" s="117">
        <f>SUM(C9:C19)</f>
        <v>190000</v>
      </c>
      <c r="D8" s="117">
        <f>SUM(D9:D19)</f>
        <v>190000</v>
      </c>
      <c r="E8" s="144">
        <f>SUM(E9:E19)</f>
        <v>159469</v>
      </c>
    </row>
    <row r="9" spans="1:5" s="149" customFormat="1" ht="12" customHeight="1" x14ac:dyDescent="0.2">
      <c r="A9" s="206" t="s">
        <v>64</v>
      </c>
      <c r="B9" s="8" t="s">
        <v>184</v>
      </c>
      <c r="C9" s="269"/>
      <c r="D9" s="269"/>
      <c r="E9" s="309">
        <v>8572</v>
      </c>
    </row>
    <row r="10" spans="1:5" s="149" customFormat="1" ht="12" customHeight="1" x14ac:dyDescent="0.2">
      <c r="A10" s="207" t="s">
        <v>65</v>
      </c>
      <c r="B10" s="6" t="s">
        <v>185</v>
      </c>
      <c r="C10" s="114"/>
      <c r="D10" s="114"/>
      <c r="E10" s="261">
        <v>80000</v>
      </c>
    </row>
    <row r="11" spans="1:5" s="149" customFormat="1" ht="12" customHeight="1" x14ac:dyDescent="0.2">
      <c r="A11" s="207" t="s">
        <v>66</v>
      </c>
      <c r="B11" s="6" t="s">
        <v>186</v>
      </c>
      <c r="C11" s="115">
        <v>150000</v>
      </c>
      <c r="D11" s="114">
        <v>150000</v>
      </c>
      <c r="E11" s="261"/>
    </row>
    <row r="12" spans="1:5" s="149" customFormat="1" ht="12" customHeight="1" x14ac:dyDescent="0.2">
      <c r="A12" s="207" t="s">
        <v>67</v>
      </c>
      <c r="B12" s="6" t="s">
        <v>187</v>
      </c>
      <c r="C12" s="115"/>
      <c r="D12" s="114"/>
      <c r="E12" s="261"/>
    </row>
    <row r="13" spans="1:5" s="149" customFormat="1" ht="12" customHeight="1" x14ac:dyDescent="0.2">
      <c r="A13" s="207" t="s">
        <v>98</v>
      </c>
      <c r="B13" s="6" t="s">
        <v>188</v>
      </c>
      <c r="C13" s="115"/>
      <c r="D13" s="114"/>
      <c r="E13" s="261"/>
    </row>
    <row r="14" spans="1:5" s="149" customFormat="1" ht="12" customHeight="1" x14ac:dyDescent="0.2">
      <c r="A14" s="207" t="s">
        <v>68</v>
      </c>
      <c r="B14" s="6" t="s">
        <v>304</v>
      </c>
      <c r="C14" s="115">
        <v>40000</v>
      </c>
      <c r="D14" s="114">
        <v>40000</v>
      </c>
      <c r="E14" s="261">
        <v>30128</v>
      </c>
    </row>
    <row r="15" spans="1:5" s="149" customFormat="1" ht="12" customHeight="1" x14ac:dyDescent="0.2">
      <c r="A15" s="207" t="s">
        <v>69</v>
      </c>
      <c r="B15" s="5" t="s">
        <v>305</v>
      </c>
      <c r="C15" s="114"/>
      <c r="D15" s="114"/>
      <c r="E15" s="261"/>
    </row>
    <row r="16" spans="1:5" s="149" customFormat="1" ht="12" customHeight="1" x14ac:dyDescent="0.2">
      <c r="A16" s="207" t="s">
        <v>77</v>
      </c>
      <c r="B16" s="6" t="s">
        <v>191</v>
      </c>
      <c r="C16" s="267"/>
      <c r="D16" s="267"/>
      <c r="E16" s="265">
        <v>1</v>
      </c>
    </row>
    <row r="17" spans="1:5" s="214" customFormat="1" ht="12" customHeight="1" x14ac:dyDescent="0.2">
      <c r="A17" s="207" t="s">
        <v>78</v>
      </c>
      <c r="B17" s="6" t="s">
        <v>192</v>
      </c>
      <c r="C17" s="114"/>
      <c r="D17" s="114"/>
      <c r="E17" s="261"/>
    </row>
    <row r="18" spans="1:5" s="214" customFormat="1" ht="12" customHeight="1" x14ac:dyDescent="0.2">
      <c r="A18" s="207" t="s">
        <v>79</v>
      </c>
      <c r="B18" s="6" t="s">
        <v>335</v>
      </c>
      <c r="C18" s="116"/>
      <c r="D18" s="116"/>
      <c r="E18" s="262"/>
    </row>
    <row r="19" spans="1:5" s="214" customFormat="1" ht="12" customHeight="1" thickBot="1" x14ac:dyDescent="0.25">
      <c r="A19" s="207" t="s">
        <v>80</v>
      </c>
      <c r="B19" s="5" t="s">
        <v>193</v>
      </c>
      <c r="C19" s="116"/>
      <c r="D19" s="116"/>
      <c r="E19" s="262">
        <v>40768</v>
      </c>
    </row>
    <row r="20" spans="1:5" s="149" customFormat="1" ht="12" customHeight="1" thickBot="1" x14ac:dyDescent="0.25">
      <c r="A20" s="74" t="s">
        <v>7</v>
      </c>
      <c r="B20" s="83" t="s">
        <v>306</v>
      </c>
      <c r="C20" s="117">
        <f>SUM(C21:C23)</f>
        <v>0</v>
      </c>
      <c r="D20" s="117">
        <f>SUM(D21:D23)</f>
        <v>2973284</v>
      </c>
      <c r="E20" s="144">
        <f>SUM(E21:E23)</f>
        <v>3012308</v>
      </c>
    </row>
    <row r="21" spans="1:5" s="214" customFormat="1" ht="12" customHeight="1" x14ac:dyDescent="0.2">
      <c r="A21" s="207" t="s">
        <v>70</v>
      </c>
      <c r="B21" s="7" t="s">
        <v>166</v>
      </c>
      <c r="C21" s="114"/>
      <c r="D21" s="114"/>
      <c r="E21" s="261"/>
    </row>
    <row r="22" spans="1:5" s="214" customFormat="1" ht="12" customHeight="1" x14ac:dyDescent="0.2">
      <c r="A22" s="207" t="s">
        <v>71</v>
      </c>
      <c r="B22" s="6" t="s">
        <v>307</v>
      </c>
      <c r="C22" s="114"/>
      <c r="D22" s="114"/>
      <c r="E22" s="261"/>
    </row>
    <row r="23" spans="1:5" s="214" customFormat="1" ht="12" customHeight="1" x14ac:dyDescent="0.2">
      <c r="A23" s="207" t="s">
        <v>72</v>
      </c>
      <c r="B23" s="6" t="s">
        <v>308</v>
      </c>
      <c r="C23" s="114"/>
      <c r="D23" s="114">
        <v>2973284</v>
      </c>
      <c r="E23" s="261">
        <v>3012308</v>
      </c>
    </row>
    <row r="24" spans="1:5" s="214" customFormat="1" ht="12" customHeight="1" thickBot="1" x14ac:dyDescent="0.25">
      <c r="A24" s="207" t="s">
        <v>73</v>
      </c>
      <c r="B24" s="6" t="s">
        <v>405</v>
      </c>
      <c r="C24" s="114"/>
      <c r="D24" s="114"/>
      <c r="E24" s="261"/>
    </row>
    <row r="25" spans="1:5" s="214" customFormat="1" ht="12" customHeight="1" thickBot="1" x14ac:dyDescent="0.25">
      <c r="A25" s="78" t="s">
        <v>8</v>
      </c>
      <c r="B25" s="59" t="s">
        <v>112</v>
      </c>
      <c r="C25" s="311"/>
      <c r="D25" s="311"/>
      <c r="E25" s="143"/>
    </row>
    <row r="26" spans="1:5" s="214" customFormat="1" ht="12" customHeight="1" thickBot="1" x14ac:dyDescent="0.25">
      <c r="A26" s="78" t="s">
        <v>9</v>
      </c>
      <c r="B26" s="59" t="s">
        <v>406</v>
      </c>
      <c r="C26" s="117">
        <f>+C27+C28+C29</f>
        <v>0</v>
      </c>
      <c r="D26" s="117">
        <f>+D27+D28+D29</f>
        <v>0</v>
      </c>
      <c r="E26" s="144">
        <f>+E27+E28+E29</f>
        <v>0</v>
      </c>
    </row>
    <row r="27" spans="1:5" s="214" customFormat="1" ht="12" customHeight="1" x14ac:dyDescent="0.2">
      <c r="A27" s="208" t="s">
        <v>175</v>
      </c>
      <c r="B27" s="209" t="s">
        <v>171</v>
      </c>
      <c r="C27" s="268"/>
      <c r="D27" s="268"/>
      <c r="E27" s="266"/>
    </row>
    <row r="28" spans="1:5" s="214" customFormat="1" ht="12" customHeight="1" x14ac:dyDescent="0.2">
      <c r="A28" s="208" t="s">
        <v>176</v>
      </c>
      <c r="B28" s="209" t="s">
        <v>307</v>
      </c>
      <c r="C28" s="114"/>
      <c r="D28" s="114"/>
      <c r="E28" s="261"/>
    </row>
    <row r="29" spans="1:5" s="214" customFormat="1" ht="12" customHeight="1" x14ac:dyDescent="0.2">
      <c r="A29" s="208" t="s">
        <v>177</v>
      </c>
      <c r="B29" s="210" t="s">
        <v>309</v>
      </c>
      <c r="C29" s="114"/>
      <c r="D29" s="114"/>
      <c r="E29" s="261"/>
    </row>
    <row r="30" spans="1:5" s="214" customFormat="1" ht="12" customHeight="1" thickBot="1" x14ac:dyDescent="0.25">
      <c r="A30" s="207" t="s">
        <v>178</v>
      </c>
      <c r="B30" s="62" t="s">
        <v>407</v>
      </c>
      <c r="C30" s="50"/>
      <c r="D30" s="50"/>
      <c r="E30" s="310"/>
    </row>
    <row r="31" spans="1:5" s="214" customFormat="1" ht="12" customHeight="1" thickBot="1" x14ac:dyDescent="0.25">
      <c r="A31" s="78" t="s">
        <v>10</v>
      </c>
      <c r="B31" s="59" t="s">
        <v>310</v>
      </c>
      <c r="C31" s="117">
        <f>+C32+C33+C34</f>
        <v>0</v>
      </c>
      <c r="D31" s="117">
        <f>+D32+D33+D34</f>
        <v>0</v>
      </c>
      <c r="E31" s="144">
        <f>+E32+E33+E34</f>
        <v>0</v>
      </c>
    </row>
    <row r="32" spans="1:5" s="214" customFormat="1" ht="12" customHeight="1" x14ac:dyDescent="0.2">
      <c r="A32" s="208" t="s">
        <v>57</v>
      </c>
      <c r="B32" s="209" t="s">
        <v>198</v>
      </c>
      <c r="C32" s="268"/>
      <c r="D32" s="268"/>
      <c r="E32" s="266"/>
    </row>
    <row r="33" spans="1:5" s="214" customFormat="1" ht="12" customHeight="1" x14ac:dyDescent="0.2">
      <c r="A33" s="208" t="s">
        <v>58</v>
      </c>
      <c r="B33" s="210" t="s">
        <v>199</v>
      </c>
      <c r="C33" s="118"/>
      <c r="D33" s="118"/>
      <c r="E33" s="263"/>
    </row>
    <row r="34" spans="1:5" s="214" customFormat="1" ht="12" customHeight="1" thickBot="1" x14ac:dyDescent="0.25">
      <c r="A34" s="207" t="s">
        <v>59</v>
      </c>
      <c r="B34" s="62" t="s">
        <v>200</v>
      </c>
      <c r="C34" s="50"/>
      <c r="D34" s="50"/>
      <c r="E34" s="310"/>
    </row>
    <row r="35" spans="1:5" s="149" customFormat="1" ht="12" customHeight="1" thickBot="1" x14ac:dyDescent="0.25">
      <c r="A35" s="78" t="s">
        <v>11</v>
      </c>
      <c r="B35" s="59" t="s">
        <v>283</v>
      </c>
      <c r="C35" s="311"/>
      <c r="D35" s="311"/>
      <c r="E35" s="143"/>
    </row>
    <row r="36" spans="1:5" s="149" customFormat="1" ht="12" customHeight="1" thickBot="1" x14ac:dyDescent="0.25">
      <c r="A36" s="78" t="s">
        <v>12</v>
      </c>
      <c r="B36" s="59" t="s">
        <v>311</v>
      </c>
      <c r="C36" s="311"/>
      <c r="D36" s="311"/>
      <c r="E36" s="143"/>
    </row>
    <row r="37" spans="1:5" s="149" customFormat="1" ht="12" customHeight="1" thickBot="1" x14ac:dyDescent="0.25">
      <c r="A37" s="74" t="s">
        <v>13</v>
      </c>
      <c r="B37" s="59" t="s">
        <v>312</v>
      </c>
      <c r="C37" s="117">
        <f>+C8+C20+C25+C26+C31+C35+C36</f>
        <v>190000</v>
      </c>
      <c r="D37" s="117">
        <f>+D8+D20+D25+D26+D31+D35+D36</f>
        <v>3163284</v>
      </c>
      <c r="E37" s="144">
        <f>+E8+E20+E25+E26+E31+E35+E36</f>
        <v>3171777</v>
      </c>
    </row>
    <row r="38" spans="1:5" s="149" customFormat="1" ht="12" customHeight="1" thickBot="1" x14ac:dyDescent="0.25">
      <c r="A38" s="84" t="s">
        <v>14</v>
      </c>
      <c r="B38" s="59" t="s">
        <v>313</v>
      </c>
      <c r="C38" s="117">
        <f>+C39+C40+C41</f>
        <v>89259000</v>
      </c>
      <c r="D38" s="117">
        <f>+D39+D40+D41</f>
        <v>92934338</v>
      </c>
      <c r="E38" s="144">
        <f>+E39+E40+E41</f>
        <v>89697904</v>
      </c>
    </row>
    <row r="39" spans="1:5" s="149" customFormat="1" ht="12" customHeight="1" x14ac:dyDescent="0.2">
      <c r="A39" s="208" t="s">
        <v>314</v>
      </c>
      <c r="B39" s="209" t="s">
        <v>148</v>
      </c>
      <c r="C39" s="790">
        <v>20000</v>
      </c>
      <c r="D39" s="268">
        <v>139628</v>
      </c>
      <c r="E39" s="266">
        <v>139628</v>
      </c>
    </row>
    <row r="40" spans="1:5" s="149" customFormat="1" ht="12" customHeight="1" x14ac:dyDescent="0.2">
      <c r="A40" s="208" t="s">
        <v>315</v>
      </c>
      <c r="B40" s="210" t="s">
        <v>0</v>
      </c>
      <c r="C40" s="786"/>
      <c r="D40" s="118"/>
      <c r="E40" s="263"/>
    </row>
    <row r="41" spans="1:5" s="214" customFormat="1" ht="12" customHeight="1" thickBot="1" x14ac:dyDescent="0.25">
      <c r="A41" s="207" t="s">
        <v>316</v>
      </c>
      <c r="B41" s="62" t="s">
        <v>317</v>
      </c>
      <c r="C41" s="787">
        <v>89239000</v>
      </c>
      <c r="D41" s="50">
        <v>92794710</v>
      </c>
      <c r="E41" s="310">
        <v>89558276</v>
      </c>
    </row>
    <row r="42" spans="1:5" s="214" customFormat="1" ht="15.2" customHeight="1" thickBot="1" x14ac:dyDescent="0.25">
      <c r="A42" s="84" t="s">
        <v>15</v>
      </c>
      <c r="B42" s="85" t="s">
        <v>318</v>
      </c>
      <c r="C42" s="312">
        <f>+C37+C38</f>
        <v>89449000</v>
      </c>
      <c r="D42" s="312">
        <f>+D37+D38</f>
        <v>96097622</v>
      </c>
      <c r="E42" s="147">
        <f>+E37+E38</f>
        <v>92869681</v>
      </c>
    </row>
    <row r="43" spans="1:5" s="214" customFormat="1" ht="15.2" customHeight="1" x14ac:dyDescent="0.2">
      <c r="A43" s="86"/>
      <c r="B43" s="87"/>
      <c r="C43" s="145"/>
    </row>
    <row r="44" spans="1:5" ht="13.5" thickBot="1" x14ac:dyDescent="0.25">
      <c r="A44" s="88"/>
      <c r="B44" s="89"/>
      <c r="C44" s="146"/>
    </row>
    <row r="45" spans="1:5" s="213" customFormat="1" ht="16.5" customHeight="1" thickBot="1" x14ac:dyDescent="0.25">
      <c r="A45" s="908" t="s">
        <v>41</v>
      </c>
      <c r="B45" s="909"/>
      <c r="C45" s="909"/>
      <c r="D45" s="909"/>
      <c r="E45" s="910"/>
    </row>
    <row r="46" spans="1:5" s="215" customFormat="1" ht="12" customHeight="1" thickBot="1" x14ac:dyDescent="0.25">
      <c r="A46" s="78" t="s">
        <v>6</v>
      </c>
      <c r="B46" s="59" t="s">
        <v>319</v>
      </c>
      <c r="C46" s="117">
        <f>SUM(C47:C51)</f>
        <v>87925000</v>
      </c>
      <c r="D46" s="117">
        <f>SUM(D47:D51)</f>
        <v>94573622</v>
      </c>
      <c r="E46" s="144">
        <f>SUM(E47:E51)</f>
        <v>92437916</v>
      </c>
    </row>
    <row r="47" spans="1:5" ht="12" customHeight="1" x14ac:dyDescent="0.2">
      <c r="A47" s="207" t="s">
        <v>64</v>
      </c>
      <c r="B47" s="7" t="s">
        <v>35</v>
      </c>
      <c r="C47" s="788">
        <v>60794000</v>
      </c>
      <c r="D47" s="268">
        <v>68550000</v>
      </c>
      <c r="E47" s="266">
        <v>68360558</v>
      </c>
    </row>
    <row r="48" spans="1:5" ht="12" customHeight="1" x14ac:dyDescent="0.2">
      <c r="A48" s="207" t="s">
        <v>65</v>
      </c>
      <c r="B48" s="6" t="s">
        <v>121</v>
      </c>
      <c r="C48" s="789">
        <v>11685000</v>
      </c>
      <c r="D48" s="49">
        <v>13550000</v>
      </c>
      <c r="E48" s="264">
        <v>13240979</v>
      </c>
    </row>
    <row r="49" spans="1:5" ht="12" customHeight="1" x14ac:dyDescent="0.2">
      <c r="A49" s="207" t="s">
        <v>66</v>
      </c>
      <c r="B49" s="6" t="s">
        <v>91</v>
      </c>
      <c r="C49" s="789">
        <v>15446000</v>
      </c>
      <c r="D49" s="49">
        <v>12473622</v>
      </c>
      <c r="E49" s="264">
        <v>10836379</v>
      </c>
    </row>
    <row r="50" spans="1:5" ht="12" customHeight="1" x14ac:dyDescent="0.2">
      <c r="A50" s="207" t="s">
        <v>67</v>
      </c>
      <c r="B50" s="6" t="s">
        <v>122</v>
      </c>
      <c r="C50" s="49"/>
      <c r="D50" s="49"/>
      <c r="E50" s="264"/>
    </row>
    <row r="51" spans="1:5" ht="12" customHeight="1" thickBot="1" x14ac:dyDescent="0.25">
      <c r="A51" s="207" t="s">
        <v>98</v>
      </c>
      <c r="B51" s="6" t="s">
        <v>123</v>
      </c>
      <c r="C51" s="49"/>
      <c r="D51" s="49"/>
      <c r="E51" s="264"/>
    </row>
    <row r="52" spans="1:5" ht="12" customHeight="1" thickBot="1" x14ac:dyDescent="0.25">
      <c r="A52" s="78" t="s">
        <v>7</v>
      </c>
      <c r="B52" s="59" t="s">
        <v>320</v>
      </c>
      <c r="C52" s="117">
        <f>SUM(C53:C55)</f>
        <v>1524000</v>
      </c>
      <c r="D52" s="117">
        <f>SUM(D53:D55)</f>
        <v>1524000</v>
      </c>
      <c r="E52" s="144">
        <f>SUM(E53:E55)</f>
        <v>372534</v>
      </c>
    </row>
    <row r="53" spans="1:5" s="215" customFormat="1" ht="12" customHeight="1" x14ac:dyDescent="0.2">
      <c r="A53" s="207" t="s">
        <v>70</v>
      </c>
      <c r="B53" s="7" t="s">
        <v>142</v>
      </c>
      <c r="C53" s="788">
        <v>1524000</v>
      </c>
      <c r="D53" s="268">
        <v>1524000</v>
      </c>
      <c r="E53" s="266">
        <v>372534</v>
      </c>
    </row>
    <row r="54" spans="1:5" ht="12" customHeight="1" x14ac:dyDescent="0.2">
      <c r="A54" s="207" t="s">
        <v>71</v>
      </c>
      <c r="B54" s="6" t="s">
        <v>125</v>
      </c>
      <c r="C54" s="49"/>
      <c r="D54" s="49"/>
      <c r="E54" s="264"/>
    </row>
    <row r="55" spans="1:5" ht="12" customHeight="1" x14ac:dyDescent="0.2">
      <c r="A55" s="207" t="s">
        <v>72</v>
      </c>
      <c r="B55" s="6" t="s">
        <v>42</v>
      </c>
      <c r="C55" s="49"/>
      <c r="D55" s="49"/>
      <c r="E55" s="264"/>
    </row>
    <row r="56" spans="1:5" ht="12" customHeight="1" thickBot="1" x14ac:dyDescent="0.25">
      <c r="A56" s="207" t="s">
        <v>73</v>
      </c>
      <c r="B56" s="6" t="s">
        <v>408</v>
      </c>
      <c r="C56" s="49"/>
      <c r="D56" s="49"/>
      <c r="E56" s="264"/>
    </row>
    <row r="57" spans="1:5" ht="12" customHeight="1" thickBot="1" x14ac:dyDescent="0.25">
      <c r="A57" s="78" t="s">
        <v>8</v>
      </c>
      <c r="B57" s="59" t="s">
        <v>2</v>
      </c>
      <c r="C57" s="311"/>
      <c r="D57" s="311"/>
      <c r="E57" s="143"/>
    </row>
    <row r="58" spans="1:5" ht="15.2" customHeight="1" thickBot="1" x14ac:dyDescent="0.25">
      <c r="A58" s="78" t="s">
        <v>9</v>
      </c>
      <c r="B58" s="90" t="s">
        <v>409</v>
      </c>
      <c r="C58" s="312">
        <f>+C46+C52+C57</f>
        <v>89449000</v>
      </c>
      <c r="D58" s="312">
        <f>+D46+D52+D57</f>
        <v>96097622</v>
      </c>
      <c r="E58" s="147">
        <f>+E46+E52+E57</f>
        <v>92810450</v>
      </c>
    </row>
    <row r="59" spans="1:5" ht="13.5" thickBot="1" x14ac:dyDescent="0.25">
      <c r="C59" s="705">
        <f>C42-C58</f>
        <v>0</v>
      </c>
      <c r="D59" s="705">
        <f>D42-D58</f>
        <v>0</v>
      </c>
      <c r="E59" s="148"/>
    </row>
    <row r="60" spans="1:5" ht="15.2" customHeight="1" thickBot="1" x14ac:dyDescent="0.25">
      <c r="A60" s="314" t="s">
        <v>487</v>
      </c>
      <c r="B60" s="315"/>
      <c r="C60" s="307">
        <v>18</v>
      </c>
      <c r="D60" s="307"/>
      <c r="E60" s="306">
        <v>18</v>
      </c>
    </row>
    <row r="61" spans="1:5" ht="14.45" customHeight="1" thickBot="1" x14ac:dyDescent="0.25">
      <c r="A61" s="316" t="s">
        <v>488</v>
      </c>
      <c r="B61" s="317"/>
      <c r="C61" s="307"/>
      <c r="D61" s="307"/>
      <c r="E61" s="306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theme="7" tint="0.39997558519241921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71"/>
      <c r="B1" s="912" t="s">
        <v>993</v>
      </c>
      <c r="C1" s="913"/>
      <c r="D1" s="913"/>
      <c r="E1" s="913"/>
    </row>
    <row r="2" spans="1:5" s="211" customFormat="1" ht="24.75" thickBot="1" x14ac:dyDescent="0.25">
      <c r="A2" s="372" t="s">
        <v>454</v>
      </c>
      <c r="B2" s="917" t="s">
        <v>888</v>
      </c>
      <c r="C2" s="915"/>
      <c r="D2" s="918"/>
      <c r="E2" s="373" t="s">
        <v>43</v>
      </c>
    </row>
    <row r="3" spans="1:5" s="211" customFormat="1" ht="24.75" thickBot="1" x14ac:dyDescent="0.25">
      <c r="A3" s="372" t="s">
        <v>134</v>
      </c>
      <c r="B3" s="917" t="s">
        <v>889</v>
      </c>
      <c r="C3" s="915"/>
      <c r="D3" s="918"/>
      <c r="E3" s="373" t="s">
        <v>43</v>
      </c>
    </row>
    <row r="4" spans="1:5" s="212" customFormat="1" ht="15.95" customHeight="1" thickBot="1" x14ac:dyDescent="0.3">
      <c r="A4" s="374"/>
      <c r="B4" s="374"/>
      <c r="C4" s="375"/>
      <c r="D4" s="376"/>
      <c r="E4" s="375">
        <f>'Z_7.sz.mell'!E4</f>
        <v>0</v>
      </c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tr">
        <f>CONCATENATE('Z_7.sz.mell'!E5)</f>
        <v>Teljesítés</v>
      </c>
    </row>
    <row r="6" spans="1:5" s="213" customFormat="1" ht="12.95" customHeight="1" thickBot="1" x14ac:dyDescent="0.25">
      <c r="A6" s="408" t="s">
        <v>383</v>
      </c>
      <c r="B6" s="409" t="s">
        <v>384</v>
      </c>
      <c r="C6" s="409" t="s">
        <v>385</v>
      </c>
      <c r="D6" s="410" t="s">
        <v>387</v>
      </c>
      <c r="E6" s="411" t="s">
        <v>386</v>
      </c>
    </row>
    <row r="7" spans="1:5" s="213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149" customFormat="1" ht="12" customHeight="1" thickBot="1" x14ac:dyDescent="0.25">
      <c r="A8" s="74" t="s">
        <v>6</v>
      </c>
      <c r="B8" s="83" t="s">
        <v>404</v>
      </c>
      <c r="C8" s="117">
        <f>SUM(C9:C19)</f>
        <v>0</v>
      </c>
      <c r="D8" s="117">
        <f>SUM(D9:D19)</f>
        <v>0</v>
      </c>
      <c r="E8" s="144">
        <f>SUM(E9:E19)</f>
        <v>12425</v>
      </c>
    </row>
    <row r="9" spans="1:5" s="149" customFormat="1" ht="12" customHeight="1" x14ac:dyDescent="0.2">
      <c r="A9" s="206" t="s">
        <v>64</v>
      </c>
      <c r="B9" s="8" t="s">
        <v>184</v>
      </c>
      <c r="C9" s="269"/>
      <c r="D9" s="269"/>
      <c r="E9" s="309"/>
    </row>
    <row r="10" spans="1:5" s="149" customFormat="1" ht="12" customHeight="1" x14ac:dyDescent="0.2">
      <c r="A10" s="207" t="s">
        <v>65</v>
      </c>
      <c r="B10" s="6" t="s">
        <v>185</v>
      </c>
      <c r="C10" s="114"/>
      <c r="D10" s="114"/>
      <c r="E10" s="261"/>
    </row>
    <row r="11" spans="1:5" s="149" customFormat="1" ht="12" customHeight="1" x14ac:dyDescent="0.2">
      <c r="A11" s="207" t="s">
        <v>66</v>
      </c>
      <c r="B11" s="6" t="s">
        <v>186</v>
      </c>
      <c r="C11" s="114"/>
      <c r="D11" s="114"/>
      <c r="E11" s="261"/>
    </row>
    <row r="12" spans="1:5" s="149" customFormat="1" ht="12" customHeight="1" x14ac:dyDescent="0.2">
      <c r="A12" s="207" t="s">
        <v>67</v>
      </c>
      <c r="B12" s="6" t="s">
        <v>187</v>
      </c>
      <c r="C12" s="114"/>
      <c r="D12" s="114"/>
      <c r="E12" s="261"/>
    </row>
    <row r="13" spans="1:5" s="149" customFormat="1" ht="12" customHeight="1" x14ac:dyDescent="0.2">
      <c r="A13" s="207" t="s">
        <v>98</v>
      </c>
      <c r="B13" s="6" t="s">
        <v>188</v>
      </c>
      <c r="C13" s="114"/>
      <c r="D13" s="114"/>
      <c r="E13" s="261"/>
    </row>
    <row r="14" spans="1:5" s="149" customFormat="1" ht="12" customHeight="1" x14ac:dyDescent="0.2">
      <c r="A14" s="207" t="s">
        <v>68</v>
      </c>
      <c r="B14" s="6" t="s">
        <v>304</v>
      </c>
      <c r="C14" s="115"/>
      <c r="D14" s="114"/>
      <c r="E14" s="261"/>
    </row>
    <row r="15" spans="1:5" s="149" customFormat="1" ht="12" customHeight="1" x14ac:dyDescent="0.2">
      <c r="A15" s="207" t="s">
        <v>69</v>
      </c>
      <c r="B15" s="5" t="s">
        <v>305</v>
      </c>
      <c r="C15" s="115"/>
      <c r="D15" s="114"/>
      <c r="E15" s="261"/>
    </row>
    <row r="16" spans="1:5" s="149" customFormat="1" ht="12" customHeight="1" x14ac:dyDescent="0.2">
      <c r="A16" s="207" t="s">
        <v>77</v>
      </c>
      <c r="B16" s="6" t="s">
        <v>191</v>
      </c>
      <c r="C16" s="161"/>
      <c r="D16" s="267"/>
      <c r="E16" s="265"/>
    </row>
    <row r="17" spans="1:5" s="214" customFormat="1" ht="12" customHeight="1" x14ac:dyDescent="0.2">
      <c r="A17" s="207" t="s">
        <v>78</v>
      </c>
      <c r="B17" s="6" t="s">
        <v>192</v>
      </c>
      <c r="C17" s="115"/>
      <c r="D17" s="114"/>
      <c r="E17" s="261"/>
    </row>
    <row r="18" spans="1:5" s="214" customFormat="1" ht="12" customHeight="1" x14ac:dyDescent="0.2">
      <c r="A18" s="207" t="s">
        <v>79</v>
      </c>
      <c r="B18" s="6" t="s">
        <v>335</v>
      </c>
      <c r="C18" s="791"/>
      <c r="D18" s="116"/>
      <c r="E18" s="262"/>
    </row>
    <row r="19" spans="1:5" s="214" customFormat="1" ht="12" customHeight="1" thickBot="1" x14ac:dyDescent="0.25">
      <c r="A19" s="207" t="s">
        <v>80</v>
      </c>
      <c r="B19" s="5" t="s">
        <v>193</v>
      </c>
      <c r="C19" s="791"/>
      <c r="D19" s="116"/>
      <c r="E19" s="262">
        <v>12425</v>
      </c>
    </row>
    <row r="20" spans="1:5" s="149" customFormat="1" ht="12" customHeight="1" thickBot="1" x14ac:dyDescent="0.25">
      <c r="A20" s="74" t="s">
        <v>7</v>
      </c>
      <c r="B20" s="83" t="s">
        <v>306</v>
      </c>
      <c r="C20" s="117">
        <f>SUM(C21:C23)</f>
        <v>0</v>
      </c>
      <c r="D20" s="117">
        <f>SUM(D21:D23)</f>
        <v>0</v>
      </c>
      <c r="E20" s="144">
        <f>SUM(E21:E23)</f>
        <v>0</v>
      </c>
    </row>
    <row r="21" spans="1:5" s="214" customFormat="1" ht="12" customHeight="1" x14ac:dyDescent="0.2">
      <c r="A21" s="207" t="s">
        <v>70</v>
      </c>
      <c r="B21" s="7" t="s">
        <v>166</v>
      </c>
      <c r="C21" s="114"/>
      <c r="D21" s="114"/>
      <c r="E21" s="261"/>
    </row>
    <row r="22" spans="1:5" s="214" customFormat="1" ht="12" customHeight="1" x14ac:dyDescent="0.2">
      <c r="A22" s="207" t="s">
        <v>71</v>
      </c>
      <c r="B22" s="6" t="s">
        <v>307</v>
      </c>
      <c r="C22" s="114"/>
      <c r="D22" s="114"/>
      <c r="E22" s="261"/>
    </row>
    <row r="23" spans="1:5" s="214" customFormat="1" ht="12" customHeight="1" x14ac:dyDescent="0.2">
      <c r="A23" s="207" t="s">
        <v>72</v>
      </c>
      <c r="B23" s="6" t="s">
        <v>308</v>
      </c>
      <c r="C23" s="114"/>
      <c r="D23" s="114"/>
      <c r="E23" s="261"/>
    </row>
    <row r="24" spans="1:5" s="214" customFormat="1" ht="12" customHeight="1" thickBot="1" x14ac:dyDescent="0.25">
      <c r="A24" s="207" t="s">
        <v>73</v>
      </c>
      <c r="B24" s="6" t="s">
        <v>405</v>
      </c>
      <c r="C24" s="114"/>
      <c r="D24" s="114"/>
      <c r="E24" s="261"/>
    </row>
    <row r="25" spans="1:5" s="214" customFormat="1" ht="12" customHeight="1" thickBot="1" x14ac:dyDescent="0.25">
      <c r="A25" s="78" t="s">
        <v>8</v>
      </c>
      <c r="B25" s="59" t="s">
        <v>112</v>
      </c>
      <c r="C25" s="311"/>
      <c r="D25" s="311"/>
      <c r="E25" s="143"/>
    </row>
    <row r="26" spans="1:5" s="214" customFormat="1" ht="12" customHeight="1" thickBot="1" x14ac:dyDescent="0.25">
      <c r="A26" s="78" t="s">
        <v>9</v>
      </c>
      <c r="B26" s="59" t="s">
        <v>406</v>
      </c>
      <c r="C26" s="117">
        <f>+C27+C28+C29</f>
        <v>0</v>
      </c>
      <c r="D26" s="117">
        <f>+D27+D28+D29</f>
        <v>0</v>
      </c>
      <c r="E26" s="144">
        <f>+E27+E28+E29</f>
        <v>0</v>
      </c>
    </row>
    <row r="27" spans="1:5" s="214" customFormat="1" ht="12" customHeight="1" x14ac:dyDescent="0.2">
      <c r="A27" s="208" t="s">
        <v>175</v>
      </c>
      <c r="B27" s="209" t="s">
        <v>171</v>
      </c>
      <c r="C27" s="268"/>
      <c r="D27" s="268"/>
      <c r="E27" s="266"/>
    </row>
    <row r="28" spans="1:5" s="214" customFormat="1" ht="12" customHeight="1" x14ac:dyDescent="0.2">
      <c r="A28" s="208" t="s">
        <v>176</v>
      </c>
      <c r="B28" s="209" t="s">
        <v>307</v>
      </c>
      <c r="C28" s="114"/>
      <c r="D28" s="114"/>
      <c r="E28" s="261"/>
    </row>
    <row r="29" spans="1:5" s="214" customFormat="1" ht="12" customHeight="1" x14ac:dyDescent="0.2">
      <c r="A29" s="208" t="s">
        <v>177</v>
      </c>
      <c r="B29" s="210" t="s">
        <v>309</v>
      </c>
      <c r="C29" s="114"/>
      <c r="D29" s="114"/>
      <c r="E29" s="261"/>
    </row>
    <row r="30" spans="1:5" s="214" customFormat="1" ht="12" customHeight="1" thickBot="1" x14ac:dyDescent="0.25">
      <c r="A30" s="207" t="s">
        <v>178</v>
      </c>
      <c r="B30" s="62" t="s">
        <v>407</v>
      </c>
      <c r="C30" s="50"/>
      <c r="D30" s="50"/>
      <c r="E30" s="310"/>
    </row>
    <row r="31" spans="1:5" s="214" customFormat="1" ht="12" customHeight="1" thickBot="1" x14ac:dyDescent="0.25">
      <c r="A31" s="78" t="s">
        <v>10</v>
      </c>
      <c r="B31" s="59" t="s">
        <v>310</v>
      </c>
      <c r="C31" s="117">
        <f>+C32+C33+C34</f>
        <v>0</v>
      </c>
      <c r="D31" s="117">
        <f>+D32+D33+D34</f>
        <v>0</v>
      </c>
      <c r="E31" s="144">
        <f>+E32+E33+E34</f>
        <v>0</v>
      </c>
    </row>
    <row r="32" spans="1:5" s="214" customFormat="1" ht="12" customHeight="1" x14ac:dyDescent="0.2">
      <c r="A32" s="208" t="s">
        <v>57</v>
      </c>
      <c r="B32" s="209" t="s">
        <v>198</v>
      </c>
      <c r="C32" s="268"/>
      <c r="D32" s="268"/>
      <c r="E32" s="266"/>
    </row>
    <row r="33" spans="1:5" s="214" customFormat="1" ht="12" customHeight="1" x14ac:dyDescent="0.2">
      <c r="A33" s="208" t="s">
        <v>58</v>
      </c>
      <c r="B33" s="210" t="s">
        <v>199</v>
      </c>
      <c r="C33" s="118"/>
      <c r="D33" s="118"/>
      <c r="E33" s="263"/>
    </row>
    <row r="34" spans="1:5" s="214" customFormat="1" ht="12" customHeight="1" thickBot="1" x14ac:dyDescent="0.25">
      <c r="A34" s="207" t="s">
        <v>59</v>
      </c>
      <c r="B34" s="62" t="s">
        <v>200</v>
      </c>
      <c r="C34" s="50"/>
      <c r="D34" s="50"/>
      <c r="E34" s="310"/>
    </row>
    <row r="35" spans="1:5" s="149" customFormat="1" ht="12" customHeight="1" thickBot="1" x14ac:dyDescent="0.25">
      <c r="A35" s="78" t="s">
        <v>11</v>
      </c>
      <c r="B35" s="59" t="s">
        <v>283</v>
      </c>
      <c r="C35" s="311"/>
      <c r="D35" s="311"/>
      <c r="E35" s="143"/>
    </row>
    <row r="36" spans="1:5" s="149" customFormat="1" ht="12" customHeight="1" thickBot="1" x14ac:dyDescent="0.25">
      <c r="A36" s="78" t="s">
        <v>12</v>
      </c>
      <c r="B36" s="59" t="s">
        <v>311</v>
      </c>
      <c r="C36" s="311"/>
      <c r="D36" s="311"/>
      <c r="E36" s="143"/>
    </row>
    <row r="37" spans="1:5" s="149" customFormat="1" ht="12" customHeight="1" thickBot="1" x14ac:dyDescent="0.25">
      <c r="A37" s="74" t="s">
        <v>13</v>
      </c>
      <c r="B37" s="59" t="s">
        <v>312</v>
      </c>
      <c r="C37" s="117">
        <f>+C8+C20+C25+C26+C31+C35+C36</f>
        <v>0</v>
      </c>
      <c r="D37" s="117">
        <f>+D8+D20+D25+D26+D31+D35+D36</f>
        <v>0</v>
      </c>
      <c r="E37" s="144">
        <f>+E8+E20+E25+E26+E31+E35+E36</f>
        <v>12425</v>
      </c>
    </row>
    <row r="38" spans="1:5" s="149" customFormat="1" ht="12" customHeight="1" thickBot="1" x14ac:dyDescent="0.25">
      <c r="A38" s="84" t="s">
        <v>14</v>
      </c>
      <c r="B38" s="59" t="s">
        <v>313</v>
      </c>
      <c r="C38" s="117">
        <f>+C39+C40+C41</f>
        <v>82841000</v>
      </c>
      <c r="D38" s="117">
        <f>+D39+D40+D41</f>
        <v>82982000</v>
      </c>
      <c r="E38" s="144">
        <f>+E39+E40+E41</f>
        <v>77785903</v>
      </c>
    </row>
    <row r="39" spans="1:5" s="149" customFormat="1" ht="12" customHeight="1" x14ac:dyDescent="0.2">
      <c r="A39" s="208" t="s">
        <v>314</v>
      </c>
      <c r="B39" s="209" t="s">
        <v>148</v>
      </c>
      <c r="C39" s="788">
        <v>30000</v>
      </c>
      <c r="D39" s="268">
        <v>29575</v>
      </c>
      <c r="E39" s="266">
        <v>29575</v>
      </c>
    </row>
    <row r="40" spans="1:5" s="149" customFormat="1" ht="12" customHeight="1" x14ac:dyDescent="0.2">
      <c r="A40" s="208" t="s">
        <v>315</v>
      </c>
      <c r="B40" s="210" t="s">
        <v>0</v>
      </c>
      <c r="C40" s="786"/>
      <c r="D40" s="118"/>
      <c r="E40" s="263"/>
    </row>
    <row r="41" spans="1:5" s="214" customFormat="1" ht="12" customHeight="1" thickBot="1" x14ac:dyDescent="0.25">
      <c r="A41" s="207" t="s">
        <v>316</v>
      </c>
      <c r="B41" s="62" t="s">
        <v>317</v>
      </c>
      <c r="C41" s="787">
        <v>82811000</v>
      </c>
      <c r="D41" s="50">
        <v>82952425</v>
      </c>
      <c r="E41" s="310">
        <v>77756328</v>
      </c>
    </row>
    <row r="42" spans="1:5" s="214" customFormat="1" ht="15.2" customHeight="1" thickBot="1" x14ac:dyDescent="0.25">
      <c r="A42" s="84" t="s">
        <v>15</v>
      </c>
      <c r="B42" s="85" t="s">
        <v>318</v>
      </c>
      <c r="C42" s="312">
        <f>+C37+C38</f>
        <v>82841000</v>
      </c>
      <c r="D42" s="312">
        <f>+D37+D38</f>
        <v>82982000</v>
      </c>
      <c r="E42" s="147">
        <f>+E37+E38</f>
        <v>77798328</v>
      </c>
    </row>
    <row r="43" spans="1:5" s="214" customFormat="1" ht="15.2" customHeight="1" x14ac:dyDescent="0.2">
      <c r="A43" s="86"/>
      <c r="B43" s="87"/>
      <c r="C43" s="145"/>
    </row>
    <row r="44" spans="1:5" ht="13.5" thickBot="1" x14ac:dyDescent="0.25">
      <c r="A44" s="88"/>
      <c r="B44" s="89"/>
      <c r="C44" s="146"/>
    </row>
    <row r="45" spans="1:5" s="213" customFormat="1" ht="16.5" customHeight="1" thickBot="1" x14ac:dyDescent="0.25">
      <c r="A45" s="908" t="s">
        <v>41</v>
      </c>
      <c r="B45" s="909"/>
      <c r="C45" s="909"/>
      <c r="D45" s="909"/>
      <c r="E45" s="910"/>
    </row>
    <row r="46" spans="1:5" s="215" customFormat="1" ht="12" customHeight="1" thickBot="1" x14ac:dyDescent="0.25">
      <c r="A46" s="78" t="s">
        <v>6</v>
      </c>
      <c r="B46" s="59" t="s">
        <v>319</v>
      </c>
      <c r="C46" s="117">
        <f>SUM(C47:C51)</f>
        <v>82841000</v>
      </c>
      <c r="D46" s="117">
        <f>SUM(D47:D51)</f>
        <v>82776165</v>
      </c>
      <c r="E46" s="144">
        <f>SUM(E47:E51)</f>
        <v>77531025</v>
      </c>
    </row>
    <row r="47" spans="1:5" ht="12" customHeight="1" x14ac:dyDescent="0.2">
      <c r="A47" s="207" t="s">
        <v>64</v>
      </c>
      <c r="B47" s="7" t="s">
        <v>35</v>
      </c>
      <c r="C47" s="788">
        <v>64679000</v>
      </c>
      <c r="D47" s="268">
        <v>64841000</v>
      </c>
      <c r="E47" s="266">
        <v>61169786</v>
      </c>
    </row>
    <row r="48" spans="1:5" ht="12" customHeight="1" x14ac:dyDescent="0.2">
      <c r="A48" s="207" t="s">
        <v>65</v>
      </c>
      <c r="B48" s="6" t="s">
        <v>121</v>
      </c>
      <c r="C48" s="789">
        <v>12662000</v>
      </c>
      <c r="D48" s="49">
        <v>12685000</v>
      </c>
      <c r="E48" s="264">
        <v>11682517</v>
      </c>
    </row>
    <row r="49" spans="1:5" ht="12" customHeight="1" x14ac:dyDescent="0.2">
      <c r="A49" s="207" t="s">
        <v>66</v>
      </c>
      <c r="B49" s="6" t="s">
        <v>91</v>
      </c>
      <c r="C49" s="789">
        <v>5500000</v>
      </c>
      <c r="D49" s="49">
        <v>5250165</v>
      </c>
      <c r="E49" s="264">
        <v>4678722</v>
      </c>
    </row>
    <row r="50" spans="1:5" ht="12" customHeight="1" x14ac:dyDescent="0.2">
      <c r="A50" s="207" t="s">
        <v>67</v>
      </c>
      <c r="B50" s="6" t="s">
        <v>122</v>
      </c>
      <c r="C50" s="49"/>
      <c r="D50" s="49"/>
      <c r="E50" s="264"/>
    </row>
    <row r="51" spans="1:5" ht="12" customHeight="1" thickBot="1" x14ac:dyDescent="0.25">
      <c r="A51" s="207" t="s">
        <v>98</v>
      </c>
      <c r="B51" s="6" t="s">
        <v>123</v>
      </c>
      <c r="C51" s="49"/>
      <c r="D51" s="49"/>
      <c r="E51" s="264"/>
    </row>
    <row r="52" spans="1:5" ht="12" customHeight="1" thickBot="1" x14ac:dyDescent="0.25">
      <c r="A52" s="78" t="s">
        <v>7</v>
      </c>
      <c r="B52" s="59" t="s">
        <v>320</v>
      </c>
      <c r="C52" s="117">
        <f>SUM(C53:C55)</f>
        <v>0</v>
      </c>
      <c r="D52" s="117">
        <f>SUM(D53:D55)</f>
        <v>205835</v>
      </c>
      <c r="E52" s="144">
        <f>SUM(E53:E55)</f>
        <v>205835</v>
      </c>
    </row>
    <row r="53" spans="1:5" s="215" customFormat="1" ht="12" customHeight="1" x14ac:dyDescent="0.2">
      <c r="A53" s="207" t="s">
        <v>70</v>
      </c>
      <c r="B53" s="7" t="s">
        <v>142</v>
      </c>
      <c r="C53" s="268"/>
      <c r="D53" s="268">
        <v>205835</v>
      </c>
      <c r="E53" s="266">
        <v>205835</v>
      </c>
    </row>
    <row r="54" spans="1:5" ht="12" customHeight="1" x14ac:dyDescent="0.2">
      <c r="A54" s="207" t="s">
        <v>71</v>
      </c>
      <c r="B54" s="6" t="s">
        <v>125</v>
      </c>
      <c r="C54" s="49"/>
      <c r="D54" s="49"/>
      <c r="E54" s="264"/>
    </row>
    <row r="55" spans="1:5" ht="12" customHeight="1" x14ac:dyDescent="0.2">
      <c r="A55" s="207" t="s">
        <v>72</v>
      </c>
      <c r="B55" s="6" t="s">
        <v>42</v>
      </c>
      <c r="C55" s="49"/>
      <c r="D55" s="49"/>
      <c r="E55" s="264"/>
    </row>
    <row r="56" spans="1:5" ht="12" customHeight="1" thickBot="1" x14ac:dyDescent="0.25">
      <c r="A56" s="207" t="s">
        <v>73</v>
      </c>
      <c r="B56" s="6" t="s">
        <v>408</v>
      </c>
      <c r="C56" s="49"/>
      <c r="D56" s="49"/>
      <c r="E56" s="264"/>
    </row>
    <row r="57" spans="1:5" ht="12" customHeight="1" thickBot="1" x14ac:dyDescent="0.25">
      <c r="A57" s="78" t="s">
        <v>8</v>
      </c>
      <c r="B57" s="59" t="s">
        <v>2</v>
      </c>
      <c r="C57" s="311"/>
      <c r="D57" s="311"/>
      <c r="E57" s="143"/>
    </row>
    <row r="58" spans="1:5" ht="15.2" customHeight="1" thickBot="1" x14ac:dyDescent="0.25">
      <c r="A58" s="78" t="s">
        <v>9</v>
      </c>
      <c r="B58" s="90" t="s">
        <v>409</v>
      </c>
      <c r="C58" s="312">
        <f>+C46+C52+C57</f>
        <v>82841000</v>
      </c>
      <c r="D58" s="312">
        <f>+D46+D52+D57</f>
        <v>82982000</v>
      </c>
      <c r="E58" s="147">
        <f>+E46+E52+E57</f>
        <v>77736860</v>
      </c>
    </row>
    <row r="59" spans="1:5" ht="13.5" thickBot="1" x14ac:dyDescent="0.25">
      <c r="C59" s="705">
        <f>C42-C58</f>
        <v>0</v>
      </c>
      <c r="D59" s="705">
        <f>D42-D58</f>
        <v>0</v>
      </c>
      <c r="E59" s="148"/>
    </row>
    <row r="60" spans="1:5" ht="15.2" customHeight="1" thickBot="1" x14ac:dyDescent="0.25">
      <c r="A60" s="314" t="s">
        <v>487</v>
      </c>
      <c r="B60" s="315"/>
      <c r="C60" s="307">
        <v>18</v>
      </c>
      <c r="D60" s="307"/>
      <c r="E60" s="306">
        <v>19</v>
      </c>
    </row>
    <row r="61" spans="1:5" ht="14.45" customHeight="1" thickBot="1" x14ac:dyDescent="0.25">
      <c r="A61" s="316" t="s">
        <v>488</v>
      </c>
      <c r="B61" s="317"/>
      <c r="C61" s="307"/>
      <c r="D61" s="307"/>
      <c r="E61" s="306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theme="7" tint="0.39997558519241921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71"/>
      <c r="B1" s="912" t="s">
        <v>994</v>
      </c>
      <c r="C1" s="913"/>
      <c r="D1" s="913"/>
      <c r="E1" s="913"/>
    </row>
    <row r="2" spans="1:5" s="211" customFormat="1" ht="24.75" thickBot="1" x14ac:dyDescent="0.25">
      <c r="A2" s="372" t="s">
        <v>454</v>
      </c>
      <c r="B2" s="917" t="s">
        <v>890</v>
      </c>
      <c r="C2" s="915"/>
      <c r="D2" s="918"/>
      <c r="E2" s="373" t="s">
        <v>43</v>
      </c>
    </row>
    <row r="3" spans="1:5" s="211" customFormat="1" ht="24.75" thickBot="1" x14ac:dyDescent="0.25">
      <c r="A3" s="372" t="s">
        <v>134</v>
      </c>
      <c r="B3" s="917" t="s">
        <v>889</v>
      </c>
      <c r="C3" s="915"/>
      <c r="D3" s="918"/>
      <c r="E3" s="373" t="s">
        <v>44</v>
      </c>
    </row>
    <row r="4" spans="1:5" s="212" customFormat="1" ht="15.95" customHeight="1" thickBot="1" x14ac:dyDescent="0.3">
      <c r="A4" s="374"/>
      <c r="B4" s="374"/>
      <c r="C4" s="375"/>
      <c r="D4" s="376"/>
      <c r="E4" s="375">
        <f>'Z_8.sz.mell'!E4</f>
        <v>0</v>
      </c>
    </row>
    <row r="5" spans="1:5" ht="24.75" thickBot="1" x14ac:dyDescent="0.25">
      <c r="A5" s="377" t="s">
        <v>135</v>
      </c>
      <c r="B5" s="378" t="s">
        <v>486</v>
      </c>
      <c r="C5" s="378" t="s">
        <v>450</v>
      </c>
      <c r="D5" s="379" t="s">
        <v>451</v>
      </c>
      <c r="E5" s="360" t="str">
        <f>CONCATENATE('Z_8.sz.mell'!E5)</f>
        <v>Teljesítés</v>
      </c>
    </row>
    <row r="6" spans="1:5" s="213" customFormat="1" ht="12.95" customHeight="1" thickBot="1" x14ac:dyDescent="0.25">
      <c r="A6" s="408" t="s">
        <v>383</v>
      </c>
      <c r="B6" s="409" t="s">
        <v>384</v>
      </c>
      <c r="C6" s="409" t="s">
        <v>385</v>
      </c>
      <c r="D6" s="410" t="s">
        <v>387</v>
      </c>
      <c r="E6" s="411" t="s">
        <v>386</v>
      </c>
    </row>
    <row r="7" spans="1:5" s="213" customFormat="1" ht="15.95" customHeight="1" thickBot="1" x14ac:dyDescent="0.25">
      <c r="A7" s="908" t="s">
        <v>40</v>
      </c>
      <c r="B7" s="909"/>
      <c r="C7" s="909"/>
      <c r="D7" s="909"/>
      <c r="E7" s="910"/>
    </row>
    <row r="8" spans="1:5" s="149" customFormat="1" ht="12" customHeight="1" thickBot="1" x14ac:dyDescent="0.25">
      <c r="A8" s="74" t="s">
        <v>6</v>
      </c>
      <c r="B8" s="83" t="s">
        <v>404</v>
      </c>
      <c r="C8" s="117">
        <f>SUM(C9:C19)</f>
        <v>1040000</v>
      </c>
      <c r="D8" s="117">
        <f>SUM(D9:D19)</f>
        <v>1040000</v>
      </c>
      <c r="E8" s="144">
        <f>SUM(E9:E19)</f>
        <v>1744719</v>
      </c>
    </row>
    <row r="9" spans="1:5" s="149" customFormat="1" ht="12" customHeight="1" x14ac:dyDescent="0.2">
      <c r="A9" s="206" t="s">
        <v>64</v>
      </c>
      <c r="B9" s="8" t="s">
        <v>184</v>
      </c>
      <c r="C9" s="269">
        <v>700000</v>
      </c>
      <c r="D9" s="269">
        <v>700000</v>
      </c>
      <c r="E9" s="309">
        <v>716040</v>
      </c>
    </row>
    <row r="10" spans="1:5" s="149" customFormat="1" ht="12" customHeight="1" x14ac:dyDescent="0.2">
      <c r="A10" s="207" t="s">
        <v>65</v>
      </c>
      <c r="B10" s="6" t="s">
        <v>185</v>
      </c>
      <c r="C10" s="114">
        <v>340000</v>
      </c>
      <c r="D10" s="114">
        <v>340000</v>
      </c>
      <c r="E10" s="261">
        <v>1021270</v>
      </c>
    </row>
    <row r="11" spans="1:5" s="149" customFormat="1" ht="12" customHeight="1" x14ac:dyDescent="0.2">
      <c r="A11" s="207" t="s">
        <v>66</v>
      </c>
      <c r="B11" s="6" t="s">
        <v>186</v>
      </c>
      <c r="C11" s="114"/>
      <c r="D11" s="114"/>
      <c r="E11" s="261"/>
    </row>
    <row r="12" spans="1:5" s="149" customFormat="1" ht="12" customHeight="1" x14ac:dyDescent="0.2">
      <c r="A12" s="207" t="s">
        <v>67</v>
      </c>
      <c r="B12" s="6" t="s">
        <v>187</v>
      </c>
      <c r="C12" s="114"/>
      <c r="D12" s="114"/>
      <c r="E12" s="261"/>
    </row>
    <row r="13" spans="1:5" s="149" customFormat="1" ht="12" customHeight="1" x14ac:dyDescent="0.2">
      <c r="A13" s="207" t="s">
        <v>98</v>
      </c>
      <c r="B13" s="6" t="s">
        <v>188</v>
      </c>
      <c r="C13" s="114"/>
      <c r="D13" s="114"/>
      <c r="E13" s="261"/>
    </row>
    <row r="14" spans="1:5" s="149" customFormat="1" ht="12" customHeight="1" x14ac:dyDescent="0.2">
      <c r="A14" s="207" t="s">
        <v>68</v>
      </c>
      <c r="B14" s="6" t="s">
        <v>304</v>
      </c>
      <c r="C14" s="114"/>
      <c r="D14" s="114"/>
      <c r="E14" s="261"/>
    </row>
    <row r="15" spans="1:5" s="149" customFormat="1" ht="12" customHeight="1" x14ac:dyDescent="0.2">
      <c r="A15" s="207" t="s">
        <v>69</v>
      </c>
      <c r="B15" s="5" t="s">
        <v>305</v>
      </c>
      <c r="C15" s="114"/>
      <c r="D15" s="114"/>
      <c r="E15" s="261"/>
    </row>
    <row r="16" spans="1:5" s="149" customFormat="1" ht="12" customHeight="1" x14ac:dyDescent="0.2">
      <c r="A16" s="207" t="s">
        <v>77</v>
      </c>
      <c r="B16" s="6" t="s">
        <v>191</v>
      </c>
      <c r="C16" s="267"/>
      <c r="D16" s="267"/>
      <c r="E16" s="265">
        <v>1</v>
      </c>
    </row>
    <row r="17" spans="1:5" s="214" customFormat="1" ht="12" customHeight="1" x14ac:dyDescent="0.2">
      <c r="A17" s="207" t="s">
        <v>78</v>
      </c>
      <c r="B17" s="6" t="s">
        <v>192</v>
      </c>
      <c r="C17" s="114"/>
      <c r="D17" s="114"/>
      <c r="E17" s="261"/>
    </row>
    <row r="18" spans="1:5" s="214" customFormat="1" ht="12" customHeight="1" x14ac:dyDescent="0.2">
      <c r="A18" s="207" t="s">
        <v>79</v>
      </c>
      <c r="B18" s="6" t="s">
        <v>335</v>
      </c>
      <c r="C18" s="116"/>
      <c r="D18" s="116"/>
      <c r="E18" s="262"/>
    </row>
    <row r="19" spans="1:5" s="214" customFormat="1" ht="12" customHeight="1" thickBot="1" x14ac:dyDescent="0.25">
      <c r="A19" s="207" t="s">
        <v>80</v>
      </c>
      <c r="B19" s="5" t="s">
        <v>193</v>
      </c>
      <c r="C19" s="791"/>
      <c r="D19" s="116"/>
      <c r="E19" s="262">
        <v>7408</v>
      </c>
    </row>
    <row r="20" spans="1:5" s="149" customFormat="1" ht="12" customHeight="1" thickBot="1" x14ac:dyDescent="0.25">
      <c r="A20" s="74" t="s">
        <v>7</v>
      </c>
      <c r="B20" s="83" t="s">
        <v>306</v>
      </c>
      <c r="C20" s="117">
        <f>SUM(C21:C23)</f>
        <v>0</v>
      </c>
      <c r="D20" s="117">
        <f>SUM(D21:D23)</f>
        <v>0</v>
      </c>
      <c r="E20" s="144">
        <f>SUM(E21:E23)</f>
        <v>0</v>
      </c>
    </row>
    <row r="21" spans="1:5" s="214" customFormat="1" ht="12" customHeight="1" x14ac:dyDescent="0.2">
      <c r="A21" s="207" t="s">
        <v>70</v>
      </c>
      <c r="B21" s="7" t="s">
        <v>166</v>
      </c>
      <c r="C21" s="114"/>
      <c r="D21" s="114"/>
      <c r="E21" s="261"/>
    </row>
    <row r="22" spans="1:5" s="214" customFormat="1" ht="12" customHeight="1" x14ac:dyDescent="0.2">
      <c r="A22" s="207" t="s">
        <v>71</v>
      </c>
      <c r="B22" s="6" t="s">
        <v>307</v>
      </c>
      <c r="C22" s="114"/>
      <c r="D22" s="114"/>
      <c r="E22" s="261"/>
    </row>
    <row r="23" spans="1:5" s="214" customFormat="1" ht="12" customHeight="1" x14ac:dyDescent="0.2">
      <c r="A23" s="207" t="s">
        <v>72</v>
      </c>
      <c r="B23" s="6" t="s">
        <v>308</v>
      </c>
      <c r="C23" s="114"/>
      <c r="D23" s="114"/>
      <c r="E23" s="261"/>
    </row>
    <row r="24" spans="1:5" s="214" customFormat="1" ht="12" customHeight="1" thickBot="1" x14ac:dyDescent="0.25">
      <c r="A24" s="207" t="s">
        <v>73</v>
      </c>
      <c r="B24" s="6" t="s">
        <v>405</v>
      </c>
      <c r="C24" s="114"/>
      <c r="D24" s="114"/>
      <c r="E24" s="261"/>
    </row>
    <row r="25" spans="1:5" s="214" customFormat="1" ht="12" customHeight="1" thickBot="1" x14ac:dyDescent="0.25">
      <c r="A25" s="78" t="s">
        <v>8</v>
      </c>
      <c r="B25" s="59" t="s">
        <v>112</v>
      </c>
      <c r="C25" s="311"/>
      <c r="D25" s="311"/>
      <c r="E25" s="143"/>
    </row>
    <row r="26" spans="1:5" s="214" customFormat="1" ht="12" customHeight="1" thickBot="1" x14ac:dyDescent="0.25">
      <c r="A26" s="78" t="s">
        <v>9</v>
      </c>
      <c r="B26" s="59" t="s">
        <v>406</v>
      </c>
      <c r="C26" s="117">
        <f>+C27+C28+C29</f>
        <v>0</v>
      </c>
      <c r="D26" s="117">
        <f>+D27+D28+D29</f>
        <v>0</v>
      </c>
      <c r="E26" s="144">
        <f>+E27+E28+E29</f>
        <v>0</v>
      </c>
    </row>
    <row r="27" spans="1:5" s="214" customFormat="1" ht="12" customHeight="1" x14ac:dyDescent="0.2">
      <c r="A27" s="208" t="s">
        <v>175</v>
      </c>
      <c r="B27" s="209" t="s">
        <v>171</v>
      </c>
      <c r="C27" s="268"/>
      <c r="D27" s="268"/>
      <c r="E27" s="266"/>
    </row>
    <row r="28" spans="1:5" s="214" customFormat="1" ht="12" customHeight="1" x14ac:dyDescent="0.2">
      <c r="A28" s="208" t="s">
        <v>176</v>
      </c>
      <c r="B28" s="209" t="s">
        <v>307</v>
      </c>
      <c r="C28" s="114"/>
      <c r="D28" s="114"/>
      <c r="E28" s="261"/>
    </row>
    <row r="29" spans="1:5" s="214" customFormat="1" ht="12" customHeight="1" x14ac:dyDescent="0.2">
      <c r="A29" s="208" t="s">
        <v>177</v>
      </c>
      <c r="B29" s="210" t="s">
        <v>309</v>
      </c>
      <c r="C29" s="114"/>
      <c r="D29" s="114"/>
      <c r="E29" s="261"/>
    </row>
    <row r="30" spans="1:5" s="214" customFormat="1" ht="12" customHeight="1" thickBot="1" x14ac:dyDescent="0.25">
      <c r="A30" s="207" t="s">
        <v>178</v>
      </c>
      <c r="B30" s="62" t="s">
        <v>407</v>
      </c>
      <c r="C30" s="50"/>
      <c r="D30" s="50"/>
      <c r="E30" s="310"/>
    </row>
    <row r="31" spans="1:5" s="214" customFormat="1" ht="12" customHeight="1" thickBot="1" x14ac:dyDescent="0.25">
      <c r="A31" s="78" t="s">
        <v>10</v>
      </c>
      <c r="B31" s="59" t="s">
        <v>310</v>
      </c>
      <c r="C31" s="117">
        <f>+C32+C33+C34</f>
        <v>0</v>
      </c>
      <c r="D31" s="117">
        <f>+D32+D33+D34</f>
        <v>0</v>
      </c>
      <c r="E31" s="144">
        <f>+E32+E33+E34</f>
        <v>0</v>
      </c>
    </row>
    <row r="32" spans="1:5" s="214" customFormat="1" ht="12" customHeight="1" x14ac:dyDescent="0.2">
      <c r="A32" s="208" t="s">
        <v>57</v>
      </c>
      <c r="B32" s="209" t="s">
        <v>198</v>
      </c>
      <c r="C32" s="268"/>
      <c r="D32" s="268"/>
      <c r="E32" s="266"/>
    </row>
    <row r="33" spans="1:5" s="214" customFormat="1" ht="12" customHeight="1" x14ac:dyDescent="0.2">
      <c r="A33" s="208" t="s">
        <v>58</v>
      </c>
      <c r="B33" s="210" t="s">
        <v>199</v>
      </c>
      <c r="C33" s="118"/>
      <c r="D33" s="118"/>
      <c r="E33" s="263"/>
    </row>
    <row r="34" spans="1:5" s="214" customFormat="1" ht="12" customHeight="1" thickBot="1" x14ac:dyDescent="0.25">
      <c r="A34" s="207" t="s">
        <v>59</v>
      </c>
      <c r="B34" s="62" t="s">
        <v>200</v>
      </c>
      <c r="C34" s="50"/>
      <c r="D34" s="50"/>
      <c r="E34" s="310"/>
    </row>
    <row r="35" spans="1:5" s="149" customFormat="1" ht="12" customHeight="1" thickBot="1" x14ac:dyDescent="0.25">
      <c r="A35" s="78" t="s">
        <v>11</v>
      </c>
      <c r="B35" s="59" t="s">
        <v>283</v>
      </c>
      <c r="C35" s="311"/>
      <c r="D35" s="311"/>
      <c r="E35" s="143"/>
    </row>
    <row r="36" spans="1:5" s="149" customFormat="1" ht="12" customHeight="1" thickBot="1" x14ac:dyDescent="0.25">
      <c r="A36" s="78" t="s">
        <v>12</v>
      </c>
      <c r="B36" s="59" t="s">
        <v>311</v>
      </c>
      <c r="C36" s="311"/>
      <c r="D36" s="311"/>
      <c r="E36" s="143"/>
    </row>
    <row r="37" spans="1:5" s="149" customFormat="1" ht="12" customHeight="1" thickBot="1" x14ac:dyDescent="0.25">
      <c r="A37" s="74" t="s">
        <v>13</v>
      </c>
      <c r="B37" s="59" t="s">
        <v>312</v>
      </c>
      <c r="C37" s="117">
        <f>+C8+C20+C25+C26+C31+C35+C36</f>
        <v>1040000</v>
      </c>
      <c r="D37" s="117">
        <f>+D8+D20+D25+D26+D31+D35+D36</f>
        <v>1040000</v>
      </c>
      <c r="E37" s="144">
        <f>+E8+E20+E25+E26+E31+E35+E36</f>
        <v>1744719</v>
      </c>
    </row>
    <row r="38" spans="1:5" s="149" customFormat="1" ht="12" customHeight="1" thickBot="1" x14ac:dyDescent="0.25">
      <c r="A38" s="84" t="s">
        <v>14</v>
      </c>
      <c r="B38" s="59" t="s">
        <v>313</v>
      </c>
      <c r="C38" s="117">
        <f>+C39+C40+C41</f>
        <v>17828000</v>
      </c>
      <c r="D38" s="117">
        <f>+D39+D40+D41</f>
        <v>19928000</v>
      </c>
      <c r="E38" s="144">
        <f>+E39+E40+E41</f>
        <v>18715852</v>
      </c>
    </row>
    <row r="39" spans="1:5" s="149" customFormat="1" ht="12" customHeight="1" x14ac:dyDescent="0.2">
      <c r="A39" s="208" t="s">
        <v>314</v>
      </c>
      <c r="B39" s="209" t="s">
        <v>148</v>
      </c>
      <c r="C39" s="788">
        <v>232000</v>
      </c>
      <c r="D39" s="268">
        <v>231599</v>
      </c>
      <c r="E39" s="266">
        <v>231599</v>
      </c>
    </row>
    <row r="40" spans="1:5" s="149" customFormat="1" ht="12" customHeight="1" x14ac:dyDescent="0.2">
      <c r="A40" s="208" t="s">
        <v>315</v>
      </c>
      <c r="B40" s="210" t="s">
        <v>0</v>
      </c>
      <c r="C40" s="786"/>
      <c r="D40" s="118"/>
      <c r="E40" s="263"/>
    </row>
    <row r="41" spans="1:5" s="214" customFormat="1" ht="12" customHeight="1" thickBot="1" x14ac:dyDescent="0.25">
      <c r="A41" s="207" t="s">
        <v>316</v>
      </c>
      <c r="B41" s="62" t="s">
        <v>317</v>
      </c>
      <c r="C41" s="787">
        <v>17596000</v>
      </c>
      <c r="D41" s="50">
        <v>19696401</v>
      </c>
      <c r="E41" s="310">
        <v>18484253</v>
      </c>
    </row>
    <row r="42" spans="1:5" s="214" customFormat="1" ht="15.2" customHeight="1" thickBot="1" x14ac:dyDescent="0.25">
      <c r="A42" s="84" t="s">
        <v>15</v>
      </c>
      <c r="B42" s="85" t="s">
        <v>318</v>
      </c>
      <c r="C42" s="312">
        <f>+C37+C38</f>
        <v>18868000</v>
      </c>
      <c r="D42" s="312">
        <f>+D37+D38</f>
        <v>20968000</v>
      </c>
      <c r="E42" s="147">
        <f>+E37+E38</f>
        <v>20460571</v>
      </c>
    </row>
    <row r="43" spans="1:5" s="214" customFormat="1" ht="15.2" customHeight="1" x14ac:dyDescent="0.2">
      <c r="A43" s="86"/>
      <c r="B43" s="87"/>
      <c r="C43" s="145"/>
    </row>
    <row r="44" spans="1:5" ht="13.5" thickBot="1" x14ac:dyDescent="0.25">
      <c r="A44" s="88"/>
      <c r="B44" s="89"/>
      <c r="C44" s="146"/>
    </row>
    <row r="45" spans="1:5" s="213" customFormat="1" ht="16.5" customHeight="1" thickBot="1" x14ac:dyDescent="0.25">
      <c r="A45" s="908" t="s">
        <v>41</v>
      </c>
      <c r="B45" s="909"/>
      <c r="C45" s="909"/>
      <c r="D45" s="909"/>
      <c r="E45" s="910"/>
    </row>
    <row r="46" spans="1:5" s="215" customFormat="1" ht="12" customHeight="1" thickBot="1" x14ac:dyDescent="0.25">
      <c r="A46" s="78" t="s">
        <v>6</v>
      </c>
      <c r="B46" s="59" t="s">
        <v>319</v>
      </c>
      <c r="C46" s="117">
        <f>SUM(C47:C51)</f>
        <v>18368000</v>
      </c>
      <c r="D46" s="117">
        <f>SUM(D47:D51)</f>
        <v>19147000</v>
      </c>
      <c r="E46" s="144">
        <f>SUM(E47:E51)</f>
        <v>18113111</v>
      </c>
    </row>
    <row r="47" spans="1:5" ht="12" customHeight="1" x14ac:dyDescent="0.2">
      <c r="A47" s="207" t="s">
        <v>64</v>
      </c>
      <c r="B47" s="7" t="s">
        <v>35</v>
      </c>
      <c r="C47" s="788">
        <v>4643000</v>
      </c>
      <c r="D47" s="268">
        <v>4643000</v>
      </c>
      <c r="E47" s="266">
        <v>4342788</v>
      </c>
    </row>
    <row r="48" spans="1:5" ht="12" customHeight="1" x14ac:dyDescent="0.2">
      <c r="A48" s="207" t="s">
        <v>65</v>
      </c>
      <c r="B48" s="6" t="s">
        <v>121</v>
      </c>
      <c r="C48" s="789">
        <v>985000</v>
      </c>
      <c r="D48" s="49">
        <v>985000</v>
      </c>
      <c r="E48" s="264">
        <v>857997</v>
      </c>
    </row>
    <row r="49" spans="1:5" ht="12" customHeight="1" x14ac:dyDescent="0.2">
      <c r="A49" s="207" t="s">
        <v>66</v>
      </c>
      <c r="B49" s="6" t="s">
        <v>91</v>
      </c>
      <c r="C49" s="789">
        <v>12740000</v>
      </c>
      <c r="D49" s="49">
        <v>13419000</v>
      </c>
      <c r="E49" s="264">
        <v>12812326</v>
      </c>
    </row>
    <row r="50" spans="1:5" ht="12" customHeight="1" x14ac:dyDescent="0.2">
      <c r="A50" s="207" t="s">
        <v>67</v>
      </c>
      <c r="B50" s="6" t="s">
        <v>122</v>
      </c>
      <c r="C50" s="49"/>
      <c r="D50" s="49"/>
      <c r="E50" s="264"/>
    </row>
    <row r="51" spans="1:5" ht="12" customHeight="1" thickBot="1" x14ac:dyDescent="0.25">
      <c r="A51" s="207" t="s">
        <v>98</v>
      </c>
      <c r="B51" s="6" t="s">
        <v>123</v>
      </c>
      <c r="C51" s="49"/>
      <c r="D51" s="49">
        <v>100000</v>
      </c>
      <c r="E51" s="264">
        <v>100000</v>
      </c>
    </row>
    <row r="52" spans="1:5" ht="12" customHeight="1" thickBot="1" x14ac:dyDescent="0.25">
      <c r="A52" s="78" t="s">
        <v>7</v>
      </c>
      <c r="B52" s="59" t="s">
        <v>320</v>
      </c>
      <c r="C52" s="117">
        <f>SUM(C53:C55)</f>
        <v>500000</v>
      </c>
      <c r="D52" s="117">
        <f>SUM(D53:D55)</f>
        <v>1821000</v>
      </c>
      <c r="E52" s="144">
        <f>SUM(E53:E55)</f>
        <v>1699504</v>
      </c>
    </row>
    <row r="53" spans="1:5" s="215" customFormat="1" ht="12" customHeight="1" x14ac:dyDescent="0.2">
      <c r="A53" s="207" t="s">
        <v>70</v>
      </c>
      <c r="B53" s="7" t="s">
        <v>142</v>
      </c>
      <c r="C53" s="268">
        <v>500000</v>
      </c>
      <c r="D53" s="268">
        <v>1821000</v>
      </c>
      <c r="E53" s="266">
        <v>1699504</v>
      </c>
    </row>
    <row r="54" spans="1:5" ht="12" customHeight="1" x14ac:dyDescent="0.2">
      <c r="A54" s="207" t="s">
        <v>71</v>
      </c>
      <c r="B54" s="6" t="s">
        <v>125</v>
      </c>
      <c r="C54" s="49"/>
      <c r="D54" s="49"/>
      <c r="E54" s="264"/>
    </row>
    <row r="55" spans="1:5" ht="12" customHeight="1" x14ac:dyDescent="0.2">
      <c r="A55" s="207" t="s">
        <v>72</v>
      </c>
      <c r="B55" s="6" t="s">
        <v>42</v>
      </c>
      <c r="C55" s="49"/>
      <c r="D55" s="49"/>
      <c r="E55" s="264"/>
    </row>
    <row r="56" spans="1:5" ht="12" customHeight="1" thickBot="1" x14ac:dyDescent="0.25">
      <c r="A56" s="207" t="s">
        <v>73</v>
      </c>
      <c r="B56" s="6" t="s">
        <v>408</v>
      </c>
      <c r="C56" s="49"/>
      <c r="D56" s="49"/>
      <c r="E56" s="264"/>
    </row>
    <row r="57" spans="1:5" ht="12" customHeight="1" thickBot="1" x14ac:dyDescent="0.25">
      <c r="A57" s="78" t="s">
        <v>8</v>
      </c>
      <c r="B57" s="59" t="s">
        <v>2</v>
      </c>
      <c r="C57" s="311"/>
      <c r="D57" s="311"/>
      <c r="E57" s="143"/>
    </row>
    <row r="58" spans="1:5" ht="15.2" customHeight="1" thickBot="1" x14ac:dyDescent="0.25">
      <c r="A58" s="78" t="s">
        <v>9</v>
      </c>
      <c r="B58" s="90" t="s">
        <v>409</v>
      </c>
      <c r="C58" s="312">
        <f>+C46+C52+C57</f>
        <v>18868000</v>
      </c>
      <c r="D58" s="312">
        <f>+D46+D52+D57</f>
        <v>20968000</v>
      </c>
      <c r="E58" s="147">
        <f>+E46+E52+E57</f>
        <v>19812615</v>
      </c>
    </row>
    <row r="59" spans="1:5" ht="13.5" thickBot="1" x14ac:dyDescent="0.25">
      <c r="C59" s="705">
        <f>C42-C58</f>
        <v>0</v>
      </c>
      <c r="D59" s="705">
        <f>D42-D58</f>
        <v>0</v>
      </c>
      <c r="E59" s="148"/>
    </row>
    <row r="60" spans="1:5" ht="15.2" customHeight="1" thickBot="1" x14ac:dyDescent="0.25">
      <c r="A60" s="314" t="s">
        <v>487</v>
      </c>
      <c r="B60" s="315"/>
      <c r="C60" s="307">
        <v>2</v>
      </c>
      <c r="D60" s="307"/>
      <c r="E60" s="306">
        <v>1</v>
      </c>
    </row>
    <row r="61" spans="1:5" ht="14.45" customHeight="1" thickBot="1" x14ac:dyDescent="0.25">
      <c r="A61" s="316" t="s">
        <v>488</v>
      </c>
      <c r="B61" s="317"/>
      <c r="C61" s="307"/>
      <c r="D61" s="307"/>
      <c r="E61" s="306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theme="7" tint="0.39997558519241921"/>
  </sheetPr>
  <dimension ref="A1:G40"/>
  <sheetViews>
    <sheetView zoomScale="120" zoomScaleNormal="120" workbookViewId="0">
      <selection sqref="A1:M1"/>
    </sheetView>
  </sheetViews>
  <sheetFormatPr defaultRowHeight="12.75" x14ac:dyDescent="0.2"/>
  <cols>
    <col min="1" max="1" width="7" style="722" customWidth="1"/>
    <col min="2" max="2" width="32" style="92" customWidth="1"/>
    <col min="3" max="3" width="12.5" style="92" customWidth="1"/>
    <col min="4" max="6" width="11.83203125" style="92" customWidth="1"/>
    <col min="7" max="7" width="12.83203125" style="92" customWidth="1"/>
    <col min="8" max="16384" width="9.33203125" style="92"/>
  </cols>
  <sheetData>
    <row r="1" spans="1:7" ht="18.75" customHeight="1" x14ac:dyDescent="0.2">
      <c r="A1" s="923" t="s">
        <v>1036</v>
      </c>
      <c r="B1" s="924"/>
      <c r="C1" s="924"/>
      <c r="D1" s="924"/>
      <c r="E1" s="924"/>
      <c r="F1" s="924"/>
      <c r="G1" s="924"/>
    </row>
    <row r="3" spans="1:7" ht="15.75" x14ac:dyDescent="0.2">
      <c r="A3" s="921" t="s">
        <v>854</v>
      </c>
      <c r="B3" s="922"/>
      <c r="C3" s="922"/>
      <c r="D3" s="922"/>
      <c r="E3" s="922"/>
      <c r="F3" s="922"/>
      <c r="G3" s="922"/>
    </row>
    <row r="5" spans="1:7" ht="14.25" thickBot="1" x14ac:dyDescent="0.25">
      <c r="G5" s="723" t="s">
        <v>858</v>
      </c>
    </row>
    <row r="6" spans="1:7" ht="17.25" customHeight="1" thickBot="1" x14ac:dyDescent="0.25">
      <c r="A6" s="925" t="s">
        <v>4</v>
      </c>
      <c r="B6" s="927" t="s">
        <v>846</v>
      </c>
      <c r="C6" s="927" t="s">
        <v>847</v>
      </c>
      <c r="D6" s="927" t="s">
        <v>848</v>
      </c>
      <c r="E6" s="929" t="s">
        <v>849</v>
      </c>
      <c r="F6" s="929"/>
      <c r="G6" s="930"/>
    </row>
    <row r="7" spans="1:7" s="726" customFormat="1" ht="57.75" customHeight="1" thickBot="1" x14ac:dyDescent="0.25">
      <c r="A7" s="926"/>
      <c r="B7" s="928"/>
      <c r="C7" s="928"/>
      <c r="D7" s="928"/>
      <c r="E7" s="724" t="s">
        <v>850</v>
      </c>
      <c r="F7" s="724" t="s">
        <v>851</v>
      </c>
      <c r="G7" s="725" t="s">
        <v>852</v>
      </c>
    </row>
    <row r="8" spans="1:7" s="215" customFormat="1" ht="15" customHeight="1" thickBot="1" x14ac:dyDescent="0.25">
      <c r="A8" s="74" t="s">
        <v>383</v>
      </c>
      <c r="B8" s="75" t="s">
        <v>384</v>
      </c>
      <c r="C8" s="75" t="s">
        <v>385</v>
      </c>
      <c r="D8" s="75" t="s">
        <v>387</v>
      </c>
      <c r="E8" s="75" t="s">
        <v>853</v>
      </c>
      <c r="F8" s="75" t="s">
        <v>388</v>
      </c>
      <c r="G8" s="76" t="s">
        <v>389</v>
      </c>
    </row>
    <row r="9" spans="1:7" ht="15" customHeight="1" x14ac:dyDescent="0.2">
      <c r="A9" s="727" t="s">
        <v>6</v>
      </c>
      <c r="B9" s="728" t="s">
        <v>882</v>
      </c>
      <c r="C9" s="729">
        <v>412278458</v>
      </c>
      <c r="D9" s="729"/>
      <c r="E9" s="730">
        <f>C9+D9</f>
        <v>412278458</v>
      </c>
      <c r="F9" s="729">
        <v>411936330</v>
      </c>
      <c r="G9" s="731">
        <v>342128</v>
      </c>
    </row>
    <row r="10" spans="1:7" ht="15" customHeight="1" x14ac:dyDescent="0.2">
      <c r="A10" s="732" t="s">
        <v>7</v>
      </c>
      <c r="B10" s="733" t="s">
        <v>887</v>
      </c>
      <c r="C10" s="21">
        <v>59231</v>
      </c>
      <c r="D10" s="21"/>
      <c r="E10" s="730">
        <v>59231</v>
      </c>
      <c r="F10" s="21">
        <v>59231</v>
      </c>
      <c r="G10" s="500"/>
    </row>
    <row r="11" spans="1:7" ht="15" customHeight="1" x14ac:dyDescent="0.2">
      <c r="A11" s="732" t="s">
        <v>8</v>
      </c>
      <c r="B11" s="733" t="s">
        <v>888</v>
      </c>
      <c r="C11" s="21">
        <v>61468</v>
      </c>
      <c r="D11" s="21"/>
      <c r="E11" s="730">
        <f t="shared" ref="E11:E39" si="0">C11+D11</f>
        <v>61468</v>
      </c>
      <c r="F11" s="21">
        <v>61468</v>
      </c>
      <c r="G11" s="500"/>
    </row>
    <row r="12" spans="1:7" ht="15" customHeight="1" x14ac:dyDescent="0.2">
      <c r="A12" s="732" t="s">
        <v>9</v>
      </c>
      <c r="B12" s="733" t="s">
        <v>890</v>
      </c>
      <c r="C12" s="21">
        <v>647956</v>
      </c>
      <c r="D12" s="21"/>
      <c r="E12" s="730">
        <v>647956</v>
      </c>
      <c r="F12" s="21">
        <v>647956</v>
      </c>
      <c r="G12" s="500"/>
    </row>
    <row r="13" spans="1:7" ht="15" customHeight="1" x14ac:dyDescent="0.2">
      <c r="A13" s="732" t="s">
        <v>10</v>
      </c>
      <c r="B13" s="733"/>
      <c r="C13" s="21"/>
      <c r="D13" s="21"/>
      <c r="E13" s="730">
        <f t="shared" si="0"/>
        <v>0</v>
      </c>
      <c r="F13" s="21"/>
      <c r="G13" s="500"/>
    </row>
    <row r="14" spans="1:7" ht="15" customHeight="1" x14ac:dyDescent="0.2">
      <c r="A14" s="732" t="s">
        <v>11</v>
      </c>
      <c r="B14" s="733"/>
      <c r="C14" s="21"/>
      <c r="D14" s="21"/>
      <c r="E14" s="730">
        <f t="shared" si="0"/>
        <v>0</v>
      </c>
      <c r="F14" s="21"/>
      <c r="G14" s="500"/>
    </row>
    <row r="15" spans="1:7" ht="15" customHeight="1" x14ac:dyDescent="0.2">
      <c r="A15" s="732" t="s">
        <v>12</v>
      </c>
      <c r="B15" s="733"/>
      <c r="C15" s="21"/>
      <c r="D15" s="21"/>
      <c r="E15" s="730">
        <f t="shared" si="0"/>
        <v>0</v>
      </c>
      <c r="F15" s="21"/>
      <c r="G15" s="500"/>
    </row>
    <row r="16" spans="1:7" ht="15" customHeight="1" x14ac:dyDescent="0.2">
      <c r="A16" s="732" t="s">
        <v>13</v>
      </c>
      <c r="B16" s="733"/>
      <c r="C16" s="21"/>
      <c r="D16" s="21"/>
      <c r="E16" s="730">
        <f t="shared" si="0"/>
        <v>0</v>
      </c>
      <c r="F16" s="21"/>
      <c r="G16" s="500"/>
    </row>
    <row r="17" spans="1:7" ht="15" customHeight="1" x14ac:dyDescent="0.2">
      <c r="A17" s="732" t="s">
        <v>14</v>
      </c>
      <c r="B17" s="733"/>
      <c r="C17" s="21"/>
      <c r="D17" s="21"/>
      <c r="E17" s="730">
        <f t="shared" si="0"/>
        <v>0</v>
      </c>
      <c r="F17" s="21"/>
      <c r="G17" s="500"/>
    </row>
    <row r="18" spans="1:7" ht="15" customHeight="1" x14ac:dyDescent="0.2">
      <c r="A18" s="732" t="s">
        <v>15</v>
      </c>
      <c r="B18" s="733"/>
      <c r="C18" s="21"/>
      <c r="D18" s="21"/>
      <c r="E18" s="730">
        <f t="shared" si="0"/>
        <v>0</v>
      </c>
      <c r="F18" s="21"/>
      <c r="G18" s="500"/>
    </row>
    <row r="19" spans="1:7" ht="15" customHeight="1" x14ac:dyDescent="0.2">
      <c r="A19" s="732" t="s">
        <v>16</v>
      </c>
      <c r="B19" s="733"/>
      <c r="C19" s="21"/>
      <c r="D19" s="21"/>
      <c r="E19" s="730">
        <f t="shared" si="0"/>
        <v>0</v>
      </c>
      <c r="F19" s="21"/>
      <c r="G19" s="500"/>
    </row>
    <row r="20" spans="1:7" ht="15" customHeight="1" x14ac:dyDescent="0.2">
      <c r="A20" s="732" t="s">
        <v>17</v>
      </c>
      <c r="B20" s="733"/>
      <c r="C20" s="21"/>
      <c r="D20" s="21"/>
      <c r="E20" s="730">
        <f t="shared" si="0"/>
        <v>0</v>
      </c>
      <c r="F20" s="21"/>
      <c r="G20" s="500"/>
    </row>
    <row r="21" spans="1:7" ht="15" customHeight="1" x14ac:dyDescent="0.2">
      <c r="A21" s="732" t="s">
        <v>18</v>
      </c>
      <c r="B21" s="733"/>
      <c r="C21" s="21"/>
      <c r="D21" s="21"/>
      <c r="E21" s="730">
        <f t="shared" si="0"/>
        <v>0</v>
      </c>
      <c r="F21" s="21"/>
      <c r="G21" s="500"/>
    </row>
    <row r="22" spans="1:7" ht="15" customHeight="1" x14ac:dyDescent="0.2">
      <c r="A22" s="732" t="s">
        <v>19</v>
      </c>
      <c r="B22" s="733"/>
      <c r="C22" s="21"/>
      <c r="D22" s="21"/>
      <c r="E22" s="730">
        <f t="shared" si="0"/>
        <v>0</v>
      </c>
      <c r="F22" s="21"/>
      <c r="G22" s="500"/>
    </row>
    <row r="23" spans="1:7" ht="15" customHeight="1" x14ac:dyDescent="0.2">
      <c r="A23" s="732" t="s">
        <v>20</v>
      </c>
      <c r="B23" s="733"/>
      <c r="C23" s="21"/>
      <c r="D23" s="21"/>
      <c r="E23" s="730">
        <f t="shared" si="0"/>
        <v>0</v>
      </c>
      <c r="F23" s="21"/>
      <c r="G23" s="500"/>
    </row>
    <row r="24" spans="1:7" ht="15" customHeight="1" x14ac:dyDescent="0.2">
      <c r="A24" s="732" t="s">
        <v>21</v>
      </c>
      <c r="B24" s="733"/>
      <c r="C24" s="21"/>
      <c r="D24" s="21"/>
      <c r="E24" s="730">
        <f t="shared" si="0"/>
        <v>0</v>
      </c>
      <c r="F24" s="21"/>
      <c r="G24" s="500"/>
    </row>
    <row r="25" spans="1:7" ht="15" customHeight="1" x14ac:dyDescent="0.2">
      <c r="A25" s="732" t="s">
        <v>22</v>
      </c>
      <c r="B25" s="733"/>
      <c r="C25" s="21"/>
      <c r="D25" s="21"/>
      <c r="E25" s="730">
        <f t="shared" si="0"/>
        <v>0</v>
      </c>
      <c r="F25" s="21"/>
      <c r="G25" s="500"/>
    </row>
    <row r="26" spans="1:7" ht="15" customHeight="1" x14ac:dyDescent="0.2">
      <c r="A26" s="732" t="s">
        <v>23</v>
      </c>
      <c r="B26" s="733"/>
      <c r="C26" s="21"/>
      <c r="D26" s="21"/>
      <c r="E26" s="730">
        <f t="shared" si="0"/>
        <v>0</v>
      </c>
      <c r="F26" s="21"/>
      <c r="G26" s="500"/>
    </row>
    <row r="27" spans="1:7" ht="15" customHeight="1" x14ac:dyDescent="0.2">
      <c r="A27" s="732" t="s">
        <v>24</v>
      </c>
      <c r="B27" s="733"/>
      <c r="C27" s="21"/>
      <c r="D27" s="21"/>
      <c r="E27" s="730">
        <f t="shared" si="0"/>
        <v>0</v>
      </c>
      <c r="F27" s="21"/>
      <c r="G27" s="500"/>
    </row>
    <row r="28" spans="1:7" ht="15" customHeight="1" x14ac:dyDescent="0.2">
      <c r="A28" s="732" t="s">
        <v>25</v>
      </c>
      <c r="B28" s="733"/>
      <c r="C28" s="21"/>
      <c r="D28" s="21"/>
      <c r="E28" s="730">
        <f t="shared" si="0"/>
        <v>0</v>
      </c>
      <c r="F28" s="21"/>
      <c r="G28" s="500"/>
    </row>
    <row r="29" spans="1:7" ht="15" customHeight="1" x14ac:dyDescent="0.2">
      <c r="A29" s="732" t="s">
        <v>26</v>
      </c>
      <c r="B29" s="733"/>
      <c r="C29" s="21"/>
      <c r="D29" s="21"/>
      <c r="E29" s="730">
        <f t="shared" si="0"/>
        <v>0</v>
      </c>
      <c r="F29" s="21"/>
      <c r="G29" s="500"/>
    </row>
    <row r="30" spans="1:7" ht="15" customHeight="1" x14ac:dyDescent="0.2">
      <c r="A30" s="732" t="s">
        <v>27</v>
      </c>
      <c r="B30" s="733"/>
      <c r="C30" s="21"/>
      <c r="D30" s="21"/>
      <c r="E30" s="730">
        <f t="shared" si="0"/>
        <v>0</v>
      </c>
      <c r="F30" s="21"/>
      <c r="G30" s="500"/>
    </row>
    <row r="31" spans="1:7" ht="15" customHeight="1" x14ac:dyDescent="0.2">
      <c r="A31" s="732" t="s">
        <v>28</v>
      </c>
      <c r="B31" s="733"/>
      <c r="C31" s="21"/>
      <c r="D31" s="21"/>
      <c r="E31" s="730">
        <f t="shared" si="0"/>
        <v>0</v>
      </c>
      <c r="F31" s="21"/>
      <c r="G31" s="500"/>
    </row>
    <row r="32" spans="1:7" ht="15" customHeight="1" x14ac:dyDescent="0.2">
      <c r="A32" s="732" t="s">
        <v>29</v>
      </c>
      <c r="B32" s="733"/>
      <c r="C32" s="21"/>
      <c r="D32" s="21"/>
      <c r="E32" s="730">
        <f t="shared" si="0"/>
        <v>0</v>
      </c>
      <c r="F32" s="21"/>
      <c r="G32" s="500"/>
    </row>
    <row r="33" spans="1:7" ht="15" customHeight="1" x14ac:dyDescent="0.2">
      <c r="A33" s="732" t="s">
        <v>30</v>
      </c>
      <c r="B33" s="733"/>
      <c r="C33" s="21"/>
      <c r="D33" s="21"/>
      <c r="E33" s="730">
        <f t="shared" si="0"/>
        <v>0</v>
      </c>
      <c r="F33" s="21"/>
      <c r="G33" s="500"/>
    </row>
    <row r="34" spans="1:7" ht="15" customHeight="1" x14ac:dyDescent="0.2">
      <c r="A34" s="732" t="s">
        <v>31</v>
      </c>
      <c r="B34" s="733"/>
      <c r="C34" s="21"/>
      <c r="D34" s="21"/>
      <c r="E34" s="730"/>
      <c r="F34" s="21"/>
      <c r="G34" s="500"/>
    </row>
    <row r="35" spans="1:7" ht="15" customHeight="1" x14ac:dyDescent="0.2">
      <c r="A35" s="732" t="s">
        <v>32</v>
      </c>
      <c r="B35" s="733"/>
      <c r="C35" s="21"/>
      <c r="D35" s="21"/>
      <c r="E35" s="730">
        <f t="shared" si="0"/>
        <v>0</v>
      </c>
      <c r="F35" s="21"/>
      <c r="G35" s="500"/>
    </row>
    <row r="36" spans="1:7" ht="15" customHeight="1" x14ac:dyDescent="0.2">
      <c r="A36" s="732" t="s">
        <v>33</v>
      </c>
      <c r="B36" s="733"/>
      <c r="C36" s="21"/>
      <c r="D36" s="21"/>
      <c r="E36" s="730">
        <f t="shared" si="0"/>
        <v>0</v>
      </c>
      <c r="F36" s="21"/>
      <c r="G36" s="500"/>
    </row>
    <row r="37" spans="1:7" ht="15" customHeight="1" x14ac:dyDescent="0.2">
      <c r="A37" s="732" t="s">
        <v>612</v>
      </c>
      <c r="B37" s="733"/>
      <c r="C37" s="21"/>
      <c r="D37" s="21"/>
      <c r="E37" s="730">
        <f t="shared" si="0"/>
        <v>0</v>
      </c>
      <c r="F37" s="21"/>
      <c r="G37" s="500"/>
    </row>
    <row r="38" spans="1:7" ht="15" customHeight="1" x14ac:dyDescent="0.2">
      <c r="A38" s="732" t="s">
        <v>613</v>
      </c>
      <c r="B38" s="733"/>
      <c r="C38" s="21"/>
      <c r="D38" s="21"/>
      <c r="E38" s="730">
        <f t="shared" si="0"/>
        <v>0</v>
      </c>
      <c r="F38" s="21"/>
      <c r="G38" s="500"/>
    </row>
    <row r="39" spans="1:7" ht="15" customHeight="1" thickBot="1" x14ac:dyDescent="0.25">
      <c r="A39" s="732" t="s">
        <v>614</v>
      </c>
      <c r="B39" s="734"/>
      <c r="C39" s="22"/>
      <c r="D39" s="22"/>
      <c r="E39" s="730">
        <f t="shared" si="0"/>
        <v>0</v>
      </c>
      <c r="F39" s="22"/>
      <c r="G39" s="735"/>
    </row>
    <row r="40" spans="1:7" ht="15" customHeight="1" thickBot="1" x14ac:dyDescent="0.25">
      <c r="A40" s="919" t="s">
        <v>38</v>
      </c>
      <c r="B40" s="920"/>
      <c r="C40" s="37">
        <f>SUM(C9:C39)</f>
        <v>413047113</v>
      </c>
      <c r="D40" s="37">
        <f>SUM(D9:D39)</f>
        <v>0</v>
      </c>
      <c r="E40" s="37">
        <f>SUM(E9:E39)</f>
        <v>413047113</v>
      </c>
      <c r="F40" s="37">
        <f>SUM(F9:F39)</f>
        <v>412704985</v>
      </c>
      <c r="G40" s="38">
        <f>SUM(G9:G39)</f>
        <v>342128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&amp;R&amp;"Times New Roman CE,Félkövér dőlt"&amp;12 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rgb="FF92D050"/>
    <pageSetUpPr fitToPage="1"/>
  </sheetPr>
  <dimension ref="A1:E45"/>
  <sheetViews>
    <sheetView topLeftCell="A4" zoomScale="120" zoomScaleNormal="120" zoomScalePageLayoutView="120" workbookViewId="0">
      <selection activeCell="A21" sqref="A21"/>
    </sheetView>
  </sheetViews>
  <sheetFormatPr defaultRowHeight="12.75" x14ac:dyDescent="0.2"/>
  <cols>
    <col min="1" max="1" width="90.33203125" style="31" customWidth="1"/>
    <col min="2" max="4" width="15.83203125" style="31" customWidth="1"/>
    <col min="5" max="5" width="4.83203125" style="721" customWidth="1"/>
    <col min="6" max="16384" width="9.33203125" style="31"/>
  </cols>
  <sheetData>
    <row r="1" spans="1:5" ht="47.25" customHeight="1" x14ac:dyDescent="0.2">
      <c r="A1" s="931" t="s">
        <v>859</v>
      </c>
      <c r="B1" s="931"/>
      <c r="C1" s="931"/>
      <c r="D1" s="931"/>
      <c r="E1" s="932" t="s">
        <v>975</v>
      </c>
    </row>
    <row r="2" spans="1:5" ht="22.5" customHeight="1" thickBot="1" x14ac:dyDescent="0.3">
      <c r="A2" s="933"/>
      <c r="B2" s="933"/>
      <c r="C2" s="933"/>
      <c r="D2" s="708" t="s">
        <v>843</v>
      </c>
      <c r="E2" s="932"/>
    </row>
    <row r="3" spans="1:5" s="32" customFormat="1" ht="54" customHeight="1" thickBot="1" x14ac:dyDescent="0.25">
      <c r="A3" s="709" t="s">
        <v>844</v>
      </c>
      <c r="B3" s="710" t="str">
        <f>+CONCATENATE(Z_ALAPADATOK!B1,". évi tervezett támogatás összesen")</f>
        <v>2019. évi tervezett támogatás összesen</v>
      </c>
      <c r="C3" s="710" t="s">
        <v>916</v>
      </c>
      <c r="D3" s="711" t="s">
        <v>845</v>
      </c>
      <c r="E3" s="932"/>
    </row>
    <row r="4" spans="1:5" s="715" customFormat="1" ht="13.5" thickBot="1" x14ac:dyDescent="0.25">
      <c r="A4" s="712" t="s">
        <v>384</v>
      </c>
      <c r="B4" s="713" t="s">
        <v>385</v>
      </c>
      <c r="C4" s="713" t="s">
        <v>387</v>
      </c>
      <c r="D4" s="714" t="s">
        <v>386</v>
      </c>
      <c r="E4" s="932"/>
    </row>
    <row r="5" spans="1:5" x14ac:dyDescent="0.2">
      <c r="A5" s="810" t="s">
        <v>891</v>
      </c>
      <c r="B5" s="811"/>
      <c r="C5" s="812"/>
      <c r="D5" s="813"/>
      <c r="E5" s="932"/>
    </row>
    <row r="6" spans="1:5" ht="12.75" customHeight="1" x14ac:dyDescent="0.2">
      <c r="A6" s="792" t="s">
        <v>892</v>
      </c>
      <c r="B6" s="794">
        <f>SUM(B7:B16)</f>
        <v>109860313</v>
      </c>
      <c r="C6" s="804">
        <f>SUM(C7:C16)</f>
        <v>109962549</v>
      </c>
      <c r="D6" s="806">
        <f>SUM(D7:D16)</f>
        <v>109962549</v>
      </c>
      <c r="E6" s="932"/>
    </row>
    <row r="7" spans="1:5" x14ac:dyDescent="0.2">
      <c r="A7" s="795" t="s">
        <v>893</v>
      </c>
      <c r="B7" s="793">
        <v>84775800</v>
      </c>
      <c r="C7" s="801">
        <v>84775800</v>
      </c>
      <c r="D7" s="717">
        <v>84775800</v>
      </c>
      <c r="E7" s="932"/>
    </row>
    <row r="8" spans="1:5" x14ac:dyDescent="0.2">
      <c r="A8" s="796" t="s">
        <v>894</v>
      </c>
      <c r="B8" s="793">
        <v>17653373</v>
      </c>
      <c r="C8" s="801">
        <v>17653373</v>
      </c>
      <c r="D8" s="717">
        <v>17653373</v>
      </c>
      <c r="E8" s="932"/>
    </row>
    <row r="9" spans="1:5" ht="45" x14ac:dyDescent="0.2">
      <c r="A9" s="796" t="s">
        <v>895</v>
      </c>
      <c r="B9" s="793"/>
      <c r="C9" s="802"/>
      <c r="D9" s="717"/>
      <c r="E9" s="932"/>
    </row>
    <row r="10" spans="1:5" x14ac:dyDescent="0.2">
      <c r="A10" s="796" t="s">
        <v>896</v>
      </c>
      <c r="B10" s="793"/>
      <c r="C10" s="802"/>
      <c r="D10" s="717"/>
      <c r="E10" s="932"/>
    </row>
    <row r="11" spans="1:5" x14ac:dyDescent="0.2">
      <c r="A11" s="796" t="s">
        <v>897</v>
      </c>
      <c r="B11" s="793">
        <v>0</v>
      </c>
      <c r="C11" s="802"/>
      <c r="D11" s="717"/>
      <c r="E11" s="932"/>
    </row>
    <row r="12" spans="1:5" x14ac:dyDescent="0.2">
      <c r="A12" s="797" t="s">
        <v>898</v>
      </c>
      <c r="B12" s="793"/>
      <c r="C12" s="802"/>
      <c r="D12" s="717"/>
      <c r="E12" s="932"/>
    </row>
    <row r="13" spans="1:5" ht="12.95" customHeight="1" x14ac:dyDescent="0.2">
      <c r="A13" s="797" t="s">
        <v>899</v>
      </c>
      <c r="B13" s="793">
        <v>763800</v>
      </c>
      <c r="C13" s="801">
        <v>763800</v>
      </c>
      <c r="D13" s="717">
        <v>763800</v>
      </c>
      <c r="E13" s="932"/>
    </row>
    <row r="14" spans="1:5" x14ac:dyDescent="0.2">
      <c r="A14" s="797" t="s">
        <v>900</v>
      </c>
      <c r="B14" s="793">
        <v>5626340</v>
      </c>
      <c r="C14" s="801">
        <v>5626340</v>
      </c>
      <c r="D14" s="717">
        <v>5626340</v>
      </c>
      <c r="E14" s="932"/>
    </row>
    <row r="15" spans="1:5" x14ac:dyDescent="0.2">
      <c r="A15" s="797" t="s">
        <v>923</v>
      </c>
      <c r="B15" s="793"/>
      <c r="C15" s="801">
        <v>102236</v>
      </c>
      <c r="D15" s="717">
        <v>102236</v>
      </c>
      <c r="E15" s="932"/>
    </row>
    <row r="16" spans="1:5" x14ac:dyDescent="0.2">
      <c r="A16" s="797" t="s">
        <v>901</v>
      </c>
      <c r="B16" s="793">
        <v>1041000</v>
      </c>
      <c r="C16" s="801">
        <v>1041000</v>
      </c>
      <c r="D16" s="717">
        <v>1041000</v>
      </c>
      <c r="E16" s="932"/>
    </row>
    <row r="17" spans="1:5" x14ac:dyDescent="0.2">
      <c r="A17" s="798" t="s">
        <v>902</v>
      </c>
      <c r="B17" s="794">
        <f>SUM(B18:B29)</f>
        <v>73144268</v>
      </c>
      <c r="C17" s="805">
        <f>SUM(C18:C28)</f>
        <v>73144268</v>
      </c>
      <c r="D17" s="806">
        <f>SUM(D18:D28)</f>
        <v>73144268</v>
      </c>
      <c r="E17" s="932"/>
    </row>
    <row r="18" spans="1:5" x14ac:dyDescent="0.2">
      <c r="A18" s="796" t="s">
        <v>917</v>
      </c>
      <c r="B18" s="793">
        <v>28576200</v>
      </c>
      <c r="C18" s="793">
        <v>28576200</v>
      </c>
      <c r="D18" s="793">
        <v>28576200</v>
      </c>
      <c r="E18" s="932"/>
    </row>
    <row r="19" spans="1:5" x14ac:dyDescent="0.2">
      <c r="A19" s="796" t="s">
        <v>918</v>
      </c>
      <c r="B19" s="793">
        <v>13230000</v>
      </c>
      <c r="C19" s="793">
        <v>13230000</v>
      </c>
      <c r="D19" s="793">
        <v>13230000</v>
      </c>
      <c r="E19" s="932"/>
    </row>
    <row r="20" spans="1:5" x14ac:dyDescent="0.2">
      <c r="A20" s="796" t="s">
        <v>919</v>
      </c>
      <c r="B20" s="793">
        <v>14288100</v>
      </c>
      <c r="C20" s="793">
        <v>14288100</v>
      </c>
      <c r="D20" s="793">
        <v>14288100</v>
      </c>
      <c r="E20" s="932"/>
    </row>
    <row r="21" spans="1:5" x14ac:dyDescent="0.2">
      <c r="A21" s="796" t="s">
        <v>903</v>
      </c>
      <c r="B21" s="793">
        <v>0</v>
      </c>
      <c r="C21" s="793">
        <v>0</v>
      </c>
      <c r="D21" s="793">
        <v>0</v>
      </c>
      <c r="E21" s="932"/>
    </row>
    <row r="22" spans="1:5" x14ac:dyDescent="0.2">
      <c r="A22" s="796" t="s">
        <v>920</v>
      </c>
      <c r="B22" s="793">
        <v>6615000</v>
      </c>
      <c r="C22" s="793">
        <v>6615000</v>
      </c>
      <c r="D22" s="793">
        <v>6615000</v>
      </c>
      <c r="E22" s="932"/>
    </row>
    <row r="23" spans="1:5" x14ac:dyDescent="0.2">
      <c r="A23" s="796" t="s">
        <v>921</v>
      </c>
      <c r="B23" s="793">
        <v>5664533</v>
      </c>
      <c r="C23" s="793">
        <v>5664533</v>
      </c>
      <c r="D23" s="793">
        <v>5664533</v>
      </c>
      <c r="E23" s="932"/>
    </row>
    <row r="24" spans="1:5" x14ac:dyDescent="0.2">
      <c r="A24" s="796" t="s">
        <v>922</v>
      </c>
      <c r="B24" s="793">
        <v>0</v>
      </c>
      <c r="C24" s="793">
        <v>0</v>
      </c>
      <c r="D24" s="793">
        <v>0</v>
      </c>
      <c r="E24" s="932"/>
    </row>
    <row r="25" spans="1:5" x14ac:dyDescent="0.2">
      <c r="A25" s="796" t="s">
        <v>921</v>
      </c>
      <c r="B25" s="793">
        <v>2832267</v>
      </c>
      <c r="C25" s="793">
        <v>2832267</v>
      </c>
      <c r="D25" s="793">
        <v>2832267</v>
      </c>
      <c r="E25" s="932"/>
    </row>
    <row r="26" spans="1:5" x14ac:dyDescent="0.2">
      <c r="A26" s="796" t="s">
        <v>922</v>
      </c>
      <c r="B26" s="793">
        <v>0</v>
      </c>
      <c r="C26" s="793">
        <v>0</v>
      </c>
      <c r="D26" s="793">
        <v>0</v>
      </c>
      <c r="E26" s="932"/>
    </row>
    <row r="27" spans="1:5" ht="22.5" x14ac:dyDescent="0.2">
      <c r="A27" s="796" t="s">
        <v>904</v>
      </c>
      <c r="B27" s="793">
        <v>1203000</v>
      </c>
      <c r="C27" s="793">
        <v>1203000</v>
      </c>
      <c r="D27" s="793">
        <v>1203000</v>
      </c>
      <c r="E27" s="932"/>
    </row>
    <row r="28" spans="1:5" ht="22.5" x14ac:dyDescent="0.2">
      <c r="A28" s="796" t="s">
        <v>905</v>
      </c>
      <c r="B28" s="793">
        <v>735168</v>
      </c>
      <c r="C28" s="793">
        <v>735168</v>
      </c>
      <c r="D28" s="793">
        <v>735168</v>
      </c>
      <c r="E28" s="932"/>
    </row>
    <row r="29" spans="1:5" x14ac:dyDescent="0.2">
      <c r="A29" s="796" t="s">
        <v>906</v>
      </c>
      <c r="B29" s="793">
        <v>0</v>
      </c>
      <c r="C29" s="716"/>
      <c r="D29" s="717"/>
      <c r="E29" s="932"/>
    </row>
    <row r="30" spans="1:5" ht="21" x14ac:dyDescent="0.2">
      <c r="A30" s="798" t="s">
        <v>907</v>
      </c>
      <c r="B30" s="794">
        <f>SUM(B31:B36)</f>
        <v>62808753</v>
      </c>
      <c r="C30" s="805">
        <f>SUM(C31:C36)</f>
        <v>63514844</v>
      </c>
      <c r="D30" s="806">
        <f>SUM(D31:D36)</f>
        <v>63514844</v>
      </c>
      <c r="E30" s="932"/>
    </row>
    <row r="31" spans="1:5" x14ac:dyDescent="0.2">
      <c r="A31" s="796" t="s">
        <v>908</v>
      </c>
      <c r="B31" s="793">
        <v>16417000</v>
      </c>
      <c r="C31" s="793">
        <v>16417000</v>
      </c>
      <c r="D31" s="793">
        <v>16417000</v>
      </c>
      <c r="E31" s="932"/>
    </row>
    <row r="32" spans="1:5" x14ac:dyDescent="0.2">
      <c r="A32" s="796" t="s">
        <v>909</v>
      </c>
      <c r="B32" s="793">
        <v>5757440</v>
      </c>
      <c r="C32" s="793">
        <v>5757440</v>
      </c>
      <c r="D32" s="793">
        <v>5757440</v>
      </c>
      <c r="E32" s="932"/>
    </row>
    <row r="33" spans="1:5" x14ac:dyDescent="0.2">
      <c r="A33" s="796" t="s">
        <v>910</v>
      </c>
      <c r="B33" s="793">
        <v>6200000</v>
      </c>
      <c r="C33" s="793">
        <v>6906091</v>
      </c>
      <c r="D33" s="793">
        <v>6906091</v>
      </c>
      <c r="E33" s="932"/>
    </row>
    <row r="34" spans="1:5" x14ac:dyDescent="0.2">
      <c r="A34" s="796" t="s">
        <v>911</v>
      </c>
      <c r="B34" s="793">
        <v>15428000</v>
      </c>
      <c r="C34" s="793">
        <v>15428000</v>
      </c>
      <c r="D34" s="793">
        <v>15428000</v>
      </c>
      <c r="E34" s="932"/>
    </row>
    <row r="35" spans="1:5" x14ac:dyDescent="0.2">
      <c r="A35" s="796" t="s">
        <v>912</v>
      </c>
      <c r="B35" s="793">
        <v>17893103</v>
      </c>
      <c r="C35" s="793">
        <v>17893103</v>
      </c>
      <c r="D35" s="793">
        <v>17893103</v>
      </c>
      <c r="E35" s="932"/>
    </row>
    <row r="36" spans="1:5" x14ac:dyDescent="0.2">
      <c r="A36" s="796" t="s">
        <v>913</v>
      </c>
      <c r="B36" s="793">
        <v>1113210</v>
      </c>
      <c r="C36" s="793">
        <v>1113210</v>
      </c>
      <c r="D36" s="793">
        <v>1113210</v>
      </c>
      <c r="E36" s="932"/>
    </row>
    <row r="37" spans="1:5" x14ac:dyDescent="0.2">
      <c r="A37" s="798" t="s">
        <v>914</v>
      </c>
      <c r="B37" s="794">
        <f>SUM(B38)</f>
        <v>5792270</v>
      </c>
      <c r="C37" s="804">
        <f>SUM(C38)</f>
        <v>6128303</v>
      </c>
      <c r="D37" s="806">
        <f>SUM(D38)</f>
        <v>6128303</v>
      </c>
      <c r="E37" s="932"/>
    </row>
    <row r="38" spans="1:5" x14ac:dyDescent="0.2">
      <c r="A38" s="799" t="s">
        <v>915</v>
      </c>
      <c r="B38" s="800">
        <v>5792270</v>
      </c>
      <c r="C38" s="803">
        <v>6128303</v>
      </c>
      <c r="D38" s="803">
        <v>6128303</v>
      </c>
      <c r="E38" s="932"/>
    </row>
    <row r="39" spans="1:5" x14ac:dyDescent="0.2">
      <c r="A39" s="814" t="s">
        <v>924</v>
      </c>
      <c r="B39" s="807"/>
      <c r="C39" s="809">
        <f>SUM(C40:C43)</f>
        <v>19590342</v>
      </c>
      <c r="D39" s="822">
        <f>SUM(D40:D43)</f>
        <v>19590342</v>
      </c>
      <c r="E39" s="932"/>
    </row>
    <row r="40" spans="1:5" x14ac:dyDescent="0.2">
      <c r="A40" s="816" t="s">
        <v>925</v>
      </c>
      <c r="B40" s="807"/>
      <c r="C40" s="808">
        <v>2710728</v>
      </c>
      <c r="D40" s="815">
        <v>2710728</v>
      </c>
      <c r="E40" s="932"/>
    </row>
    <row r="41" spans="1:5" x14ac:dyDescent="0.2">
      <c r="A41" s="817" t="s">
        <v>926</v>
      </c>
      <c r="B41" s="807"/>
      <c r="C41" s="808">
        <v>2773680</v>
      </c>
      <c r="D41" s="815">
        <v>2773680</v>
      </c>
      <c r="E41" s="932"/>
    </row>
    <row r="42" spans="1:5" x14ac:dyDescent="0.2">
      <c r="A42" s="818" t="s">
        <v>927</v>
      </c>
      <c r="B42" s="807"/>
      <c r="C42" s="808">
        <v>8000000</v>
      </c>
      <c r="D42" s="815">
        <v>8000000</v>
      </c>
      <c r="E42" s="932"/>
    </row>
    <row r="43" spans="1:5" ht="13.5" thickBot="1" x14ac:dyDescent="0.25">
      <c r="A43" s="819" t="s">
        <v>928</v>
      </c>
      <c r="B43" s="820"/>
      <c r="C43" s="821">
        <v>6105934</v>
      </c>
      <c r="D43" s="823">
        <v>6105934</v>
      </c>
      <c r="E43" s="932"/>
    </row>
    <row r="44" spans="1:5" s="720" customFormat="1" ht="19.5" customHeight="1" thickBot="1" x14ac:dyDescent="0.25">
      <c r="A44" s="718" t="s">
        <v>38</v>
      </c>
      <c r="B44" s="719">
        <f>SUM(B6,B17,B30,B37)</f>
        <v>251605604</v>
      </c>
      <c r="C44" s="719">
        <f>SUM(C6,C17,C30,C37,C39)</f>
        <v>272340306</v>
      </c>
      <c r="D44" s="719">
        <f>SUM(D6,D17,D30,D37,D39)</f>
        <v>272340306</v>
      </c>
      <c r="E44" s="932"/>
    </row>
    <row r="45" spans="1:5" x14ac:dyDescent="0.2">
      <c r="A45" s="739"/>
    </row>
  </sheetData>
  <mergeCells count="3">
    <mergeCell ref="A1:D1"/>
    <mergeCell ref="E1:E4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theme="7" tint="0.39997558519241921"/>
  </sheetPr>
  <dimension ref="A1:L161"/>
  <sheetViews>
    <sheetView zoomScale="120" zoomScaleNormal="120" zoomScaleSheetLayoutView="100" workbookViewId="0">
      <selection sqref="A1:M1"/>
    </sheetView>
  </sheetViews>
  <sheetFormatPr defaultRowHeight="15.75" x14ac:dyDescent="0.25"/>
  <cols>
    <col min="1" max="1" width="9" style="151" customWidth="1"/>
    <col min="2" max="2" width="68.83203125" style="151" customWidth="1"/>
    <col min="3" max="3" width="18.83203125" style="151" customWidth="1"/>
    <col min="4" max="5" width="18.83203125" style="152" customWidth="1"/>
    <col min="6" max="16384" width="9.33203125" style="173"/>
  </cols>
  <sheetData>
    <row r="1" spans="1:7" ht="15.75" customHeight="1" x14ac:dyDescent="0.25">
      <c r="A1" s="923" t="s">
        <v>1037</v>
      </c>
      <c r="B1" s="923"/>
      <c r="C1" s="923"/>
      <c r="D1" s="923"/>
      <c r="E1" s="923"/>
      <c r="F1" s="839"/>
      <c r="G1" s="839"/>
    </row>
    <row r="2" spans="1:7" x14ac:dyDescent="0.25">
      <c r="A2" s="861" t="s">
        <v>882</v>
      </c>
      <c r="B2" s="862"/>
      <c r="C2" s="862"/>
      <c r="D2" s="862"/>
      <c r="E2" s="862"/>
    </row>
    <row r="3" spans="1:7" x14ac:dyDescent="0.25">
      <c r="A3" s="861" t="s">
        <v>773</v>
      </c>
      <c r="B3" s="862"/>
      <c r="C3" s="862"/>
      <c r="D3" s="862"/>
      <c r="E3" s="862"/>
    </row>
    <row r="4" spans="1:7" ht="15.95" customHeight="1" x14ac:dyDescent="0.25">
      <c r="A4" s="873" t="s">
        <v>3</v>
      </c>
      <c r="B4" s="873"/>
      <c r="C4" s="873"/>
      <c r="D4" s="873"/>
      <c r="E4" s="873"/>
    </row>
    <row r="5" spans="1:7" ht="15.95" customHeight="1" thickBot="1" x14ac:dyDescent="0.3">
      <c r="A5" s="649"/>
      <c r="B5" s="649"/>
      <c r="C5" s="649"/>
      <c r="D5" s="650"/>
      <c r="E5" s="650"/>
    </row>
    <row r="6" spans="1:7" ht="15.95" customHeight="1" x14ac:dyDescent="0.25">
      <c r="A6" s="934" t="s">
        <v>52</v>
      </c>
      <c r="B6" s="936" t="s">
        <v>5</v>
      </c>
      <c r="C6" s="938" t="s">
        <v>985</v>
      </c>
      <c r="D6" s="940" t="s">
        <v>986</v>
      </c>
      <c r="E6" s="941"/>
    </row>
    <row r="7" spans="1:7" ht="38.1" customHeight="1" thickBot="1" x14ac:dyDescent="0.3">
      <c r="A7" s="935"/>
      <c r="B7" s="937"/>
      <c r="C7" s="939"/>
      <c r="D7" s="651" t="s">
        <v>451</v>
      </c>
      <c r="E7" s="353" t="s">
        <v>441</v>
      </c>
    </row>
    <row r="8" spans="1:7" s="174" customFormat="1" ht="12" customHeight="1" thickBot="1" x14ac:dyDescent="0.25">
      <c r="A8" s="652" t="s">
        <v>383</v>
      </c>
      <c r="B8" s="653" t="s">
        <v>384</v>
      </c>
      <c r="C8" s="653" t="s">
        <v>385</v>
      </c>
      <c r="D8" s="653" t="s">
        <v>386</v>
      </c>
      <c r="E8" s="654" t="s">
        <v>388</v>
      </c>
    </row>
    <row r="9" spans="1:7" s="175" customFormat="1" ht="12" customHeight="1" thickBot="1" x14ac:dyDescent="0.25">
      <c r="A9" s="18" t="s">
        <v>6</v>
      </c>
      <c r="B9" s="414" t="s">
        <v>160</v>
      </c>
      <c r="C9" s="163">
        <f>+C10+C11+C12+C13+C14+C15</f>
        <v>272340306</v>
      </c>
      <c r="D9" s="163">
        <f>+D10+D11+D12+D13+D14+D15</f>
        <v>296675563</v>
      </c>
      <c r="E9" s="100">
        <f>+E10+E11+E12+E13+E14+E15</f>
        <v>296675563</v>
      </c>
    </row>
    <row r="10" spans="1:7" s="175" customFormat="1" ht="12" customHeight="1" x14ac:dyDescent="0.2">
      <c r="A10" s="13" t="s">
        <v>64</v>
      </c>
      <c r="B10" s="415" t="s">
        <v>161</v>
      </c>
      <c r="C10" s="102">
        <v>109962549</v>
      </c>
      <c r="D10" s="102">
        <v>121846788</v>
      </c>
      <c r="E10" s="102">
        <v>121846788</v>
      </c>
    </row>
    <row r="11" spans="1:7" s="175" customFormat="1" ht="12" customHeight="1" x14ac:dyDescent="0.2">
      <c r="A11" s="12" t="s">
        <v>65</v>
      </c>
      <c r="B11" s="416" t="s">
        <v>162</v>
      </c>
      <c r="C11" s="101">
        <v>73144268</v>
      </c>
      <c r="D11" s="101">
        <v>81574634</v>
      </c>
      <c r="E11" s="101">
        <v>81574634</v>
      </c>
    </row>
    <row r="12" spans="1:7" s="175" customFormat="1" ht="12" customHeight="1" x14ac:dyDescent="0.2">
      <c r="A12" s="12" t="s">
        <v>66</v>
      </c>
      <c r="B12" s="416" t="s">
        <v>163</v>
      </c>
      <c r="C12" s="101">
        <v>63514844</v>
      </c>
      <c r="D12" s="101">
        <v>70052183</v>
      </c>
      <c r="E12" s="101">
        <v>70052183</v>
      </c>
    </row>
    <row r="13" spans="1:7" s="175" customFormat="1" ht="12" customHeight="1" x14ac:dyDescent="0.2">
      <c r="A13" s="12" t="s">
        <v>67</v>
      </c>
      <c r="B13" s="416" t="s">
        <v>164</v>
      </c>
      <c r="C13" s="101">
        <v>6128303</v>
      </c>
      <c r="D13" s="101">
        <v>6233358</v>
      </c>
      <c r="E13" s="101">
        <v>6233358</v>
      </c>
    </row>
    <row r="14" spans="1:7" s="175" customFormat="1" ht="12" customHeight="1" x14ac:dyDescent="0.2">
      <c r="A14" s="12" t="s">
        <v>98</v>
      </c>
      <c r="B14" s="416" t="s">
        <v>522</v>
      </c>
      <c r="C14" s="101">
        <v>19590342</v>
      </c>
      <c r="D14" s="101">
        <v>16968600</v>
      </c>
      <c r="E14" s="101">
        <v>16968600</v>
      </c>
    </row>
    <row r="15" spans="1:7" s="175" customFormat="1" ht="12" customHeight="1" thickBot="1" x14ac:dyDescent="0.25">
      <c r="A15" s="14" t="s">
        <v>68</v>
      </c>
      <c r="B15" s="417" t="s">
        <v>523</v>
      </c>
      <c r="C15" s="418"/>
      <c r="D15" s="166"/>
      <c r="E15" s="103"/>
    </row>
    <row r="16" spans="1:7" s="175" customFormat="1" ht="12" customHeight="1" thickBot="1" x14ac:dyDescent="0.25">
      <c r="A16" s="18" t="s">
        <v>7</v>
      </c>
      <c r="B16" s="419" t="s">
        <v>165</v>
      </c>
      <c r="C16" s="163">
        <f>+C17+C18+C19+C20+C21</f>
        <v>145863659</v>
      </c>
      <c r="D16" s="163">
        <f>+D17+D18+D19+D20+D21</f>
        <v>73147965</v>
      </c>
      <c r="E16" s="100">
        <f>+E17+E18+E19+E20+E21</f>
        <v>73186989</v>
      </c>
    </row>
    <row r="17" spans="1:5" s="175" customFormat="1" ht="12" customHeight="1" x14ac:dyDescent="0.2">
      <c r="A17" s="13" t="s">
        <v>70</v>
      </c>
      <c r="B17" s="415" t="s">
        <v>166</v>
      </c>
      <c r="C17" s="165"/>
      <c r="D17" s="165"/>
      <c r="E17" s="102"/>
    </row>
    <row r="18" spans="1:5" s="175" customFormat="1" ht="12" customHeight="1" x14ac:dyDescent="0.2">
      <c r="A18" s="12" t="s">
        <v>71</v>
      </c>
      <c r="B18" s="416" t="s">
        <v>167</v>
      </c>
      <c r="C18" s="164"/>
      <c r="D18" s="164"/>
      <c r="E18" s="101"/>
    </row>
    <row r="19" spans="1:5" s="175" customFormat="1" ht="12" customHeight="1" x14ac:dyDescent="0.2">
      <c r="A19" s="12" t="s">
        <v>72</v>
      </c>
      <c r="B19" s="416" t="s">
        <v>324</v>
      </c>
      <c r="C19" s="164"/>
      <c r="D19" s="164"/>
      <c r="E19" s="101"/>
    </row>
    <row r="20" spans="1:5" s="175" customFormat="1" ht="12" customHeight="1" x14ac:dyDescent="0.2">
      <c r="A20" s="12" t="s">
        <v>73</v>
      </c>
      <c r="B20" s="416" t="s">
        <v>325</v>
      </c>
      <c r="C20" s="164"/>
      <c r="D20" s="164"/>
      <c r="E20" s="101"/>
    </row>
    <row r="21" spans="1:5" s="175" customFormat="1" ht="12" customHeight="1" x14ac:dyDescent="0.2">
      <c r="A21" s="12" t="s">
        <v>74</v>
      </c>
      <c r="B21" s="416" t="s">
        <v>168</v>
      </c>
      <c r="C21" s="101">
        <v>145863659</v>
      </c>
      <c r="D21" s="101">
        <v>73147965</v>
      </c>
      <c r="E21" s="101">
        <v>73186989</v>
      </c>
    </row>
    <row r="22" spans="1:5" s="175" customFormat="1" ht="12" customHeight="1" thickBot="1" x14ac:dyDescent="0.25">
      <c r="A22" s="14" t="s">
        <v>81</v>
      </c>
      <c r="B22" s="417" t="s">
        <v>169</v>
      </c>
      <c r="C22" s="103">
        <v>71678943</v>
      </c>
      <c r="D22" s="166">
        <v>4520525</v>
      </c>
      <c r="E22" s="103">
        <v>4520525</v>
      </c>
    </row>
    <row r="23" spans="1:5" s="175" customFormat="1" ht="12" customHeight="1" thickBot="1" x14ac:dyDescent="0.25">
      <c r="A23" s="18" t="s">
        <v>8</v>
      </c>
      <c r="B23" s="414" t="s">
        <v>170</v>
      </c>
      <c r="C23" s="163">
        <f>+C24+C25+C26+C27+C28</f>
        <v>652538388</v>
      </c>
      <c r="D23" s="163">
        <f>+D24+D25+D26+D27+D28</f>
        <v>335500820</v>
      </c>
      <c r="E23" s="100">
        <f>+E24+E25+E26+E27+E28</f>
        <v>76000626</v>
      </c>
    </row>
    <row r="24" spans="1:5" s="175" customFormat="1" ht="12" customHeight="1" x14ac:dyDescent="0.2">
      <c r="A24" s="13" t="s">
        <v>53</v>
      </c>
      <c r="B24" s="415" t="s">
        <v>171</v>
      </c>
      <c r="C24" s="165"/>
      <c r="D24" s="165"/>
      <c r="E24" s="102"/>
    </row>
    <row r="25" spans="1:5" s="175" customFormat="1" ht="12" customHeight="1" x14ac:dyDescent="0.2">
      <c r="A25" s="12" t="s">
        <v>54</v>
      </c>
      <c r="B25" s="416" t="s">
        <v>172</v>
      </c>
      <c r="C25" s="164"/>
      <c r="D25" s="164"/>
      <c r="E25" s="101"/>
    </row>
    <row r="26" spans="1:5" s="175" customFormat="1" ht="12" customHeight="1" x14ac:dyDescent="0.2">
      <c r="A26" s="12" t="s">
        <v>55</v>
      </c>
      <c r="B26" s="416" t="s">
        <v>326</v>
      </c>
      <c r="C26" s="164"/>
      <c r="D26" s="164"/>
      <c r="E26" s="101"/>
    </row>
    <row r="27" spans="1:5" s="175" customFormat="1" ht="12" customHeight="1" x14ac:dyDescent="0.2">
      <c r="A27" s="12" t="s">
        <v>56</v>
      </c>
      <c r="B27" s="416" t="s">
        <v>327</v>
      </c>
      <c r="C27" s="164"/>
      <c r="D27" s="164"/>
      <c r="E27" s="101"/>
    </row>
    <row r="28" spans="1:5" s="175" customFormat="1" ht="12" customHeight="1" x14ac:dyDescent="0.2">
      <c r="A28" s="12" t="s">
        <v>109</v>
      </c>
      <c r="B28" s="416" t="s">
        <v>173</v>
      </c>
      <c r="C28" s="101">
        <v>652538388</v>
      </c>
      <c r="D28" s="101">
        <v>335500820</v>
      </c>
      <c r="E28" s="101">
        <v>76000626</v>
      </c>
    </row>
    <row r="29" spans="1:5" s="175" customFormat="1" ht="12" customHeight="1" thickBot="1" x14ac:dyDescent="0.25">
      <c r="A29" s="14" t="s">
        <v>110</v>
      </c>
      <c r="B29" s="417" t="s">
        <v>174</v>
      </c>
      <c r="C29" s="103">
        <v>652538388</v>
      </c>
      <c r="D29" s="166">
        <v>28938785</v>
      </c>
      <c r="E29" s="103">
        <v>28938785</v>
      </c>
    </row>
    <row r="30" spans="1:5" s="175" customFormat="1" ht="12" customHeight="1" thickBot="1" x14ac:dyDescent="0.25">
      <c r="A30" s="25" t="s">
        <v>111</v>
      </c>
      <c r="B30" s="19" t="s">
        <v>524</v>
      </c>
      <c r="C30" s="169">
        <f>SUM(C31:C36)</f>
        <v>176727701</v>
      </c>
      <c r="D30" s="169">
        <f>SUM(D31:D36)</f>
        <v>142900000</v>
      </c>
      <c r="E30" s="205">
        <f>SUM(E31:E36)</f>
        <v>180236574</v>
      </c>
    </row>
    <row r="31" spans="1:5" s="175" customFormat="1" ht="12" customHeight="1" x14ac:dyDescent="0.2">
      <c r="A31" s="193" t="s">
        <v>175</v>
      </c>
      <c r="B31" s="176" t="s">
        <v>478</v>
      </c>
      <c r="C31" s="102">
        <v>11519225</v>
      </c>
      <c r="D31" s="165">
        <v>10000000</v>
      </c>
      <c r="E31" s="102">
        <v>11681425</v>
      </c>
    </row>
    <row r="32" spans="1:5" s="175" customFormat="1" ht="12" customHeight="1" x14ac:dyDescent="0.2">
      <c r="A32" s="194" t="s">
        <v>176</v>
      </c>
      <c r="B32" s="177" t="s">
        <v>987</v>
      </c>
      <c r="C32" s="101">
        <v>26345360</v>
      </c>
      <c r="D32" s="164">
        <v>24000000</v>
      </c>
      <c r="E32" s="101">
        <v>25928479</v>
      </c>
    </row>
    <row r="33" spans="1:9" s="175" customFormat="1" ht="12" customHeight="1" x14ac:dyDescent="0.2">
      <c r="A33" s="194" t="s">
        <v>177</v>
      </c>
      <c r="B33" s="177" t="s">
        <v>480</v>
      </c>
      <c r="C33" s="101">
        <v>123129131</v>
      </c>
      <c r="D33" s="164">
        <v>95400000</v>
      </c>
      <c r="E33" s="101">
        <v>125683276</v>
      </c>
    </row>
    <row r="34" spans="1:9" s="175" customFormat="1" ht="12" customHeight="1" x14ac:dyDescent="0.2">
      <c r="A34" s="194" t="s">
        <v>482</v>
      </c>
      <c r="B34" s="177" t="s">
        <v>179</v>
      </c>
      <c r="C34" s="101">
        <v>8968286</v>
      </c>
      <c r="D34" s="164">
        <v>10000000</v>
      </c>
      <c r="E34" s="101">
        <v>12900523</v>
      </c>
    </row>
    <row r="35" spans="1:9" s="175" customFormat="1" ht="12" customHeight="1" x14ac:dyDescent="0.2">
      <c r="A35" s="194" t="s">
        <v>483</v>
      </c>
      <c r="B35" s="177" t="s">
        <v>479</v>
      </c>
      <c r="C35" s="101">
        <v>471600</v>
      </c>
      <c r="D35" s="164"/>
      <c r="E35" s="101">
        <v>519300</v>
      </c>
    </row>
    <row r="36" spans="1:9" s="175" customFormat="1" ht="12" customHeight="1" thickBot="1" x14ac:dyDescent="0.25">
      <c r="A36" s="195" t="s">
        <v>484</v>
      </c>
      <c r="B36" s="109" t="s">
        <v>931</v>
      </c>
      <c r="C36" s="103">
        <v>6294099</v>
      </c>
      <c r="D36" s="166">
        <v>3500000</v>
      </c>
      <c r="E36" s="103">
        <v>3523571</v>
      </c>
    </row>
    <row r="37" spans="1:9" s="175" customFormat="1" ht="12" customHeight="1" thickBot="1" x14ac:dyDescent="0.25">
      <c r="A37" s="18" t="s">
        <v>10</v>
      </c>
      <c r="B37" s="414" t="s">
        <v>525</v>
      </c>
      <c r="C37" s="163">
        <f>SUM(C38:C48)</f>
        <v>52185993</v>
      </c>
      <c r="D37" s="163">
        <f>SUM(D38:D48)</f>
        <v>53818086</v>
      </c>
      <c r="E37" s="100">
        <f>SUM(E38:E48)</f>
        <v>46211457</v>
      </c>
    </row>
    <row r="38" spans="1:9" s="175" customFormat="1" ht="12" customHeight="1" x14ac:dyDescent="0.2">
      <c r="A38" s="13" t="s">
        <v>57</v>
      </c>
      <c r="B38" s="415" t="s">
        <v>184</v>
      </c>
      <c r="C38" s="102">
        <v>7005619</v>
      </c>
      <c r="D38" s="165">
        <v>8188000</v>
      </c>
      <c r="E38" s="102">
        <v>7197344</v>
      </c>
      <c r="H38" s="841"/>
      <c r="I38" s="841"/>
    </row>
    <row r="39" spans="1:9" s="175" customFormat="1" ht="12" customHeight="1" x14ac:dyDescent="0.2">
      <c r="A39" s="12" t="s">
        <v>58</v>
      </c>
      <c r="B39" s="416" t="s">
        <v>185</v>
      </c>
      <c r="C39" s="101">
        <v>10225425</v>
      </c>
      <c r="D39" s="164">
        <v>15046036</v>
      </c>
      <c r="E39" s="101">
        <v>15554344</v>
      </c>
      <c r="H39" s="841"/>
      <c r="I39" s="841"/>
    </row>
    <row r="40" spans="1:9" s="175" customFormat="1" ht="12" customHeight="1" x14ac:dyDescent="0.2">
      <c r="A40" s="12" t="s">
        <v>59</v>
      </c>
      <c r="B40" s="416" t="s">
        <v>186</v>
      </c>
      <c r="C40" s="101">
        <v>4514522</v>
      </c>
      <c r="D40" s="164">
        <v>8190000</v>
      </c>
      <c r="E40" s="101">
        <v>5333841</v>
      </c>
      <c r="H40" s="841"/>
      <c r="I40" s="841"/>
    </row>
    <row r="41" spans="1:9" s="175" customFormat="1" ht="12" customHeight="1" x14ac:dyDescent="0.2">
      <c r="A41" s="12" t="s">
        <v>113</v>
      </c>
      <c r="B41" s="416" t="s">
        <v>187</v>
      </c>
      <c r="C41" s="101">
        <v>4798147</v>
      </c>
      <c r="D41" s="164">
        <v>400000</v>
      </c>
      <c r="E41" s="101">
        <v>14016</v>
      </c>
      <c r="H41" s="841"/>
      <c r="I41" s="841"/>
    </row>
    <row r="42" spans="1:9" s="175" customFormat="1" ht="12" customHeight="1" x14ac:dyDescent="0.2">
      <c r="A42" s="12" t="s">
        <v>114</v>
      </c>
      <c r="B42" s="416" t="s">
        <v>188</v>
      </c>
      <c r="C42" s="101">
        <v>11765339</v>
      </c>
      <c r="D42" s="164">
        <v>13481000</v>
      </c>
      <c r="E42" s="101">
        <v>11264077</v>
      </c>
      <c r="H42" s="841"/>
      <c r="I42" s="841"/>
    </row>
    <row r="43" spans="1:9" s="175" customFormat="1" ht="12" customHeight="1" x14ac:dyDescent="0.2">
      <c r="A43" s="12" t="s">
        <v>115</v>
      </c>
      <c r="B43" s="416" t="s">
        <v>189</v>
      </c>
      <c r="C43" s="101">
        <v>6132841</v>
      </c>
      <c r="D43" s="164">
        <v>7813000</v>
      </c>
      <c r="E43" s="101">
        <v>5851007</v>
      </c>
      <c r="H43" s="841"/>
      <c r="I43" s="841"/>
    </row>
    <row r="44" spans="1:9" s="175" customFormat="1" ht="12" customHeight="1" x14ac:dyDescent="0.2">
      <c r="A44" s="12" t="s">
        <v>116</v>
      </c>
      <c r="B44" s="416" t="s">
        <v>190</v>
      </c>
      <c r="C44" s="101"/>
      <c r="D44" s="164"/>
      <c r="E44" s="101"/>
      <c r="H44" s="841"/>
      <c r="I44" s="841"/>
    </row>
    <row r="45" spans="1:9" s="175" customFormat="1" ht="12" customHeight="1" x14ac:dyDescent="0.2">
      <c r="A45" s="12" t="s">
        <v>117</v>
      </c>
      <c r="B45" s="416" t="s">
        <v>191</v>
      </c>
      <c r="C45" s="101">
        <v>325</v>
      </c>
      <c r="D45" s="164"/>
      <c r="E45" s="101">
        <v>166</v>
      </c>
      <c r="H45" s="841"/>
      <c r="I45" s="841"/>
    </row>
    <row r="46" spans="1:9" s="175" customFormat="1" ht="12" customHeight="1" x14ac:dyDescent="0.2">
      <c r="A46" s="12" t="s">
        <v>182</v>
      </c>
      <c r="B46" s="416" t="s">
        <v>192</v>
      </c>
      <c r="C46" s="104">
        <v>529741</v>
      </c>
      <c r="D46" s="167"/>
      <c r="E46" s="104"/>
      <c r="H46" s="841"/>
      <c r="I46" s="841"/>
    </row>
    <row r="47" spans="1:9" s="175" customFormat="1" ht="12" customHeight="1" x14ac:dyDescent="0.2">
      <c r="A47" s="14" t="s">
        <v>183</v>
      </c>
      <c r="B47" s="417" t="s">
        <v>335</v>
      </c>
      <c r="C47" s="105">
        <v>303292</v>
      </c>
      <c r="D47" s="168"/>
      <c r="E47" s="105">
        <v>245390</v>
      </c>
      <c r="H47" s="841"/>
      <c r="I47" s="841"/>
    </row>
    <row r="48" spans="1:9" s="175" customFormat="1" ht="12" customHeight="1" thickBot="1" x14ac:dyDescent="0.25">
      <c r="A48" s="14" t="s">
        <v>334</v>
      </c>
      <c r="B48" s="417" t="s">
        <v>193</v>
      </c>
      <c r="C48" s="105">
        <v>6910742</v>
      </c>
      <c r="D48" s="168">
        <v>700050</v>
      </c>
      <c r="E48" s="105">
        <v>751272</v>
      </c>
      <c r="H48" s="841"/>
      <c r="I48" s="841"/>
    </row>
    <row r="49" spans="1:9" s="175" customFormat="1" ht="12" customHeight="1" thickBot="1" x14ac:dyDescent="0.25">
      <c r="A49" s="18" t="s">
        <v>11</v>
      </c>
      <c r="B49" s="414" t="s">
        <v>194</v>
      </c>
      <c r="C49" s="163">
        <f>SUM(C50:C54)</f>
        <v>511811</v>
      </c>
      <c r="D49" s="163">
        <f>SUM(D50:D54)</f>
        <v>0</v>
      </c>
      <c r="E49" s="100">
        <f>SUM(E50:E54)</f>
        <v>2419332</v>
      </c>
      <c r="H49" s="841"/>
      <c r="I49" s="841"/>
    </row>
    <row r="50" spans="1:9" s="175" customFormat="1" ht="12" customHeight="1" x14ac:dyDescent="0.2">
      <c r="A50" s="13" t="s">
        <v>60</v>
      </c>
      <c r="B50" s="415" t="s">
        <v>198</v>
      </c>
      <c r="C50" s="216"/>
      <c r="D50" s="216"/>
      <c r="E50" s="106"/>
      <c r="H50" s="841"/>
      <c r="I50" s="841"/>
    </row>
    <row r="51" spans="1:9" s="175" customFormat="1" ht="12" customHeight="1" x14ac:dyDescent="0.2">
      <c r="A51" s="12" t="s">
        <v>61</v>
      </c>
      <c r="B51" s="416" t="s">
        <v>199</v>
      </c>
      <c r="C51" s="167"/>
      <c r="D51" s="104"/>
      <c r="E51" s="104">
        <v>2294332</v>
      </c>
      <c r="H51" s="841"/>
      <c r="I51" s="841"/>
    </row>
    <row r="52" spans="1:9" s="175" customFormat="1" ht="12" customHeight="1" x14ac:dyDescent="0.2">
      <c r="A52" s="12" t="s">
        <v>195</v>
      </c>
      <c r="B52" s="416" t="s">
        <v>200</v>
      </c>
      <c r="C52" s="104">
        <v>511811</v>
      </c>
      <c r="D52" s="104"/>
      <c r="E52" s="104">
        <v>125000</v>
      </c>
      <c r="H52" s="841"/>
      <c r="I52" s="841"/>
    </row>
    <row r="53" spans="1:9" s="175" customFormat="1" ht="12" customHeight="1" x14ac:dyDescent="0.2">
      <c r="A53" s="12" t="s">
        <v>196</v>
      </c>
      <c r="B53" s="416" t="s">
        <v>201</v>
      </c>
      <c r="C53" s="167"/>
      <c r="D53" s="167"/>
      <c r="E53" s="104"/>
      <c r="H53" s="841"/>
      <c r="I53" s="841"/>
    </row>
    <row r="54" spans="1:9" s="175" customFormat="1" ht="12" customHeight="1" thickBot="1" x14ac:dyDescent="0.25">
      <c r="A54" s="14" t="s">
        <v>197</v>
      </c>
      <c r="B54" s="417" t="s">
        <v>202</v>
      </c>
      <c r="C54" s="168"/>
      <c r="D54" s="168"/>
      <c r="E54" s="105"/>
      <c r="H54" s="841"/>
      <c r="I54" s="841"/>
    </row>
    <row r="55" spans="1:9" s="175" customFormat="1" ht="13.5" thickBot="1" x14ac:dyDescent="0.25">
      <c r="A55" s="18" t="s">
        <v>118</v>
      </c>
      <c r="B55" s="414" t="s">
        <v>203</v>
      </c>
      <c r="C55" s="163">
        <f>SUM(C56:C58)</f>
        <v>1147999</v>
      </c>
      <c r="D55" s="163">
        <f>SUM(D56:D58)</f>
        <v>0</v>
      </c>
      <c r="E55" s="100">
        <f>SUM(E56:E58)</f>
        <v>8115642</v>
      </c>
      <c r="H55" s="841"/>
      <c r="I55" s="841"/>
    </row>
    <row r="56" spans="1:9" s="175" customFormat="1" ht="12.75" x14ac:dyDescent="0.2">
      <c r="A56" s="13" t="s">
        <v>62</v>
      </c>
      <c r="B56" s="415" t="s">
        <v>204</v>
      </c>
      <c r="C56" s="165"/>
      <c r="D56" s="165"/>
      <c r="E56" s="102"/>
      <c r="H56" s="841"/>
      <c r="I56" s="841"/>
    </row>
    <row r="57" spans="1:9" s="175" customFormat="1" ht="14.45" customHeight="1" x14ac:dyDescent="0.2">
      <c r="A57" s="12" t="s">
        <v>63</v>
      </c>
      <c r="B57" s="416" t="s">
        <v>526</v>
      </c>
      <c r="C57" s="101">
        <v>840000</v>
      </c>
      <c r="D57" s="101"/>
      <c r="E57" s="101">
        <v>3635000</v>
      </c>
      <c r="H57" s="841"/>
      <c r="I57" s="841"/>
    </row>
    <row r="58" spans="1:9" s="175" customFormat="1" ht="12.75" x14ac:dyDescent="0.2">
      <c r="A58" s="12" t="s">
        <v>207</v>
      </c>
      <c r="B58" s="416" t="s">
        <v>205</v>
      </c>
      <c r="C58" s="101">
        <v>307999</v>
      </c>
      <c r="D58" s="101"/>
      <c r="E58" s="101">
        <v>4480642</v>
      </c>
      <c r="H58" s="841"/>
      <c r="I58" s="841"/>
    </row>
    <row r="59" spans="1:9" s="175" customFormat="1" ht="13.5" thickBot="1" x14ac:dyDescent="0.25">
      <c r="A59" s="14" t="s">
        <v>208</v>
      </c>
      <c r="B59" s="417" t="s">
        <v>206</v>
      </c>
      <c r="C59" s="103"/>
      <c r="D59" s="166"/>
      <c r="E59" s="103"/>
      <c r="H59" s="841"/>
      <c r="I59" s="841"/>
    </row>
    <row r="60" spans="1:9" s="175" customFormat="1" ht="13.5" thickBot="1" x14ac:dyDescent="0.25">
      <c r="A60" s="18" t="s">
        <v>13</v>
      </c>
      <c r="B60" s="419" t="s">
        <v>209</v>
      </c>
      <c r="C60" s="163">
        <f>SUM(C61:C63)</f>
        <v>600000</v>
      </c>
      <c r="D60" s="163">
        <f>SUM(D61:D63)</f>
        <v>1556000</v>
      </c>
      <c r="E60" s="100">
        <f>SUM(E61:E63)</f>
        <v>162823207</v>
      </c>
    </row>
    <row r="61" spans="1:9" s="175" customFormat="1" ht="12.75" x14ac:dyDescent="0.2">
      <c r="A61" s="12" t="s">
        <v>119</v>
      </c>
      <c r="B61" s="415" t="s">
        <v>211</v>
      </c>
      <c r="C61" s="167"/>
      <c r="D61" s="167"/>
      <c r="E61" s="104"/>
    </row>
    <row r="62" spans="1:9" s="175" customFormat="1" ht="12.75" customHeight="1" x14ac:dyDescent="0.2">
      <c r="A62" s="12" t="s">
        <v>120</v>
      </c>
      <c r="B62" s="416" t="s">
        <v>527</v>
      </c>
      <c r="C62" s="167">
        <v>600000</v>
      </c>
      <c r="D62" s="167">
        <v>1556000</v>
      </c>
      <c r="E62" s="104">
        <v>1093750</v>
      </c>
    </row>
    <row r="63" spans="1:9" s="175" customFormat="1" ht="12.75" x14ac:dyDescent="0.2">
      <c r="A63" s="12" t="s">
        <v>143</v>
      </c>
      <c r="B63" s="416" t="s">
        <v>212</v>
      </c>
      <c r="C63" s="167"/>
      <c r="D63" s="104"/>
      <c r="E63" s="104">
        <v>161729457</v>
      </c>
    </row>
    <row r="64" spans="1:9" s="175" customFormat="1" ht="13.5" thickBot="1" x14ac:dyDescent="0.25">
      <c r="A64" s="12" t="s">
        <v>210</v>
      </c>
      <c r="B64" s="417" t="s">
        <v>213</v>
      </c>
      <c r="C64" s="167"/>
      <c r="D64" s="167"/>
      <c r="E64" s="104"/>
    </row>
    <row r="65" spans="1:9" s="175" customFormat="1" ht="13.5" thickBot="1" x14ac:dyDescent="0.25">
      <c r="A65" s="18" t="s">
        <v>14</v>
      </c>
      <c r="B65" s="414" t="s">
        <v>214</v>
      </c>
      <c r="C65" s="169">
        <f>+C9+C16+C23+C30+C37+C49+C55+C60</f>
        <v>1301915857</v>
      </c>
      <c r="D65" s="169">
        <f>+D9+D16+D23+D30+D37+D49+D55+D60</f>
        <v>903598434</v>
      </c>
      <c r="E65" s="205">
        <f>+E9+E16+E23+E30+E37+E49+E55+E60</f>
        <v>845669390</v>
      </c>
      <c r="H65" s="846"/>
    </row>
    <row r="66" spans="1:9" s="175" customFormat="1" ht="13.5" thickBot="1" x14ac:dyDescent="0.25">
      <c r="A66" s="217" t="s">
        <v>215</v>
      </c>
      <c r="B66" s="419" t="s">
        <v>528</v>
      </c>
      <c r="C66" s="163">
        <f>SUM(C67:C69)</f>
        <v>0</v>
      </c>
      <c r="D66" s="163">
        <f>SUM(D67:D69)</f>
        <v>0</v>
      </c>
      <c r="E66" s="100">
        <f>SUM(E67:E69)</f>
        <v>0</v>
      </c>
      <c r="H66" s="846"/>
    </row>
    <row r="67" spans="1:9" s="175" customFormat="1" ht="12.75" x14ac:dyDescent="0.2">
      <c r="A67" s="12" t="s">
        <v>244</v>
      </c>
      <c r="B67" s="415" t="s">
        <v>217</v>
      </c>
      <c r="C67" s="167"/>
      <c r="D67" s="167"/>
      <c r="E67" s="104"/>
    </row>
    <row r="68" spans="1:9" s="175" customFormat="1" ht="12.75" x14ac:dyDescent="0.2">
      <c r="A68" s="12" t="s">
        <v>253</v>
      </c>
      <c r="B68" s="416" t="s">
        <v>218</v>
      </c>
      <c r="C68" s="167"/>
      <c r="D68" s="167"/>
      <c r="E68" s="104"/>
    </row>
    <row r="69" spans="1:9" s="175" customFormat="1" ht="13.5" thickBot="1" x14ac:dyDescent="0.25">
      <c r="A69" s="12" t="s">
        <v>254</v>
      </c>
      <c r="B69" s="226" t="s">
        <v>360</v>
      </c>
      <c r="C69" s="167"/>
      <c r="D69" s="167"/>
      <c r="E69" s="104"/>
    </row>
    <row r="70" spans="1:9" s="175" customFormat="1" ht="13.5" thickBot="1" x14ac:dyDescent="0.25">
      <c r="A70" s="217" t="s">
        <v>220</v>
      </c>
      <c r="B70" s="419" t="s">
        <v>221</v>
      </c>
      <c r="C70" s="163">
        <f>SUM(C71:C74)</f>
        <v>0</v>
      </c>
      <c r="D70" s="163">
        <f>SUM(D71:D74)</f>
        <v>0</v>
      </c>
      <c r="E70" s="100">
        <f>SUM(E71:E74)</f>
        <v>0</v>
      </c>
    </row>
    <row r="71" spans="1:9" s="175" customFormat="1" ht="12.75" x14ac:dyDescent="0.2">
      <c r="A71" s="12" t="s">
        <v>99</v>
      </c>
      <c r="B71" s="420" t="s">
        <v>222</v>
      </c>
      <c r="C71" s="167"/>
      <c r="D71" s="167"/>
      <c r="E71" s="104"/>
    </row>
    <row r="72" spans="1:9" s="175" customFormat="1" ht="12.75" x14ac:dyDescent="0.2">
      <c r="A72" s="12" t="s">
        <v>100</v>
      </c>
      <c r="B72" s="420" t="s">
        <v>492</v>
      </c>
      <c r="C72" s="167"/>
      <c r="D72" s="167"/>
      <c r="E72" s="104"/>
    </row>
    <row r="73" spans="1:9" s="175" customFormat="1" ht="12" customHeight="1" x14ac:dyDescent="0.2">
      <c r="A73" s="12" t="s">
        <v>245</v>
      </c>
      <c r="B73" s="420" t="s">
        <v>223</v>
      </c>
      <c r="C73" s="167"/>
      <c r="D73" s="167"/>
      <c r="E73" s="104"/>
    </row>
    <row r="74" spans="1:9" s="175" customFormat="1" ht="12" customHeight="1" thickBot="1" x14ac:dyDescent="0.25">
      <c r="A74" s="12" t="s">
        <v>246</v>
      </c>
      <c r="B74" s="421" t="s">
        <v>493</v>
      </c>
      <c r="C74" s="167"/>
      <c r="D74" s="167"/>
      <c r="E74" s="104"/>
    </row>
    <row r="75" spans="1:9" s="175" customFormat="1" ht="12" customHeight="1" thickBot="1" x14ac:dyDescent="0.25">
      <c r="A75" s="217" t="s">
        <v>224</v>
      </c>
      <c r="B75" s="419" t="s">
        <v>225</v>
      </c>
      <c r="C75" s="163">
        <f>SUM(C76:C77)</f>
        <v>70791560</v>
      </c>
      <c r="D75" s="163">
        <f>SUM(D76:D77)</f>
        <v>682108250</v>
      </c>
      <c r="E75" s="100">
        <f>SUM(E76:E77)</f>
        <v>681707448</v>
      </c>
    </row>
    <row r="76" spans="1:9" s="175" customFormat="1" ht="12" customHeight="1" x14ac:dyDescent="0.2">
      <c r="A76" s="12" t="s">
        <v>247</v>
      </c>
      <c r="B76" s="415" t="s">
        <v>226</v>
      </c>
      <c r="C76" s="104">
        <v>70791560</v>
      </c>
      <c r="D76" s="104">
        <v>682108250</v>
      </c>
      <c r="E76" s="104">
        <v>681065173</v>
      </c>
      <c r="H76" s="842"/>
      <c r="I76" s="846"/>
    </row>
    <row r="77" spans="1:9" s="175" customFormat="1" ht="12" customHeight="1" thickBot="1" x14ac:dyDescent="0.25">
      <c r="A77" s="12" t="s">
        <v>248</v>
      </c>
      <c r="B77" s="417" t="s">
        <v>227</v>
      </c>
      <c r="C77" s="104"/>
      <c r="D77" s="104"/>
      <c r="E77" s="104">
        <v>642275</v>
      </c>
      <c r="H77" s="842"/>
      <c r="I77" s="846"/>
    </row>
    <row r="78" spans="1:9" s="175" customFormat="1" ht="12" customHeight="1" thickBot="1" x14ac:dyDescent="0.25">
      <c r="A78" s="217" t="s">
        <v>228</v>
      </c>
      <c r="B78" s="419" t="s">
        <v>229</v>
      </c>
      <c r="C78" s="163">
        <f>SUM(C79:C81)</f>
        <v>9956170</v>
      </c>
      <c r="D78" s="163">
        <f>SUM(D79:D81)</f>
        <v>0</v>
      </c>
      <c r="E78" s="100">
        <f>SUM(E79:E81)</f>
        <v>10632509</v>
      </c>
      <c r="H78" s="846"/>
      <c r="I78" s="846"/>
    </row>
    <row r="79" spans="1:9" s="175" customFormat="1" ht="12" customHeight="1" x14ac:dyDescent="0.2">
      <c r="A79" s="12" t="s">
        <v>249</v>
      </c>
      <c r="B79" s="415" t="s">
        <v>230</v>
      </c>
      <c r="C79" s="104">
        <v>9956170</v>
      </c>
      <c r="D79" s="104"/>
      <c r="E79" s="104">
        <v>10632509</v>
      </c>
    </row>
    <row r="80" spans="1:9" s="175" customFormat="1" ht="12" customHeight="1" x14ac:dyDescent="0.2">
      <c r="A80" s="12" t="s">
        <v>250</v>
      </c>
      <c r="B80" s="416" t="s">
        <v>231</v>
      </c>
      <c r="C80" s="167"/>
      <c r="D80" s="167"/>
      <c r="E80" s="104"/>
    </row>
    <row r="81" spans="1:12" s="175" customFormat="1" ht="12" customHeight="1" thickBot="1" x14ac:dyDescent="0.25">
      <c r="A81" s="12" t="s">
        <v>251</v>
      </c>
      <c r="B81" s="422" t="s">
        <v>529</v>
      </c>
      <c r="C81" s="167"/>
      <c r="D81" s="167"/>
      <c r="E81" s="104"/>
    </row>
    <row r="82" spans="1:12" s="175" customFormat="1" ht="12" customHeight="1" thickBot="1" x14ac:dyDescent="0.25">
      <c r="A82" s="217" t="s">
        <v>232</v>
      </c>
      <c r="B82" s="419" t="s">
        <v>252</v>
      </c>
      <c r="C82" s="163">
        <f>SUM(C83:C86)</f>
        <v>0</v>
      </c>
      <c r="D82" s="163">
        <f>SUM(D83:D86)</f>
        <v>0</v>
      </c>
      <c r="E82" s="100">
        <f>SUM(E83:E86)</f>
        <v>0</v>
      </c>
    </row>
    <row r="83" spans="1:12" s="175" customFormat="1" ht="12" customHeight="1" x14ac:dyDescent="0.2">
      <c r="A83" s="423" t="s">
        <v>233</v>
      </c>
      <c r="B83" s="415" t="s">
        <v>234</v>
      </c>
      <c r="C83" s="167"/>
      <c r="D83" s="167"/>
      <c r="E83" s="104"/>
    </row>
    <row r="84" spans="1:12" s="175" customFormat="1" ht="12" customHeight="1" x14ac:dyDescent="0.2">
      <c r="A84" s="424" t="s">
        <v>235</v>
      </c>
      <c r="B84" s="416" t="s">
        <v>236</v>
      </c>
      <c r="C84" s="167"/>
      <c r="D84" s="167"/>
      <c r="E84" s="104"/>
    </row>
    <row r="85" spans="1:12" s="175" customFormat="1" ht="12" customHeight="1" x14ac:dyDescent="0.2">
      <c r="A85" s="424" t="s">
        <v>237</v>
      </c>
      <c r="B85" s="416" t="s">
        <v>238</v>
      </c>
      <c r="C85" s="167"/>
      <c r="D85" s="167"/>
      <c r="E85" s="104"/>
    </row>
    <row r="86" spans="1:12" s="175" customFormat="1" ht="12" customHeight="1" thickBot="1" x14ac:dyDescent="0.25">
      <c r="A86" s="425" t="s">
        <v>239</v>
      </c>
      <c r="B86" s="417" t="s">
        <v>240</v>
      </c>
      <c r="C86" s="167"/>
      <c r="D86" s="167"/>
      <c r="E86" s="104"/>
    </row>
    <row r="87" spans="1:12" s="175" customFormat="1" ht="12" customHeight="1" thickBot="1" x14ac:dyDescent="0.25">
      <c r="A87" s="217" t="s">
        <v>241</v>
      </c>
      <c r="B87" s="419" t="s">
        <v>242</v>
      </c>
      <c r="C87" s="219"/>
      <c r="D87" s="219"/>
      <c r="E87" s="220"/>
    </row>
    <row r="88" spans="1:12" s="175" customFormat="1" ht="13.5" customHeight="1" thickBot="1" x14ac:dyDescent="0.25">
      <c r="A88" s="217" t="s">
        <v>243</v>
      </c>
      <c r="B88" s="426" t="s">
        <v>530</v>
      </c>
      <c r="C88" s="169">
        <f>+C66+C70+C75+C78+C82+C87</f>
        <v>80747730</v>
      </c>
      <c r="D88" s="169">
        <f>+D66+D70+D75+D78+D82+D87</f>
        <v>682108250</v>
      </c>
      <c r="E88" s="205">
        <f>+E66+E70+E75+E78+E82+E87</f>
        <v>692339957</v>
      </c>
    </row>
    <row r="89" spans="1:12" s="175" customFormat="1" ht="12" customHeight="1" thickBot="1" x14ac:dyDescent="0.25">
      <c r="A89" s="218" t="s">
        <v>255</v>
      </c>
      <c r="B89" s="427" t="s">
        <v>531</v>
      </c>
      <c r="C89" s="169">
        <f>+C65+C88</f>
        <v>1382663587</v>
      </c>
      <c r="D89" s="169">
        <f>+D65+D88</f>
        <v>1585706684</v>
      </c>
      <c r="E89" s="205">
        <f>+E65+E88</f>
        <v>1538009347</v>
      </c>
    </row>
    <row r="90" spans="1:12" ht="16.5" customHeight="1" x14ac:dyDescent="0.25">
      <c r="A90" s="874" t="s">
        <v>34</v>
      </c>
      <c r="B90" s="874"/>
      <c r="C90" s="874"/>
      <c r="D90" s="874"/>
      <c r="E90" s="874"/>
    </row>
    <row r="91" spans="1:12" s="185" customFormat="1" ht="14.25" customHeight="1" thickBot="1" x14ac:dyDescent="0.3">
      <c r="A91" s="428"/>
      <c r="B91" s="428"/>
      <c r="C91" s="428"/>
      <c r="D91" s="61"/>
      <c r="E91" s="61">
        <f>E5</f>
        <v>0</v>
      </c>
    </row>
    <row r="92" spans="1:12" s="185" customFormat="1" ht="16.5" customHeight="1" x14ac:dyDescent="0.25">
      <c r="A92" s="942" t="s">
        <v>52</v>
      </c>
      <c r="B92" s="870" t="s">
        <v>415</v>
      </c>
      <c r="C92" s="867" t="str">
        <f>+C6</f>
        <v>2018. évi tény</v>
      </c>
      <c r="D92" s="945" t="str">
        <f>+D6</f>
        <v>2019. évi</v>
      </c>
      <c r="E92" s="946"/>
    </row>
    <row r="93" spans="1:12" ht="38.1" customHeight="1" thickBot="1" x14ac:dyDescent="0.3">
      <c r="A93" s="943"/>
      <c r="B93" s="944"/>
      <c r="C93" s="868"/>
      <c r="D93" s="246" t="s">
        <v>451</v>
      </c>
      <c r="E93" s="413" t="s">
        <v>441</v>
      </c>
    </row>
    <row r="94" spans="1:12" s="174" customFormat="1" ht="12" customHeight="1" thickBot="1" x14ac:dyDescent="0.25">
      <c r="A94" s="25" t="s">
        <v>383</v>
      </c>
      <c r="B94" s="26" t="s">
        <v>384</v>
      </c>
      <c r="C94" s="26" t="s">
        <v>385</v>
      </c>
      <c r="D94" s="26" t="s">
        <v>386</v>
      </c>
      <c r="E94" s="429" t="s">
        <v>388</v>
      </c>
    </row>
    <row r="95" spans="1:12" ht="12" customHeight="1" thickBot="1" x14ac:dyDescent="0.3">
      <c r="A95" s="20" t="s">
        <v>6</v>
      </c>
      <c r="B95" s="24" t="s">
        <v>532</v>
      </c>
      <c r="C95" s="162">
        <f>SUM(C96:C100)</f>
        <v>608681520</v>
      </c>
      <c r="D95" s="162">
        <f>+D96+D97+D98+D99+D100</f>
        <v>782999528</v>
      </c>
      <c r="E95" s="233">
        <f>+E96+E97+E98+E99+E100</f>
        <v>699921056</v>
      </c>
      <c r="H95" s="841"/>
    </row>
    <row r="96" spans="1:12" ht="12" customHeight="1" x14ac:dyDescent="0.25">
      <c r="A96" s="15" t="s">
        <v>64</v>
      </c>
      <c r="B96" s="430" t="s">
        <v>35</v>
      </c>
      <c r="C96" s="234">
        <v>228014775</v>
      </c>
      <c r="D96" s="240">
        <v>248307514</v>
      </c>
      <c r="E96" s="234">
        <v>239914993</v>
      </c>
      <c r="H96" s="842"/>
      <c r="I96" s="842"/>
      <c r="J96" s="842"/>
      <c r="K96" s="843"/>
      <c r="L96" s="843"/>
    </row>
    <row r="97" spans="1:12" ht="12" customHeight="1" x14ac:dyDescent="0.25">
      <c r="A97" s="12" t="s">
        <v>65</v>
      </c>
      <c r="B97" s="431" t="s">
        <v>121</v>
      </c>
      <c r="C97" s="101">
        <v>43491802</v>
      </c>
      <c r="D97" s="164">
        <v>47462627</v>
      </c>
      <c r="E97" s="101">
        <v>45385718</v>
      </c>
      <c r="H97" s="842"/>
      <c r="I97" s="842"/>
      <c r="J97" s="842"/>
      <c r="K97" s="843"/>
      <c r="L97" s="843"/>
    </row>
    <row r="98" spans="1:12" ht="12" customHeight="1" x14ac:dyDescent="0.25">
      <c r="A98" s="12" t="s">
        <v>66</v>
      </c>
      <c r="B98" s="431" t="s">
        <v>91</v>
      </c>
      <c r="C98" s="103">
        <v>233665162</v>
      </c>
      <c r="D98" s="166">
        <v>379394387</v>
      </c>
      <c r="E98" s="103">
        <v>310581585</v>
      </c>
      <c r="H98" s="842"/>
      <c r="I98" s="842"/>
      <c r="J98" s="842"/>
      <c r="K98" s="843"/>
      <c r="L98" s="843"/>
    </row>
    <row r="99" spans="1:12" ht="12" customHeight="1" x14ac:dyDescent="0.25">
      <c r="A99" s="12" t="s">
        <v>67</v>
      </c>
      <c r="B99" s="432" t="s">
        <v>122</v>
      </c>
      <c r="C99" s="103">
        <v>6954126</v>
      </c>
      <c r="D99" s="166">
        <v>12412000</v>
      </c>
      <c r="E99" s="103">
        <v>8646567</v>
      </c>
      <c r="H99" s="842"/>
      <c r="I99" s="842"/>
      <c r="J99" s="842"/>
      <c r="K99" s="843"/>
      <c r="L99" s="843"/>
    </row>
    <row r="100" spans="1:12" ht="12" customHeight="1" x14ac:dyDescent="0.25">
      <c r="A100" s="12" t="s">
        <v>76</v>
      </c>
      <c r="B100" s="433" t="s">
        <v>123</v>
      </c>
      <c r="C100" s="103">
        <v>96555655</v>
      </c>
      <c r="D100" s="166">
        <v>95423000</v>
      </c>
      <c r="E100" s="103">
        <v>95392193</v>
      </c>
      <c r="H100" s="842"/>
      <c r="I100" s="842"/>
      <c r="J100" s="842"/>
      <c r="K100" s="843"/>
      <c r="L100" s="843"/>
    </row>
    <row r="101" spans="1:12" ht="12" customHeight="1" x14ac:dyDescent="0.25">
      <c r="A101" s="12" t="s">
        <v>68</v>
      </c>
      <c r="B101" s="431" t="s">
        <v>533</v>
      </c>
      <c r="C101" s="103">
        <v>1562848</v>
      </c>
      <c r="D101" s="166">
        <v>9253681</v>
      </c>
      <c r="E101" s="103">
        <v>9252934</v>
      </c>
      <c r="H101" s="842"/>
      <c r="I101" s="842"/>
      <c r="J101" s="842"/>
      <c r="K101" s="843"/>
      <c r="L101" s="843"/>
    </row>
    <row r="102" spans="1:12" ht="12" customHeight="1" x14ac:dyDescent="0.25">
      <c r="A102" s="12" t="s">
        <v>69</v>
      </c>
      <c r="B102" s="434" t="s">
        <v>258</v>
      </c>
      <c r="C102" s="103"/>
      <c r="D102" s="166"/>
      <c r="E102" s="103"/>
      <c r="H102" s="842"/>
      <c r="I102" s="842"/>
      <c r="J102" s="842"/>
      <c r="K102" s="843"/>
      <c r="L102" s="843"/>
    </row>
    <row r="103" spans="1:12" ht="12" customHeight="1" x14ac:dyDescent="0.25">
      <c r="A103" s="12" t="s">
        <v>77</v>
      </c>
      <c r="B103" s="431" t="s">
        <v>259</v>
      </c>
      <c r="C103" s="103"/>
      <c r="D103" s="166"/>
      <c r="E103" s="103"/>
      <c r="H103" s="842"/>
      <c r="I103" s="842"/>
      <c r="J103" s="842"/>
      <c r="K103" s="843"/>
      <c r="L103" s="843"/>
    </row>
    <row r="104" spans="1:12" ht="12" customHeight="1" x14ac:dyDescent="0.25">
      <c r="A104" s="12" t="s">
        <v>78</v>
      </c>
      <c r="B104" s="431" t="s">
        <v>260</v>
      </c>
      <c r="C104" s="103">
        <v>2985000</v>
      </c>
      <c r="D104" s="166"/>
      <c r="E104" s="103"/>
      <c r="H104" s="842"/>
      <c r="I104" s="842"/>
      <c r="J104" s="842"/>
      <c r="K104" s="843"/>
      <c r="L104" s="843"/>
    </row>
    <row r="105" spans="1:12" ht="12" customHeight="1" x14ac:dyDescent="0.25">
      <c r="A105" s="12" t="s">
        <v>79</v>
      </c>
      <c r="B105" s="434" t="s">
        <v>261</v>
      </c>
      <c r="C105" s="103">
        <v>19680833</v>
      </c>
      <c r="D105" s="166">
        <v>26804000</v>
      </c>
      <c r="E105" s="103">
        <v>26803940</v>
      </c>
      <c r="H105" s="842"/>
      <c r="I105" s="842"/>
      <c r="J105" s="842"/>
      <c r="K105" s="843"/>
      <c r="L105" s="843"/>
    </row>
    <row r="106" spans="1:12" ht="12" customHeight="1" x14ac:dyDescent="0.25">
      <c r="A106" s="12" t="s">
        <v>80</v>
      </c>
      <c r="B106" s="434" t="s">
        <v>262</v>
      </c>
      <c r="C106" s="103">
        <v>22941820</v>
      </c>
      <c r="D106" s="166"/>
      <c r="E106" s="103"/>
      <c r="H106" s="842"/>
      <c r="I106" s="842"/>
      <c r="J106" s="842"/>
      <c r="K106" s="843"/>
      <c r="L106" s="843"/>
    </row>
    <row r="107" spans="1:12" ht="12" customHeight="1" x14ac:dyDescent="0.25">
      <c r="A107" s="12" t="s">
        <v>82</v>
      </c>
      <c r="B107" s="431" t="s">
        <v>263</v>
      </c>
      <c r="C107" s="103"/>
      <c r="D107" s="166">
        <v>160000</v>
      </c>
      <c r="E107" s="103">
        <v>160000</v>
      </c>
      <c r="H107" s="842"/>
      <c r="I107" s="842"/>
      <c r="J107" s="842"/>
      <c r="K107" s="843"/>
      <c r="L107" s="843"/>
    </row>
    <row r="108" spans="1:12" ht="12" customHeight="1" x14ac:dyDescent="0.25">
      <c r="A108" s="11" t="s">
        <v>124</v>
      </c>
      <c r="B108" s="435" t="s">
        <v>264</v>
      </c>
      <c r="C108" s="103"/>
      <c r="D108" s="166"/>
      <c r="E108" s="103"/>
      <c r="H108" s="842"/>
      <c r="I108" s="842"/>
      <c r="J108" s="842"/>
      <c r="K108" s="843"/>
      <c r="L108" s="843"/>
    </row>
    <row r="109" spans="1:12" ht="12" customHeight="1" x14ac:dyDescent="0.25">
      <c r="A109" s="12" t="s">
        <v>256</v>
      </c>
      <c r="B109" s="435" t="s">
        <v>265</v>
      </c>
      <c r="C109" s="103"/>
      <c r="D109" s="166"/>
      <c r="E109" s="103"/>
      <c r="H109" s="842"/>
      <c r="I109" s="842"/>
      <c r="J109" s="842"/>
      <c r="K109" s="843"/>
      <c r="L109" s="843"/>
    </row>
    <row r="110" spans="1:12" ht="12" customHeight="1" thickBot="1" x14ac:dyDescent="0.3">
      <c r="A110" s="16" t="s">
        <v>257</v>
      </c>
      <c r="B110" s="436" t="s">
        <v>266</v>
      </c>
      <c r="C110" s="235">
        <v>49385154</v>
      </c>
      <c r="D110" s="241">
        <v>59205319</v>
      </c>
      <c r="E110" s="235">
        <v>59175319</v>
      </c>
      <c r="H110" s="842"/>
      <c r="I110" s="842"/>
      <c r="J110" s="842"/>
      <c r="K110" s="843"/>
      <c r="L110" s="843"/>
    </row>
    <row r="111" spans="1:12" ht="12" customHeight="1" thickBot="1" x14ac:dyDescent="0.3">
      <c r="A111" s="18" t="s">
        <v>7</v>
      </c>
      <c r="B111" s="23" t="s">
        <v>534</v>
      </c>
      <c r="C111" s="163">
        <f>+C112+C114+C116</f>
        <v>82821588</v>
      </c>
      <c r="D111" s="163">
        <f>+D112+D114+D116</f>
        <v>790986996</v>
      </c>
      <c r="E111" s="100">
        <f>+E112+E114+E116</f>
        <v>415485810</v>
      </c>
      <c r="H111" s="842"/>
      <c r="I111" s="842"/>
      <c r="J111" s="842"/>
      <c r="K111" s="843"/>
      <c r="L111" s="843"/>
    </row>
    <row r="112" spans="1:12" ht="12" customHeight="1" x14ac:dyDescent="0.25">
      <c r="A112" s="13" t="s">
        <v>70</v>
      </c>
      <c r="B112" s="431" t="s">
        <v>142</v>
      </c>
      <c r="C112" s="102">
        <v>77821588</v>
      </c>
      <c r="D112" s="165">
        <v>764176835</v>
      </c>
      <c r="E112" s="102">
        <v>409572171</v>
      </c>
      <c r="H112" s="842"/>
      <c r="I112" s="842"/>
      <c r="J112" s="842"/>
      <c r="K112" s="843"/>
      <c r="L112" s="843"/>
    </row>
    <row r="113" spans="1:12" ht="12" customHeight="1" x14ac:dyDescent="0.25">
      <c r="A113" s="13" t="s">
        <v>71</v>
      </c>
      <c r="B113" s="435" t="s">
        <v>271</v>
      </c>
      <c r="C113" s="102">
        <v>55827550</v>
      </c>
      <c r="D113" s="165"/>
      <c r="E113" s="102"/>
      <c r="H113" s="842"/>
      <c r="I113" s="842"/>
      <c r="J113" s="842"/>
      <c r="K113" s="843"/>
      <c r="L113" s="843"/>
    </row>
    <row r="114" spans="1:12" x14ac:dyDescent="0.25">
      <c r="A114" s="13" t="s">
        <v>72</v>
      </c>
      <c r="B114" s="435" t="s">
        <v>125</v>
      </c>
      <c r="C114" s="101">
        <v>5000000</v>
      </c>
      <c r="D114" s="164">
        <v>23810161</v>
      </c>
      <c r="E114" s="101">
        <v>2913639</v>
      </c>
      <c r="H114" s="842"/>
      <c r="I114" s="842"/>
      <c r="J114" s="842"/>
      <c r="K114" s="843"/>
      <c r="L114" s="843"/>
    </row>
    <row r="115" spans="1:12" ht="12" customHeight="1" x14ac:dyDescent="0.25">
      <c r="A115" s="13" t="s">
        <v>73</v>
      </c>
      <c r="B115" s="435" t="s">
        <v>272</v>
      </c>
      <c r="C115" s="101"/>
      <c r="D115" s="164"/>
      <c r="E115" s="101"/>
      <c r="H115" s="842"/>
      <c r="I115" s="842"/>
      <c r="J115" s="842"/>
      <c r="K115" s="843"/>
      <c r="L115" s="843"/>
    </row>
    <row r="116" spans="1:12" ht="12" customHeight="1" x14ac:dyDescent="0.25">
      <c r="A116" s="13" t="s">
        <v>74</v>
      </c>
      <c r="B116" s="417" t="s">
        <v>144</v>
      </c>
      <c r="C116" s="101"/>
      <c r="D116" s="164">
        <v>3000000</v>
      </c>
      <c r="E116" s="101">
        <v>3000000</v>
      </c>
      <c r="H116" s="842"/>
      <c r="I116" s="842"/>
      <c r="J116" s="842"/>
      <c r="K116" s="843"/>
      <c r="L116" s="843"/>
    </row>
    <row r="117" spans="1:12" x14ac:dyDescent="0.25">
      <c r="A117" s="13" t="s">
        <v>81</v>
      </c>
      <c r="B117" s="416" t="s">
        <v>330</v>
      </c>
      <c r="C117" s="164"/>
      <c r="D117" s="164"/>
      <c r="E117" s="101"/>
      <c r="H117" s="842"/>
      <c r="I117" s="842"/>
      <c r="J117" s="842"/>
      <c r="K117" s="843"/>
      <c r="L117" s="843"/>
    </row>
    <row r="118" spans="1:12" x14ac:dyDescent="0.25">
      <c r="A118" s="13" t="s">
        <v>83</v>
      </c>
      <c r="B118" s="437" t="s">
        <v>277</v>
      </c>
      <c r="C118" s="164"/>
      <c r="D118" s="164"/>
      <c r="E118" s="101"/>
      <c r="H118" s="842"/>
      <c r="I118" s="842"/>
      <c r="J118" s="842"/>
      <c r="K118" s="843"/>
      <c r="L118" s="843"/>
    </row>
    <row r="119" spans="1:12" ht="12" customHeight="1" x14ac:dyDescent="0.25">
      <c r="A119" s="13" t="s">
        <v>126</v>
      </c>
      <c r="B119" s="431" t="s">
        <v>260</v>
      </c>
      <c r="C119" s="164"/>
      <c r="D119" s="164"/>
      <c r="E119" s="101"/>
      <c r="H119" s="842"/>
      <c r="I119" s="842"/>
      <c r="J119" s="842"/>
      <c r="K119" s="843"/>
      <c r="L119" s="843"/>
    </row>
    <row r="120" spans="1:12" ht="12" customHeight="1" x14ac:dyDescent="0.25">
      <c r="A120" s="13" t="s">
        <v>127</v>
      </c>
      <c r="B120" s="431" t="s">
        <v>276</v>
      </c>
      <c r="C120" s="164"/>
      <c r="D120" s="164"/>
      <c r="E120" s="101"/>
      <c r="H120" s="842"/>
      <c r="I120" s="842"/>
      <c r="J120" s="842"/>
      <c r="K120" s="843"/>
      <c r="L120" s="843"/>
    </row>
    <row r="121" spans="1:12" ht="12" customHeight="1" x14ac:dyDescent="0.25">
      <c r="A121" s="13" t="s">
        <v>128</v>
      </c>
      <c r="B121" s="431" t="s">
        <v>275</v>
      </c>
      <c r="C121" s="164"/>
      <c r="D121" s="164"/>
      <c r="E121" s="101"/>
      <c r="H121" s="842"/>
      <c r="I121" s="842"/>
      <c r="J121" s="842"/>
      <c r="K121" s="843"/>
      <c r="L121" s="843"/>
    </row>
    <row r="122" spans="1:12" s="438" customFormat="1" ht="12" customHeight="1" x14ac:dyDescent="0.2">
      <c r="A122" s="13" t="s">
        <v>268</v>
      </c>
      <c r="B122" s="431" t="s">
        <v>263</v>
      </c>
      <c r="C122" s="164"/>
      <c r="D122" s="164">
        <v>3000000</v>
      </c>
      <c r="E122" s="101">
        <v>3000000</v>
      </c>
      <c r="H122" s="844"/>
      <c r="I122" s="844"/>
      <c r="J122" s="844"/>
      <c r="K122" s="845"/>
      <c r="L122" s="845"/>
    </row>
    <row r="123" spans="1:12" ht="12" customHeight="1" x14ac:dyDescent="0.25">
      <c r="A123" s="13" t="s">
        <v>269</v>
      </c>
      <c r="B123" s="431" t="s">
        <v>274</v>
      </c>
      <c r="C123" s="164"/>
      <c r="D123" s="164"/>
      <c r="E123" s="101"/>
      <c r="H123" s="842"/>
      <c r="I123" s="842"/>
      <c r="J123" s="842"/>
      <c r="K123" s="843"/>
      <c r="L123" s="843"/>
    </row>
    <row r="124" spans="1:12" ht="12" customHeight="1" thickBot="1" x14ac:dyDescent="0.3">
      <c r="A124" s="11" t="s">
        <v>270</v>
      </c>
      <c r="B124" s="431" t="s">
        <v>273</v>
      </c>
      <c r="C124" s="166"/>
      <c r="D124" s="166"/>
      <c r="E124" s="103"/>
      <c r="H124" s="842"/>
      <c r="I124" s="842"/>
      <c r="J124" s="842"/>
      <c r="K124" s="843"/>
      <c r="L124" s="843"/>
    </row>
    <row r="125" spans="1:12" ht="12" customHeight="1" thickBot="1" x14ac:dyDescent="0.3">
      <c r="A125" s="18" t="s">
        <v>8</v>
      </c>
      <c r="B125" s="439" t="s">
        <v>535</v>
      </c>
      <c r="C125" s="163">
        <f>+C126+C127</f>
        <v>0</v>
      </c>
      <c r="D125" s="163">
        <f>+D126+D127</f>
        <v>1763990</v>
      </c>
      <c r="E125" s="100">
        <f>+E126+E127</f>
        <v>0</v>
      </c>
      <c r="H125" s="842"/>
      <c r="I125" s="842"/>
      <c r="J125" s="842"/>
      <c r="K125" s="843"/>
      <c r="L125" s="843"/>
    </row>
    <row r="126" spans="1:12" ht="12" customHeight="1" x14ac:dyDescent="0.25">
      <c r="A126" s="13" t="s">
        <v>53</v>
      </c>
      <c r="B126" s="437" t="s">
        <v>536</v>
      </c>
      <c r="C126" s="165"/>
      <c r="D126" s="165">
        <v>1763990</v>
      </c>
      <c r="E126" s="102"/>
      <c r="H126" s="842"/>
      <c r="I126" s="842"/>
      <c r="J126" s="842"/>
      <c r="K126" s="843"/>
      <c r="L126" s="843"/>
    </row>
    <row r="127" spans="1:12" ht="12" customHeight="1" thickBot="1" x14ac:dyDescent="0.3">
      <c r="A127" s="14" t="s">
        <v>54</v>
      </c>
      <c r="B127" s="435" t="s">
        <v>537</v>
      </c>
      <c r="C127" s="166"/>
      <c r="D127" s="166"/>
      <c r="E127" s="103"/>
      <c r="H127" s="842"/>
      <c r="I127" s="842"/>
      <c r="J127" s="842"/>
      <c r="K127" s="843"/>
      <c r="L127" s="843"/>
    </row>
    <row r="128" spans="1:12" ht="12" customHeight="1" thickBot="1" x14ac:dyDescent="0.3">
      <c r="A128" s="18" t="s">
        <v>9</v>
      </c>
      <c r="B128" s="439" t="s">
        <v>538</v>
      </c>
      <c r="C128" s="163">
        <f>+C95+C111+C125</f>
        <v>691503108</v>
      </c>
      <c r="D128" s="163">
        <f>+D95+D111+D125</f>
        <v>1575750514</v>
      </c>
      <c r="E128" s="100">
        <f>+E95+E111+E125</f>
        <v>1115406866</v>
      </c>
      <c r="H128" s="842"/>
      <c r="I128" s="842"/>
      <c r="J128" s="842"/>
      <c r="K128" s="843"/>
      <c r="L128" s="843"/>
    </row>
    <row r="129" spans="1:12" ht="12" customHeight="1" thickBot="1" x14ac:dyDescent="0.3">
      <c r="A129" s="18" t="s">
        <v>10</v>
      </c>
      <c r="B129" s="439" t="s">
        <v>539</v>
      </c>
      <c r="C129" s="163">
        <f>+C130+C131+C132</f>
        <v>0</v>
      </c>
      <c r="D129" s="163">
        <f>+D130+D131+D132</f>
        <v>0</v>
      </c>
      <c r="E129" s="100">
        <f>+E130+E131+E132</f>
        <v>0</v>
      </c>
      <c r="H129" s="842"/>
      <c r="I129" s="842"/>
      <c r="J129" s="842"/>
      <c r="K129" s="843"/>
      <c r="L129" s="843"/>
    </row>
    <row r="130" spans="1:12" ht="12" customHeight="1" x14ac:dyDescent="0.25">
      <c r="A130" s="13" t="s">
        <v>57</v>
      </c>
      <c r="B130" s="437" t="s">
        <v>402</v>
      </c>
      <c r="C130" s="164"/>
      <c r="D130" s="164"/>
      <c r="E130" s="101"/>
      <c r="H130" s="842"/>
      <c r="I130" s="842"/>
      <c r="J130" s="842"/>
      <c r="K130" s="843"/>
      <c r="L130" s="843"/>
    </row>
    <row r="131" spans="1:12" ht="12" customHeight="1" x14ac:dyDescent="0.25">
      <c r="A131" s="13" t="s">
        <v>58</v>
      </c>
      <c r="B131" s="437" t="s">
        <v>356</v>
      </c>
      <c r="C131" s="164"/>
      <c r="D131" s="164"/>
      <c r="E131" s="101"/>
      <c r="H131" s="842"/>
      <c r="I131" s="842"/>
      <c r="J131" s="842"/>
      <c r="K131" s="843"/>
      <c r="L131" s="843"/>
    </row>
    <row r="132" spans="1:12" ht="12" customHeight="1" thickBot="1" x14ac:dyDescent="0.3">
      <c r="A132" s="11" t="s">
        <v>59</v>
      </c>
      <c r="B132" s="440" t="s">
        <v>401</v>
      </c>
      <c r="C132" s="164"/>
      <c r="D132" s="164"/>
      <c r="E132" s="101"/>
      <c r="H132" s="842"/>
      <c r="I132" s="842"/>
      <c r="J132" s="842"/>
      <c r="K132" s="843"/>
      <c r="L132" s="843"/>
    </row>
    <row r="133" spans="1:12" ht="12" customHeight="1" thickBot="1" x14ac:dyDescent="0.3">
      <c r="A133" s="18" t="s">
        <v>11</v>
      </c>
      <c r="B133" s="439" t="s">
        <v>540</v>
      </c>
      <c r="C133" s="163">
        <f>+C134+C135+C136+C137</f>
        <v>0</v>
      </c>
      <c r="D133" s="163">
        <f>+D134+D135+D136+D137</f>
        <v>0</v>
      </c>
      <c r="E133" s="100">
        <f>+E134+E135+E136+E137</f>
        <v>0</v>
      </c>
      <c r="H133" s="842"/>
      <c r="I133" s="842"/>
      <c r="J133" s="842"/>
      <c r="K133" s="843"/>
      <c r="L133" s="843"/>
    </row>
    <row r="134" spans="1:12" ht="12" customHeight="1" x14ac:dyDescent="0.25">
      <c r="A134" s="13" t="s">
        <v>60</v>
      </c>
      <c r="B134" s="437" t="s">
        <v>358</v>
      </c>
      <c r="C134" s="164"/>
      <c r="D134" s="164"/>
      <c r="E134" s="101"/>
      <c r="H134" s="842"/>
      <c r="I134" s="842"/>
      <c r="J134" s="842"/>
      <c r="K134" s="843"/>
      <c r="L134" s="843"/>
    </row>
    <row r="135" spans="1:12" ht="12" customHeight="1" x14ac:dyDescent="0.25">
      <c r="A135" s="13" t="s">
        <v>61</v>
      </c>
      <c r="B135" s="437" t="s">
        <v>541</v>
      </c>
      <c r="C135" s="164"/>
      <c r="D135" s="164"/>
      <c r="E135" s="101"/>
      <c r="H135" s="842"/>
      <c r="I135" s="842"/>
      <c r="J135" s="842"/>
      <c r="K135" s="843"/>
      <c r="L135" s="843"/>
    </row>
    <row r="136" spans="1:12" ht="12" customHeight="1" x14ac:dyDescent="0.25">
      <c r="A136" s="13" t="s">
        <v>195</v>
      </c>
      <c r="B136" s="437" t="s">
        <v>350</v>
      </c>
      <c r="C136" s="164"/>
      <c r="D136" s="164"/>
      <c r="E136" s="101"/>
      <c r="H136" s="842"/>
      <c r="I136" s="842"/>
      <c r="J136" s="842"/>
      <c r="K136" s="843"/>
      <c r="L136" s="843"/>
    </row>
    <row r="137" spans="1:12" ht="12" customHeight="1" thickBot="1" x14ac:dyDescent="0.3">
      <c r="A137" s="11" t="s">
        <v>196</v>
      </c>
      <c r="B137" s="440" t="s">
        <v>542</v>
      </c>
      <c r="C137" s="164"/>
      <c r="D137" s="164"/>
      <c r="E137" s="101"/>
      <c r="H137" s="842"/>
      <c r="I137" s="842"/>
      <c r="J137" s="842"/>
      <c r="K137" s="843"/>
      <c r="L137" s="843"/>
    </row>
    <row r="138" spans="1:12" ht="12" customHeight="1" thickBot="1" x14ac:dyDescent="0.3">
      <c r="A138" s="18" t="s">
        <v>12</v>
      </c>
      <c r="B138" s="439" t="s">
        <v>543</v>
      </c>
      <c r="C138" s="169">
        <f>+C139+C140+C141+C142</f>
        <v>8812229</v>
      </c>
      <c r="D138" s="169">
        <f>+D139+D140+D141+D142</f>
        <v>9956170</v>
      </c>
      <c r="E138" s="205">
        <f>+E139+E140+E141+E142</f>
        <v>9956170</v>
      </c>
      <c r="H138" s="842"/>
      <c r="I138" s="842"/>
      <c r="J138" s="842"/>
      <c r="K138" s="843"/>
      <c r="L138" s="843"/>
    </row>
    <row r="139" spans="1:12" ht="12" customHeight="1" x14ac:dyDescent="0.25">
      <c r="A139" s="13" t="s">
        <v>62</v>
      </c>
      <c r="B139" s="437" t="s">
        <v>278</v>
      </c>
      <c r="C139" s="164"/>
      <c r="D139" s="164"/>
      <c r="E139" s="101"/>
      <c r="H139" s="842"/>
      <c r="I139" s="842"/>
      <c r="J139" s="842"/>
      <c r="K139" s="843"/>
      <c r="L139" s="843"/>
    </row>
    <row r="140" spans="1:12" ht="12" customHeight="1" x14ac:dyDescent="0.25">
      <c r="A140" s="13" t="s">
        <v>63</v>
      </c>
      <c r="B140" s="437" t="s">
        <v>279</v>
      </c>
      <c r="C140" s="101">
        <v>8812229</v>
      </c>
      <c r="D140" s="164">
        <v>9956170</v>
      </c>
      <c r="E140" s="101">
        <v>9956170</v>
      </c>
      <c r="H140" s="843"/>
      <c r="I140" s="843"/>
      <c r="J140" s="843"/>
      <c r="K140" s="843"/>
      <c r="L140" s="843"/>
    </row>
    <row r="141" spans="1:12" ht="12" customHeight="1" x14ac:dyDescent="0.25">
      <c r="A141" s="13" t="s">
        <v>207</v>
      </c>
      <c r="B141" s="437" t="s">
        <v>544</v>
      </c>
      <c r="C141" s="164"/>
      <c r="D141" s="164"/>
      <c r="E141" s="101"/>
      <c r="H141" s="843"/>
      <c r="I141" s="843"/>
      <c r="J141" s="843"/>
      <c r="K141" s="843"/>
      <c r="L141" s="843"/>
    </row>
    <row r="142" spans="1:12" ht="12" customHeight="1" thickBot="1" x14ac:dyDescent="0.3">
      <c r="A142" s="11" t="s">
        <v>208</v>
      </c>
      <c r="B142" s="440" t="s">
        <v>295</v>
      </c>
      <c r="C142" s="164"/>
      <c r="D142" s="164"/>
      <c r="E142" s="101"/>
      <c r="H142" s="843"/>
      <c r="I142" s="843"/>
      <c r="J142" s="843"/>
      <c r="K142" s="843"/>
      <c r="L142" s="843"/>
    </row>
    <row r="143" spans="1:12" ht="15.2" customHeight="1" thickBot="1" x14ac:dyDescent="0.3">
      <c r="A143" s="18" t="s">
        <v>13</v>
      </c>
      <c r="B143" s="439" t="s">
        <v>545</v>
      </c>
      <c r="C143" s="243">
        <f>+C144+C145+C146+C147</f>
        <v>0</v>
      </c>
      <c r="D143" s="243">
        <f>+D144+D145+D146+D147</f>
        <v>0</v>
      </c>
      <c r="E143" s="237">
        <f>+E144+E145+E146+E147</f>
        <v>0</v>
      </c>
      <c r="F143" s="186"/>
      <c r="G143" s="187"/>
      <c r="H143" s="843"/>
      <c r="I143" s="843"/>
      <c r="J143" s="843"/>
      <c r="K143" s="843"/>
      <c r="L143" s="843"/>
    </row>
    <row r="144" spans="1:12" s="175" customFormat="1" ht="12.95" customHeight="1" x14ac:dyDescent="0.2">
      <c r="A144" s="13" t="s">
        <v>119</v>
      </c>
      <c r="B144" s="437" t="s">
        <v>546</v>
      </c>
      <c r="C144" s="164"/>
      <c r="D144" s="164"/>
      <c r="E144" s="101"/>
      <c r="H144" s="846"/>
      <c r="I144" s="846"/>
      <c r="J144" s="846"/>
      <c r="K144" s="846"/>
      <c r="L144" s="846"/>
    </row>
    <row r="145" spans="1:12" ht="13.5" customHeight="1" x14ac:dyDescent="0.25">
      <c r="A145" s="13" t="s">
        <v>120</v>
      </c>
      <c r="B145" s="437" t="s">
        <v>547</v>
      </c>
      <c r="C145" s="164"/>
      <c r="D145" s="164"/>
      <c r="E145" s="101"/>
      <c r="H145" s="843"/>
      <c r="I145" s="843"/>
      <c r="J145" s="843"/>
      <c r="K145" s="843"/>
      <c r="L145" s="843"/>
    </row>
    <row r="146" spans="1:12" ht="13.5" customHeight="1" x14ac:dyDescent="0.25">
      <c r="A146" s="13" t="s">
        <v>143</v>
      </c>
      <c r="B146" s="437" t="s">
        <v>548</v>
      </c>
      <c r="C146" s="164"/>
      <c r="D146" s="164"/>
      <c r="E146" s="101"/>
    </row>
    <row r="147" spans="1:12" ht="13.5" customHeight="1" thickBot="1" x14ac:dyDescent="0.3">
      <c r="A147" s="13" t="s">
        <v>210</v>
      </c>
      <c r="B147" s="437" t="s">
        <v>549</v>
      </c>
      <c r="C147" s="164"/>
      <c r="D147" s="164"/>
      <c r="E147" s="101"/>
    </row>
    <row r="148" spans="1:12" ht="12.75" customHeight="1" thickBot="1" x14ac:dyDescent="0.3">
      <c r="A148" s="18" t="s">
        <v>14</v>
      </c>
      <c r="B148" s="439" t="s">
        <v>550</v>
      </c>
      <c r="C148" s="245">
        <f>+C129+C133+C138+C143</f>
        <v>8812229</v>
      </c>
      <c r="D148" s="245">
        <f>+D129+D133+D138+D143</f>
        <v>9956170</v>
      </c>
      <c r="E148" s="239">
        <f>+E129+E133+E138+E143</f>
        <v>9956170</v>
      </c>
      <c r="H148" s="842"/>
      <c r="I148" s="842"/>
      <c r="J148" s="842"/>
    </row>
    <row r="149" spans="1:12" ht="13.5" customHeight="1" thickBot="1" x14ac:dyDescent="0.3">
      <c r="A149" s="110" t="s">
        <v>15</v>
      </c>
      <c r="B149" s="441" t="s">
        <v>551</v>
      </c>
      <c r="C149" s="245">
        <f>+C128+C148</f>
        <v>700315337</v>
      </c>
      <c r="D149" s="245">
        <f>+D128+D148</f>
        <v>1585706684</v>
      </c>
      <c r="E149" s="239">
        <f>+E128+E148</f>
        <v>1125363036</v>
      </c>
      <c r="H149" s="842"/>
      <c r="I149" s="842"/>
      <c r="J149" s="842"/>
    </row>
    <row r="150" spans="1:12" ht="13.5" customHeight="1" x14ac:dyDescent="0.25">
      <c r="C150" s="706"/>
      <c r="D150" s="706">
        <f>D89-D149</f>
        <v>0</v>
      </c>
    </row>
    <row r="151" spans="1:12" ht="13.5" customHeight="1" x14ac:dyDescent="0.25"/>
    <row r="152" spans="1:12" ht="7.5" customHeight="1" x14ac:dyDescent="0.25"/>
    <row r="154" spans="1:12" ht="12.75" customHeight="1" x14ac:dyDescent="0.25"/>
    <row r="155" spans="1:12" ht="12.75" customHeight="1" x14ac:dyDescent="0.25"/>
    <row r="156" spans="1:12" ht="12.75" customHeight="1" x14ac:dyDescent="0.25"/>
    <row r="157" spans="1:12" ht="12.75" customHeight="1" x14ac:dyDescent="0.25"/>
    <row r="158" spans="1:12" ht="12.75" customHeight="1" x14ac:dyDescent="0.25"/>
    <row r="159" spans="1:12" ht="12.75" customHeight="1" x14ac:dyDescent="0.25"/>
    <row r="160" spans="1:12" ht="12.75" customHeight="1" x14ac:dyDescent="0.25"/>
    <row r="161" ht="12.75" customHeight="1" x14ac:dyDescent="0.25"/>
  </sheetData>
  <mergeCells count="13">
    <mergeCell ref="A90:E90"/>
    <mergeCell ref="A92:A93"/>
    <mergeCell ref="B92:B93"/>
    <mergeCell ref="C92:C93"/>
    <mergeCell ref="D92:E92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89" max="4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>
    <tabColor rgb="FF92D050"/>
  </sheetPr>
  <dimension ref="A1:K21"/>
  <sheetViews>
    <sheetView zoomScale="120" zoomScaleNormal="120" workbookViewId="0">
      <selection activeCell="M10" sqref="M10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82" t="s">
        <v>775</v>
      </c>
      <c r="B1" s="947"/>
      <c r="C1" s="947"/>
      <c r="D1" s="947"/>
      <c r="E1" s="947"/>
      <c r="F1" s="947"/>
      <c r="G1" s="947"/>
      <c r="H1" s="947"/>
      <c r="I1" s="947"/>
      <c r="J1" s="947"/>
    </row>
    <row r="2" spans="1:11" ht="14.25" thickBot="1" x14ac:dyDescent="0.25">
      <c r="A2" s="385"/>
      <c r="B2" s="386"/>
      <c r="C2" s="386"/>
      <c r="D2" s="386"/>
      <c r="E2" s="386"/>
      <c r="F2" s="386"/>
      <c r="G2" s="386"/>
      <c r="H2" s="386"/>
      <c r="I2" s="386"/>
      <c r="J2" s="394">
        <f>'Z_12.melléklet'!E5</f>
        <v>0</v>
      </c>
      <c r="K2" s="881" t="s">
        <v>976</v>
      </c>
    </row>
    <row r="3" spans="1:11" s="445" customFormat="1" ht="26.45" customHeight="1" x14ac:dyDescent="0.2">
      <c r="A3" s="948" t="s">
        <v>52</v>
      </c>
      <c r="B3" s="950" t="s">
        <v>552</v>
      </c>
      <c r="C3" s="950" t="s">
        <v>553</v>
      </c>
      <c r="D3" s="950" t="s">
        <v>554</v>
      </c>
      <c r="E3" s="950" t="s">
        <v>863</v>
      </c>
      <c r="F3" s="442" t="s">
        <v>555</v>
      </c>
      <c r="G3" s="443"/>
      <c r="H3" s="443"/>
      <c r="I3" s="444"/>
      <c r="J3" s="953" t="s">
        <v>556</v>
      </c>
      <c r="K3" s="881"/>
    </row>
    <row r="4" spans="1:11" s="449" customFormat="1" ht="32.450000000000003" customHeight="1" thickBot="1" x14ac:dyDescent="0.25">
      <c r="A4" s="949"/>
      <c r="B4" s="951"/>
      <c r="C4" s="951"/>
      <c r="D4" s="952"/>
      <c r="E4" s="952"/>
      <c r="F4" s="446" t="s">
        <v>842</v>
      </c>
      <c r="G4" s="447" t="s">
        <v>777</v>
      </c>
      <c r="H4" s="447" t="s">
        <v>778</v>
      </c>
      <c r="I4" s="448" t="s">
        <v>779</v>
      </c>
      <c r="J4" s="954"/>
      <c r="K4" s="881"/>
    </row>
    <row r="5" spans="1:11" s="454" customFormat="1" ht="14.1" customHeight="1" thickBot="1" x14ac:dyDescent="0.25">
      <c r="A5" s="450" t="s">
        <v>383</v>
      </c>
      <c r="B5" s="451" t="s">
        <v>557</v>
      </c>
      <c r="C5" s="452" t="s">
        <v>385</v>
      </c>
      <c r="D5" s="452" t="s">
        <v>387</v>
      </c>
      <c r="E5" s="452" t="s">
        <v>386</v>
      </c>
      <c r="F5" s="452" t="s">
        <v>388</v>
      </c>
      <c r="G5" s="452" t="s">
        <v>389</v>
      </c>
      <c r="H5" s="452" t="s">
        <v>390</v>
      </c>
      <c r="I5" s="452" t="s">
        <v>418</v>
      </c>
      <c r="J5" s="453" t="s">
        <v>558</v>
      </c>
      <c r="K5" s="881"/>
    </row>
    <row r="6" spans="1:11" ht="33.75" customHeight="1" x14ac:dyDescent="0.2">
      <c r="A6" s="455" t="s">
        <v>6</v>
      </c>
      <c r="B6" s="456" t="s">
        <v>559</v>
      </c>
      <c r="C6" s="457"/>
      <c r="D6" s="458">
        <f t="shared" ref="D6:I6" si="0">SUM(D7:D7)</f>
        <v>0</v>
      </c>
      <c r="E6" s="458">
        <f t="shared" si="0"/>
        <v>0</v>
      </c>
      <c r="F6" s="458">
        <f t="shared" si="0"/>
        <v>0</v>
      </c>
      <c r="G6" s="458">
        <f t="shared" si="0"/>
        <v>0</v>
      </c>
      <c r="H6" s="458">
        <f t="shared" si="0"/>
        <v>0</v>
      </c>
      <c r="I6" s="459">
        <f t="shared" si="0"/>
        <v>0</v>
      </c>
      <c r="J6" s="460">
        <f t="shared" ref="J6:J20" si="1">SUM(F6:I6)</f>
        <v>0</v>
      </c>
      <c r="K6" s="881"/>
    </row>
    <row r="7" spans="1:11" ht="21.2" customHeight="1" x14ac:dyDescent="0.2">
      <c r="A7" s="461" t="s">
        <v>7</v>
      </c>
      <c r="B7" s="462" t="s">
        <v>560</v>
      </c>
      <c r="C7" s="463"/>
      <c r="D7" s="21"/>
      <c r="E7" s="21"/>
      <c r="F7" s="21"/>
      <c r="G7" s="21"/>
      <c r="H7" s="21"/>
      <c r="I7" s="464"/>
      <c r="J7" s="465">
        <f t="shared" si="1"/>
        <v>0</v>
      </c>
      <c r="K7" s="881"/>
    </row>
    <row r="8" spans="1:11" ht="33" customHeight="1" x14ac:dyDescent="0.2">
      <c r="A8" s="461" t="s">
        <v>8</v>
      </c>
      <c r="B8" s="466" t="s">
        <v>561</v>
      </c>
      <c r="C8" s="467"/>
      <c r="D8" s="468">
        <f t="shared" ref="D8:I8" si="2">SUM(D9:D9)</f>
        <v>0</v>
      </c>
      <c r="E8" s="468">
        <f t="shared" si="2"/>
        <v>0</v>
      </c>
      <c r="F8" s="468">
        <f t="shared" si="2"/>
        <v>0</v>
      </c>
      <c r="G8" s="468">
        <f t="shared" si="2"/>
        <v>0</v>
      </c>
      <c r="H8" s="468">
        <f t="shared" si="2"/>
        <v>0</v>
      </c>
      <c r="I8" s="469">
        <f t="shared" si="2"/>
        <v>0</v>
      </c>
      <c r="J8" s="470">
        <f t="shared" si="1"/>
        <v>0</v>
      </c>
      <c r="K8" s="881"/>
    </row>
    <row r="9" spans="1:11" ht="18" customHeight="1" x14ac:dyDescent="0.2">
      <c r="A9" s="461" t="s">
        <v>9</v>
      </c>
      <c r="B9" s="462" t="s">
        <v>560</v>
      </c>
      <c r="C9" s="463"/>
      <c r="D9" s="21"/>
      <c r="E9" s="21"/>
      <c r="F9" s="21"/>
      <c r="G9" s="21"/>
      <c r="H9" s="21"/>
      <c r="I9" s="464"/>
      <c r="J9" s="465">
        <f t="shared" si="1"/>
        <v>0</v>
      </c>
      <c r="K9" s="881"/>
    </row>
    <row r="10" spans="1:11" ht="21.2" customHeight="1" x14ac:dyDescent="0.2">
      <c r="A10" s="461" t="s">
        <v>10</v>
      </c>
      <c r="B10" s="471" t="s">
        <v>562</v>
      </c>
      <c r="C10" s="467"/>
      <c r="D10" s="468">
        <f>SUM(D11:D16)</f>
        <v>830434737</v>
      </c>
      <c r="E10" s="468">
        <f>SUM(E11:E16)</f>
        <v>55578938</v>
      </c>
      <c r="F10" s="468">
        <f>SUM(F11:F16)</f>
        <v>682972023</v>
      </c>
      <c r="G10" s="468">
        <f>SUM(G11:G11)</f>
        <v>0</v>
      </c>
      <c r="H10" s="468">
        <f>SUM(H11:H11)</f>
        <v>0</v>
      </c>
      <c r="I10" s="468">
        <f>SUM(I11:I11)</f>
        <v>0</v>
      </c>
      <c r="J10" s="470">
        <f t="shared" si="1"/>
        <v>682972023</v>
      </c>
      <c r="K10" s="881"/>
    </row>
    <row r="11" spans="1:11" ht="21.2" customHeight="1" x14ac:dyDescent="0.2">
      <c r="A11" s="461" t="s">
        <v>11</v>
      </c>
      <c r="B11" s="837" t="s">
        <v>959</v>
      </c>
      <c r="C11" s="463"/>
      <c r="D11" s="835">
        <v>149749684</v>
      </c>
      <c r="E11" s="835">
        <v>673100</v>
      </c>
      <c r="F11" s="835">
        <v>149076584</v>
      </c>
      <c r="G11" s="21"/>
      <c r="H11" s="21"/>
      <c r="I11" s="464"/>
      <c r="J11" s="465">
        <f t="shared" si="1"/>
        <v>149076584</v>
      </c>
      <c r="K11" s="881"/>
    </row>
    <row r="12" spans="1:11" ht="21.2" customHeight="1" x14ac:dyDescent="0.2">
      <c r="A12" s="461" t="s">
        <v>12</v>
      </c>
      <c r="B12" s="837" t="s">
        <v>960</v>
      </c>
      <c r="C12" s="463"/>
      <c r="D12" s="835">
        <v>50000000</v>
      </c>
      <c r="E12" s="835">
        <v>825500</v>
      </c>
      <c r="F12" s="835">
        <v>49174500</v>
      </c>
      <c r="G12" s="21"/>
      <c r="H12" s="21"/>
      <c r="I12" s="464"/>
      <c r="J12" s="465">
        <f t="shared" si="1"/>
        <v>49174500</v>
      </c>
      <c r="K12" s="881"/>
    </row>
    <row r="13" spans="1:11" ht="21.2" customHeight="1" x14ac:dyDescent="0.2">
      <c r="A13" s="461" t="s">
        <v>13</v>
      </c>
      <c r="B13" s="837" t="s">
        <v>961</v>
      </c>
      <c r="C13" s="463"/>
      <c r="D13" s="835">
        <v>255426815</v>
      </c>
      <c r="E13" s="835">
        <v>21467016</v>
      </c>
      <c r="F13" s="835">
        <v>233959799</v>
      </c>
      <c r="G13" s="21"/>
      <c r="H13" s="21"/>
      <c r="I13" s="464"/>
      <c r="J13" s="465">
        <f t="shared" si="1"/>
        <v>233959799</v>
      </c>
      <c r="K13" s="881"/>
    </row>
    <row r="14" spans="1:11" ht="21.2" customHeight="1" x14ac:dyDescent="0.2">
      <c r="A14" s="461" t="s">
        <v>14</v>
      </c>
      <c r="B14" s="837" t="s">
        <v>962</v>
      </c>
      <c r="C14" s="463"/>
      <c r="D14" s="835">
        <v>196486620</v>
      </c>
      <c r="E14" s="835">
        <v>13387292</v>
      </c>
      <c r="F14" s="835">
        <v>183099328</v>
      </c>
      <c r="G14" s="21"/>
      <c r="H14" s="21"/>
      <c r="I14" s="464"/>
      <c r="J14" s="465">
        <f t="shared" si="1"/>
        <v>183099328</v>
      </c>
      <c r="K14" s="881"/>
    </row>
    <row r="15" spans="1:11" ht="21.2" customHeight="1" x14ac:dyDescent="0.2">
      <c r="A15" s="461" t="s">
        <v>15</v>
      </c>
      <c r="B15" s="837" t="s">
        <v>963</v>
      </c>
      <c r="C15" s="463"/>
      <c r="D15" s="835">
        <v>149749684</v>
      </c>
      <c r="E15" s="835">
        <v>4000000</v>
      </c>
      <c r="F15" s="835">
        <v>53865908</v>
      </c>
      <c r="G15" s="21">
        <v>30941888</v>
      </c>
      <c r="H15" s="21">
        <v>29970944</v>
      </c>
      <c r="I15" s="464">
        <v>30970944</v>
      </c>
      <c r="J15" s="465">
        <f t="shared" si="1"/>
        <v>145749684</v>
      </c>
      <c r="K15" s="881"/>
    </row>
    <row r="16" spans="1:11" ht="21.2" customHeight="1" x14ac:dyDescent="0.2">
      <c r="A16" s="461" t="s">
        <v>16</v>
      </c>
      <c r="B16" s="834" t="s">
        <v>964</v>
      </c>
      <c r="C16" s="836">
        <v>2018</v>
      </c>
      <c r="D16" s="835">
        <v>29021934</v>
      </c>
      <c r="E16" s="835">
        <v>15226030</v>
      </c>
      <c r="F16" s="835">
        <v>13795904</v>
      </c>
      <c r="G16" s="21"/>
      <c r="H16" s="21"/>
      <c r="I16" s="464"/>
      <c r="J16" s="465">
        <f t="shared" si="1"/>
        <v>13795904</v>
      </c>
      <c r="K16" s="881"/>
    </row>
    <row r="17" spans="1:11" ht="21.2" customHeight="1" x14ac:dyDescent="0.2">
      <c r="A17" s="461" t="s">
        <v>17</v>
      </c>
      <c r="B17" s="471" t="s">
        <v>563</v>
      </c>
      <c r="C17" s="467"/>
      <c r="D17" s="468">
        <f t="shared" ref="D17:I17" si="3">SUM(D18:D18)</f>
        <v>0</v>
      </c>
      <c r="E17" s="468">
        <f t="shared" si="3"/>
        <v>0</v>
      </c>
      <c r="F17" s="468">
        <f t="shared" si="3"/>
        <v>0</v>
      </c>
      <c r="G17" s="468">
        <f t="shared" si="3"/>
        <v>0</v>
      </c>
      <c r="H17" s="468">
        <f t="shared" si="3"/>
        <v>0</v>
      </c>
      <c r="I17" s="469">
        <f t="shared" si="3"/>
        <v>0</v>
      </c>
      <c r="J17" s="470">
        <f t="shared" si="1"/>
        <v>0</v>
      </c>
      <c r="K17" s="881"/>
    </row>
    <row r="18" spans="1:11" ht="21.2" customHeight="1" x14ac:dyDescent="0.2">
      <c r="A18" s="461" t="s">
        <v>18</v>
      </c>
      <c r="B18" s="462" t="s">
        <v>560</v>
      </c>
      <c r="C18" s="463"/>
      <c r="D18" s="21"/>
      <c r="E18" s="21"/>
      <c r="F18" s="21"/>
      <c r="G18" s="21"/>
      <c r="H18" s="21"/>
      <c r="I18" s="464"/>
      <c r="J18" s="465">
        <f t="shared" si="1"/>
        <v>0</v>
      </c>
      <c r="K18" s="881"/>
    </row>
    <row r="19" spans="1:11" ht="21.2" customHeight="1" thickBot="1" x14ac:dyDescent="0.25">
      <c r="A19" s="472" t="s">
        <v>19</v>
      </c>
      <c r="B19" s="473" t="s">
        <v>564</v>
      </c>
      <c r="C19" s="474"/>
      <c r="D19" s="475">
        <f t="shared" ref="D19:I19" si="4">SUM(D20:D20)</f>
        <v>0</v>
      </c>
      <c r="E19" s="475">
        <f t="shared" si="4"/>
        <v>0</v>
      </c>
      <c r="F19" s="475">
        <f t="shared" si="4"/>
        <v>0</v>
      </c>
      <c r="G19" s="475">
        <f t="shared" si="4"/>
        <v>0</v>
      </c>
      <c r="H19" s="475">
        <f t="shared" si="4"/>
        <v>0</v>
      </c>
      <c r="I19" s="476">
        <f t="shared" si="4"/>
        <v>0</v>
      </c>
      <c r="J19" s="470">
        <f t="shared" si="1"/>
        <v>0</v>
      </c>
      <c r="K19" s="881"/>
    </row>
    <row r="20" spans="1:11" ht="21.2" customHeight="1" thickBot="1" x14ac:dyDescent="0.25">
      <c r="A20" s="472" t="s">
        <v>20</v>
      </c>
      <c r="B20" s="462" t="s">
        <v>560</v>
      </c>
      <c r="C20" s="477"/>
      <c r="D20" s="478"/>
      <c r="E20" s="478"/>
      <c r="F20" s="478"/>
      <c r="G20" s="478"/>
      <c r="H20" s="478"/>
      <c r="I20" s="479"/>
      <c r="J20" s="465">
        <f t="shared" si="1"/>
        <v>0</v>
      </c>
      <c r="K20" s="881"/>
    </row>
    <row r="21" spans="1:11" ht="21.2" customHeight="1" thickBot="1" x14ac:dyDescent="0.25">
      <c r="A21" s="480" t="s">
        <v>21</v>
      </c>
      <c r="B21" s="481" t="s">
        <v>565</v>
      </c>
      <c r="C21" s="482"/>
      <c r="D21" s="483">
        <f t="shared" ref="D21:J21" si="5">D6+D8+D10+D17+D19</f>
        <v>830434737</v>
      </c>
      <c r="E21" s="483">
        <f t="shared" si="5"/>
        <v>55578938</v>
      </c>
      <c r="F21" s="483">
        <f t="shared" si="5"/>
        <v>682972023</v>
      </c>
      <c r="G21" s="483">
        <f t="shared" si="5"/>
        <v>0</v>
      </c>
      <c r="H21" s="483">
        <f t="shared" si="5"/>
        <v>0</v>
      </c>
      <c r="I21" s="484">
        <f t="shared" si="5"/>
        <v>0</v>
      </c>
      <c r="J21" s="485">
        <f t="shared" si="5"/>
        <v>682972023</v>
      </c>
      <c r="K21" s="881"/>
    </row>
  </sheetData>
  <mergeCells count="8">
    <mergeCell ref="A1:J1"/>
    <mergeCell ref="K2:K21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theme="7" tint="0.39997558519241921"/>
  </sheetPr>
  <dimension ref="A1:I22"/>
  <sheetViews>
    <sheetView zoomScale="120" zoomScaleNormal="120" workbookViewId="0">
      <selection sqref="A1:M1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82" t="s">
        <v>841</v>
      </c>
      <c r="B1" s="947"/>
      <c r="C1" s="947"/>
      <c r="D1" s="947"/>
      <c r="E1" s="947"/>
      <c r="F1" s="947"/>
      <c r="G1" s="947"/>
      <c r="H1" s="947"/>
    </row>
    <row r="2" spans="1:9" x14ac:dyDescent="0.2">
      <c r="A2" s="385"/>
      <c r="B2" s="386"/>
      <c r="C2" s="386"/>
      <c r="D2" s="386"/>
      <c r="E2" s="386"/>
      <c r="F2" s="386"/>
      <c r="G2" s="386"/>
      <c r="H2" s="386"/>
    </row>
    <row r="3" spans="1:9" s="486" customFormat="1" ht="15.75" thickBot="1" x14ac:dyDescent="0.25">
      <c r="A3" s="655"/>
      <c r="B3" s="384"/>
      <c r="C3" s="384"/>
      <c r="D3" s="384"/>
      <c r="E3" s="384"/>
      <c r="F3" s="384"/>
      <c r="G3" s="384"/>
      <c r="H3" s="394">
        <f>'Z_13.melléklet'!J2</f>
        <v>0</v>
      </c>
      <c r="I3" s="955" t="s">
        <v>977</v>
      </c>
    </row>
    <row r="4" spans="1:9" s="445" customFormat="1" ht="26.45" customHeight="1" x14ac:dyDescent="0.2">
      <c r="A4" s="956" t="s">
        <v>52</v>
      </c>
      <c r="B4" s="958" t="s">
        <v>566</v>
      </c>
      <c r="C4" s="956" t="s">
        <v>567</v>
      </c>
      <c r="D4" s="956" t="s">
        <v>568</v>
      </c>
      <c r="E4" s="960" t="s">
        <v>984</v>
      </c>
      <c r="F4" s="962" t="s">
        <v>569</v>
      </c>
      <c r="G4" s="963"/>
      <c r="H4" s="964" t="s">
        <v>779</v>
      </c>
      <c r="I4" s="955"/>
    </row>
    <row r="5" spans="1:9" s="449" customFormat="1" ht="40.5" customHeight="1" thickBot="1" x14ac:dyDescent="0.25">
      <c r="A5" s="957"/>
      <c r="B5" s="959"/>
      <c r="C5" s="959"/>
      <c r="D5" s="957"/>
      <c r="E5" s="961"/>
      <c r="F5" s="656" t="s">
        <v>777</v>
      </c>
      <c r="G5" s="657" t="s">
        <v>778</v>
      </c>
      <c r="H5" s="965"/>
      <c r="I5" s="955"/>
    </row>
    <row r="6" spans="1:9" s="487" customFormat="1" ht="12.95" customHeight="1" thickBot="1" x14ac:dyDescent="0.25">
      <c r="A6" s="658" t="s">
        <v>383</v>
      </c>
      <c r="B6" s="659" t="s">
        <v>384</v>
      </c>
      <c r="C6" s="659" t="s">
        <v>385</v>
      </c>
      <c r="D6" s="660" t="s">
        <v>387</v>
      </c>
      <c r="E6" s="658" t="s">
        <v>386</v>
      </c>
      <c r="F6" s="660" t="s">
        <v>388</v>
      </c>
      <c r="G6" s="660" t="s">
        <v>389</v>
      </c>
      <c r="H6" s="357" t="s">
        <v>390</v>
      </c>
      <c r="I6" s="955"/>
    </row>
    <row r="7" spans="1:9" ht="22.5" customHeight="1" thickBot="1" x14ac:dyDescent="0.25">
      <c r="A7" s="488" t="s">
        <v>6</v>
      </c>
      <c r="B7" s="489" t="s">
        <v>570</v>
      </c>
      <c r="C7" s="490"/>
      <c r="D7" s="491"/>
      <c r="E7" s="492">
        <f>SUM(E8:E13)</f>
        <v>0</v>
      </c>
      <c r="F7" s="493">
        <f>SUM(F8:F13)</f>
        <v>0</v>
      </c>
      <c r="G7" s="493">
        <f>SUM(G8:G13)</f>
        <v>0</v>
      </c>
      <c r="H7" s="494">
        <f>SUM(H8:H13)</f>
        <v>0</v>
      </c>
      <c r="I7" s="955"/>
    </row>
    <row r="8" spans="1:9" ht="22.5" customHeight="1" x14ac:dyDescent="0.2">
      <c r="A8" s="495" t="s">
        <v>7</v>
      </c>
      <c r="B8" s="496" t="s">
        <v>560</v>
      </c>
      <c r="C8" s="497"/>
      <c r="D8" s="498"/>
      <c r="E8" s="499"/>
      <c r="F8" s="21"/>
      <c r="G8" s="21"/>
      <c r="H8" s="500"/>
      <c r="I8" s="955"/>
    </row>
    <row r="9" spans="1:9" ht="22.5" customHeight="1" x14ac:dyDescent="0.2">
      <c r="A9" s="495" t="s">
        <v>8</v>
      </c>
      <c r="B9" s="496" t="s">
        <v>560</v>
      </c>
      <c r="C9" s="497"/>
      <c r="D9" s="498"/>
      <c r="E9" s="499"/>
      <c r="F9" s="21"/>
      <c r="G9" s="21"/>
      <c r="H9" s="500"/>
      <c r="I9" s="955"/>
    </row>
    <row r="10" spans="1:9" ht="22.5" customHeight="1" x14ac:dyDescent="0.2">
      <c r="A10" s="495" t="s">
        <v>9</v>
      </c>
      <c r="B10" s="496" t="s">
        <v>560</v>
      </c>
      <c r="C10" s="497"/>
      <c r="D10" s="498"/>
      <c r="E10" s="499"/>
      <c r="F10" s="21"/>
      <c r="G10" s="21"/>
      <c r="H10" s="500"/>
      <c r="I10" s="955"/>
    </row>
    <row r="11" spans="1:9" ht="22.5" customHeight="1" x14ac:dyDescent="0.2">
      <c r="A11" s="495" t="s">
        <v>10</v>
      </c>
      <c r="B11" s="496" t="s">
        <v>560</v>
      </c>
      <c r="C11" s="497"/>
      <c r="D11" s="498"/>
      <c r="E11" s="499"/>
      <c r="F11" s="21"/>
      <c r="G11" s="21"/>
      <c r="H11" s="500"/>
      <c r="I11" s="955"/>
    </row>
    <row r="12" spans="1:9" ht="22.5" customHeight="1" x14ac:dyDescent="0.2">
      <c r="A12" s="495" t="s">
        <v>11</v>
      </c>
      <c r="B12" s="496" t="s">
        <v>560</v>
      </c>
      <c r="C12" s="497"/>
      <c r="D12" s="498"/>
      <c r="E12" s="499"/>
      <c r="F12" s="21"/>
      <c r="G12" s="21"/>
      <c r="H12" s="500"/>
      <c r="I12" s="955"/>
    </row>
    <row r="13" spans="1:9" ht="22.5" customHeight="1" thickBot="1" x14ac:dyDescent="0.25">
      <c r="A13" s="495" t="s">
        <v>12</v>
      </c>
      <c r="B13" s="496" t="s">
        <v>560</v>
      </c>
      <c r="C13" s="497"/>
      <c r="D13" s="498"/>
      <c r="E13" s="499"/>
      <c r="F13" s="21"/>
      <c r="G13" s="21"/>
      <c r="H13" s="500"/>
      <c r="I13" s="955"/>
    </row>
    <row r="14" spans="1:9" ht="22.5" customHeight="1" thickBot="1" x14ac:dyDescent="0.25">
      <c r="A14" s="488" t="s">
        <v>13</v>
      </c>
      <c r="B14" s="489" t="s">
        <v>571</v>
      </c>
      <c r="C14" s="501"/>
      <c r="D14" s="502"/>
      <c r="E14" s="492">
        <f>SUM(E15:E20)</f>
        <v>0</v>
      </c>
      <c r="F14" s="493">
        <f>SUM(F15:F20)</f>
        <v>0</v>
      </c>
      <c r="G14" s="493">
        <f>SUM(G15:G20)</f>
        <v>0</v>
      </c>
      <c r="H14" s="494">
        <f>SUM(H15:H20)</f>
        <v>0</v>
      </c>
      <c r="I14" s="955"/>
    </row>
    <row r="15" spans="1:9" ht="22.5" customHeight="1" x14ac:dyDescent="0.2">
      <c r="A15" s="495" t="s">
        <v>14</v>
      </c>
      <c r="B15" s="496" t="s">
        <v>560</v>
      </c>
      <c r="C15" s="497"/>
      <c r="D15" s="498"/>
      <c r="E15" s="499"/>
      <c r="F15" s="21"/>
      <c r="G15" s="21"/>
      <c r="H15" s="500"/>
      <c r="I15" s="955"/>
    </row>
    <row r="16" spans="1:9" ht="22.5" customHeight="1" x14ac:dyDescent="0.2">
      <c r="A16" s="495" t="s">
        <v>15</v>
      </c>
      <c r="B16" s="496" t="s">
        <v>560</v>
      </c>
      <c r="C16" s="497"/>
      <c r="D16" s="498"/>
      <c r="E16" s="499"/>
      <c r="F16" s="21"/>
      <c r="G16" s="21"/>
      <c r="H16" s="500"/>
      <c r="I16" s="955"/>
    </row>
    <row r="17" spans="1:9" ht="22.5" customHeight="1" x14ac:dyDescent="0.2">
      <c r="A17" s="495" t="s">
        <v>16</v>
      </c>
      <c r="B17" s="496" t="s">
        <v>560</v>
      </c>
      <c r="C17" s="497"/>
      <c r="D17" s="498"/>
      <c r="E17" s="499"/>
      <c r="F17" s="21"/>
      <c r="G17" s="21"/>
      <c r="H17" s="500"/>
      <c r="I17" s="955"/>
    </row>
    <row r="18" spans="1:9" ht="22.5" customHeight="1" x14ac:dyDescent="0.2">
      <c r="A18" s="495" t="s">
        <v>17</v>
      </c>
      <c r="B18" s="496" t="s">
        <v>560</v>
      </c>
      <c r="C18" s="497"/>
      <c r="D18" s="498"/>
      <c r="E18" s="499"/>
      <c r="F18" s="21"/>
      <c r="G18" s="21"/>
      <c r="H18" s="500"/>
      <c r="I18" s="955"/>
    </row>
    <row r="19" spans="1:9" ht="22.5" customHeight="1" x14ac:dyDescent="0.2">
      <c r="A19" s="495" t="s">
        <v>18</v>
      </c>
      <c r="B19" s="496" t="s">
        <v>560</v>
      </c>
      <c r="C19" s="497"/>
      <c r="D19" s="498"/>
      <c r="E19" s="499"/>
      <c r="F19" s="21"/>
      <c r="G19" s="21"/>
      <c r="H19" s="500"/>
      <c r="I19" s="955"/>
    </row>
    <row r="20" spans="1:9" ht="22.5" customHeight="1" thickBot="1" x14ac:dyDescent="0.25">
      <c r="A20" s="495" t="s">
        <v>19</v>
      </c>
      <c r="B20" s="496" t="s">
        <v>560</v>
      </c>
      <c r="C20" s="497"/>
      <c r="D20" s="498"/>
      <c r="E20" s="499"/>
      <c r="F20" s="21"/>
      <c r="G20" s="21"/>
      <c r="H20" s="500"/>
      <c r="I20" s="955"/>
    </row>
    <row r="21" spans="1:9" ht="22.5" customHeight="1" thickBot="1" x14ac:dyDescent="0.25">
      <c r="A21" s="488" t="s">
        <v>20</v>
      </c>
      <c r="B21" s="489" t="s">
        <v>572</v>
      </c>
      <c r="C21" s="490"/>
      <c r="D21" s="491"/>
      <c r="E21" s="492">
        <f>E7+E14</f>
        <v>0</v>
      </c>
      <c r="F21" s="493">
        <f>F7+F14</f>
        <v>0</v>
      </c>
      <c r="G21" s="493">
        <f>G7+G14</f>
        <v>0</v>
      </c>
      <c r="H21" s="494">
        <f>H7+H14</f>
        <v>0</v>
      </c>
      <c r="I21" s="955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theme="7" tint="0.39997558519241921"/>
  </sheetPr>
  <dimension ref="A1:J17"/>
  <sheetViews>
    <sheetView zoomScale="120" zoomScaleNormal="120" workbookViewId="0">
      <selection activeCell="B15" sqref="B15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66" t="s">
        <v>983</v>
      </c>
      <c r="B1" s="967"/>
      <c r="C1" s="967"/>
      <c r="D1" s="967"/>
      <c r="E1" s="967"/>
      <c r="F1" s="967"/>
      <c r="G1" s="967"/>
      <c r="H1" s="967"/>
      <c r="I1" s="967"/>
      <c r="J1" s="955" t="s">
        <v>1038</v>
      </c>
    </row>
    <row r="2" spans="1:10" ht="14.25" thickBot="1" x14ac:dyDescent="0.3">
      <c r="A2" s="68"/>
      <c r="B2" s="68"/>
      <c r="C2" s="68"/>
      <c r="D2" s="68"/>
      <c r="E2" s="68"/>
      <c r="F2" s="68"/>
      <c r="G2" s="68"/>
      <c r="H2" s="968">
        <f>'Z_14.melléklet'!H3</f>
        <v>0</v>
      </c>
      <c r="I2" s="968"/>
      <c r="J2" s="955"/>
    </row>
    <row r="3" spans="1:10" ht="13.5" thickBot="1" x14ac:dyDescent="0.25">
      <c r="A3" s="969" t="s">
        <v>4</v>
      </c>
      <c r="B3" s="971" t="s">
        <v>573</v>
      </c>
      <c r="C3" s="973" t="s">
        <v>574</v>
      </c>
      <c r="D3" s="975" t="s">
        <v>575</v>
      </c>
      <c r="E3" s="976"/>
      <c r="F3" s="976"/>
      <c r="G3" s="976"/>
      <c r="H3" s="976"/>
      <c r="I3" s="977" t="s">
        <v>576</v>
      </c>
      <c r="J3" s="955"/>
    </row>
    <row r="4" spans="1:10" s="48" customFormat="1" ht="42" customHeight="1" thickBot="1" x14ac:dyDescent="0.25">
      <c r="A4" s="970"/>
      <c r="B4" s="972"/>
      <c r="C4" s="974"/>
      <c r="D4" s="379" t="s">
        <v>577</v>
      </c>
      <c r="E4" s="379" t="s">
        <v>578</v>
      </c>
      <c r="F4" s="379" t="s">
        <v>579</v>
      </c>
      <c r="G4" s="661" t="s">
        <v>580</v>
      </c>
      <c r="H4" s="661" t="s">
        <v>581</v>
      </c>
      <c r="I4" s="978"/>
      <c r="J4" s="955"/>
    </row>
    <row r="5" spans="1:10" s="48" customFormat="1" ht="12" customHeight="1" thickBot="1" x14ac:dyDescent="0.25">
      <c r="A5" s="408" t="s">
        <v>383</v>
      </c>
      <c r="B5" s="409" t="s">
        <v>384</v>
      </c>
      <c r="C5" s="409" t="s">
        <v>385</v>
      </c>
      <c r="D5" s="409" t="s">
        <v>387</v>
      </c>
      <c r="E5" s="409" t="s">
        <v>386</v>
      </c>
      <c r="F5" s="409" t="s">
        <v>388</v>
      </c>
      <c r="G5" s="409" t="s">
        <v>389</v>
      </c>
      <c r="H5" s="409" t="s">
        <v>582</v>
      </c>
      <c r="I5" s="411" t="s">
        <v>583</v>
      </c>
      <c r="J5" s="955"/>
    </row>
    <row r="6" spans="1:10" s="48" customFormat="1" ht="18" customHeight="1" x14ac:dyDescent="0.2">
      <c r="A6" s="979" t="s">
        <v>584</v>
      </c>
      <c r="B6" s="980"/>
      <c r="C6" s="980"/>
      <c r="D6" s="980"/>
      <c r="E6" s="980"/>
      <c r="F6" s="980"/>
      <c r="G6" s="980"/>
      <c r="H6" s="980"/>
      <c r="I6" s="981"/>
      <c r="J6" s="955"/>
    </row>
    <row r="7" spans="1:10" ht="15.95" customHeight="1" x14ac:dyDescent="0.2">
      <c r="A7" s="96" t="s">
        <v>6</v>
      </c>
      <c r="B7" s="77" t="s">
        <v>585</v>
      </c>
      <c r="C7" s="69"/>
      <c r="D7" s="69"/>
      <c r="E7" s="69"/>
      <c r="F7" s="69"/>
      <c r="G7" s="503"/>
      <c r="H7" s="504">
        <f t="shared" ref="H7:H12" si="0">SUM(D7:G7)</f>
        <v>0</v>
      </c>
      <c r="I7" s="97">
        <f t="shared" ref="I7:I12" si="1">C7+H7</f>
        <v>0</v>
      </c>
      <c r="J7" s="955"/>
    </row>
    <row r="8" spans="1:10" ht="22.5" x14ac:dyDescent="0.2">
      <c r="A8" s="96" t="s">
        <v>7</v>
      </c>
      <c r="B8" s="77" t="s">
        <v>136</v>
      </c>
      <c r="C8" s="69"/>
      <c r="D8" s="69"/>
      <c r="E8" s="69"/>
      <c r="F8" s="69"/>
      <c r="G8" s="503"/>
      <c r="H8" s="504">
        <f t="shared" si="0"/>
        <v>0</v>
      </c>
      <c r="I8" s="97">
        <f t="shared" si="1"/>
        <v>0</v>
      </c>
      <c r="J8" s="955"/>
    </row>
    <row r="9" spans="1:10" ht="22.5" x14ac:dyDescent="0.2">
      <c r="A9" s="96" t="s">
        <v>8</v>
      </c>
      <c r="B9" s="77" t="s">
        <v>137</v>
      </c>
      <c r="C9" s="69"/>
      <c r="D9" s="69"/>
      <c r="E9" s="69"/>
      <c r="F9" s="69"/>
      <c r="G9" s="503"/>
      <c r="H9" s="504">
        <f t="shared" si="0"/>
        <v>0</v>
      </c>
      <c r="I9" s="97">
        <f t="shared" si="1"/>
        <v>0</v>
      </c>
      <c r="J9" s="955"/>
    </row>
    <row r="10" spans="1:10" ht="15.95" customHeight="1" x14ac:dyDescent="0.2">
      <c r="A10" s="96" t="s">
        <v>9</v>
      </c>
      <c r="B10" s="77" t="s">
        <v>138</v>
      </c>
      <c r="C10" s="69"/>
      <c r="D10" s="69"/>
      <c r="E10" s="69"/>
      <c r="F10" s="69"/>
      <c r="G10" s="503"/>
      <c r="H10" s="504">
        <f t="shared" si="0"/>
        <v>0</v>
      </c>
      <c r="I10" s="97">
        <f t="shared" si="1"/>
        <v>0</v>
      </c>
      <c r="J10" s="955"/>
    </row>
    <row r="11" spans="1:10" ht="22.5" x14ac:dyDescent="0.2">
      <c r="A11" s="96" t="s">
        <v>10</v>
      </c>
      <c r="B11" s="77" t="s">
        <v>139</v>
      </c>
      <c r="C11" s="69"/>
      <c r="D11" s="69"/>
      <c r="E11" s="69"/>
      <c r="F11" s="69"/>
      <c r="G11" s="503"/>
      <c r="H11" s="504">
        <f t="shared" si="0"/>
        <v>0</v>
      </c>
      <c r="I11" s="97">
        <f t="shared" si="1"/>
        <v>0</v>
      </c>
      <c r="J11" s="955"/>
    </row>
    <row r="12" spans="1:10" ht="15.95" customHeight="1" thickBot="1" x14ac:dyDescent="0.25">
      <c r="A12" s="505" t="s">
        <v>11</v>
      </c>
      <c r="B12" s="506" t="s">
        <v>586</v>
      </c>
      <c r="C12" s="507"/>
      <c r="D12" s="507"/>
      <c r="E12" s="507"/>
      <c r="F12" s="507"/>
      <c r="G12" s="508"/>
      <c r="H12" s="504">
        <f t="shared" si="0"/>
        <v>0</v>
      </c>
      <c r="I12" s="97">
        <f t="shared" si="1"/>
        <v>0</v>
      </c>
      <c r="J12" s="955"/>
    </row>
    <row r="13" spans="1:10" s="70" customFormat="1" ht="18" customHeight="1" thickBot="1" x14ac:dyDescent="0.25">
      <c r="A13" s="982" t="s">
        <v>587</v>
      </c>
      <c r="B13" s="983"/>
      <c r="C13" s="98">
        <f t="shared" ref="C13:I13" si="2">SUM(C7:C12)</f>
        <v>0</v>
      </c>
      <c r="D13" s="98">
        <f t="shared" si="2"/>
        <v>0</v>
      </c>
      <c r="E13" s="98">
        <f t="shared" si="2"/>
        <v>0</v>
      </c>
      <c r="F13" s="98">
        <f t="shared" si="2"/>
        <v>0</v>
      </c>
      <c r="G13" s="509">
        <f t="shared" si="2"/>
        <v>0</v>
      </c>
      <c r="H13" s="509">
        <f t="shared" si="2"/>
        <v>0</v>
      </c>
      <c r="I13" s="99">
        <f t="shared" si="2"/>
        <v>0</v>
      </c>
      <c r="J13" s="955"/>
    </row>
    <row r="14" spans="1:10" s="68" customFormat="1" ht="18" customHeight="1" x14ac:dyDescent="0.2">
      <c r="A14" s="984" t="s">
        <v>588</v>
      </c>
      <c r="B14" s="985"/>
      <c r="C14" s="985"/>
      <c r="D14" s="985"/>
      <c r="E14" s="985"/>
      <c r="F14" s="985"/>
      <c r="G14" s="985"/>
      <c r="H14" s="985"/>
      <c r="I14" s="986"/>
      <c r="J14" s="955"/>
    </row>
    <row r="15" spans="1:10" ht="13.5" thickBot="1" x14ac:dyDescent="0.25">
      <c r="A15" s="505" t="s">
        <v>6</v>
      </c>
      <c r="B15" s="506" t="s">
        <v>586</v>
      </c>
      <c r="C15" s="507"/>
      <c r="D15" s="507"/>
      <c r="E15" s="507"/>
      <c r="F15" s="507"/>
      <c r="G15" s="508"/>
      <c r="H15" s="504">
        <f>SUM(D15:G15)</f>
        <v>0</v>
      </c>
      <c r="I15" s="510">
        <f>C15+H15</f>
        <v>0</v>
      </c>
      <c r="J15" s="955"/>
    </row>
    <row r="16" spans="1:10" ht="15.95" customHeight="1" thickBot="1" x14ac:dyDescent="0.25">
      <c r="A16" s="982" t="s">
        <v>589</v>
      </c>
      <c r="B16" s="983"/>
      <c r="C16" s="98">
        <f t="shared" ref="C16:I16" si="3">SUM(C15:C15)</f>
        <v>0</v>
      </c>
      <c r="D16" s="98">
        <f t="shared" si="3"/>
        <v>0</v>
      </c>
      <c r="E16" s="98">
        <f t="shared" si="3"/>
        <v>0</v>
      </c>
      <c r="F16" s="98">
        <f t="shared" si="3"/>
        <v>0</v>
      </c>
      <c r="G16" s="509">
        <f t="shared" si="3"/>
        <v>0</v>
      </c>
      <c r="H16" s="509">
        <f t="shared" si="3"/>
        <v>0</v>
      </c>
      <c r="I16" s="99">
        <f t="shared" si="3"/>
        <v>0</v>
      </c>
      <c r="J16" s="955"/>
    </row>
    <row r="17" spans="1:10" ht="18" customHeight="1" thickBot="1" x14ac:dyDescent="0.25">
      <c r="A17" s="987" t="s">
        <v>590</v>
      </c>
      <c r="B17" s="988"/>
      <c r="C17" s="511">
        <f t="shared" ref="C17:I17" si="4">C13+C16</f>
        <v>0</v>
      </c>
      <c r="D17" s="511">
        <f t="shared" si="4"/>
        <v>0</v>
      </c>
      <c r="E17" s="511">
        <f t="shared" si="4"/>
        <v>0</v>
      </c>
      <c r="F17" s="511">
        <f t="shared" si="4"/>
        <v>0</v>
      </c>
      <c r="G17" s="511">
        <f t="shared" si="4"/>
        <v>0</v>
      </c>
      <c r="H17" s="511">
        <f t="shared" si="4"/>
        <v>0</v>
      </c>
      <c r="I17" s="99">
        <f t="shared" si="4"/>
        <v>0</v>
      </c>
      <c r="J17" s="955"/>
    </row>
  </sheetData>
  <mergeCells count="13">
    <mergeCell ref="A1:I1"/>
    <mergeCell ref="J1:J17"/>
    <mergeCell ref="H2:I2"/>
    <mergeCell ref="A3:A4"/>
    <mergeCell ref="B3:B4"/>
    <mergeCell ref="C3:C4"/>
    <mergeCell ref="D3:H3"/>
    <mergeCell ref="I3:I4"/>
    <mergeCell ref="A6:I6"/>
    <mergeCell ref="A13:B13"/>
    <mergeCell ref="A14:I14"/>
    <mergeCell ref="A16:B16"/>
    <mergeCell ref="A17:B17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theme="7" tint="0.39997558519241921"/>
  </sheetPr>
  <dimension ref="A1:D34"/>
  <sheetViews>
    <sheetView topLeftCell="A13" zoomScale="120" zoomScaleNormal="120" workbookViewId="0">
      <selection activeCell="H39" sqref="H39"/>
    </sheetView>
  </sheetViews>
  <sheetFormatPr defaultRowHeight="12.75" x14ac:dyDescent="0.2"/>
  <cols>
    <col min="1" max="1" width="5.83203125" style="52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90" t="s">
        <v>1039</v>
      </c>
      <c r="B1" s="884"/>
      <c r="C1" s="884"/>
      <c r="D1" s="884"/>
    </row>
    <row r="2" spans="1:4" x14ac:dyDescent="0.2">
      <c r="A2" s="663"/>
      <c r="B2" s="664"/>
      <c r="C2" s="664"/>
      <c r="D2" s="664"/>
    </row>
    <row r="3" spans="1:4" ht="15.75" x14ac:dyDescent="0.2">
      <c r="A3" s="966" t="s">
        <v>783</v>
      </c>
      <c r="B3" s="947"/>
      <c r="C3" s="947"/>
      <c r="D3" s="947"/>
    </row>
    <row r="4" spans="1:4" ht="15.75" x14ac:dyDescent="0.2">
      <c r="A4" s="966" t="s">
        <v>784</v>
      </c>
      <c r="B4" s="947"/>
      <c r="C4" s="947"/>
      <c r="D4" s="947"/>
    </row>
    <row r="5" spans="1:4" s="486" customFormat="1" ht="15.75" thickBot="1" x14ac:dyDescent="0.25">
      <c r="A5" s="655"/>
      <c r="B5" s="384"/>
      <c r="C5" s="384"/>
      <c r="D5" s="394">
        <f>'Z_14.melléklet'!H3</f>
        <v>0</v>
      </c>
    </row>
    <row r="6" spans="1:4" s="48" customFormat="1" ht="48" customHeight="1" thickBot="1" x14ac:dyDescent="0.25">
      <c r="A6" s="372" t="s">
        <v>4</v>
      </c>
      <c r="B6" s="379" t="s">
        <v>5</v>
      </c>
      <c r="C6" s="379" t="s">
        <v>591</v>
      </c>
      <c r="D6" s="665" t="s">
        <v>592</v>
      </c>
    </row>
    <row r="7" spans="1:4" s="48" customFormat="1" ht="14.1" customHeight="1" thickBot="1" x14ac:dyDescent="0.25">
      <c r="A7" s="666" t="s">
        <v>383</v>
      </c>
      <c r="B7" s="667" t="s">
        <v>384</v>
      </c>
      <c r="C7" s="667" t="s">
        <v>385</v>
      </c>
      <c r="D7" s="668" t="s">
        <v>387</v>
      </c>
    </row>
    <row r="8" spans="1:4" ht="18" customHeight="1" x14ac:dyDescent="0.2">
      <c r="A8" s="512" t="s">
        <v>6</v>
      </c>
      <c r="B8" s="513" t="s">
        <v>593</v>
      </c>
      <c r="C8" s="514"/>
      <c r="D8" s="515"/>
    </row>
    <row r="9" spans="1:4" ht="18" customHeight="1" x14ac:dyDescent="0.2">
      <c r="A9" s="516" t="s">
        <v>7</v>
      </c>
      <c r="B9" s="517" t="s">
        <v>594</v>
      </c>
      <c r="C9" s="518"/>
      <c r="D9" s="519"/>
    </row>
    <row r="10" spans="1:4" ht="18" customHeight="1" x14ac:dyDescent="0.2">
      <c r="A10" s="516" t="s">
        <v>8</v>
      </c>
      <c r="B10" s="517" t="s">
        <v>595</v>
      </c>
      <c r="C10" s="518"/>
      <c r="D10" s="519"/>
    </row>
    <row r="11" spans="1:4" ht="18" customHeight="1" x14ac:dyDescent="0.2">
      <c r="A11" s="516" t="s">
        <v>9</v>
      </c>
      <c r="B11" s="517" t="s">
        <v>596</v>
      </c>
      <c r="C11" s="518"/>
      <c r="D11" s="519"/>
    </row>
    <row r="12" spans="1:4" ht="18" customHeight="1" x14ac:dyDescent="0.2">
      <c r="A12" s="520" t="s">
        <v>10</v>
      </c>
      <c r="B12" s="517" t="s">
        <v>597</v>
      </c>
      <c r="C12" s="518"/>
      <c r="D12" s="519"/>
    </row>
    <row r="13" spans="1:4" ht="18" customHeight="1" x14ac:dyDescent="0.2">
      <c r="A13" s="516" t="s">
        <v>11</v>
      </c>
      <c r="B13" s="517" t="s">
        <v>598</v>
      </c>
      <c r="C13" s="518"/>
      <c r="D13" s="519"/>
    </row>
    <row r="14" spans="1:4" ht="18" customHeight="1" x14ac:dyDescent="0.2">
      <c r="A14" s="520" t="s">
        <v>12</v>
      </c>
      <c r="B14" s="521" t="s">
        <v>599</v>
      </c>
      <c r="C14" s="518"/>
      <c r="D14" s="519"/>
    </row>
    <row r="15" spans="1:4" ht="18" customHeight="1" x14ac:dyDescent="0.2">
      <c r="A15" s="520" t="s">
        <v>13</v>
      </c>
      <c r="B15" s="521" t="s">
        <v>600</v>
      </c>
      <c r="C15" s="518"/>
      <c r="D15" s="519">
        <v>162900</v>
      </c>
    </row>
    <row r="16" spans="1:4" ht="18" customHeight="1" x14ac:dyDescent="0.2">
      <c r="A16" s="516" t="s">
        <v>14</v>
      </c>
      <c r="B16" s="521" t="s">
        <v>601</v>
      </c>
      <c r="C16" s="518"/>
      <c r="D16" s="519"/>
    </row>
    <row r="17" spans="1:4" ht="18" customHeight="1" x14ac:dyDescent="0.2">
      <c r="A17" s="520" t="s">
        <v>15</v>
      </c>
      <c r="B17" s="521" t="s">
        <v>602</v>
      </c>
      <c r="C17" s="518"/>
      <c r="D17" s="519"/>
    </row>
    <row r="18" spans="1:4" ht="22.5" x14ac:dyDescent="0.2">
      <c r="A18" s="516" t="s">
        <v>16</v>
      </c>
      <c r="B18" s="521" t="s">
        <v>603</v>
      </c>
      <c r="C18" s="518"/>
      <c r="D18" s="519"/>
    </row>
    <row r="19" spans="1:4" ht="18" customHeight="1" x14ac:dyDescent="0.2">
      <c r="A19" s="520" t="s">
        <v>17</v>
      </c>
      <c r="B19" s="517" t="s">
        <v>604</v>
      </c>
      <c r="C19" s="518"/>
      <c r="D19" s="519"/>
    </row>
    <row r="20" spans="1:4" ht="18" customHeight="1" x14ac:dyDescent="0.2">
      <c r="A20" s="516" t="s">
        <v>18</v>
      </c>
      <c r="B20" s="517" t="s">
        <v>481</v>
      </c>
      <c r="C20" s="518"/>
      <c r="D20" s="519">
        <v>454400</v>
      </c>
    </row>
    <row r="21" spans="1:4" ht="18" customHeight="1" x14ac:dyDescent="0.2">
      <c r="A21" s="520" t="s">
        <v>19</v>
      </c>
      <c r="B21" s="517" t="s">
        <v>605</v>
      </c>
      <c r="C21" s="518"/>
      <c r="D21" s="519"/>
    </row>
    <row r="22" spans="1:4" ht="18" customHeight="1" x14ac:dyDescent="0.2">
      <c r="A22" s="516" t="s">
        <v>20</v>
      </c>
      <c r="B22" s="517" t="s">
        <v>606</v>
      </c>
      <c r="C22" s="518"/>
      <c r="D22" s="519"/>
    </row>
    <row r="23" spans="1:4" ht="18" customHeight="1" x14ac:dyDescent="0.2">
      <c r="A23" s="520" t="s">
        <v>21</v>
      </c>
      <c r="B23" s="517" t="s">
        <v>607</v>
      </c>
      <c r="C23" s="518"/>
      <c r="D23" s="519"/>
    </row>
    <row r="24" spans="1:4" ht="18" customHeight="1" x14ac:dyDescent="0.2">
      <c r="A24" s="516" t="s">
        <v>22</v>
      </c>
      <c r="B24" s="517" t="s">
        <v>608</v>
      </c>
      <c r="C24" s="518"/>
      <c r="D24" s="519"/>
    </row>
    <row r="25" spans="1:4" ht="18" customHeight="1" x14ac:dyDescent="0.2">
      <c r="A25" s="520" t="s">
        <v>23</v>
      </c>
      <c r="B25" s="522"/>
      <c r="C25" s="518"/>
      <c r="D25" s="519"/>
    </row>
    <row r="26" spans="1:4" ht="18" customHeight="1" x14ac:dyDescent="0.2">
      <c r="A26" s="516" t="s">
        <v>24</v>
      </c>
      <c r="B26" s="522"/>
      <c r="C26" s="518"/>
      <c r="D26" s="519"/>
    </row>
    <row r="27" spans="1:4" ht="18" customHeight="1" x14ac:dyDescent="0.2">
      <c r="A27" s="520" t="s">
        <v>25</v>
      </c>
      <c r="B27" s="522"/>
      <c r="C27" s="518"/>
      <c r="D27" s="519"/>
    </row>
    <row r="28" spans="1:4" ht="18" customHeight="1" x14ac:dyDescent="0.2">
      <c r="A28" s="516" t="s">
        <v>26</v>
      </c>
      <c r="B28" s="522"/>
      <c r="C28" s="518"/>
      <c r="D28" s="519"/>
    </row>
    <row r="29" spans="1:4" ht="18" customHeight="1" x14ac:dyDescent="0.2">
      <c r="A29" s="520" t="s">
        <v>27</v>
      </c>
      <c r="B29" s="522"/>
      <c r="C29" s="518"/>
      <c r="D29" s="519"/>
    </row>
    <row r="30" spans="1:4" ht="18" customHeight="1" x14ac:dyDescent="0.2">
      <c r="A30" s="516" t="s">
        <v>28</v>
      </c>
      <c r="B30" s="522"/>
      <c r="C30" s="518"/>
      <c r="D30" s="519"/>
    </row>
    <row r="31" spans="1:4" ht="18" customHeight="1" x14ac:dyDescent="0.2">
      <c r="A31" s="520" t="s">
        <v>29</v>
      </c>
      <c r="B31" s="522"/>
      <c r="C31" s="518"/>
      <c r="D31" s="519"/>
    </row>
    <row r="32" spans="1:4" ht="18" customHeight="1" thickBot="1" x14ac:dyDescent="0.25">
      <c r="A32" s="523" t="s">
        <v>30</v>
      </c>
      <c r="B32" s="524"/>
      <c r="C32" s="525"/>
      <c r="D32" s="526"/>
    </row>
    <row r="33" spans="1:4" ht="18" customHeight="1" thickBot="1" x14ac:dyDescent="0.25">
      <c r="A33" s="527" t="s">
        <v>31</v>
      </c>
      <c r="B33" s="662" t="s">
        <v>38</v>
      </c>
      <c r="C33" s="493">
        <f>+C8+C9+C10+C11+C12+C19+C20+C21+C22+C23+C24+C25+C26+C27+C28+C29+C30+C31+C32</f>
        <v>0</v>
      </c>
      <c r="D33" s="494">
        <f>+D8+D9+D10+D11+D12+D19+D20+D21+D22+D23+D24+D25+D26+D27+D28+D29+D30+D31+D32</f>
        <v>454400</v>
      </c>
    </row>
    <row r="34" spans="1:4" ht="25.5" customHeight="1" x14ac:dyDescent="0.2">
      <c r="A34" s="528"/>
      <c r="B34" s="989" t="s">
        <v>609</v>
      </c>
      <c r="C34" s="989"/>
      <c r="D34" s="989"/>
    </row>
  </sheetData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 tint="0.39997558519241921"/>
  </sheetPr>
  <dimension ref="A1:I165"/>
  <sheetViews>
    <sheetView tabSelected="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1" customWidth="1"/>
    <col min="2" max="2" width="65.83203125" style="151" customWidth="1"/>
    <col min="3" max="3" width="17.83203125" style="152" customWidth="1"/>
    <col min="4" max="5" width="17.83203125" style="173" customWidth="1"/>
    <col min="6" max="16384" width="9.33203125" style="173"/>
  </cols>
  <sheetData>
    <row r="1" spans="1:5" x14ac:dyDescent="0.25">
      <c r="A1" s="364"/>
      <c r="B1" s="859" t="s">
        <v>1022</v>
      </c>
      <c r="C1" s="860"/>
      <c r="D1" s="860"/>
      <c r="E1" s="860"/>
    </row>
    <row r="2" spans="1:5" x14ac:dyDescent="0.25">
      <c r="A2" s="861" t="s">
        <v>956</v>
      </c>
      <c r="B2" s="862"/>
      <c r="C2" s="862"/>
      <c r="D2" s="862"/>
      <c r="E2" s="862"/>
    </row>
    <row r="3" spans="1:5" x14ac:dyDescent="0.25">
      <c r="A3" s="861" t="s">
        <v>988</v>
      </c>
      <c r="B3" s="861"/>
      <c r="C3" s="863"/>
      <c r="D3" s="861"/>
      <c r="E3" s="861"/>
    </row>
    <row r="4" spans="1:5" ht="12" customHeight="1" x14ac:dyDescent="0.25">
      <c r="A4" s="861"/>
      <c r="B4" s="861"/>
      <c r="C4" s="863"/>
      <c r="D4" s="861"/>
      <c r="E4" s="861"/>
    </row>
    <row r="5" spans="1:5" x14ac:dyDescent="0.25">
      <c r="A5" s="364"/>
      <c r="B5" s="364"/>
      <c r="C5" s="365"/>
      <c r="D5" s="366"/>
      <c r="E5" s="366"/>
    </row>
    <row r="6" spans="1:5" ht="15.95" customHeight="1" x14ac:dyDescent="0.25">
      <c r="A6" s="873" t="s">
        <v>3</v>
      </c>
      <c r="B6" s="873"/>
      <c r="C6" s="873"/>
      <c r="D6" s="873"/>
      <c r="E6" s="873"/>
    </row>
    <row r="7" spans="1:5" ht="15.95" customHeight="1" thickBot="1" x14ac:dyDescent="0.3">
      <c r="A7" s="875"/>
      <c r="B7" s="875"/>
      <c r="C7" s="367"/>
      <c r="D7" s="366"/>
      <c r="E7" s="367" t="s">
        <v>489</v>
      </c>
    </row>
    <row r="8" spans="1:5" x14ac:dyDescent="0.25">
      <c r="A8" s="865" t="s">
        <v>52</v>
      </c>
      <c r="B8" s="867" t="s">
        <v>5</v>
      </c>
      <c r="C8" s="869" t="str">
        <f>+CONCATENATE(LEFT(Z_ÖSSZEFÜGGÉSEK!A6,4),". évi")</f>
        <v>2019. évi</v>
      </c>
      <c r="D8" s="870"/>
      <c r="E8" s="871"/>
    </row>
    <row r="9" spans="1:5" ht="24.75" thickBot="1" x14ac:dyDescent="0.3">
      <c r="A9" s="866"/>
      <c r="B9" s="868"/>
      <c r="C9" s="247" t="s">
        <v>413</v>
      </c>
      <c r="D9" s="246" t="s">
        <v>414</v>
      </c>
      <c r="E9" s="353" t="str">
        <f>+CONCATENATE(LEFT(Z_ÖSSZEFÜGGÉSEK!A6,4),". XII. 31.",CHAR(10),"teljesítés")</f>
        <v>2019. XII. 31.
teljesítés</v>
      </c>
    </row>
    <row r="10" spans="1:5" s="174" customFormat="1" ht="12" customHeight="1" thickBot="1" x14ac:dyDescent="0.25">
      <c r="A10" s="170" t="s">
        <v>383</v>
      </c>
      <c r="B10" s="171" t="s">
        <v>384</v>
      </c>
      <c r="C10" s="171" t="s">
        <v>385</v>
      </c>
      <c r="D10" s="171" t="s">
        <v>387</v>
      </c>
      <c r="E10" s="248" t="s">
        <v>386</v>
      </c>
    </row>
    <row r="11" spans="1:5" s="175" customFormat="1" ht="12" customHeight="1" thickBot="1" x14ac:dyDescent="0.25">
      <c r="A11" s="18" t="s">
        <v>6</v>
      </c>
      <c r="B11" s="19" t="s">
        <v>160</v>
      </c>
      <c r="C11" s="163">
        <f>+C12+C13+C14+C15+C16+C17</f>
        <v>281005852</v>
      </c>
      <c r="D11" s="163">
        <f>+D12+D13+D14+D15+D16+D17</f>
        <v>296675563</v>
      </c>
      <c r="E11" s="100">
        <f>+E12+E13+E14+E15+E16+E17</f>
        <v>296675563</v>
      </c>
    </row>
    <row r="12" spans="1:5" s="175" customFormat="1" ht="12" customHeight="1" x14ac:dyDescent="0.2">
      <c r="A12" s="15" t="s">
        <v>64</v>
      </c>
      <c r="B12" s="757" t="s">
        <v>161</v>
      </c>
      <c r="C12" s="240">
        <f>SUM('Z_1.2.sz.mell.'!C12,'Z_1.3.sz.mell.'!C12)</f>
        <v>118740915</v>
      </c>
      <c r="D12" s="240">
        <f>SUM('Z_1.2.sz.mell.'!D12,'Z_1.3.sz.mell.'!D12)</f>
        <v>121846788</v>
      </c>
      <c r="E12" s="746">
        <f>SUM('Z_1.2.sz.mell.'!E12,'Z_1.3.sz.mell.'!E12)</f>
        <v>121846788</v>
      </c>
    </row>
    <row r="13" spans="1:5" s="175" customFormat="1" ht="12" customHeight="1" x14ac:dyDescent="0.2">
      <c r="A13" s="12" t="s">
        <v>65</v>
      </c>
      <c r="B13" s="177" t="s">
        <v>162</v>
      </c>
      <c r="C13" s="165">
        <f>SUM('Z_1.2.sz.mell.'!C13,'Z_1.3.sz.mell.'!C13)</f>
        <v>77535718</v>
      </c>
      <c r="D13" s="165">
        <f>SUM('Z_1.2.sz.mell.'!D13,'Z_1.3.sz.mell.'!D13)</f>
        <v>81574634</v>
      </c>
      <c r="E13" s="758">
        <f>SUM('Z_1.2.sz.mell.'!E13,'Z_1.3.sz.mell.'!E13)</f>
        <v>81574634</v>
      </c>
    </row>
    <row r="14" spans="1:5" s="175" customFormat="1" ht="12" customHeight="1" x14ac:dyDescent="0.2">
      <c r="A14" s="12" t="s">
        <v>66</v>
      </c>
      <c r="B14" s="177" t="s">
        <v>163</v>
      </c>
      <c r="C14" s="165">
        <f>SUM('Z_1.2.sz.mell.'!C14,'Z_1.3.sz.mell.'!C14)</f>
        <v>79019229</v>
      </c>
      <c r="D14" s="165">
        <f>SUM('Z_1.2.sz.mell.'!D14,'Z_1.3.sz.mell.'!D14)</f>
        <v>70052183</v>
      </c>
      <c r="E14" s="758">
        <f>SUM('Z_1.2.sz.mell.'!E14,'Z_1.3.sz.mell.'!E14)</f>
        <v>70052183</v>
      </c>
    </row>
    <row r="15" spans="1:5" s="175" customFormat="1" ht="12" customHeight="1" x14ac:dyDescent="0.2">
      <c r="A15" s="12" t="s">
        <v>67</v>
      </c>
      <c r="B15" s="177" t="s">
        <v>164</v>
      </c>
      <c r="C15" s="165">
        <f>SUM('Z_1.2.sz.mell.'!C15,'Z_1.3.sz.mell.'!C15)</f>
        <v>5709990</v>
      </c>
      <c r="D15" s="165">
        <f>SUM('Z_1.2.sz.mell.'!D15,'Z_1.3.sz.mell.'!D15)</f>
        <v>6233358</v>
      </c>
      <c r="E15" s="758">
        <f>SUM('Z_1.2.sz.mell.'!E15,'Z_1.3.sz.mell.'!E15)</f>
        <v>6233358</v>
      </c>
    </row>
    <row r="16" spans="1:5" s="175" customFormat="1" ht="12" customHeight="1" x14ac:dyDescent="0.2">
      <c r="A16" s="12" t="s">
        <v>98</v>
      </c>
      <c r="B16" s="108" t="s">
        <v>331</v>
      </c>
      <c r="C16" s="165">
        <f>SUM('Z_1.2.sz.mell.'!C16,'Z_1.3.sz.mell.'!C16)</f>
        <v>0</v>
      </c>
      <c r="D16" s="165">
        <f>SUM('Z_1.2.sz.mell.'!D16,'Z_1.3.sz.mell.'!D16)</f>
        <v>16968600</v>
      </c>
      <c r="E16" s="758">
        <f>SUM('Z_1.2.sz.mell.'!E16,'Z_1.3.sz.mell.'!E16)</f>
        <v>16968600</v>
      </c>
    </row>
    <row r="17" spans="1:5" s="175" customFormat="1" ht="12" customHeight="1" thickBot="1" x14ac:dyDescent="0.25">
      <c r="A17" s="14" t="s">
        <v>68</v>
      </c>
      <c r="B17" s="109" t="s">
        <v>332</v>
      </c>
      <c r="C17" s="165">
        <f>SUM('Z_1.2.sz.mell.'!C17,'Z_1.3.sz.mell.'!C17)</f>
        <v>0</v>
      </c>
      <c r="D17" s="165">
        <f>SUM('Z_1.2.sz.mell.'!D17,'Z_1.3.sz.mell.'!D17)</f>
        <v>0</v>
      </c>
      <c r="E17" s="758">
        <f>SUM('Z_1.2.sz.mell.'!E17,'Z_1.3.sz.mell.'!E17)</f>
        <v>0</v>
      </c>
    </row>
    <row r="18" spans="1:5" s="175" customFormat="1" ht="12" customHeight="1" thickBot="1" x14ac:dyDescent="0.25">
      <c r="A18" s="18" t="s">
        <v>7</v>
      </c>
      <c r="B18" s="107" t="s">
        <v>165</v>
      </c>
      <c r="C18" s="163">
        <f>+C19+C20+C21+C22+C23</f>
        <v>58906000</v>
      </c>
      <c r="D18" s="163">
        <f>+D19+D20+D21+D22+D23</f>
        <v>73147965</v>
      </c>
      <c r="E18" s="100">
        <f>+E19+E20+E21+E22+E23</f>
        <v>73186989</v>
      </c>
    </row>
    <row r="19" spans="1:5" s="175" customFormat="1" ht="12" customHeight="1" x14ac:dyDescent="0.2">
      <c r="A19" s="13" t="s">
        <v>70</v>
      </c>
      <c r="B19" s="176" t="s">
        <v>166</v>
      </c>
      <c r="C19" s="165">
        <f>SUM('Z_1.2.sz.mell.'!C19,'Z_1.3.sz.mell.'!C19)</f>
        <v>0</v>
      </c>
      <c r="D19" s="165">
        <f>SUM('Z_1.2.sz.mell.'!D19,'Z_1.3.sz.mell.'!D19)</f>
        <v>0</v>
      </c>
      <c r="E19" s="758">
        <f>SUM('Z_1.2.sz.mell.'!E19,'Z_1.3.sz.mell.'!E19)</f>
        <v>0</v>
      </c>
    </row>
    <row r="20" spans="1:5" s="175" customFormat="1" ht="12" customHeight="1" x14ac:dyDescent="0.2">
      <c r="A20" s="12" t="s">
        <v>71</v>
      </c>
      <c r="B20" s="177" t="s">
        <v>167</v>
      </c>
      <c r="C20" s="165">
        <f>SUM('Z_1.2.sz.mell.'!C20,'Z_1.3.sz.mell.'!C20)</f>
        <v>0</v>
      </c>
      <c r="D20" s="165">
        <f>SUM('Z_1.2.sz.mell.'!D20,'Z_1.3.sz.mell.'!D20)</f>
        <v>0</v>
      </c>
      <c r="E20" s="758">
        <f>SUM('Z_1.2.sz.mell.'!E20,'Z_1.3.sz.mell.'!E20)</f>
        <v>0</v>
      </c>
    </row>
    <row r="21" spans="1:5" s="175" customFormat="1" ht="12" customHeight="1" x14ac:dyDescent="0.2">
      <c r="A21" s="12" t="s">
        <v>72</v>
      </c>
      <c r="B21" s="177" t="s">
        <v>324</v>
      </c>
      <c r="C21" s="165">
        <f>SUM('Z_1.2.sz.mell.'!C21,'Z_1.3.sz.mell.'!C21)</f>
        <v>0</v>
      </c>
      <c r="D21" s="165">
        <f>SUM('Z_1.2.sz.mell.'!D21,'Z_1.3.sz.mell.'!D21)</f>
        <v>0</v>
      </c>
      <c r="E21" s="758">
        <f>SUM('Z_1.2.sz.mell.'!E21,'Z_1.3.sz.mell.'!E21)</f>
        <v>0</v>
      </c>
    </row>
    <row r="22" spans="1:5" s="175" customFormat="1" ht="12" customHeight="1" x14ac:dyDescent="0.2">
      <c r="A22" s="12" t="s">
        <v>73</v>
      </c>
      <c r="B22" s="177" t="s">
        <v>325</v>
      </c>
      <c r="C22" s="165">
        <f>SUM('Z_1.2.sz.mell.'!C22,'Z_1.3.sz.mell.'!C22)</f>
        <v>0</v>
      </c>
      <c r="D22" s="165">
        <f>SUM('Z_1.2.sz.mell.'!D22,'Z_1.3.sz.mell.'!D22)</f>
        <v>0</v>
      </c>
      <c r="E22" s="758">
        <f>SUM('Z_1.2.sz.mell.'!E22,'Z_1.3.sz.mell.'!E22)</f>
        <v>0</v>
      </c>
    </row>
    <row r="23" spans="1:5" s="175" customFormat="1" ht="12" customHeight="1" x14ac:dyDescent="0.2">
      <c r="A23" s="12" t="s">
        <v>74</v>
      </c>
      <c r="B23" s="177" t="s">
        <v>168</v>
      </c>
      <c r="C23" s="165">
        <f>SUM('Z_1.2.sz.mell.'!C23,'Z_1.3.sz.mell.'!C23)</f>
        <v>58906000</v>
      </c>
      <c r="D23" s="165">
        <f>SUM('Z_1.2.sz.mell.'!D23,'Z_1.3.sz.mell.'!D23)</f>
        <v>73147965</v>
      </c>
      <c r="E23" s="758">
        <f>SUM('Z_1.2.sz.mell.'!E23,'Z_1.3.sz.mell.'!E23)</f>
        <v>73186989</v>
      </c>
    </row>
    <row r="24" spans="1:5" s="175" customFormat="1" ht="12" customHeight="1" thickBot="1" x14ac:dyDescent="0.25">
      <c r="A24" s="14" t="s">
        <v>81</v>
      </c>
      <c r="B24" s="109" t="s">
        <v>169</v>
      </c>
      <c r="C24" s="165">
        <f>SUM('Z_1.2.sz.mell.'!C24,'Z_1.3.sz.mell.'!C24)</f>
        <v>0</v>
      </c>
      <c r="D24" s="165">
        <f>SUM('Z_1.2.sz.mell.'!D24,'Z_1.3.sz.mell.'!D24)</f>
        <v>0</v>
      </c>
      <c r="E24" s="758">
        <f>SUM('Z_1.2.sz.mell.'!E24,'Z_1.3.sz.mell.'!E24)</f>
        <v>4520525</v>
      </c>
    </row>
    <row r="25" spans="1:5" s="175" customFormat="1" ht="12" customHeight="1" thickBot="1" x14ac:dyDescent="0.25">
      <c r="A25" s="18" t="s">
        <v>8</v>
      </c>
      <c r="B25" s="19" t="s">
        <v>170</v>
      </c>
      <c r="C25" s="163">
        <f>+C26+C27+C28+C29+C30</f>
        <v>954078268</v>
      </c>
      <c r="D25" s="163">
        <f>+D26+D27+D28+D29+D30</f>
        <v>335500820</v>
      </c>
      <c r="E25" s="100">
        <f>+E26+E27+E28+E29+E30</f>
        <v>76000626</v>
      </c>
    </row>
    <row r="26" spans="1:5" s="175" customFormat="1" ht="12" customHeight="1" x14ac:dyDescent="0.2">
      <c r="A26" s="13" t="s">
        <v>53</v>
      </c>
      <c r="B26" s="176" t="s">
        <v>171</v>
      </c>
      <c r="C26" s="165">
        <f>SUM('Z_1.2.sz.mell.'!C26,'Z_1.3.sz.mell.'!C26)</f>
        <v>0</v>
      </c>
      <c r="D26" s="165">
        <f>SUM('Z_1.2.sz.mell.'!D26,'Z_1.3.sz.mell.'!D26)</f>
        <v>0</v>
      </c>
      <c r="E26" s="758">
        <f>SUM('Z_1.2.sz.mell.'!E26,'Z_1.3.sz.mell.'!E26)</f>
        <v>0</v>
      </c>
    </row>
    <row r="27" spans="1:5" s="175" customFormat="1" ht="12" customHeight="1" x14ac:dyDescent="0.2">
      <c r="A27" s="12" t="s">
        <v>54</v>
      </c>
      <c r="B27" s="177" t="s">
        <v>172</v>
      </c>
      <c r="C27" s="165">
        <f>SUM('Z_1.2.sz.mell.'!C27,'Z_1.3.sz.mell.'!C27)</f>
        <v>0</v>
      </c>
      <c r="D27" s="165">
        <f>SUM('Z_1.2.sz.mell.'!D27,'Z_1.3.sz.mell.'!D27)</f>
        <v>0</v>
      </c>
      <c r="E27" s="758">
        <f>SUM('Z_1.2.sz.mell.'!E27,'Z_1.3.sz.mell.'!E27)</f>
        <v>0</v>
      </c>
    </row>
    <row r="28" spans="1:5" s="175" customFormat="1" ht="12" customHeight="1" x14ac:dyDescent="0.2">
      <c r="A28" s="12" t="s">
        <v>55</v>
      </c>
      <c r="B28" s="177" t="s">
        <v>326</v>
      </c>
      <c r="C28" s="165">
        <f>SUM('Z_1.2.sz.mell.'!C28,'Z_1.3.sz.mell.'!C28)</f>
        <v>0</v>
      </c>
      <c r="D28" s="165">
        <f>SUM('Z_1.2.sz.mell.'!D28,'Z_1.3.sz.mell.'!D28)</f>
        <v>0</v>
      </c>
      <c r="E28" s="758">
        <f>SUM('Z_1.2.sz.mell.'!E28,'Z_1.3.sz.mell.'!E28)</f>
        <v>0</v>
      </c>
    </row>
    <row r="29" spans="1:5" s="175" customFormat="1" ht="12" customHeight="1" x14ac:dyDescent="0.2">
      <c r="A29" s="12" t="s">
        <v>56</v>
      </c>
      <c r="B29" s="177" t="s">
        <v>327</v>
      </c>
      <c r="C29" s="165">
        <f>SUM('Z_1.2.sz.mell.'!C29,'Z_1.3.sz.mell.'!C29)</f>
        <v>0</v>
      </c>
      <c r="D29" s="165">
        <f>SUM('Z_1.2.sz.mell.'!D29,'Z_1.3.sz.mell.'!D29)</f>
        <v>0</v>
      </c>
      <c r="E29" s="758">
        <f>SUM('Z_1.2.sz.mell.'!E29,'Z_1.3.sz.mell.'!E29)</f>
        <v>0</v>
      </c>
    </row>
    <row r="30" spans="1:5" s="175" customFormat="1" ht="12" customHeight="1" x14ac:dyDescent="0.2">
      <c r="A30" s="12" t="s">
        <v>109</v>
      </c>
      <c r="B30" s="177" t="s">
        <v>173</v>
      </c>
      <c r="C30" s="165">
        <f>SUM('Z_1.2.sz.mell.'!C30,'Z_1.3.sz.mell.'!C30)</f>
        <v>954078268</v>
      </c>
      <c r="D30" s="165">
        <f>SUM('Z_1.2.sz.mell.'!D30,'Z_1.3.sz.mell.'!D30)</f>
        <v>335500820</v>
      </c>
      <c r="E30" s="758">
        <f>SUM('Z_1.2.sz.mell.'!E30,'Z_1.3.sz.mell.'!E30)</f>
        <v>76000626</v>
      </c>
    </row>
    <row r="31" spans="1:5" s="175" customFormat="1" ht="12" customHeight="1" thickBot="1" x14ac:dyDescent="0.25">
      <c r="A31" s="14" t="s">
        <v>110</v>
      </c>
      <c r="B31" s="178" t="s">
        <v>174</v>
      </c>
      <c r="C31" s="165">
        <f>SUM('Z_1.2.sz.mell.'!C31,'Z_1.3.sz.mell.'!C31)</f>
        <v>28938785</v>
      </c>
      <c r="D31" s="165">
        <f>SUM('Z_1.2.sz.mell.'!D31,'Z_1.3.sz.mell.'!D31)</f>
        <v>28938785</v>
      </c>
      <c r="E31" s="758">
        <f>SUM('Z_1.2.sz.mell.'!E31,'Z_1.3.sz.mell.'!E31)</f>
        <v>28938785</v>
      </c>
    </row>
    <row r="32" spans="1:5" s="175" customFormat="1" ht="12" customHeight="1" thickBot="1" x14ac:dyDescent="0.25">
      <c r="A32" s="18" t="s">
        <v>111</v>
      </c>
      <c r="B32" s="19" t="s">
        <v>477</v>
      </c>
      <c r="C32" s="169">
        <f>SUM(C33:C38)</f>
        <v>140900000</v>
      </c>
      <c r="D32" s="169">
        <f>SUM(D33:D38)</f>
        <v>142900000</v>
      </c>
      <c r="E32" s="205">
        <f>SUM(E33:E38)</f>
        <v>180236574</v>
      </c>
    </row>
    <row r="33" spans="1:5" s="175" customFormat="1" ht="12" customHeight="1" x14ac:dyDescent="0.2">
      <c r="A33" s="13" t="s">
        <v>175</v>
      </c>
      <c r="B33" s="176" t="s">
        <v>478</v>
      </c>
      <c r="C33" s="165">
        <f>SUM('Z_1.2.sz.mell.'!C33,'Z_1.3.sz.mell.'!C33)</f>
        <v>10000000</v>
      </c>
      <c r="D33" s="165">
        <f>SUM('Z_1.2.sz.mell.'!D33,'Z_1.3.sz.mell.'!D33)</f>
        <v>10000000</v>
      </c>
      <c r="E33" s="758">
        <f>SUM('Z_1.2.sz.mell.'!E33,'Z_1.3.sz.mell.'!E33)</f>
        <v>11681425</v>
      </c>
    </row>
    <row r="34" spans="1:5" s="175" customFormat="1" ht="12" customHeight="1" x14ac:dyDescent="0.2">
      <c r="A34" s="12" t="s">
        <v>176</v>
      </c>
      <c r="B34" s="177" t="s">
        <v>479</v>
      </c>
      <c r="C34" s="165">
        <f>SUM('Z_1.2.sz.mell.'!C34,'Z_1.3.sz.mell.'!C34)</f>
        <v>24000000</v>
      </c>
      <c r="D34" s="165">
        <f>SUM('Z_1.2.sz.mell.'!D34,'Z_1.3.sz.mell.'!D34)</f>
        <v>24000000</v>
      </c>
      <c r="E34" s="758">
        <f>SUM('Z_1.2.sz.mell.'!E34,'Z_1.3.sz.mell.'!E34)</f>
        <v>25928479</v>
      </c>
    </row>
    <row r="35" spans="1:5" s="175" customFormat="1" ht="12" customHeight="1" x14ac:dyDescent="0.2">
      <c r="A35" s="12" t="s">
        <v>177</v>
      </c>
      <c r="B35" s="177" t="s">
        <v>480</v>
      </c>
      <c r="C35" s="165">
        <f>SUM('Z_1.2.sz.mell.'!C35,'Z_1.3.sz.mell.'!C35)</f>
        <v>95400000</v>
      </c>
      <c r="D35" s="165">
        <f>SUM('Z_1.2.sz.mell.'!D35,'Z_1.3.sz.mell.'!D35)</f>
        <v>95400000</v>
      </c>
      <c r="E35" s="758">
        <f>SUM('Z_1.2.sz.mell.'!E35,'Z_1.3.sz.mell.'!E35)</f>
        <v>125683276</v>
      </c>
    </row>
    <row r="36" spans="1:5" s="175" customFormat="1" ht="12" customHeight="1" x14ac:dyDescent="0.2">
      <c r="A36" s="12" t="s">
        <v>178</v>
      </c>
      <c r="B36" s="177" t="s">
        <v>181</v>
      </c>
      <c r="C36" s="165">
        <f>SUM('Z_1.2.sz.mell.'!C36,'Z_1.3.sz.mell.'!C36)</f>
        <v>10000000</v>
      </c>
      <c r="D36" s="165">
        <f>SUM('Z_1.2.sz.mell.'!D36,'Z_1.3.sz.mell.'!D36)</f>
        <v>10000000</v>
      </c>
      <c r="E36" s="758">
        <f>SUM('Z_1.2.sz.mell.'!E36,'Z_1.3.sz.mell.'!E36)</f>
        <v>12900523</v>
      </c>
    </row>
    <row r="37" spans="1:5" s="175" customFormat="1" ht="12" customHeight="1" x14ac:dyDescent="0.2">
      <c r="A37" s="12" t="s">
        <v>482</v>
      </c>
      <c r="B37" s="177" t="s">
        <v>179</v>
      </c>
      <c r="C37" s="165">
        <f>SUM('Z_1.2.sz.mell.'!C37,'Z_1.3.sz.mell.'!C37)</f>
        <v>0</v>
      </c>
      <c r="D37" s="165">
        <f>SUM('Z_1.2.sz.mell.'!D37,'Z_1.3.sz.mell.'!D37)</f>
        <v>0</v>
      </c>
      <c r="E37" s="758">
        <f>SUM('Z_1.2.sz.mell.'!E37,'Z_1.3.sz.mell.'!E37)</f>
        <v>519300</v>
      </c>
    </row>
    <row r="38" spans="1:5" s="175" customFormat="1" ht="12" customHeight="1" thickBot="1" x14ac:dyDescent="0.25">
      <c r="A38" s="14" t="s">
        <v>484</v>
      </c>
      <c r="B38" s="313" t="s">
        <v>931</v>
      </c>
      <c r="C38" s="165">
        <f>SUM('Z_1.2.sz.mell.'!C38,'Z_1.3.sz.mell.'!C39)</f>
        <v>1500000</v>
      </c>
      <c r="D38" s="165">
        <f>SUM('Z_1.2.sz.mell.'!D38,'Z_1.3.sz.mell.'!D39)</f>
        <v>3500000</v>
      </c>
      <c r="E38" s="758">
        <f>SUM('Z_1.2.sz.mell.'!E38,'Z_1.3.sz.mell.'!E39)</f>
        <v>3523571</v>
      </c>
    </row>
    <row r="39" spans="1:5" s="175" customFormat="1" ht="12" customHeight="1" thickBot="1" x14ac:dyDescent="0.25">
      <c r="A39" s="18" t="s">
        <v>10</v>
      </c>
      <c r="B39" s="19" t="s">
        <v>333</v>
      </c>
      <c r="C39" s="163">
        <f>SUM(C40:C50)</f>
        <v>53636050</v>
      </c>
      <c r="D39" s="163">
        <f>SUM(D40:D50)</f>
        <v>53818086</v>
      </c>
      <c r="E39" s="100">
        <f>SUM(E40:E50)</f>
        <v>46211457</v>
      </c>
    </row>
    <row r="40" spans="1:5" s="175" customFormat="1" ht="12" customHeight="1" x14ac:dyDescent="0.2">
      <c r="A40" s="13" t="s">
        <v>57</v>
      </c>
      <c r="B40" s="176" t="s">
        <v>184</v>
      </c>
      <c r="C40" s="165">
        <f>SUM('Z_1.2.sz.mell.'!C40,'Z_1.3.sz.mell.'!C41)</f>
        <v>8188000</v>
      </c>
      <c r="D40" s="165">
        <f>SUM('Z_1.2.sz.mell.'!D40,'Z_1.3.sz.mell.'!D41)</f>
        <v>8188000</v>
      </c>
      <c r="E40" s="758">
        <f>SUM('Z_1.2.sz.mell.'!E40,'Z_1.3.sz.mell.'!E41)</f>
        <v>7197344</v>
      </c>
    </row>
    <row r="41" spans="1:5" s="175" customFormat="1" ht="12" customHeight="1" x14ac:dyDescent="0.2">
      <c r="A41" s="12" t="s">
        <v>58</v>
      </c>
      <c r="B41" s="177" t="s">
        <v>185</v>
      </c>
      <c r="C41" s="165">
        <f>SUM('Z_1.2.sz.mell.'!C41,'Z_1.3.sz.mell.'!C42)</f>
        <v>6930000</v>
      </c>
      <c r="D41" s="165">
        <f>SUM('Z_1.2.sz.mell.'!D41,'Z_1.3.sz.mell.'!D42)</f>
        <v>15046036</v>
      </c>
      <c r="E41" s="758">
        <f>SUM('Z_1.2.sz.mell.'!E41,'Z_1.3.sz.mell.'!E42)</f>
        <v>15554344</v>
      </c>
    </row>
    <row r="42" spans="1:5" s="175" customFormat="1" ht="12" customHeight="1" x14ac:dyDescent="0.2">
      <c r="A42" s="12" t="s">
        <v>59</v>
      </c>
      <c r="B42" s="177" t="s">
        <v>186</v>
      </c>
      <c r="C42" s="165">
        <f>SUM('Z_1.2.sz.mell.'!C42,'Z_1.3.sz.mell.'!C43)</f>
        <v>4124000</v>
      </c>
      <c r="D42" s="165">
        <f>SUM('Z_1.2.sz.mell.'!D42,'Z_1.3.sz.mell.'!D43)</f>
        <v>8190000</v>
      </c>
      <c r="E42" s="758">
        <f>SUM('Z_1.2.sz.mell.'!E42,'Z_1.3.sz.mell.'!E43)</f>
        <v>5333841</v>
      </c>
    </row>
    <row r="43" spans="1:5" s="175" customFormat="1" ht="12" customHeight="1" x14ac:dyDescent="0.2">
      <c r="A43" s="12" t="s">
        <v>113</v>
      </c>
      <c r="B43" s="177" t="s">
        <v>187</v>
      </c>
      <c r="C43" s="165">
        <f>SUM('Z_1.2.sz.mell.'!C43,'Z_1.3.sz.mell.'!C44)</f>
        <v>400000</v>
      </c>
      <c r="D43" s="165">
        <f>SUM('Z_1.2.sz.mell.'!D43,'Z_1.3.sz.mell.'!D44)</f>
        <v>400000</v>
      </c>
      <c r="E43" s="758">
        <f>SUM('Z_1.2.sz.mell.'!E43,'Z_1.3.sz.mell.'!E44)</f>
        <v>14016</v>
      </c>
    </row>
    <row r="44" spans="1:5" s="175" customFormat="1" ht="12" customHeight="1" x14ac:dyDescent="0.2">
      <c r="A44" s="12" t="s">
        <v>114</v>
      </c>
      <c r="B44" s="177" t="s">
        <v>188</v>
      </c>
      <c r="C44" s="165">
        <f>SUM('Z_1.2.sz.mell.'!C44,'Z_1.3.sz.mell.'!C45)</f>
        <v>13481000</v>
      </c>
      <c r="D44" s="165">
        <f>SUM('Z_1.2.sz.mell.'!D44,'Z_1.3.sz.mell.'!D45)</f>
        <v>13481000</v>
      </c>
      <c r="E44" s="758">
        <f>SUM('Z_1.2.sz.mell.'!E44,'Z_1.3.sz.mell.'!E45)</f>
        <v>11264077</v>
      </c>
    </row>
    <row r="45" spans="1:5" s="175" customFormat="1" ht="12" customHeight="1" x14ac:dyDescent="0.2">
      <c r="A45" s="12" t="s">
        <v>115</v>
      </c>
      <c r="B45" s="177" t="s">
        <v>189</v>
      </c>
      <c r="C45" s="165">
        <f>SUM('Z_1.2.sz.mell.'!C45,'Z_1.3.sz.mell.'!C46)</f>
        <v>7813000</v>
      </c>
      <c r="D45" s="165">
        <f>SUM('Z_1.2.sz.mell.'!D45,'Z_1.3.sz.mell.'!D46)</f>
        <v>7813000</v>
      </c>
      <c r="E45" s="758">
        <f>SUM('Z_1.2.sz.mell.'!E45,'Z_1.3.sz.mell.'!E46)</f>
        <v>5851007</v>
      </c>
    </row>
    <row r="46" spans="1:5" s="175" customFormat="1" ht="12" customHeight="1" x14ac:dyDescent="0.2">
      <c r="A46" s="12" t="s">
        <v>116</v>
      </c>
      <c r="B46" s="177" t="s">
        <v>190</v>
      </c>
      <c r="C46" s="165">
        <f>SUM('Z_1.2.sz.mell.'!C46,'Z_1.3.sz.mell.'!C47)</f>
        <v>12000000</v>
      </c>
      <c r="D46" s="165">
        <f>SUM('Z_1.2.sz.mell.'!D46,'Z_1.3.sz.mell.'!D47)</f>
        <v>0</v>
      </c>
      <c r="E46" s="758">
        <f>SUM('Z_1.2.sz.mell.'!E46,'Z_1.3.sz.mell.'!E47)</f>
        <v>0</v>
      </c>
    </row>
    <row r="47" spans="1:5" s="175" customFormat="1" ht="12" customHeight="1" x14ac:dyDescent="0.2">
      <c r="A47" s="12" t="s">
        <v>117</v>
      </c>
      <c r="B47" s="177" t="s">
        <v>485</v>
      </c>
      <c r="C47" s="165">
        <f>SUM('Z_1.2.sz.mell.'!C47,'Z_1.3.sz.mell.'!C48)</f>
        <v>0</v>
      </c>
      <c r="D47" s="165">
        <f>SUM('Z_1.2.sz.mell.'!D47,'Z_1.3.sz.mell.'!D48)</f>
        <v>0</v>
      </c>
      <c r="E47" s="758">
        <f>SUM('Z_1.2.sz.mell.'!E47,'Z_1.3.sz.mell.'!E48)</f>
        <v>166</v>
      </c>
    </row>
    <row r="48" spans="1:5" s="175" customFormat="1" ht="12" customHeight="1" x14ac:dyDescent="0.2">
      <c r="A48" s="12" t="s">
        <v>182</v>
      </c>
      <c r="B48" s="177" t="s">
        <v>192</v>
      </c>
      <c r="C48" s="165">
        <f>SUM('Z_1.2.sz.mell.'!C48,'Z_1.3.sz.mell.'!C49)</f>
        <v>0</v>
      </c>
      <c r="D48" s="165">
        <f>SUM('Z_1.2.sz.mell.'!D48,'Z_1.3.sz.mell.'!D49)</f>
        <v>0</v>
      </c>
      <c r="E48" s="758">
        <f>SUM('Z_1.2.sz.mell.'!E48,'Z_1.3.sz.mell.'!E49)</f>
        <v>0</v>
      </c>
    </row>
    <row r="49" spans="1:5" s="175" customFormat="1" ht="12" customHeight="1" x14ac:dyDescent="0.2">
      <c r="A49" s="14" t="s">
        <v>183</v>
      </c>
      <c r="B49" s="178" t="s">
        <v>335</v>
      </c>
      <c r="C49" s="165">
        <f>SUM('Z_1.2.sz.mell.'!C49,'Z_1.3.sz.mell.'!C50)</f>
        <v>0</v>
      </c>
      <c r="D49" s="165">
        <f>SUM('Z_1.2.sz.mell.'!D49,'Z_1.3.sz.mell.'!D50)</f>
        <v>0</v>
      </c>
      <c r="E49" s="758">
        <f>SUM('Z_1.2.sz.mell.'!E49,'Z_1.3.sz.mell.'!E50)</f>
        <v>245390</v>
      </c>
    </row>
    <row r="50" spans="1:5" s="175" customFormat="1" ht="12" customHeight="1" thickBot="1" x14ac:dyDescent="0.25">
      <c r="A50" s="14" t="s">
        <v>334</v>
      </c>
      <c r="B50" s="109" t="s">
        <v>193</v>
      </c>
      <c r="C50" s="165">
        <f>SUM('Z_1.2.sz.mell.'!C50,'Z_1.3.sz.mell.'!C51)</f>
        <v>700050</v>
      </c>
      <c r="D50" s="165">
        <f>SUM('Z_1.2.sz.mell.'!D50,'Z_1.3.sz.mell.'!D51)</f>
        <v>700050</v>
      </c>
      <c r="E50" s="758">
        <f>SUM('Z_1.2.sz.mell.'!E50,'Z_1.3.sz.mell.'!E51)</f>
        <v>751272</v>
      </c>
    </row>
    <row r="51" spans="1:5" s="175" customFormat="1" ht="12" customHeight="1" thickBot="1" x14ac:dyDescent="0.25">
      <c r="A51" s="18" t="s">
        <v>11</v>
      </c>
      <c r="B51" s="19" t="s">
        <v>194</v>
      </c>
      <c r="C51" s="163">
        <f>SUM(C52:C56)</f>
        <v>0</v>
      </c>
      <c r="D51" s="163">
        <f>SUM(D52:D56)</f>
        <v>0</v>
      </c>
      <c r="E51" s="100">
        <f>SUM(E52:E56)</f>
        <v>2419332</v>
      </c>
    </row>
    <row r="52" spans="1:5" s="175" customFormat="1" ht="12" customHeight="1" x14ac:dyDescent="0.2">
      <c r="A52" s="13" t="s">
        <v>60</v>
      </c>
      <c r="B52" s="176" t="s">
        <v>198</v>
      </c>
      <c r="C52" s="165">
        <f>SUM('Z_1.2.sz.mell.'!C52,'Z_1.3.sz.mell.'!C53)</f>
        <v>0</v>
      </c>
      <c r="D52" s="165">
        <f>SUM('Z_1.2.sz.mell.'!D52,'Z_1.3.sz.mell.'!D53)</f>
        <v>0</v>
      </c>
      <c r="E52" s="758">
        <f>SUM('Z_1.2.sz.mell.'!E52,'Z_1.3.sz.mell.'!E53)</f>
        <v>0</v>
      </c>
    </row>
    <row r="53" spans="1:5" s="175" customFormat="1" ht="12" customHeight="1" x14ac:dyDescent="0.2">
      <c r="A53" s="12" t="s">
        <v>61</v>
      </c>
      <c r="B53" s="177" t="s">
        <v>199</v>
      </c>
      <c r="C53" s="165">
        <f>SUM('Z_1.2.sz.mell.'!C53,'Z_1.3.sz.mell.'!C54)</f>
        <v>0</v>
      </c>
      <c r="D53" s="165">
        <f>SUM('Z_1.2.sz.mell.'!D53,'Z_1.3.sz.mell.'!D54)</f>
        <v>0</v>
      </c>
      <c r="E53" s="758">
        <f>SUM('Z_1.2.sz.mell.'!E53,'Z_1.3.sz.mell.'!E54)</f>
        <v>2294332</v>
      </c>
    </row>
    <row r="54" spans="1:5" s="175" customFormat="1" ht="12" customHeight="1" x14ac:dyDescent="0.2">
      <c r="A54" s="12" t="s">
        <v>195</v>
      </c>
      <c r="B54" s="177" t="s">
        <v>200</v>
      </c>
      <c r="C54" s="165">
        <f>SUM('Z_1.2.sz.mell.'!C54,'Z_1.3.sz.mell.'!C55)</f>
        <v>0</v>
      </c>
      <c r="D54" s="165">
        <f>SUM('Z_1.2.sz.mell.'!D54,'Z_1.3.sz.mell.'!D55)</f>
        <v>0</v>
      </c>
      <c r="E54" s="758">
        <f>SUM('Z_1.2.sz.mell.'!E54,'Z_1.3.sz.mell.'!E55)</f>
        <v>125000</v>
      </c>
    </row>
    <row r="55" spans="1:5" s="175" customFormat="1" ht="12" customHeight="1" x14ac:dyDescent="0.2">
      <c r="A55" s="12" t="s">
        <v>196</v>
      </c>
      <c r="B55" s="177" t="s">
        <v>201</v>
      </c>
      <c r="C55" s="165">
        <f>SUM('Z_1.2.sz.mell.'!C55,'Z_1.3.sz.mell.'!C56)</f>
        <v>0</v>
      </c>
      <c r="D55" s="165">
        <f>SUM('Z_1.2.sz.mell.'!D55,'Z_1.3.sz.mell.'!D56)</f>
        <v>0</v>
      </c>
      <c r="E55" s="758">
        <f>SUM('Z_1.2.sz.mell.'!E55,'Z_1.3.sz.mell.'!E56)</f>
        <v>0</v>
      </c>
    </row>
    <row r="56" spans="1:5" s="175" customFormat="1" ht="12" customHeight="1" thickBot="1" x14ac:dyDescent="0.25">
      <c r="A56" s="14" t="s">
        <v>197</v>
      </c>
      <c r="B56" s="109" t="s">
        <v>202</v>
      </c>
      <c r="C56" s="165">
        <f>SUM('Z_1.2.sz.mell.'!C56,'Z_1.3.sz.mell.'!C57)</f>
        <v>0</v>
      </c>
      <c r="D56" s="165">
        <f>SUM('Z_1.2.sz.mell.'!D56,'Z_1.3.sz.mell.'!D57)</f>
        <v>0</v>
      </c>
      <c r="E56" s="758">
        <f>SUM('Z_1.2.sz.mell.'!E56,'Z_1.3.sz.mell.'!E57)</f>
        <v>0</v>
      </c>
    </row>
    <row r="57" spans="1:5" s="175" customFormat="1" ht="12" customHeight="1" thickBot="1" x14ac:dyDescent="0.25">
      <c r="A57" s="18" t="s">
        <v>118</v>
      </c>
      <c r="B57" s="19" t="s">
        <v>203</v>
      </c>
      <c r="C57" s="163">
        <f>SUM(C58:C60)</f>
        <v>0</v>
      </c>
      <c r="D57" s="163">
        <f>SUM(D58:D60)</f>
        <v>0</v>
      </c>
      <c r="E57" s="100">
        <f>SUM(E58:E60)</f>
        <v>8115642</v>
      </c>
    </row>
    <row r="58" spans="1:5" s="175" customFormat="1" ht="12" customHeight="1" x14ac:dyDescent="0.2">
      <c r="A58" s="13" t="s">
        <v>62</v>
      </c>
      <c r="B58" s="176" t="s">
        <v>204</v>
      </c>
      <c r="C58" s="165">
        <f>SUM('Z_1.2.sz.mell.'!C58,'Z_1.3.sz.mell.'!C59)</f>
        <v>0</v>
      </c>
      <c r="D58" s="165">
        <f>SUM('Z_1.2.sz.mell.'!D58,'Z_1.3.sz.mell.'!D59)</f>
        <v>0</v>
      </c>
      <c r="E58" s="758">
        <f>SUM('Z_1.2.sz.mell.'!E58,'Z_1.3.sz.mell.'!E59)</f>
        <v>0</v>
      </c>
    </row>
    <row r="59" spans="1:5" s="175" customFormat="1" ht="12" customHeight="1" x14ac:dyDescent="0.2">
      <c r="A59" s="12" t="s">
        <v>63</v>
      </c>
      <c r="B59" s="177" t="s">
        <v>328</v>
      </c>
      <c r="C59" s="165"/>
      <c r="D59" s="165">
        <f>SUM('Z_1.2.sz.mell.'!D59,'Z_1.3.sz.mell.'!D60)</f>
        <v>0</v>
      </c>
      <c r="E59" s="758">
        <f>SUM('Z_1.2.sz.mell.'!E59,'Z_1.3.sz.mell.'!E60)</f>
        <v>3635000</v>
      </c>
    </row>
    <row r="60" spans="1:5" s="175" customFormat="1" ht="12" customHeight="1" x14ac:dyDescent="0.2">
      <c r="A60" s="12" t="s">
        <v>207</v>
      </c>
      <c r="B60" s="177" t="s">
        <v>205</v>
      </c>
      <c r="C60" s="165">
        <f>SUM('Z_1.2.sz.mell.'!C60,'Z_1.3.sz.mell.'!C61)</f>
        <v>0</v>
      </c>
      <c r="D60" s="165">
        <f>SUM('Z_1.2.sz.mell.'!D60,'Z_1.3.sz.mell.'!D61)</f>
        <v>0</v>
      </c>
      <c r="E60" s="758">
        <f>SUM('Z_1.2.sz.mell.'!E60,'Z_1.3.sz.mell.'!E61)</f>
        <v>4480642</v>
      </c>
    </row>
    <row r="61" spans="1:5" s="175" customFormat="1" ht="12" customHeight="1" thickBot="1" x14ac:dyDescent="0.25">
      <c r="A61" s="14" t="s">
        <v>208</v>
      </c>
      <c r="B61" s="109" t="s">
        <v>206</v>
      </c>
      <c r="C61" s="165">
        <f>SUM('Z_1.2.sz.mell.'!C61,'Z_1.3.sz.mell.'!C62)</f>
        <v>0</v>
      </c>
      <c r="D61" s="165">
        <f>SUM('Z_1.2.sz.mell.'!D61,'Z_1.3.sz.mell.'!D62)</f>
        <v>0</v>
      </c>
      <c r="E61" s="758">
        <f>SUM('Z_1.2.sz.mell.'!E61,'Z_1.3.sz.mell.'!E62)</f>
        <v>0</v>
      </c>
    </row>
    <row r="62" spans="1:5" s="175" customFormat="1" ht="12" customHeight="1" thickBot="1" x14ac:dyDescent="0.25">
      <c r="A62" s="18" t="s">
        <v>13</v>
      </c>
      <c r="B62" s="107" t="s">
        <v>209</v>
      </c>
      <c r="C62" s="163">
        <f>SUM(C63:C65)</f>
        <v>556000</v>
      </c>
      <c r="D62" s="163">
        <f>SUM(D63:D65)</f>
        <v>1556000</v>
      </c>
      <c r="E62" s="100">
        <f>SUM(E63:E65)</f>
        <v>162823207</v>
      </c>
    </row>
    <row r="63" spans="1:5" s="175" customFormat="1" ht="12" customHeight="1" x14ac:dyDescent="0.2">
      <c r="A63" s="13" t="s">
        <v>119</v>
      </c>
      <c r="B63" s="176" t="s">
        <v>211</v>
      </c>
      <c r="C63" s="165">
        <f>SUM('Z_1.2.sz.mell.'!C63,'Z_1.3.sz.mell.'!C64)</f>
        <v>0</v>
      </c>
      <c r="D63" s="165">
        <f>SUM('Z_1.2.sz.mell.'!D63,'Z_1.3.sz.mell.'!D64)</f>
        <v>0</v>
      </c>
      <c r="E63" s="758">
        <f>SUM('Z_1.2.sz.mell.'!E63,'Z_1.3.sz.mell.'!E64)</f>
        <v>0</v>
      </c>
    </row>
    <row r="64" spans="1:5" s="175" customFormat="1" ht="12" customHeight="1" x14ac:dyDescent="0.2">
      <c r="A64" s="12" t="s">
        <v>120</v>
      </c>
      <c r="B64" s="177" t="s">
        <v>329</v>
      </c>
      <c r="C64" s="165">
        <f>SUM('Z_1.2.sz.mell.'!C64,'Z_1.3.sz.mell.'!C65)</f>
        <v>556000</v>
      </c>
      <c r="D64" s="165">
        <f>SUM('Z_1.2.sz.mell.'!D64,'Z_1.3.sz.mell.'!D65)</f>
        <v>1556000</v>
      </c>
      <c r="E64" s="758">
        <f>SUM('Z_1.2.sz.mell.'!E64,'Z_1.3.sz.mell.'!E65)</f>
        <v>1093750</v>
      </c>
    </row>
    <row r="65" spans="1:5" s="175" customFormat="1" ht="12" customHeight="1" x14ac:dyDescent="0.2">
      <c r="A65" s="12" t="s">
        <v>143</v>
      </c>
      <c r="B65" s="177" t="s">
        <v>212</v>
      </c>
      <c r="C65" s="165">
        <f>SUM('Z_1.2.sz.mell.'!C65,'Z_1.3.sz.mell.'!C66)</f>
        <v>0</v>
      </c>
      <c r="D65" s="165">
        <f>SUM('Z_1.2.sz.mell.'!D65,'Z_1.3.sz.mell.'!D66)</f>
        <v>0</v>
      </c>
      <c r="E65" s="758">
        <f>SUM('Z_1.2.sz.mell.'!E65,'Z_1.3.sz.mell.'!E66)</f>
        <v>161729457</v>
      </c>
    </row>
    <row r="66" spans="1:5" s="175" customFormat="1" ht="12" customHeight="1" thickBot="1" x14ac:dyDescent="0.25">
      <c r="A66" s="14" t="s">
        <v>210</v>
      </c>
      <c r="B66" s="109" t="s">
        <v>213</v>
      </c>
      <c r="C66" s="165">
        <f>SUM('Z_1.2.sz.mell.'!C66,'Z_1.3.sz.mell.'!C67)</f>
        <v>0</v>
      </c>
      <c r="D66" s="165">
        <f>SUM('Z_1.2.sz.mell.'!D66,'Z_1.3.sz.mell.'!D67)</f>
        <v>0</v>
      </c>
      <c r="E66" s="758">
        <f>SUM('Z_1.2.sz.mell.'!E66,'Z_1.3.sz.mell.'!E67)</f>
        <v>0</v>
      </c>
    </row>
    <row r="67" spans="1:5" s="175" customFormat="1" ht="12" customHeight="1" thickBot="1" x14ac:dyDescent="0.25">
      <c r="A67" s="230" t="s">
        <v>375</v>
      </c>
      <c r="B67" s="19" t="s">
        <v>214</v>
      </c>
      <c r="C67" s="169">
        <f>+C11+C18+C25+C32+C39+C51+C57+C62</f>
        <v>1489082170</v>
      </c>
      <c r="D67" s="169">
        <f>+D11+D18+D25+D32+D39+D51+D57+D62</f>
        <v>903598434</v>
      </c>
      <c r="E67" s="205">
        <f>+E11+E18+E25+E32+E39+E51+E57+E62</f>
        <v>845669390</v>
      </c>
    </row>
    <row r="68" spans="1:5" s="175" customFormat="1" ht="12" customHeight="1" thickBot="1" x14ac:dyDescent="0.25">
      <c r="A68" s="217" t="s">
        <v>215</v>
      </c>
      <c r="B68" s="107" t="s">
        <v>216</v>
      </c>
      <c r="C68" s="163">
        <f>SUM(C69:C71)</f>
        <v>0</v>
      </c>
      <c r="D68" s="163">
        <f>SUM(D69:D71)</f>
        <v>0</v>
      </c>
      <c r="E68" s="100">
        <f>SUM(E69:E71)</f>
        <v>0</v>
      </c>
    </row>
    <row r="69" spans="1:5" s="175" customFormat="1" ht="12" customHeight="1" x14ac:dyDescent="0.2">
      <c r="A69" s="13" t="s">
        <v>244</v>
      </c>
      <c r="B69" s="176" t="s">
        <v>217</v>
      </c>
      <c r="C69" s="167"/>
      <c r="D69" s="167"/>
      <c r="E69" s="104"/>
    </row>
    <row r="70" spans="1:5" s="175" customFormat="1" ht="12" customHeight="1" x14ac:dyDescent="0.2">
      <c r="A70" s="12" t="s">
        <v>253</v>
      </c>
      <c r="B70" s="177" t="s">
        <v>218</v>
      </c>
      <c r="C70" s="167"/>
      <c r="D70" s="167"/>
      <c r="E70" s="104"/>
    </row>
    <row r="71" spans="1:5" s="175" customFormat="1" ht="12" customHeight="1" thickBot="1" x14ac:dyDescent="0.25">
      <c r="A71" s="14" t="s">
        <v>254</v>
      </c>
      <c r="B71" s="226" t="s">
        <v>360</v>
      </c>
      <c r="C71" s="167"/>
      <c r="D71" s="167"/>
      <c r="E71" s="104"/>
    </row>
    <row r="72" spans="1:5" s="175" customFormat="1" ht="12" customHeight="1" thickBot="1" x14ac:dyDescent="0.25">
      <c r="A72" s="217" t="s">
        <v>220</v>
      </c>
      <c r="B72" s="107" t="s">
        <v>221</v>
      </c>
      <c r="C72" s="163">
        <f>SUM(C73:C76)</f>
        <v>0</v>
      </c>
      <c r="D72" s="163">
        <f>SUM(D73:D76)</f>
        <v>0</v>
      </c>
      <c r="E72" s="100">
        <f>SUM(E73:E76)</f>
        <v>0</v>
      </c>
    </row>
    <row r="73" spans="1:5" s="175" customFormat="1" ht="12" customHeight="1" x14ac:dyDescent="0.2">
      <c r="A73" s="13" t="s">
        <v>99</v>
      </c>
      <c r="B73" s="351" t="s">
        <v>222</v>
      </c>
      <c r="C73" s="167"/>
      <c r="D73" s="167"/>
      <c r="E73" s="104"/>
    </row>
    <row r="74" spans="1:5" s="175" customFormat="1" ht="12" customHeight="1" x14ac:dyDescent="0.2">
      <c r="A74" s="12" t="s">
        <v>100</v>
      </c>
      <c r="B74" s="351" t="s">
        <v>492</v>
      </c>
      <c r="C74" s="167"/>
      <c r="D74" s="167"/>
      <c r="E74" s="104"/>
    </row>
    <row r="75" spans="1:5" s="175" customFormat="1" ht="12" customHeight="1" x14ac:dyDescent="0.2">
      <c r="A75" s="12" t="s">
        <v>245</v>
      </c>
      <c r="B75" s="351" t="s">
        <v>223</v>
      </c>
      <c r="C75" s="167"/>
      <c r="D75" s="167"/>
      <c r="E75" s="104"/>
    </row>
    <row r="76" spans="1:5" s="175" customFormat="1" ht="12" customHeight="1" thickBot="1" x14ac:dyDescent="0.25">
      <c r="A76" s="14" t="s">
        <v>246</v>
      </c>
      <c r="B76" s="352" t="s">
        <v>493</v>
      </c>
      <c r="C76" s="167"/>
      <c r="D76" s="167"/>
      <c r="E76" s="104"/>
    </row>
    <row r="77" spans="1:5" s="175" customFormat="1" ht="12" customHeight="1" thickBot="1" x14ac:dyDescent="0.25">
      <c r="A77" s="217" t="s">
        <v>224</v>
      </c>
      <c r="B77" s="107" t="s">
        <v>225</v>
      </c>
      <c r="C77" s="163">
        <f>SUM(C78:C79)</f>
        <v>63412000</v>
      </c>
      <c r="D77" s="163">
        <f>SUM(D78:D79)</f>
        <v>682108250</v>
      </c>
      <c r="E77" s="100">
        <f>SUM(E78:E79)</f>
        <v>682108250</v>
      </c>
    </row>
    <row r="78" spans="1:5" s="175" customFormat="1" ht="12" customHeight="1" x14ac:dyDescent="0.2">
      <c r="A78" s="13" t="s">
        <v>247</v>
      </c>
      <c r="B78" s="176" t="s">
        <v>226</v>
      </c>
      <c r="C78" s="165">
        <f>SUM('Z_1.2.sz.mell.'!C78,'Z_1.3.sz.mell.'!C79)</f>
        <v>63412000</v>
      </c>
      <c r="D78" s="165">
        <f>SUM('Z_1.2.sz.mell.'!D78,'Z_1.3.sz.mell.'!D79)</f>
        <v>681465975</v>
      </c>
      <c r="E78" s="758">
        <f>SUM('Z_1.2.sz.mell.'!E78,'Z_1.3.sz.mell.'!E79)</f>
        <v>681465975</v>
      </c>
    </row>
    <row r="79" spans="1:5" s="175" customFormat="1" ht="12" customHeight="1" thickBot="1" x14ac:dyDescent="0.25">
      <c r="A79" s="14" t="s">
        <v>248</v>
      </c>
      <c r="B79" s="109" t="s">
        <v>227</v>
      </c>
      <c r="C79" s="165">
        <f>SUM('Z_1.2.sz.mell.'!C79,'Z_1.3.sz.mell.'!C80)</f>
        <v>0</v>
      </c>
      <c r="D79" s="165">
        <f>SUM('Z_1.2.sz.mell.'!D79,'Z_1.3.sz.mell.'!D80)</f>
        <v>642275</v>
      </c>
      <c r="E79" s="758">
        <f>SUM('Z_1.2.sz.mell.'!E79,'Z_1.3.sz.mell.'!E80)</f>
        <v>642275</v>
      </c>
    </row>
    <row r="80" spans="1:5" s="175" customFormat="1" ht="12" customHeight="1" thickBot="1" x14ac:dyDescent="0.25">
      <c r="A80" s="217" t="s">
        <v>228</v>
      </c>
      <c r="B80" s="107" t="s">
        <v>229</v>
      </c>
      <c r="C80" s="163">
        <f>SUM(C81:C83)</f>
        <v>0</v>
      </c>
      <c r="D80" s="163">
        <f>SUM(D81:D83)</f>
        <v>0</v>
      </c>
      <c r="E80" s="100">
        <f>SUM(E81:E83)</f>
        <v>10632509</v>
      </c>
    </row>
    <row r="81" spans="1:5" s="175" customFormat="1" ht="12" customHeight="1" x14ac:dyDescent="0.2">
      <c r="A81" s="13" t="s">
        <v>249</v>
      </c>
      <c r="B81" s="176" t="s">
        <v>230</v>
      </c>
      <c r="C81" s="165">
        <f>SUM('Z_1.2.sz.mell.'!C81,'Z_1.3.sz.mell.'!C82)</f>
        <v>0</v>
      </c>
      <c r="D81" s="165">
        <f>SUM('Z_1.2.sz.mell.'!D81,'Z_1.3.sz.mell.'!D82)</f>
        <v>0</v>
      </c>
      <c r="E81" s="758">
        <f>SUM('Z_1.2.sz.mell.'!E81,'Z_1.3.sz.mell.'!E82)</f>
        <v>10632509</v>
      </c>
    </row>
    <row r="82" spans="1:5" s="175" customFormat="1" ht="12" customHeight="1" x14ac:dyDescent="0.2">
      <c r="A82" s="12" t="s">
        <v>250</v>
      </c>
      <c r="B82" s="177" t="s">
        <v>231</v>
      </c>
      <c r="C82" s="165">
        <f>SUM('Z_1.2.sz.mell.'!C82,'Z_1.3.sz.mell.'!C83)</f>
        <v>0</v>
      </c>
      <c r="D82" s="165">
        <f>SUM('Z_1.2.sz.mell.'!D82,'Z_1.3.sz.mell.'!D83)</f>
        <v>0</v>
      </c>
      <c r="E82" s="758">
        <f>SUM('Z_1.2.sz.mell.'!E82,'Z_1.3.sz.mell.'!E83)</f>
        <v>0</v>
      </c>
    </row>
    <row r="83" spans="1:5" s="175" customFormat="1" ht="12" customHeight="1" thickBot="1" x14ac:dyDescent="0.25">
      <c r="A83" s="14" t="s">
        <v>251</v>
      </c>
      <c r="B83" s="109" t="s">
        <v>494</v>
      </c>
      <c r="C83" s="165">
        <f>SUM('Z_1.2.sz.mell.'!C83,'Z_1.3.sz.mell.'!C84)</f>
        <v>0</v>
      </c>
      <c r="D83" s="165">
        <f>SUM('Z_1.2.sz.mell.'!D83,'Z_1.3.sz.mell.'!D84)</f>
        <v>0</v>
      </c>
      <c r="E83" s="758">
        <f>SUM('Z_1.2.sz.mell.'!E83,'Z_1.3.sz.mell.'!E84)</f>
        <v>0</v>
      </c>
    </row>
    <row r="84" spans="1:5" s="175" customFormat="1" ht="12" customHeight="1" thickBot="1" x14ac:dyDescent="0.25">
      <c r="A84" s="217" t="s">
        <v>232</v>
      </c>
      <c r="B84" s="107" t="s">
        <v>252</v>
      </c>
      <c r="C84" s="163">
        <f>SUM(C85:C88)</f>
        <v>0</v>
      </c>
      <c r="D84" s="163">
        <f>SUM(D85:D88)</f>
        <v>0</v>
      </c>
      <c r="E84" s="100">
        <f>SUM(E85:E88)</f>
        <v>0</v>
      </c>
    </row>
    <row r="85" spans="1:5" s="175" customFormat="1" ht="12" customHeight="1" x14ac:dyDescent="0.2">
      <c r="A85" s="180" t="s">
        <v>233</v>
      </c>
      <c r="B85" s="176" t="s">
        <v>234</v>
      </c>
      <c r="C85" s="167"/>
      <c r="D85" s="167"/>
      <c r="E85" s="104"/>
    </row>
    <row r="86" spans="1:5" s="175" customFormat="1" ht="12" customHeight="1" x14ac:dyDescent="0.2">
      <c r="A86" s="181" t="s">
        <v>235</v>
      </c>
      <c r="B86" s="177" t="s">
        <v>236</v>
      </c>
      <c r="C86" s="167"/>
      <c r="D86" s="167"/>
      <c r="E86" s="104"/>
    </row>
    <row r="87" spans="1:5" s="175" customFormat="1" ht="12" customHeight="1" x14ac:dyDescent="0.2">
      <c r="A87" s="181" t="s">
        <v>237</v>
      </c>
      <c r="B87" s="177" t="s">
        <v>238</v>
      </c>
      <c r="C87" s="167"/>
      <c r="D87" s="167"/>
      <c r="E87" s="104"/>
    </row>
    <row r="88" spans="1:5" s="175" customFormat="1" ht="12" customHeight="1" thickBot="1" x14ac:dyDescent="0.25">
      <c r="A88" s="182" t="s">
        <v>239</v>
      </c>
      <c r="B88" s="109" t="s">
        <v>240</v>
      </c>
      <c r="C88" s="167"/>
      <c r="D88" s="167"/>
      <c r="E88" s="104"/>
    </row>
    <row r="89" spans="1:5" s="175" customFormat="1" ht="12" customHeight="1" thickBot="1" x14ac:dyDescent="0.25">
      <c r="A89" s="217" t="s">
        <v>241</v>
      </c>
      <c r="B89" s="107" t="s">
        <v>374</v>
      </c>
      <c r="C89" s="219"/>
      <c r="D89" s="219"/>
      <c r="E89" s="220"/>
    </row>
    <row r="90" spans="1:5" s="175" customFormat="1" ht="13.5" customHeight="1" thickBot="1" x14ac:dyDescent="0.25">
      <c r="A90" s="217" t="s">
        <v>243</v>
      </c>
      <c r="B90" s="107" t="s">
        <v>242</v>
      </c>
      <c r="C90" s="219"/>
      <c r="D90" s="219"/>
      <c r="E90" s="220"/>
    </row>
    <row r="91" spans="1:5" s="175" customFormat="1" ht="15.75" customHeight="1" thickBot="1" x14ac:dyDescent="0.25">
      <c r="A91" s="217" t="s">
        <v>255</v>
      </c>
      <c r="B91" s="183" t="s">
        <v>377</v>
      </c>
      <c r="C91" s="169">
        <f>+C68+C72+C77+C80+C84+C90+C89</f>
        <v>63412000</v>
      </c>
      <c r="D91" s="169">
        <f>+D68+D72+D77+D80+D84+D90+D89</f>
        <v>682108250</v>
      </c>
      <c r="E91" s="205">
        <f>+E68+E72+E77+E80+E84+E90+E89</f>
        <v>692740759</v>
      </c>
    </row>
    <row r="92" spans="1:5" s="175" customFormat="1" ht="25.5" customHeight="1" thickBot="1" x14ac:dyDescent="0.25">
      <c r="A92" s="218" t="s">
        <v>376</v>
      </c>
      <c r="B92" s="184" t="s">
        <v>378</v>
      </c>
      <c r="C92" s="169">
        <f>+C67+C91</f>
        <v>1552494170</v>
      </c>
      <c r="D92" s="169">
        <f>+D67+D91</f>
        <v>1585706684</v>
      </c>
      <c r="E92" s="205">
        <f>+E67+E91</f>
        <v>1538410149</v>
      </c>
    </row>
    <row r="93" spans="1:5" s="175" customFormat="1" ht="15.2" customHeight="1" x14ac:dyDescent="0.2">
      <c r="A93" s="3"/>
      <c r="B93" s="4"/>
      <c r="C93" s="111"/>
    </row>
    <row r="94" spans="1:5" ht="16.5" customHeight="1" x14ac:dyDescent="0.25">
      <c r="A94" s="874" t="s">
        <v>34</v>
      </c>
      <c r="B94" s="874"/>
      <c r="C94" s="874"/>
      <c r="D94" s="874"/>
      <c r="E94" s="874"/>
    </row>
    <row r="95" spans="1:5" s="185" customFormat="1" ht="16.5" customHeight="1" thickBot="1" x14ac:dyDescent="0.3">
      <c r="A95" s="876"/>
      <c r="B95" s="876"/>
      <c r="C95" s="61"/>
      <c r="E95" s="61" t="str">
        <f>E7</f>
        <v xml:space="preserve"> Forintban!</v>
      </c>
    </row>
    <row r="96" spans="1:5" x14ac:dyDescent="0.25">
      <c r="A96" s="865" t="s">
        <v>52</v>
      </c>
      <c r="B96" s="867" t="s">
        <v>415</v>
      </c>
      <c r="C96" s="869" t="str">
        <f>+CONCATENATE(LEFT(Z_ÖSSZEFÜGGÉSEK!A6,4),". évi")</f>
        <v>2019. évi</v>
      </c>
      <c r="D96" s="870"/>
      <c r="E96" s="871"/>
    </row>
    <row r="97" spans="1:5" ht="24.75" thickBot="1" x14ac:dyDescent="0.3">
      <c r="A97" s="866"/>
      <c r="B97" s="868"/>
      <c r="C97" s="247" t="s">
        <v>413</v>
      </c>
      <c r="D97" s="246" t="s">
        <v>414</v>
      </c>
      <c r="E97" s="353" t="str">
        <f>CONCATENATE(E9)</f>
        <v>2019. XII. 31.
teljesítés</v>
      </c>
    </row>
    <row r="98" spans="1:5" s="174" customFormat="1" ht="12" customHeight="1" thickBot="1" x14ac:dyDescent="0.25">
      <c r="A98" s="25" t="s">
        <v>383</v>
      </c>
      <c r="B98" s="26" t="s">
        <v>384</v>
      </c>
      <c r="C98" s="26" t="s">
        <v>385</v>
      </c>
      <c r="D98" s="26" t="s">
        <v>387</v>
      </c>
      <c r="E98" s="258" t="s">
        <v>386</v>
      </c>
    </row>
    <row r="99" spans="1:5" ht="12" customHeight="1" thickBot="1" x14ac:dyDescent="0.3">
      <c r="A99" s="20" t="s">
        <v>6</v>
      </c>
      <c r="B99" s="24" t="s">
        <v>336</v>
      </c>
      <c r="C99" s="162">
        <f>C100+C101+C102+C103+C104+C117</f>
        <v>759763000</v>
      </c>
      <c r="D99" s="162">
        <f>D100+D101+D102+D103+D104+D117</f>
        <v>679038531</v>
      </c>
      <c r="E99" s="233">
        <f>E100+E101+E102+E103+E104+E117</f>
        <v>699921056</v>
      </c>
    </row>
    <row r="100" spans="1:5" ht="12" customHeight="1" x14ac:dyDescent="0.25">
      <c r="A100" s="15" t="s">
        <v>64</v>
      </c>
      <c r="B100" s="8" t="s">
        <v>35</v>
      </c>
      <c r="C100" s="772">
        <f>SUM('Z_1.2.sz.mell.'!C100,'Z_1.3.sz.mell.'!C101)</f>
        <v>229908000</v>
      </c>
      <c r="D100" s="772">
        <f>SUM('Z_1.2.sz.mell.'!D100,'Z_1.3.sz.mell.'!D101)</f>
        <v>248307514</v>
      </c>
      <c r="E100" s="773">
        <f>SUM('Z_1.2.sz.mell.'!E100,'Z_1.3.sz.mell.'!E101)</f>
        <v>239914993</v>
      </c>
    </row>
    <row r="101" spans="1:5" ht="12" customHeight="1" x14ac:dyDescent="0.25">
      <c r="A101" s="12" t="s">
        <v>65</v>
      </c>
      <c r="B101" s="6" t="s">
        <v>121</v>
      </c>
      <c r="C101" s="164">
        <f>SUM('Z_1.2.sz.mell.'!C101,'Z_1.3.sz.mell.'!C102)</f>
        <v>44342000</v>
      </c>
      <c r="D101" s="164">
        <f>SUM('Z_1.2.sz.mell.'!D101,'Z_1.3.sz.mell.'!D102)</f>
        <v>47462627</v>
      </c>
      <c r="E101" s="744">
        <f>SUM('Z_1.2.sz.mell.'!E101,'Z_1.3.sz.mell.'!E102)</f>
        <v>45385718</v>
      </c>
    </row>
    <row r="102" spans="1:5" ht="12" customHeight="1" x14ac:dyDescent="0.25">
      <c r="A102" s="12" t="s">
        <v>66</v>
      </c>
      <c r="B102" s="6" t="s">
        <v>91</v>
      </c>
      <c r="C102" s="164">
        <f>SUM('Z_1.2.sz.mell.'!C102,'Z_1.3.sz.mell.'!C103)</f>
        <v>380395000</v>
      </c>
      <c r="D102" s="164">
        <v>273769400</v>
      </c>
      <c r="E102" s="744">
        <f>SUM('Z_1.2.sz.mell.'!E102,'Z_1.3.sz.mell.'!E103)</f>
        <v>310581585</v>
      </c>
    </row>
    <row r="103" spans="1:5" ht="12" customHeight="1" x14ac:dyDescent="0.25">
      <c r="A103" s="12" t="s">
        <v>67</v>
      </c>
      <c r="B103" s="9" t="s">
        <v>122</v>
      </c>
      <c r="C103" s="164">
        <f>SUM('Z_1.2.sz.mell.'!C103,'Z_1.3.sz.mell.'!C104)</f>
        <v>6400000</v>
      </c>
      <c r="D103" s="164">
        <f>SUM('Z_1.2.sz.mell.'!D103,'Z_1.3.sz.mell.'!D104)</f>
        <v>12412000</v>
      </c>
      <c r="E103" s="744">
        <f>SUM('Z_1.2.sz.mell.'!E103,'Z_1.3.sz.mell.'!E104)</f>
        <v>8646567</v>
      </c>
    </row>
    <row r="104" spans="1:5" ht="12" customHeight="1" x14ac:dyDescent="0.25">
      <c r="A104" s="12" t="s">
        <v>76</v>
      </c>
      <c r="B104" s="17" t="s">
        <v>123</v>
      </c>
      <c r="C104" s="164">
        <f>SUM('Z_1.2.sz.mell.'!C104,'Z_1.3.sz.mell.'!C105)</f>
        <v>93718000</v>
      </c>
      <c r="D104" s="164">
        <f>SUM('Z_1.2.sz.mell.'!D104,'Z_1.3.sz.mell.'!D105)</f>
        <v>95323000</v>
      </c>
      <c r="E104" s="744">
        <f>SUM('Z_1.2.sz.mell.'!E104,'Z_1.3.sz.mell.'!E105)</f>
        <v>95392193</v>
      </c>
    </row>
    <row r="105" spans="1:5" ht="12" customHeight="1" x14ac:dyDescent="0.25">
      <c r="A105" s="12" t="s">
        <v>68</v>
      </c>
      <c r="B105" s="6" t="s">
        <v>341</v>
      </c>
      <c r="C105" s="164">
        <f>SUM('Z_1.2.sz.mell.'!C105,'Z_1.3.sz.mell.'!C106)</f>
        <v>0</v>
      </c>
      <c r="D105" s="164">
        <f>SUM('Z_1.2.sz.mell.'!D105,'Z_1.3.sz.mell.'!D106)</f>
        <v>8542000</v>
      </c>
      <c r="E105" s="744">
        <f>SUM('Z_1.2.sz.mell.'!E105,'Z_1.3.sz.mell.'!E106)</f>
        <v>8541473</v>
      </c>
    </row>
    <row r="106" spans="1:5" ht="12" customHeight="1" x14ac:dyDescent="0.25">
      <c r="A106" s="12" t="s">
        <v>69</v>
      </c>
      <c r="B106" s="65" t="s">
        <v>340</v>
      </c>
      <c r="C106" s="164">
        <f>SUM('Z_1.2.sz.mell.'!C106,'Z_1.3.sz.mell.'!C107)</f>
        <v>0</v>
      </c>
      <c r="D106" s="164">
        <f>SUM('Z_1.2.sz.mell.'!D106,'Z_1.3.sz.mell.'!D107)</f>
        <v>0</v>
      </c>
      <c r="E106" s="744">
        <f>SUM('Z_1.2.sz.mell.'!E106,'Z_1.3.sz.mell.'!E107)</f>
        <v>0</v>
      </c>
    </row>
    <row r="107" spans="1:5" ht="12" customHeight="1" x14ac:dyDescent="0.25">
      <c r="A107" s="12" t="s">
        <v>77</v>
      </c>
      <c r="B107" s="65" t="s">
        <v>339</v>
      </c>
      <c r="C107" s="164">
        <f>SUM('Z_1.2.sz.mell.'!C107,'Z_1.3.sz.mell.'!C108)</f>
        <v>0</v>
      </c>
      <c r="D107" s="164">
        <f>SUM('Z_1.2.sz.mell.'!D107,'Z_1.3.sz.mell.'!D108)</f>
        <v>711681</v>
      </c>
      <c r="E107" s="744">
        <f>SUM('Z_1.2.sz.mell.'!E107,'Z_1.3.sz.mell.'!E108)</f>
        <v>711461</v>
      </c>
    </row>
    <row r="108" spans="1:5" ht="12" customHeight="1" x14ac:dyDescent="0.25">
      <c r="A108" s="12" t="s">
        <v>78</v>
      </c>
      <c r="B108" s="63" t="s">
        <v>258</v>
      </c>
      <c r="C108" s="164">
        <f>SUM('Z_1.2.sz.mell.'!C108,'Z_1.3.sz.mell.'!C109)</f>
        <v>0</v>
      </c>
      <c r="D108" s="164">
        <f>SUM('Z_1.2.sz.mell.'!D108,'Z_1.3.sz.mell.'!D109)</f>
        <v>0</v>
      </c>
      <c r="E108" s="744">
        <f>SUM('Z_1.2.sz.mell.'!E108,'Z_1.3.sz.mell.'!E109)</f>
        <v>0</v>
      </c>
    </row>
    <row r="109" spans="1:5" ht="12" customHeight="1" x14ac:dyDescent="0.25">
      <c r="A109" s="12" t="s">
        <v>79</v>
      </c>
      <c r="B109" s="64" t="s">
        <v>259</v>
      </c>
      <c r="C109" s="164">
        <f>SUM('Z_1.2.sz.mell.'!C109,'Z_1.3.sz.mell.'!C110)</f>
        <v>0</v>
      </c>
      <c r="D109" s="164">
        <f>SUM('Z_1.2.sz.mell.'!D109,'Z_1.3.sz.mell.'!D110)</f>
        <v>0</v>
      </c>
      <c r="E109" s="744">
        <f>SUM('Z_1.2.sz.mell.'!E109,'Z_1.3.sz.mell.'!E110)</f>
        <v>0</v>
      </c>
    </row>
    <row r="110" spans="1:5" ht="12" customHeight="1" x14ac:dyDescent="0.25">
      <c r="A110" s="12" t="s">
        <v>80</v>
      </c>
      <c r="B110" s="64" t="s">
        <v>260</v>
      </c>
      <c r="C110" s="164">
        <f>SUM('Z_1.2.sz.mell.'!C110,'Z_1.3.sz.mell.'!C111)</f>
        <v>0</v>
      </c>
      <c r="D110" s="164">
        <f>SUM('Z_1.2.sz.mell.'!D110,'Z_1.3.sz.mell.'!D111)</f>
        <v>0</v>
      </c>
      <c r="E110" s="744">
        <f>SUM('Z_1.2.sz.mell.'!E110,'Z_1.3.sz.mell.'!E111)</f>
        <v>0</v>
      </c>
    </row>
    <row r="111" spans="1:5" ht="12" customHeight="1" x14ac:dyDescent="0.25">
      <c r="A111" s="12" t="s">
        <v>82</v>
      </c>
      <c r="B111" s="63" t="s">
        <v>261</v>
      </c>
      <c r="C111" s="164">
        <f>SUM('Z_1.2.sz.mell.'!C111,'Z_1.3.sz.mell.'!C112)</f>
        <v>0</v>
      </c>
      <c r="D111" s="164">
        <f>SUM('Z_1.2.sz.mell.'!D111,'Z_1.3.sz.mell.'!D112)</f>
        <v>26804000</v>
      </c>
      <c r="E111" s="744">
        <f>SUM('Z_1.2.sz.mell.'!E111,'Z_1.3.sz.mell.'!E112)</f>
        <v>26803940</v>
      </c>
    </row>
    <row r="112" spans="1:5" ht="12" customHeight="1" x14ac:dyDescent="0.25">
      <c r="A112" s="12" t="s">
        <v>124</v>
      </c>
      <c r="B112" s="63" t="s">
        <v>262</v>
      </c>
      <c r="C112" s="164">
        <f>SUM('Z_1.2.sz.mell.'!C112,'Z_1.3.sz.mell.'!C113)</f>
        <v>0</v>
      </c>
      <c r="D112" s="164">
        <f>SUM('Z_1.2.sz.mell.'!D112,'Z_1.3.sz.mell.'!D113)</f>
        <v>0</v>
      </c>
      <c r="E112" s="744">
        <f>SUM('Z_1.2.sz.mell.'!E112,'Z_1.3.sz.mell.'!E113)</f>
        <v>0</v>
      </c>
    </row>
    <row r="113" spans="1:5" ht="12" customHeight="1" x14ac:dyDescent="0.25">
      <c r="A113" s="12" t="s">
        <v>256</v>
      </c>
      <c r="B113" s="64" t="s">
        <v>263</v>
      </c>
      <c r="C113" s="164">
        <f>SUM('Z_1.2.sz.mell.'!C113,'Z_1.3.sz.mell.'!C114)</f>
        <v>0</v>
      </c>
      <c r="D113" s="164">
        <f>SUM('Z_1.2.sz.mell.'!D113,'Z_1.3.sz.mell.'!D114)</f>
        <v>160000</v>
      </c>
      <c r="E113" s="744">
        <f>SUM('Z_1.2.sz.mell.'!E113,'Z_1.3.sz.mell.'!E114)</f>
        <v>160000</v>
      </c>
    </row>
    <row r="114" spans="1:5" ht="12" customHeight="1" x14ac:dyDescent="0.25">
      <c r="A114" s="11" t="s">
        <v>257</v>
      </c>
      <c r="B114" s="65" t="s">
        <v>264</v>
      </c>
      <c r="C114" s="164">
        <f>SUM('Z_1.2.sz.mell.'!C114,'Z_1.3.sz.mell.'!C115)</f>
        <v>0</v>
      </c>
      <c r="D114" s="164">
        <f>SUM('Z_1.2.sz.mell.'!D114,'Z_1.3.sz.mell.'!D115)</f>
        <v>0</v>
      </c>
      <c r="E114" s="744">
        <f>SUM('Z_1.2.sz.mell.'!E114,'Z_1.3.sz.mell.'!E115)</f>
        <v>0</v>
      </c>
    </row>
    <row r="115" spans="1:5" ht="12" customHeight="1" x14ac:dyDescent="0.25">
      <c r="A115" s="12" t="s">
        <v>337</v>
      </c>
      <c r="B115" s="65" t="s">
        <v>265</v>
      </c>
      <c r="C115" s="164">
        <f>SUM('Z_1.2.sz.mell.'!C115,'Z_1.3.sz.mell.'!C116)</f>
        <v>0</v>
      </c>
      <c r="D115" s="164">
        <f>SUM('Z_1.2.sz.mell.'!D115,'Z_1.3.sz.mell.'!D116)</f>
        <v>0</v>
      </c>
      <c r="E115" s="744">
        <f>SUM('Z_1.2.sz.mell.'!E115,'Z_1.3.sz.mell.'!E116)</f>
        <v>0</v>
      </c>
    </row>
    <row r="116" spans="1:5" ht="12" customHeight="1" x14ac:dyDescent="0.25">
      <c r="A116" s="14" t="s">
        <v>338</v>
      </c>
      <c r="B116" s="65" t="s">
        <v>266</v>
      </c>
      <c r="C116" s="164">
        <f>SUM('Z_1.2.sz.mell.'!C116,'Z_1.3.sz.mell.'!C117)</f>
        <v>93718000</v>
      </c>
      <c r="D116" s="164">
        <f>SUM('Z_1.2.sz.mell.'!D116,'Z_1.3.sz.mell.'!D117)</f>
        <v>59105319</v>
      </c>
      <c r="E116" s="744">
        <f>SUM('Z_1.2.sz.mell.'!E116,'Z_1.3.sz.mell.'!E117)</f>
        <v>59175319</v>
      </c>
    </row>
    <row r="117" spans="1:5" ht="12" customHeight="1" x14ac:dyDescent="0.25">
      <c r="A117" s="12" t="s">
        <v>342</v>
      </c>
      <c r="B117" s="9" t="s">
        <v>36</v>
      </c>
      <c r="C117" s="164">
        <f>SUM('Z_1.2.sz.mell.'!C117,'Z_1.3.sz.mell.'!C118)</f>
        <v>5000000</v>
      </c>
      <c r="D117" s="164">
        <f>SUM('Z_1.2.sz.mell.'!D117,'Z_1.3.sz.mell.'!D118)</f>
        <v>1763990</v>
      </c>
      <c r="E117" s="744">
        <f>SUM('Z_1.2.sz.mell.'!E117,'Z_1.3.sz.mell.'!E118)</f>
        <v>0</v>
      </c>
    </row>
    <row r="118" spans="1:5" ht="12" customHeight="1" x14ac:dyDescent="0.25">
      <c r="A118" s="12" t="s">
        <v>343</v>
      </c>
      <c r="B118" s="6" t="s">
        <v>345</v>
      </c>
      <c r="C118" s="165"/>
      <c r="D118" s="165">
        <f>SUM('Z_1.2.sz.mell.'!D118,'Z_1.3.sz.mell.'!D119)</f>
        <v>1763990</v>
      </c>
      <c r="E118" s="758">
        <f>SUM('Z_1.2.sz.mell.'!E118,'Z_1.3.sz.mell.'!E119)</f>
        <v>0</v>
      </c>
    </row>
    <row r="119" spans="1:5" ht="12" customHeight="1" thickBot="1" x14ac:dyDescent="0.3">
      <c r="A119" s="16" t="s">
        <v>344</v>
      </c>
      <c r="B119" s="229" t="s">
        <v>346</v>
      </c>
      <c r="C119" s="241"/>
      <c r="D119" s="241"/>
      <c r="E119" s="235"/>
    </row>
    <row r="120" spans="1:5" ht="12" customHeight="1" thickBot="1" x14ac:dyDescent="0.3">
      <c r="A120" s="227" t="s">
        <v>7</v>
      </c>
      <c r="B120" s="228" t="s">
        <v>267</v>
      </c>
      <c r="C120" s="242">
        <f>+C121+C123+C125</f>
        <v>782775000</v>
      </c>
      <c r="D120" s="163">
        <f>+D121+D123+D125</f>
        <v>790986996</v>
      </c>
      <c r="E120" s="236">
        <f>+E121+E123+E125</f>
        <v>415485810</v>
      </c>
    </row>
    <row r="121" spans="1:5" ht="12" customHeight="1" x14ac:dyDescent="0.25">
      <c r="A121" s="13" t="s">
        <v>70</v>
      </c>
      <c r="B121" s="6" t="s">
        <v>142</v>
      </c>
      <c r="C121" s="164">
        <f>SUM('Z_1.2.sz.mell.'!C121,'Z_1.3.sz.mell.'!C122)</f>
        <v>762624000</v>
      </c>
      <c r="D121" s="164">
        <f>SUM('Z_1.2.sz.mell.'!D121,'Z_1.3.sz.mell.'!D122)</f>
        <v>764176835</v>
      </c>
      <c r="E121" s="744">
        <f>SUM('Z_1.2.sz.mell.'!E121,'Z_1.3.sz.mell.'!E122)</f>
        <v>409572171</v>
      </c>
    </row>
    <row r="122" spans="1:5" ht="12" customHeight="1" x14ac:dyDescent="0.25">
      <c r="A122" s="13" t="s">
        <v>71</v>
      </c>
      <c r="B122" s="10" t="s">
        <v>271</v>
      </c>
      <c r="C122" s="164">
        <f>SUM('Z_1.2.sz.mell.'!C122,'Z_1.3.sz.mell.'!C123)</f>
        <v>0</v>
      </c>
      <c r="D122" s="164">
        <f>SUM('Z_1.2.sz.mell.'!D122,'Z_1.3.sz.mell.'!D123)</f>
        <v>0</v>
      </c>
      <c r="E122" s="744">
        <f>SUM('Z_1.2.sz.mell.'!E122,'Z_1.3.sz.mell.'!E123)</f>
        <v>0</v>
      </c>
    </row>
    <row r="123" spans="1:5" ht="12" customHeight="1" x14ac:dyDescent="0.25">
      <c r="A123" s="13" t="s">
        <v>72</v>
      </c>
      <c r="B123" s="10" t="s">
        <v>125</v>
      </c>
      <c r="C123" s="164">
        <f>SUM('Z_1.2.sz.mell.'!C123,'Z_1.3.sz.mell.'!C124)</f>
        <v>20151000</v>
      </c>
      <c r="D123" s="164">
        <f>SUM('Z_1.2.sz.mell.'!D123,'Z_1.3.sz.mell.'!D124)</f>
        <v>23810161</v>
      </c>
      <c r="E123" s="744">
        <f>SUM('Z_1.2.sz.mell.'!E123,'Z_1.3.sz.mell.'!E124)</f>
        <v>2913639</v>
      </c>
    </row>
    <row r="124" spans="1:5" ht="12" customHeight="1" x14ac:dyDescent="0.25">
      <c r="A124" s="13" t="s">
        <v>73</v>
      </c>
      <c r="B124" s="10" t="s">
        <v>272</v>
      </c>
      <c r="C124" s="164">
        <f>SUM('Z_1.2.sz.mell.'!C124,'Z_1.3.sz.mell.'!C125)</f>
        <v>0</v>
      </c>
      <c r="D124" s="164">
        <f>SUM('Z_1.2.sz.mell.'!D124,'Z_1.3.sz.mell.'!D125)</f>
        <v>0</v>
      </c>
      <c r="E124" s="744">
        <f>SUM('Z_1.2.sz.mell.'!E124,'Z_1.3.sz.mell.'!E125)</f>
        <v>0</v>
      </c>
    </row>
    <row r="125" spans="1:5" ht="12" customHeight="1" x14ac:dyDescent="0.25">
      <c r="A125" s="13" t="s">
        <v>74</v>
      </c>
      <c r="B125" s="109" t="s">
        <v>144</v>
      </c>
      <c r="C125" s="164">
        <f>SUM('Z_1.2.sz.mell.'!C125,'Z_1.3.sz.mell.'!C126)</f>
        <v>0</v>
      </c>
      <c r="D125" s="164">
        <f>SUM('Z_1.2.sz.mell.'!D125,'Z_1.3.sz.mell.'!D126)</f>
        <v>3000000</v>
      </c>
      <c r="E125" s="744">
        <f>SUM('Z_1.2.sz.mell.'!E125,'Z_1.3.sz.mell.'!E126)</f>
        <v>3000000</v>
      </c>
    </row>
    <row r="126" spans="1:5" ht="12" customHeight="1" x14ac:dyDescent="0.25">
      <c r="A126" s="13" t="s">
        <v>81</v>
      </c>
      <c r="B126" s="108" t="s">
        <v>330</v>
      </c>
      <c r="C126" s="164">
        <f>SUM('Z_1.2.sz.mell.'!C126,'Z_1.3.sz.mell.'!C127)</f>
        <v>0</v>
      </c>
      <c r="D126" s="164">
        <f>SUM('Z_1.2.sz.mell.'!D126,'Z_1.3.sz.mell.'!D127)</f>
        <v>0</v>
      </c>
      <c r="E126" s="744">
        <f>SUM('Z_1.2.sz.mell.'!E126,'Z_1.3.sz.mell.'!E127)</f>
        <v>0</v>
      </c>
    </row>
    <row r="127" spans="1:5" ht="12" customHeight="1" x14ac:dyDescent="0.25">
      <c r="A127" s="13" t="s">
        <v>83</v>
      </c>
      <c r="B127" s="172" t="s">
        <v>277</v>
      </c>
      <c r="C127" s="164">
        <f>SUM('Z_1.2.sz.mell.'!C127,'Z_1.3.sz.mell.'!C128)</f>
        <v>0</v>
      </c>
      <c r="D127" s="164">
        <f>SUM('Z_1.2.sz.mell.'!D127,'Z_1.3.sz.mell.'!D128)</f>
        <v>0</v>
      </c>
      <c r="E127" s="744">
        <f>SUM('Z_1.2.sz.mell.'!E127,'Z_1.3.sz.mell.'!E128)</f>
        <v>0</v>
      </c>
    </row>
    <row r="128" spans="1:5" x14ac:dyDescent="0.25">
      <c r="A128" s="13" t="s">
        <v>126</v>
      </c>
      <c r="B128" s="64" t="s">
        <v>260</v>
      </c>
      <c r="C128" s="164">
        <f>SUM('Z_1.2.sz.mell.'!C128,'Z_1.3.sz.mell.'!C129)</f>
        <v>0</v>
      </c>
      <c r="D128" s="164">
        <f>SUM('Z_1.2.sz.mell.'!D128,'Z_1.3.sz.mell.'!D129)</f>
        <v>0</v>
      </c>
      <c r="E128" s="744">
        <f>SUM('Z_1.2.sz.mell.'!E128,'Z_1.3.sz.mell.'!E129)</f>
        <v>0</v>
      </c>
    </row>
    <row r="129" spans="1:5" ht="12" customHeight="1" x14ac:dyDescent="0.25">
      <c r="A129" s="13" t="s">
        <v>127</v>
      </c>
      <c r="B129" s="64" t="s">
        <v>276</v>
      </c>
      <c r="C129" s="164">
        <f>SUM('Z_1.2.sz.mell.'!C129,'Z_1.3.sz.mell.'!C130)</f>
        <v>0</v>
      </c>
      <c r="D129" s="164">
        <f>SUM('Z_1.2.sz.mell.'!D129,'Z_1.3.sz.mell.'!D130)</f>
        <v>0</v>
      </c>
      <c r="E129" s="744">
        <f>SUM('Z_1.2.sz.mell.'!E129,'Z_1.3.sz.mell.'!E130)</f>
        <v>0</v>
      </c>
    </row>
    <row r="130" spans="1:5" ht="12" customHeight="1" x14ac:dyDescent="0.25">
      <c r="A130" s="13" t="s">
        <v>128</v>
      </c>
      <c r="B130" s="64" t="s">
        <v>275</v>
      </c>
      <c r="C130" s="164">
        <f>SUM('Z_1.2.sz.mell.'!C130,'Z_1.3.sz.mell.'!C131)</f>
        <v>0</v>
      </c>
      <c r="D130" s="164">
        <f>SUM('Z_1.2.sz.mell.'!D130,'Z_1.3.sz.mell.'!D131)</f>
        <v>0</v>
      </c>
      <c r="E130" s="744">
        <f>SUM('Z_1.2.sz.mell.'!E130,'Z_1.3.sz.mell.'!E131)</f>
        <v>0</v>
      </c>
    </row>
    <row r="131" spans="1:5" ht="12" customHeight="1" x14ac:dyDescent="0.25">
      <c r="A131" s="13" t="s">
        <v>268</v>
      </c>
      <c r="B131" s="64" t="s">
        <v>263</v>
      </c>
      <c r="C131" s="164">
        <f>SUM('Z_1.2.sz.mell.'!C131,'Z_1.3.sz.mell.'!C132)</f>
        <v>0</v>
      </c>
      <c r="D131" s="164">
        <f>SUM('Z_1.2.sz.mell.'!D131,'Z_1.3.sz.mell.'!D132)</f>
        <v>3000000</v>
      </c>
      <c r="E131" s="744">
        <f>SUM('Z_1.2.sz.mell.'!E131,'Z_1.3.sz.mell.'!E132)</f>
        <v>3000000</v>
      </c>
    </row>
    <row r="132" spans="1:5" ht="12" customHeight="1" x14ac:dyDescent="0.25">
      <c r="A132" s="13" t="s">
        <v>269</v>
      </c>
      <c r="B132" s="64" t="s">
        <v>274</v>
      </c>
      <c r="C132" s="164">
        <f>SUM('Z_1.2.sz.mell.'!C132,'Z_1.3.sz.mell.'!C133)</f>
        <v>0</v>
      </c>
      <c r="D132" s="164">
        <f>SUM('Z_1.2.sz.mell.'!D132,'Z_1.3.sz.mell.'!D133)</f>
        <v>0</v>
      </c>
      <c r="E132" s="744">
        <f>SUM('Z_1.2.sz.mell.'!E132,'Z_1.3.sz.mell.'!E133)</f>
        <v>0</v>
      </c>
    </row>
    <row r="133" spans="1:5" ht="16.5" thickBot="1" x14ac:dyDescent="0.3">
      <c r="A133" s="11" t="s">
        <v>270</v>
      </c>
      <c r="B133" s="64" t="s">
        <v>273</v>
      </c>
      <c r="C133" s="164">
        <f>SUM('Z_1.2.sz.mell.'!C133,'Z_1.3.sz.mell.'!C134)</f>
        <v>0</v>
      </c>
      <c r="D133" s="164">
        <f>SUM('Z_1.2.sz.mell.'!D133,'Z_1.3.sz.mell.'!D134)</f>
        <v>0</v>
      </c>
      <c r="E133" s="744">
        <f>SUM('Z_1.2.sz.mell.'!E133,'Z_1.3.sz.mell.'!E134)</f>
        <v>0</v>
      </c>
    </row>
    <row r="134" spans="1:5" ht="12" customHeight="1" thickBot="1" x14ac:dyDescent="0.3">
      <c r="A134" s="18" t="s">
        <v>8</v>
      </c>
      <c r="B134" s="59" t="s">
        <v>347</v>
      </c>
      <c r="C134" s="163">
        <f>+C99+C120</f>
        <v>1542538000</v>
      </c>
      <c r="D134" s="250">
        <f>+D99+D120</f>
        <v>1470025527</v>
      </c>
      <c r="E134" s="100">
        <f>+E99+E120</f>
        <v>1115406866</v>
      </c>
    </row>
    <row r="135" spans="1:5" ht="12" customHeight="1" thickBot="1" x14ac:dyDescent="0.3">
      <c r="A135" s="18" t="s">
        <v>9</v>
      </c>
      <c r="B135" s="59" t="s">
        <v>416</v>
      </c>
      <c r="C135" s="163">
        <f>+C136+C137+C138</f>
        <v>0</v>
      </c>
      <c r="D135" s="250">
        <f>+D136+D137+D138</f>
        <v>0</v>
      </c>
      <c r="E135" s="100">
        <f>+E136+E137+E138</f>
        <v>0</v>
      </c>
    </row>
    <row r="136" spans="1:5" ht="12" customHeight="1" x14ac:dyDescent="0.25">
      <c r="A136" s="13" t="s">
        <v>175</v>
      </c>
      <c r="B136" s="10" t="s">
        <v>355</v>
      </c>
      <c r="C136" s="164"/>
      <c r="D136" s="252"/>
      <c r="E136" s="101"/>
    </row>
    <row r="137" spans="1:5" ht="12" customHeight="1" x14ac:dyDescent="0.25">
      <c r="A137" s="13" t="s">
        <v>176</v>
      </c>
      <c r="B137" s="10" t="s">
        <v>356</v>
      </c>
      <c r="C137" s="164"/>
      <c r="D137" s="252"/>
      <c r="E137" s="101"/>
    </row>
    <row r="138" spans="1:5" ht="12" customHeight="1" thickBot="1" x14ac:dyDescent="0.3">
      <c r="A138" s="11" t="s">
        <v>177</v>
      </c>
      <c r="B138" s="10" t="s">
        <v>357</v>
      </c>
      <c r="C138" s="164"/>
      <c r="D138" s="252"/>
      <c r="E138" s="101"/>
    </row>
    <row r="139" spans="1:5" ht="12" customHeight="1" thickBot="1" x14ac:dyDescent="0.3">
      <c r="A139" s="18" t="s">
        <v>10</v>
      </c>
      <c r="B139" s="59" t="s">
        <v>349</v>
      </c>
      <c r="C139" s="163">
        <f>SUM(C140:C145)</f>
        <v>0</v>
      </c>
      <c r="D139" s="250">
        <f>SUM(D140:D145)</f>
        <v>0</v>
      </c>
      <c r="E139" s="100">
        <f>SUM(E140:E145)</f>
        <v>0</v>
      </c>
    </row>
    <row r="140" spans="1:5" ht="12" customHeight="1" x14ac:dyDescent="0.25">
      <c r="A140" s="13" t="s">
        <v>57</v>
      </c>
      <c r="B140" s="7" t="s">
        <v>358</v>
      </c>
      <c r="C140" s="164"/>
      <c r="D140" s="252"/>
      <c r="E140" s="101"/>
    </row>
    <row r="141" spans="1:5" ht="12" customHeight="1" x14ac:dyDescent="0.25">
      <c r="A141" s="13" t="s">
        <v>58</v>
      </c>
      <c r="B141" s="7" t="s">
        <v>350</v>
      </c>
      <c r="C141" s="164"/>
      <c r="D141" s="252"/>
      <c r="E141" s="101"/>
    </row>
    <row r="142" spans="1:5" ht="12" customHeight="1" x14ac:dyDescent="0.25">
      <c r="A142" s="13" t="s">
        <v>59</v>
      </c>
      <c r="B142" s="7" t="s">
        <v>351</v>
      </c>
      <c r="C142" s="164"/>
      <c r="D142" s="252"/>
      <c r="E142" s="101"/>
    </row>
    <row r="143" spans="1:5" ht="12" customHeight="1" x14ac:dyDescent="0.25">
      <c r="A143" s="13" t="s">
        <v>113</v>
      </c>
      <c r="B143" s="7" t="s">
        <v>352</v>
      </c>
      <c r="C143" s="164"/>
      <c r="D143" s="252"/>
      <c r="E143" s="101"/>
    </row>
    <row r="144" spans="1:5" ht="12" customHeight="1" x14ac:dyDescent="0.25">
      <c r="A144" s="13" t="s">
        <v>114</v>
      </c>
      <c r="B144" s="7" t="s">
        <v>353</v>
      </c>
      <c r="C144" s="164"/>
      <c r="D144" s="252"/>
      <c r="E144" s="101"/>
    </row>
    <row r="145" spans="1:9" ht="12" customHeight="1" thickBot="1" x14ac:dyDescent="0.3">
      <c r="A145" s="16" t="s">
        <v>115</v>
      </c>
      <c r="B145" s="363" t="s">
        <v>354</v>
      </c>
      <c r="C145" s="241"/>
      <c r="D145" s="308"/>
      <c r="E145" s="235"/>
    </row>
    <row r="146" spans="1:9" ht="12" customHeight="1" thickBot="1" x14ac:dyDescent="0.3">
      <c r="A146" s="18" t="s">
        <v>11</v>
      </c>
      <c r="B146" s="59" t="s">
        <v>362</v>
      </c>
      <c r="C146" s="169">
        <f>+C147+C148+C149+C150</f>
        <v>9956170</v>
      </c>
      <c r="D146" s="254">
        <f>+D147+D148+D149+D150</f>
        <v>9956170</v>
      </c>
      <c r="E146" s="205">
        <f>+E147+E148+E149+E150</f>
        <v>9956170</v>
      </c>
    </row>
    <row r="147" spans="1:9" ht="12" customHeight="1" x14ac:dyDescent="0.25">
      <c r="A147" s="13" t="s">
        <v>60</v>
      </c>
      <c r="B147" s="7" t="s">
        <v>278</v>
      </c>
      <c r="C147" s="164">
        <f>SUM('Z_1.2.sz.mell.'!C147,'Z_1.3.sz.mell.'!C148)</f>
        <v>0</v>
      </c>
      <c r="D147" s="164">
        <f>SUM('Z_1.2.sz.mell.'!D147,'Z_1.3.sz.mell.'!D148)</f>
        <v>0</v>
      </c>
      <c r="E147" s="744">
        <f>SUM('Z_1.2.sz.mell.'!E147,'Z_1.3.sz.mell.'!E148)</f>
        <v>0</v>
      </c>
    </row>
    <row r="148" spans="1:9" ht="12" customHeight="1" x14ac:dyDescent="0.25">
      <c r="A148" s="13" t="s">
        <v>61</v>
      </c>
      <c r="B148" s="7" t="s">
        <v>279</v>
      </c>
      <c r="C148" s="164">
        <f>SUM('Z_1.2.sz.mell.'!C148,'Z_1.3.sz.mell.'!C149)</f>
        <v>9956170</v>
      </c>
      <c r="D148" s="164">
        <f>SUM('Z_1.2.sz.mell.'!D148,'Z_1.3.sz.mell.'!D149)</f>
        <v>9956170</v>
      </c>
      <c r="E148" s="744">
        <f>SUM('Z_1.2.sz.mell.'!E148,'Z_1.3.sz.mell.'!E149)</f>
        <v>9956170</v>
      </c>
    </row>
    <row r="149" spans="1:9" ht="12" customHeight="1" x14ac:dyDescent="0.25">
      <c r="A149" s="13" t="s">
        <v>195</v>
      </c>
      <c r="B149" s="7" t="s">
        <v>363</v>
      </c>
      <c r="C149" s="164">
        <f>SUM('Z_1.2.sz.mell.'!C149,'Z_1.3.sz.mell.'!C150)</f>
        <v>0</v>
      </c>
      <c r="D149" s="164">
        <f>SUM('Z_1.2.sz.mell.'!D149,'Z_1.3.sz.mell.'!D150)</f>
        <v>0</v>
      </c>
      <c r="E149" s="744">
        <f>SUM('Z_1.2.sz.mell.'!E149,'Z_1.3.sz.mell.'!E150)</f>
        <v>0</v>
      </c>
    </row>
    <row r="150" spans="1:9" ht="12" customHeight="1" thickBot="1" x14ac:dyDescent="0.3">
      <c r="A150" s="11" t="s">
        <v>196</v>
      </c>
      <c r="B150" s="5" t="s">
        <v>295</v>
      </c>
      <c r="C150" s="164">
        <f>SUM('Z_1.2.sz.mell.'!C150,'Z_1.3.sz.mell.'!C151)</f>
        <v>0</v>
      </c>
      <c r="D150" s="164">
        <f>SUM('Z_1.2.sz.mell.'!D150,'Z_1.3.sz.mell.'!D151)</f>
        <v>0</v>
      </c>
      <c r="E150" s="744">
        <f>SUM('Z_1.2.sz.mell.'!E150,'Z_1.3.sz.mell.'!E151)</f>
        <v>0</v>
      </c>
    </row>
    <row r="151" spans="1:9" ht="12" customHeight="1" thickBot="1" x14ac:dyDescent="0.3">
      <c r="A151" s="18" t="s">
        <v>12</v>
      </c>
      <c r="B151" s="59" t="s">
        <v>364</v>
      </c>
      <c r="C151" s="243">
        <f>SUM(C152:C156)</f>
        <v>0</v>
      </c>
      <c r="D151" s="255">
        <f>SUM(D152:D156)</f>
        <v>0</v>
      </c>
      <c r="E151" s="237">
        <f>SUM(E152:E156)</f>
        <v>0</v>
      </c>
    </row>
    <row r="152" spans="1:9" ht="12" customHeight="1" x14ac:dyDescent="0.25">
      <c r="A152" s="13" t="s">
        <v>62</v>
      </c>
      <c r="B152" s="7" t="s">
        <v>359</v>
      </c>
      <c r="C152" s="164"/>
      <c r="D152" s="252"/>
      <c r="E152" s="101"/>
    </row>
    <row r="153" spans="1:9" ht="12" customHeight="1" x14ac:dyDescent="0.25">
      <c r="A153" s="13" t="s">
        <v>63</v>
      </c>
      <c r="B153" s="7" t="s">
        <v>366</v>
      </c>
      <c r="C153" s="164"/>
      <c r="D153" s="252"/>
      <c r="E153" s="101"/>
    </row>
    <row r="154" spans="1:9" ht="12" customHeight="1" x14ac:dyDescent="0.25">
      <c r="A154" s="13" t="s">
        <v>207</v>
      </c>
      <c r="B154" s="7" t="s">
        <v>361</v>
      </c>
      <c r="C154" s="164"/>
      <c r="D154" s="252"/>
      <c r="E154" s="101"/>
    </row>
    <row r="155" spans="1:9" ht="12" customHeight="1" x14ac:dyDescent="0.25">
      <c r="A155" s="13" t="s">
        <v>208</v>
      </c>
      <c r="B155" s="7" t="s">
        <v>367</v>
      </c>
      <c r="C155" s="164"/>
      <c r="D155" s="252"/>
      <c r="E155" s="101"/>
    </row>
    <row r="156" spans="1:9" ht="12" customHeight="1" thickBot="1" x14ac:dyDescent="0.3">
      <c r="A156" s="13" t="s">
        <v>365</v>
      </c>
      <c r="B156" s="7" t="s">
        <v>368</v>
      </c>
      <c r="C156" s="164"/>
      <c r="D156" s="252"/>
      <c r="E156" s="101"/>
    </row>
    <row r="157" spans="1:9" ht="12" customHeight="1" thickBot="1" x14ac:dyDescent="0.3">
      <c r="A157" s="18" t="s">
        <v>13</v>
      </c>
      <c r="B157" s="59" t="s">
        <v>369</v>
      </c>
      <c r="C157" s="244"/>
      <c r="D157" s="256"/>
      <c r="E157" s="238"/>
    </row>
    <row r="158" spans="1:9" ht="12" customHeight="1" thickBot="1" x14ac:dyDescent="0.3">
      <c r="A158" s="18" t="s">
        <v>14</v>
      </c>
      <c r="B158" s="59" t="s">
        <v>370</v>
      </c>
      <c r="C158" s="244"/>
      <c r="D158" s="256"/>
      <c r="E158" s="238"/>
    </row>
    <row r="159" spans="1:9" ht="15.2" customHeight="1" thickBot="1" x14ac:dyDescent="0.3">
      <c r="A159" s="18" t="s">
        <v>15</v>
      </c>
      <c r="B159" s="59" t="s">
        <v>372</v>
      </c>
      <c r="C159" s="245">
        <f>+C135+C139+C146+C151+C157+C158</f>
        <v>9956170</v>
      </c>
      <c r="D159" s="257">
        <f>+D135+D139+D146+D151+D157+D158</f>
        <v>9956170</v>
      </c>
      <c r="E159" s="239">
        <f>+E135+E139+E146+E151+E157+E158</f>
        <v>9956170</v>
      </c>
      <c r="F159" s="186"/>
      <c r="G159" s="187"/>
      <c r="H159" s="187"/>
      <c r="I159" s="187"/>
    </row>
    <row r="160" spans="1:9" s="175" customFormat="1" ht="12.95" customHeight="1" thickBot="1" x14ac:dyDescent="0.25">
      <c r="A160" s="110" t="s">
        <v>16</v>
      </c>
      <c r="B160" s="150" t="s">
        <v>371</v>
      </c>
      <c r="C160" s="245">
        <f>+C134+C159</f>
        <v>1552494170</v>
      </c>
      <c r="D160" s="257">
        <f>+D134+D159</f>
        <v>1479981697</v>
      </c>
      <c r="E160" s="239">
        <f>+E134+E159</f>
        <v>1125363036</v>
      </c>
    </row>
    <row r="161" spans="1:5" x14ac:dyDescent="0.25">
      <c r="C161" s="707">
        <f>C92-C160</f>
        <v>0</v>
      </c>
      <c r="D161" s="707">
        <f>D92-D160</f>
        <v>105724987</v>
      </c>
    </row>
    <row r="162" spans="1:5" x14ac:dyDescent="0.25">
      <c r="A162" s="872" t="s">
        <v>280</v>
      </c>
      <c r="B162" s="872"/>
      <c r="C162" s="872"/>
      <c r="D162" s="872"/>
      <c r="E162" s="872"/>
    </row>
    <row r="163" spans="1:5" ht="15.2" customHeight="1" thickBot="1" x14ac:dyDescent="0.3">
      <c r="A163" s="864" t="s">
        <v>103</v>
      </c>
      <c r="B163" s="864"/>
      <c r="C163" s="112"/>
      <c r="E163" s="112" t="str">
        <f>E95</f>
        <v xml:space="preserve"> Forintban!</v>
      </c>
    </row>
    <row r="164" spans="1:5" ht="25.5" customHeight="1" thickBot="1" x14ac:dyDescent="0.3">
      <c r="A164" s="18">
        <v>1</v>
      </c>
      <c r="B164" s="23" t="s">
        <v>373</v>
      </c>
      <c r="C164" s="249">
        <f>+C67-C134</f>
        <v>-53455830</v>
      </c>
      <c r="D164" s="163">
        <f>+D67-D134</f>
        <v>-566427093</v>
      </c>
      <c r="E164" s="100">
        <f>+E67-E134</f>
        <v>-269737476</v>
      </c>
    </row>
    <row r="165" spans="1:5" ht="32.450000000000003" customHeight="1" thickBot="1" x14ac:dyDescent="0.3">
      <c r="A165" s="18" t="s">
        <v>7</v>
      </c>
      <c r="B165" s="23" t="s">
        <v>379</v>
      </c>
      <c r="C165" s="163">
        <f>+C91-C159</f>
        <v>53455830</v>
      </c>
      <c r="D165" s="163">
        <f>+D91-D159</f>
        <v>672152080</v>
      </c>
      <c r="E165" s="100">
        <f>+E91-E159</f>
        <v>682784589</v>
      </c>
    </row>
  </sheetData>
  <mergeCells count="16">
    <mergeCell ref="B1:E1"/>
    <mergeCell ref="A2:E2"/>
    <mergeCell ref="A3:E3"/>
    <mergeCell ref="A4:E4"/>
    <mergeCell ref="A163:B163"/>
    <mergeCell ref="A8:A9"/>
    <mergeCell ref="B8:B9"/>
    <mergeCell ref="C8:E8"/>
    <mergeCell ref="A96:A97"/>
    <mergeCell ref="B96:B97"/>
    <mergeCell ref="C96:E96"/>
    <mergeCell ref="A162:E162"/>
    <mergeCell ref="A6:E6"/>
    <mergeCell ref="A94:E94"/>
    <mergeCell ref="A7:B7"/>
    <mergeCell ref="A95:B95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61" fitToHeight="2" orientation="portrait" r:id="rId1"/>
  <headerFooter alignWithMargins="0"/>
  <rowBreaks count="1" manualBreakCount="1">
    <brk id="92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>
    <tabColor theme="7" tint="0.39997558519241921"/>
  </sheetPr>
  <dimension ref="A1:E41"/>
  <sheetViews>
    <sheetView topLeftCell="A13" zoomScale="120" zoomScaleNormal="120" workbookViewId="0">
      <selection activeCell="D21" sqref="D21"/>
    </sheetView>
  </sheetViews>
  <sheetFormatPr defaultRowHeight="12.75" x14ac:dyDescent="0.2"/>
  <cols>
    <col min="1" max="1" width="6.6640625" style="31" customWidth="1"/>
    <col min="2" max="2" width="41.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93" t="s">
        <v>1040</v>
      </c>
      <c r="B1" s="993"/>
      <c r="C1" s="993"/>
      <c r="D1" s="993"/>
      <c r="E1" s="993"/>
    </row>
    <row r="2" spans="1:5" x14ac:dyDescent="0.2">
      <c r="A2" s="68"/>
      <c r="B2" s="68"/>
      <c r="C2" s="68"/>
      <c r="D2" s="68"/>
      <c r="E2" s="68"/>
    </row>
    <row r="3" spans="1:5" ht="15.75" x14ac:dyDescent="0.25">
      <c r="A3" s="887" t="s">
        <v>785</v>
      </c>
      <c r="B3" s="887"/>
      <c r="C3" s="887"/>
      <c r="D3" s="887"/>
      <c r="E3" s="887"/>
    </row>
    <row r="4" spans="1:5" ht="15.75" x14ac:dyDescent="0.25">
      <c r="A4" s="887" t="s">
        <v>982</v>
      </c>
      <c r="B4" s="887"/>
      <c r="C4" s="887"/>
      <c r="D4" s="887"/>
      <c r="E4" s="887"/>
    </row>
    <row r="5" spans="1:5" x14ac:dyDescent="0.2">
      <c r="A5" s="68"/>
      <c r="B5" s="68"/>
      <c r="C5" s="68"/>
      <c r="D5" s="68"/>
      <c r="E5" s="68"/>
    </row>
    <row r="6" spans="1:5" ht="14.25" thickBot="1" x14ac:dyDescent="0.3">
      <c r="A6" s="68"/>
      <c r="B6" s="68"/>
      <c r="C6" s="669"/>
      <c r="D6" s="669"/>
      <c r="E6" s="669">
        <f>'Z_16.melléklet'!D5</f>
        <v>0</v>
      </c>
    </row>
    <row r="7" spans="1:5" ht="42.75" customHeight="1" thickBot="1" x14ac:dyDescent="0.25">
      <c r="A7" s="670" t="s">
        <v>52</v>
      </c>
      <c r="B7" s="671" t="s">
        <v>610</v>
      </c>
      <c r="C7" s="671" t="s">
        <v>611</v>
      </c>
      <c r="D7" s="672" t="s">
        <v>996</v>
      </c>
      <c r="E7" s="673" t="s">
        <v>997</v>
      </c>
    </row>
    <row r="8" spans="1:5" ht="15.95" customHeight="1" x14ac:dyDescent="0.2">
      <c r="A8" s="530" t="s">
        <v>6</v>
      </c>
      <c r="B8" s="531" t="s">
        <v>937</v>
      </c>
      <c r="C8" s="531" t="s">
        <v>939</v>
      </c>
      <c r="D8" s="532">
        <v>3350000</v>
      </c>
      <c r="E8" s="533">
        <v>3799642</v>
      </c>
    </row>
    <row r="9" spans="1:5" ht="15.95" customHeight="1" x14ac:dyDescent="0.2">
      <c r="A9" s="534" t="s">
        <v>7</v>
      </c>
      <c r="B9" s="535" t="s">
        <v>938</v>
      </c>
      <c r="C9" s="535" t="s">
        <v>939</v>
      </c>
      <c r="D9" s="536"/>
      <c r="E9" s="537">
        <v>120000</v>
      </c>
    </row>
    <row r="10" spans="1:5" ht="15.95" customHeight="1" x14ac:dyDescent="0.2">
      <c r="A10" s="534" t="s">
        <v>8</v>
      </c>
      <c r="B10" s="535" t="s">
        <v>940</v>
      </c>
      <c r="C10" s="535" t="s">
        <v>939</v>
      </c>
      <c r="D10" s="536">
        <v>450000</v>
      </c>
      <c r="E10" s="537">
        <v>250000</v>
      </c>
    </row>
    <row r="11" spans="1:5" ht="15.95" customHeight="1" x14ac:dyDescent="0.2">
      <c r="A11" s="534" t="s">
        <v>9</v>
      </c>
      <c r="B11" s="535" t="s">
        <v>941</v>
      </c>
      <c r="C11" s="535" t="s">
        <v>939</v>
      </c>
      <c r="D11" s="536"/>
      <c r="E11" s="537">
        <v>24702</v>
      </c>
    </row>
    <row r="12" spans="1:5" ht="15.95" customHeight="1" x14ac:dyDescent="0.2">
      <c r="A12" s="534" t="s">
        <v>10</v>
      </c>
      <c r="B12" s="535" t="s">
        <v>998</v>
      </c>
      <c r="C12" s="535" t="s">
        <v>939</v>
      </c>
      <c r="D12" s="536"/>
      <c r="E12" s="537">
        <v>500000</v>
      </c>
    </row>
    <row r="13" spans="1:5" ht="15.95" customHeight="1" x14ac:dyDescent="0.2">
      <c r="A13" s="534" t="s">
        <v>11</v>
      </c>
      <c r="B13" s="535" t="s">
        <v>942</v>
      </c>
      <c r="C13" s="535" t="s">
        <v>939</v>
      </c>
      <c r="D13" s="536">
        <v>100000</v>
      </c>
      <c r="E13" s="537">
        <v>100000</v>
      </c>
    </row>
    <row r="14" spans="1:5" ht="15.95" customHeight="1" x14ac:dyDescent="0.2">
      <c r="A14" s="534" t="s">
        <v>12</v>
      </c>
      <c r="B14" s="535" t="s">
        <v>995</v>
      </c>
      <c r="C14" s="535" t="s">
        <v>939</v>
      </c>
      <c r="D14" s="536"/>
      <c r="E14" s="537">
        <v>10000</v>
      </c>
    </row>
    <row r="15" spans="1:5" ht="15.95" customHeight="1" x14ac:dyDescent="0.2">
      <c r="A15" s="534" t="s">
        <v>13</v>
      </c>
      <c r="B15" s="535" t="s">
        <v>1001</v>
      </c>
      <c r="C15" s="535" t="s">
        <v>939</v>
      </c>
      <c r="D15" s="536"/>
      <c r="E15" s="537">
        <v>65000</v>
      </c>
    </row>
    <row r="16" spans="1:5" ht="15.95" customHeight="1" x14ac:dyDescent="0.2">
      <c r="A16" s="534" t="s">
        <v>14</v>
      </c>
      <c r="B16" s="535" t="s">
        <v>999</v>
      </c>
      <c r="C16" s="535" t="s">
        <v>939</v>
      </c>
      <c r="D16" s="536"/>
      <c r="E16" s="537">
        <v>12000</v>
      </c>
    </row>
    <row r="17" spans="1:5" ht="15.95" customHeight="1" x14ac:dyDescent="0.2">
      <c r="A17" s="534" t="s">
        <v>15</v>
      </c>
      <c r="B17" s="535" t="s">
        <v>1000</v>
      </c>
      <c r="C17" s="535" t="s">
        <v>939</v>
      </c>
      <c r="D17" s="536">
        <v>42000</v>
      </c>
      <c r="E17" s="537">
        <v>42000</v>
      </c>
    </row>
    <row r="18" spans="1:5" ht="15.95" customHeight="1" x14ac:dyDescent="0.2">
      <c r="A18" s="534" t="s">
        <v>16</v>
      </c>
      <c r="B18" s="535" t="s">
        <v>1002</v>
      </c>
      <c r="C18" s="535" t="s">
        <v>939</v>
      </c>
      <c r="D18" s="536">
        <v>52000</v>
      </c>
      <c r="E18" s="537">
        <v>117975</v>
      </c>
    </row>
    <row r="19" spans="1:5" ht="15.95" customHeight="1" x14ac:dyDescent="0.2">
      <c r="A19" s="534" t="s">
        <v>17</v>
      </c>
      <c r="B19" s="535"/>
      <c r="C19" s="535"/>
      <c r="D19" s="536"/>
      <c r="E19" s="537"/>
    </row>
    <row r="20" spans="1:5" ht="15.95" customHeight="1" x14ac:dyDescent="0.2">
      <c r="A20" s="534" t="s">
        <v>18</v>
      </c>
      <c r="B20" s="535"/>
      <c r="C20" s="535"/>
      <c r="D20" s="536"/>
      <c r="E20" s="537"/>
    </row>
    <row r="21" spans="1:5" ht="15.95" customHeight="1" x14ac:dyDescent="0.2">
      <c r="A21" s="534" t="s">
        <v>19</v>
      </c>
      <c r="B21" s="535"/>
      <c r="C21" s="535"/>
      <c r="D21" s="536"/>
      <c r="E21" s="537"/>
    </row>
    <row r="22" spans="1:5" ht="15.95" customHeight="1" x14ac:dyDescent="0.2">
      <c r="A22" s="534" t="s">
        <v>20</v>
      </c>
      <c r="B22" s="535"/>
      <c r="C22" s="535"/>
      <c r="D22" s="536"/>
      <c r="E22" s="537"/>
    </row>
    <row r="23" spans="1:5" ht="15.95" customHeight="1" x14ac:dyDescent="0.2">
      <c r="A23" s="534" t="s">
        <v>21</v>
      </c>
      <c r="B23" s="535"/>
      <c r="C23" s="535"/>
      <c r="D23" s="536"/>
      <c r="E23" s="537"/>
    </row>
    <row r="24" spans="1:5" ht="15.95" customHeight="1" x14ac:dyDescent="0.2">
      <c r="A24" s="534" t="s">
        <v>22</v>
      </c>
      <c r="B24" s="535"/>
      <c r="C24" s="535"/>
      <c r="D24" s="536"/>
      <c r="E24" s="537"/>
    </row>
    <row r="25" spans="1:5" ht="15.95" customHeight="1" x14ac:dyDescent="0.2">
      <c r="A25" s="534" t="s">
        <v>23</v>
      </c>
      <c r="B25" s="535"/>
      <c r="C25" s="535"/>
      <c r="D25" s="536"/>
      <c r="E25" s="537"/>
    </row>
    <row r="26" spans="1:5" ht="15.95" customHeight="1" x14ac:dyDescent="0.2">
      <c r="A26" s="534" t="s">
        <v>24</v>
      </c>
      <c r="B26" s="535"/>
      <c r="C26" s="535"/>
      <c r="D26" s="536"/>
      <c r="E26" s="537"/>
    </row>
    <row r="27" spans="1:5" ht="15.95" customHeight="1" x14ac:dyDescent="0.2">
      <c r="A27" s="534" t="s">
        <v>25</v>
      </c>
      <c r="B27" s="535"/>
      <c r="C27" s="535"/>
      <c r="D27" s="536"/>
      <c r="E27" s="537"/>
    </row>
    <row r="28" spans="1:5" ht="15.95" customHeight="1" x14ac:dyDescent="0.2">
      <c r="A28" s="534" t="s">
        <v>26</v>
      </c>
      <c r="B28" s="535"/>
      <c r="C28" s="535"/>
      <c r="D28" s="536"/>
      <c r="E28" s="537"/>
    </row>
    <row r="29" spans="1:5" ht="15.95" customHeight="1" x14ac:dyDescent="0.2">
      <c r="A29" s="534" t="s">
        <v>27</v>
      </c>
      <c r="B29" s="535"/>
      <c r="C29" s="535"/>
      <c r="D29" s="536"/>
      <c r="E29" s="537"/>
    </row>
    <row r="30" spans="1:5" ht="15.95" customHeight="1" x14ac:dyDescent="0.2">
      <c r="A30" s="534" t="s">
        <v>28</v>
      </c>
      <c r="B30" s="535"/>
      <c r="C30" s="535"/>
      <c r="D30" s="536"/>
      <c r="E30" s="537"/>
    </row>
    <row r="31" spans="1:5" ht="15.95" customHeight="1" x14ac:dyDescent="0.2">
      <c r="A31" s="534" t="s">
        <v>29</v>
      </c>
      <c r="B31" s="535"/>
      <c r="C31" s="535"/>
      <c r="D31" s="536"/>
      <c r="E31" s="537"/>
    </row>
    <row r="32" spans="1:5" ht="15.95" customHeight="1" x14ac:dyDescent="0.2">
      <c r="A32" s="534" t="s">
        <v>30</v>
      </c>
      <c r="B32" s="535"/>
      <c r="C32" s="535"/>
      <c r="D32" s="536"/>
      <c r="E32" s="537"/>
    </row>
    <row r="33" spans="1:5" ht="15.95" customHeight="1" x14ac:dyDescent="0.2">
      <c r="A33" s="534" t="s">
        <v>31</v>
      </c>
      <c r="B33" s="535"/>
      <c r="C33" s="535"/>
      <c r="D33" s="536"/>
      <c r="E33" s="537"/>
    </row>
    <row r="34" spans="1:5" ht="15.95" customHeight="1" x14ac:dyDescent="0.2">
      <c r="A34" s="534" t="s">
        <v>32</v>
      </c>
      <c r="B34" s="535"/>
      <c r="C34" s="535"/>
      <c r="D34" s="536"/>
      <c r="E34" s="537"/>
    </row>
    <row r="35" spans="1:5" ht="15.95" customHeight="1" x14ac:dyDescent="0.2">
      <c r="A35" s="534" t="s">
        <v>33</v>
      </c>
      <c r="B35" s="535"/>
      <c r="C35" s="535"/>
      <c r="D35" s="536"/>
      <c r="E35" s="537"/>
    </row>
    <row r="36" spans="1:5" ht="15.95" customHeight="1" x14ac:dyDescent="0.2">
      <c r="A36" s="534" t="s">
        <v>612</v>
      </c>
      <c r="B36" s="535"/>
      <c r="C36" s="535"/>
      <c r="D36" s="536"/>
      <c r="E36" s="537"/>
    </row>
    <row r="37" spans="1:5" ht="15.95" customHeight="1" x14ac:dyDescent="0.2">
      <c r="A37" s="534" t="s">
        <v>613</v>
      </c>
      <c r="B37" s="535"/>
      <c r="C37" s="535"/>
      <c r="D37" s="536"/>
      <c r="E37" s="537"/>
    </row>
    <row r="38" spans="1:5" ht="15.95" customHeight="1" x14ac:dyDescent="0.2">
      <c r="A38" s="534" t="s">
        <v>614</v>
      </c>
      <c r="B38" s="535"/>
      <c r="C38" s="535"/>
      <c r="D38" s="536"/>
      <c r="E38" s="537"/>
    </row>
    <row r="39" spans="1:5" ht="15.95" customHeight="1" x14ac:dyDescent="0.2">
      <c r="A39" s="534" t="s">
        <v>615</v>
      </c>
      <c r="B39" s="535"/>
      <c r="C39" s="535"/>
      <c r="D39" s="536"/>
      <c r="E39" s="537"/>
    </row>
    <row r="40" spans="1:5" ht="15.95" customHeight="1" thickBot="1" x14ac:dyDescent="0.25">
      <c r="A40" s="538" t="s">
        <v>616</v>
      </c>
      <c r="B40" s="539"/>
      <c r="C40" s="539"/>
      <c r="D40" s="540"/>
      <c r="E40" s="541"/>
    </row>
    <row r="41" spans="1:5" ht="15.95" customHeight="1" thickBot="1" x14ac:dyDescent="0.25">
      <c r="A41" s="991" t="s">
        <v>38</v>
      </c>
      <c r="B41" s="992"/>
      <c r="C41" s="542"/>
      <c r="D41" s="543">
        <f>SUM(D8:D40)</f>
        <v>3994000</v>
      </c>
      <c r="E41" s="544">
        <f>SUM(E8:E40)</f>
        <v>5041319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theme="7" tint="0.39997558519241921"/>
  </sheetPr>
  <dimension ref="A1:E76"/>
  <sheetViews>
    <sheetView zoomScale="120" zoomScaleNormal="120" zoomScaleSheetLayoutView="120" workbookViewId="0">
      <selection sqref="A1:E1"/>
    </sheetView>
  </sheetViews>
  <sheetFormatPr defaultColWidth="12" defaultRowHeight="15.75" x14ac:dyDescent="0.25"/>
  <cols>
    <col min="1" max="1" width="67.1640625" style="545" customWidth="1"/>
    <col min="2" max="2" width="6.1640625" style="546" customWidth="1"/>
    <col min="3" max="3" width="12.1640625" style="545" customWidth="1"/>
    <col min="4" max="4" width="15.6640625" style="545" bestFit="1" customWidth="1"/>
    <col min="5" max="5" width="12.1640625" style="572" customWidth="1"/>
    <col min="6" max="16384" width="12" style="545"/>
  </cols>
  <sheetData>
    <row r="1" spans="1:5" x14ac:dyDescent="0.25">
      <c r="A1" s="993" t="s">
        <v>1041</v>
      </c>
      <c r="B1" s="993"/>
      <c r="C1" s="993"/>
      <c r="D1" s="993"/>
      <c r="E1" s="993"/>
    </row>
    <row r="2" spans="1:5" x14ac:dyDescent="0.25">
      <c r="A2" s="995" t="s">
        <v>789</v>
      </c>
      <c r="B2" s="996"/>
      <c r="C2" s="996"/>
      <c r="D2" s="996"/>
      <c r="E2" s="996"/>
    </row>
    <row r="3" spans="1:5" ht="16.5" customHeight="1" x14ac:dyDescent="0.25">
      <c r="A3" s="995" t="s">
        <v>965</v>
      </c>
      <c r="B3" s="996"/>
      <c r="C3" s="996"/>
      <c r="D3" s="996"/>
      <c r="E3" s="996"/>
    </row>
    <row r="4" spans="1:5" ht="16.5" customHeight="1" x14ac:dyDescent="0.25">
      <c r="A4" s="997" t="s">
        <v>981</v>
      </c>
      <c r="B4" s="998"/>
      <c r="C4" s="998"/>
      <c r="D4" s="998"/>
      <c r="E4" s="998"/>
    </row>
    <row r="5" spans="1:5" ht="16.5" customHeight="1" thickBot="1" x14ac:dyDescent="0.3">
      <c r="A5" s="674"/>
      <c r="B5" s="675"/>
      <c r="C5" s="999">
        <f>'Z_17.melléklet'!E6</f>
        <v>0</v>
      </c>
      <c r="D5" s="999"/>
      <c r="E5" s="999"/>
    </row>
    <row r="6" spans="1:5" ht="15.75" customHeight="1" x14ac:dyDescent="0.25">
      <c r="A6" s="1000" t="s">
        <v>617</v>
      </c>
      <c r="B6" s="1003" t="s">
        <v>618</v>
      </c>
      <c r="C6" s="1006" t="s">
        <v>619</v>
      </c>
      <c r="D6" s="1006" t="s">
        <v>620</v>
      </c>
      <c r="E6" s="1008" t="s">
        <v>621</v>
      </c>
    </row>
    <row r="7" spans="1:5" ht="11.25" customHeight="1" x14ac:dyDescent="0.25">
      <c r="A7" s="1001"/>
      <c r="B7" s="1004"/>
      <c r="C7" s="1007"/>
      <c r="D7" s="1007"/>
      <c r="E7" s="1009"/>
    </row>
    <row r="8" spans="1:5" x14ac:dyDescent="0.25">
      <c r="A8" s="1002"/>
      <c r="B8" s="1005"/>
      <c r="C8" s="1010" t="s">
        <v>622</v>
      </c>
      <c r="D8" s="1010"/>
      <c r="E8" s="1011"/>
    </row>
    <row r="9" spans="1:5" s="547" customFormat="1" ht="16.5" thickBot="1" x14ac:dyDescent="0.25">
      <c r="A9" s="676" t="s">
        <v>623</v>
      </c>
      <c r="B9" s="677" t="s">
        <v>384</v>
      </c>
      <c r="C9" s="677" t="s">
        <v>385</v>
      </c>
      <c r="D9" s="677" t="s">
        <v>387</v>
      </c>
      <c r="E9" s="678" t="s">
        <v>386</v>
      </c>
    </row>
    <row r="10" spans="1:5" s="552" customFormat="1" x14ac:dyDescent="0.2">
      <c r="A10" s="548" t="s">
        <v>624</v>
      </c>
      <c r="B10" s="549" t="s">
        <v>625</v>
      </c>
      <c r="C10" s="550">
        <v>15451668</v>
      </c>
      <c r="D10" s="550">
        <v>776982</v>
      </c>
      <c r="E10" s="551"/>
    </row>
    <row r="11" spans="1:5" s="552" customFormat="1" x14ac:dyDescent="0.2">
      <c r="A11" s="553" t="s">
        <v>626</v>
      </c>
      <c r="B11" s="554" t="s">
        <v>627</v>
      </c>
      <c r="C11" s="555">
        <f>+C12+C17+C22+C27+C32</f>
        <v>3608989869</v>
      </c>
      <c r="D11" s="555">
        <f>+D12+D17+D22+D27+D32</f>
        <v>3206077439</v>
      </c>
      <c r="E11" s="556">
        <f>+E12+E17+E22+E27+E32</f>
        <v>0</v>
      </c>
    </row>
    <row r="12" spans="1:5" s="552" customFormat="1" x14ac:dyDescent="0.2">
      <c r="A12" s="553" t="s">
        <v>628</v>
      </c>
      <c r="B12" s="554" t="s">
        <v>629</v>
      </c>
      <c r="C12" s="555">
        <f>+C13+C14+C15+C16</f>
        <v>3158304034</v>
      </c>
      <c r="D12" s="555">
        <f>+D13+D14+D15+D16</f>
        <v>2624264978</v>
      </c>
      <c r="E12" s="556">
        <f>+E13+E14+E15+E16</f>
        <v>0</v>
      </c>
    </row>
    <row r="13" spans="1:5" s="552" customFormat="1" x14ac:dyDescent="0.2">
      <c r="A13" s="557" t="s">
        <v>630</v>
      </c>
      <c r="B13" s="554" t="s">
        <v>631</v>
      </c>
      <c r="C13" s="558">
        <v>1159139732</v>
      </c>
      <c r="D13" s="558">
        <v>853676694</v>
      </c>
      <c r="E13" s="559"/>
    </row>
    <row r="14" spans="1:5" s="552" customFormat="1" ht="26.45" customHeight="1" x14ac:dyDescent="0.2">
      <c r="A14" s="557" t="s">
        <v>632</v>
      </c>
      <c r="B14" s="554" t="s">
        <v>633</v>
      </c>
      <c r="C14" s="560"/>
      <c r="D14" s="560">
        <v>0</v>
      </c>
      <c r="E14" s="561"/>
    </row>
    <row r="15" spans="1:5" s="552" customFormat="1" x14ac:dyDescent="0.2">
      <c r="A15" s="557" t="s">
        <v>634</v>
      </c>
      <c r="B15" s="554" t="s">
        <v>635</v>
      </c>
      <c r="C15" s="560">
        <v>1984043349</v>
      </c>
      <c r="D15" s="560">
        <v>1755677153</v>
      </c>
      <c r="E15" s="561"/>
    </row>
    <row r="16" spans="1:5" s="552" customFormat="1" x14ac:dyDescent="0.2">
      <c r="A16" s="557" t="s">
        <v>636</v>
      </c>
      <c r="B16" s="554" t="s">
        <v>637</v>
      </c>
      <c r="C16" s="560">
        <v>15120953</v>
      </c>
      <c r="D16" s="560">
        <v>14911131</v>
      </c>
      <c r="E16" s="561"/>
    </row>
    <row r="17" spans="1:5" s="552" customFormat="1" x14ac:dyDescent="0.2">
      <c r="A17" s="553" t="s">
        <v>638</v>
      </c>
      <c r="B17" s="554" t="s">
        <v>639</v>
      </c>
      <c r="C17" s="562">
        <f>+C18+C19+C20+C21</f>
        <v>417785835</v>
      </c>
      <c r="D17" s="562">
        <f>+D18+D19+D20+D21</f>
        <v>170310817</v>
      </c>
      <c r="E17" s="563">
        <f>+E18+E19+E20+E21</f>
        <v>0</v>
      </c>
    </row>
    <row r="18" spans="1:5" s="552" customFormat="1" x14ac:dyDescent="0.2">
      <c r="A18" s="557" t="s">
        <v>640</v>
      </c>
      <c r="B18" s="554" t="s">
        <v>641</v>
      </c>
      <c r="C18" s="560"/>
      <c r="D18" s="560"/>
      <c r="E18" s="561"/>
    </row>
    <row r="19" spans="1:5" s="552" customFormat="1" ht="22.5" x14ac:dyDescent="0.2">
      <c r="A19" s="557" t="s">
        <v>642</v>
      </c>
      <c r="B19" s="554" t="s">
        <v>15</v>
      </c>
      <c r="C19" s="560"/>
      <c r="D19" s="560"/>
      <c r="E19" s="561"/>
    </row>
    <row r="20" spans="1:5" s="552" customFormat="1" x14ac:dyDescent="0.2">
      <c r="A20" s="557" t="s">
        <v>643</v>
      </c>
      <c r="B20" s="554" t="s">
        <v>16</v>
      </c>
      <c r="C20" s="560"/>
      <c r="D20" s="560">
        <v>125160457</v>
      </c>
      <c r="E20" s="561"/>
    </row>
    <row r="21" spans="1:5" s="552" customFormat="1" x14ac:dyDescent="0.2">
      <c r="A21" s="557" t="s">
        <v>644</v>
      </c>
      <c r="B21" s="554" t="s">
        <v>17</v>
      </c>
      <c r="C21" s="560">
        <v>417785835</v>
      </c>
      <c r="D21" s="560">
        <v>45150360</v>
      </c>
      <c r="E21" s="561"/>
    </row>
    <row r="22" spans="1:5" s="552" customFormat="1" x14ac:dyDescent="0.2">
      <c r="A22" s="553" t="s">
        <v>645</v>
      </c>
      <c r="B22" s="554" t="s">
        <v>18</v>
      </c>
      <c r="C22" s="562">
        <f>+C23+C24+C25+C26</f>
        <v>0</v>
      </c>
      <c r="D22" s="562">
        <f>+D23+D24+D25+D26</f>
        <v>0</v>
      </c>
      <c r="E22" s="563">
        <f>+E23+E24+E25+E26</f>
        <v>0</v>
      </c>
    </row>
    <row r="23" spans="1:5" s="552" customFormat="1" x14ac:dyDescent="0.2">
      <c r="A23" s="557" t="s">
        <v>646</v>
      </c>
      <c r="B23" s="554" t="s">
        <v>19</v>
      </c>
      <c r="C23" s="560"/>
      <c r="D23" s="560"/>
      <c r="E23" s="561"/>
    </row>
    <row r="24" spans="1:5" s="552" customFormat="1" x14ac:dyDescent="0.2">
      <c r="A24" s="557" t="s">
        <v>647</v>
      </c>
      <c r="B24" s="554" t="s">
        <v>20</v>
      </c>
      <c r="C24" s="560"/>
      <c r="D24" s="560"/>
      <c r="E24" s="561"/>
    </row>
    <row r="25" spans="1:5" s="552" customFormat="1" x14ac:dyDescent="0.2">
      <c r="A25" s="557" t="s">
        <v>648</v>
      </c>
      <c r="B25" s="554" t="s">
        <v>21</v>
      </c>
      <c r="C25" s="560"/>
      <c r="D25" s="560"/>
      <c r="E25" s="561"/>
    </row>
    <row r="26" spans="1:5" s="552" customFormat="1" x14ac:dyDescent="0.2">
      <c r="A26" s="557" t="s">
        <v>649</v>
      </c>
      <c r="B26" s="554" t="s">
        <v>22</v>
      </c>
      <c r="C26" s="560"/>
      <c r="D26" s="560"/>
      <c r="E26" s="561"/>
    </row>
    <row r="27" spans="1:5" s="552" customFormat="1" x14ac:dyDescent="0.2">
      <c r="A27" s="553" t="s">
        <v>650</v>
      </c>
      <c r="B27" s="554" t="s">
        <v>23</v>
      </c>
      <c r="C27" s="562">
        <f>+C28+C29+C30+C31</f>
        <v>32900000</v>
      </c>
      <c r="D27" s="562">
        <f>+D28+D29+D30+D31</f>
        <v>411501644</v>
      </c>
      <c r="E27" s="563">
        <f>+E28+E29+E30+E31</f>
        <v>0</v>
      </c>
    </row>
    <row r="28" spans="1:5" s="552" customFormat="1" x14ac:dyDescent="0.2">
      <c r="A28" s="557" t="s">
        <v>651</v>
      </c>
      <c r="B28" s="554" t="s">
        <v>24</v>
      </c>
      <c r="C28" s="560"/>
      <c r="D28" s="560"/>
      <c r="E28" s="561"/>
    </row>
    <row r="29" spans="1:5" s="552" customFormat="1" x14ac:dyDescent="0.2">
      <c r="A29" s="557" t="s">
        <v>652</v>
      </c>
      <c r="B29" s="554" t="s">
        <v>25</v>
      </c>
      <c r="C29" s="560"/>
      <c r="D29" s="560"/>
      <c r="E29" s="561"/>
    </row>
    <row r="30" spans="1:5" s="552" customFormat="1" x14ac:dyDescent="0.2">
      <c r="A30" s="557" t="s">
        <v>653</v>
      </c>
      <c r="B30" s="554" t="s">
        <v>26</v>
      </c>
      <c r="C30" s="560"/>
      <c r="D30" s="560"/>
      <c r="E30" s="561"/>
    </row>
    <row r="31" spans="1:5" s="552" customFormat="1" x14ac:dyDescent="0.2">
      <c r="A31" s="557" t="s">
        <v>654</v>
      </c>
      <c r="B31" s="554" t="s">
        <v>27</v>
      </c>
      <c r="C31" s="560">
        <v>32900000</v>
      </c>
      <c r="D31" s="560">
        <v>411501644</v>
      </c>
      <c r="E31" s="561"/>
    </row>
    <row r="32" spans="1:5" s="552" customFormat="1" x14ac:dyDescent="0.2">
      <c r="A32" s="553" t="s">
        <v>655</v>
      </c>
      <c r="B32" s="554" t="s">
        <v>28</v>
      </c>
      <c r="C32" s="562">
        <f>+C33+C34+C35+C36</f>
        <v>0</v>
      </c>
      <c r="D32" s="562">
        <f>+D33+D34+D35+D36</f>
        <v>0</v>
      </c>
      <c r="E32" s="563">
        <f>+E33+E34+E35+E36</f>
        <v>0</v>
      </c>
    </row>
    <row r="33" spans="1:5" s="552" customFormat="1" x14ac:dyDescent="0.2">
      <c r="A33" s="557" t="s">
        <v>656</v>
      </c>
      <c r="B33" s="554" t="s">
        <v>29</v>
      </c>
      <c r="C33" s="560"/>
      <c r="D33" s="560"/>
      <c r="E33" s="561"/>
    </row>
    <row r="34" spans="1:5" s="552" customFormat="1" ht="22.5" x14ac:dyDescent="0.2">
      <c r="A34" s="557" t="s">
        <v>657</v>
      </c>
      <c r="B34" s="554" t="s">
        <v>30</v>
      </c>
      <c r="C34" s="560"/>
      <c r="D34" s="560"/>
      <c r="E34" s="561"/>
    </row>
    <row r="35" spans="1:5" s="552" customFormat="1" x14ac:dyDescent="0.2">
      <c r="A35" s="557" t="s">
        <v>658</v>
      </c>
      <c r="B35" s="554" t="s">
        <v>31</v>
      </c>
      <c r="C35" s="560"/>
      <c r="D35" s="560"/>
      <c r="E35" s="561"/>
    </row>
    <row r="36" spans="1:5" s="552" customFormat="1" x14ac:dyDescent="0.2">
      <c r="A36" s="557" t="s">
        <v>659</v>
      </c>
      <c r="B36" s="554" t="s">
        <v>32</v>
      </c>
      <c r="C36" s="560"/>
      <c r="D36" s="560"/>
      <c r="E36" s="561"/>
    </row>
    <row r="37" spans="1:5" s="552" customFormat="1" x14ac:dyDescent="0.2">
      <c r="A37" s="553" t="s">
        <v>660</v>
      </c>
      <c r="B37" s="554" t="s">
        <v>33</v>
      </c>
      <c r="C37" s="562">
        <f>+C38+C43+C48</f>
        <v>11300000</v>
      </c>
      <c r="D37" s="562">
        <f>+D38+D43+D48</f>
        <v>11300000</v>
      </c>
      <c r="E37" s="563">
        <f>+E38+E43+E48</f>
        <v>0</v>
      </c>
    </row>
    <row r="38" spans="1:5" s="552" customFormat="1" x14ac:dyDescent="0.2">
      <c r="A38" s="553" t="s">
        <v>661</v>
      </c>
      <c r="B38" s="554" t="s">
        <v>612</v>
      </c>
      <c r="C38" s="562">
        <f>+C39+C40+C41+C42</f>
        <v>11300000</v>
      </c>
      <c r="D38" s="562">
        <f>+D39+D40+D41+D42</f>
        <v>11300000</v>
      </c>
      <c r="E38" s="563">
        <f>+E39+E40+E41+E42</f>
        <v>0</v>
      </c>
    </row>
    <row r="39" spans="1:5" s="552" customFormat="1" x14ac:dyDescent="0.2">
      <c r="A39" s="557" t="s">
        <v>662</v>
      </c>
      <c r="B39" s="554" t="s">
        <v>613</v>
      </c>
      <c r="C39" s="560"/>
      <c r="D39" s="560"/>
      <c r="E39" s="561"/>
    </row>
    <row r="40" spans="1:5" s="552" customFormat="1" x14ac:dyDescent="0.2">
      <c r="A40" s="557" t="s">
        <v>663</v>
      </c>
      <c r="B40" s="554" t="s">
        <v>614</v>
      </c>
      <c r="C40" s="560"/>
      <c r="D40" s="560"/>
      <c r="E40" s="561"/>
    </row>
    <row r="41" spans="1:5" s="552" customFormat="1" x14ac:dyDescent="0.2">
      <c r="A41" s="557" t="s">
        <v>664</v>
      </c>
      <c r="B41" s="554" t="s">
        <v>615</v>
      </c>
      <c r="C41" s="560"/>
      <c r="D41" s="560"/>
      <c r="E41" s="561"/>
    </row>
    <row r="42" spans="1:5" s="552" customFormat="1" x14ac:dyDescent="0.2">
      <c r="A42" s="557" t="s">
        <v>665</v>
      </c>
      <c r="B42" s="554" t="s">
        <v>616</v>
      </c>
      <c r="C42" s="560">
        <v>11300000</v>
      </c>
      <c r="D42" s="560">
        <v>11300000</v>
      </c>
      <c r="E42" s="561"/>
    </row>
    <row r="43" spans="1:5" s="552" customFormat="1" x14ac:dyDescent="0.2">
      <c r="A43" s="553" t="s">
        <v>666</v>
      </c>
      <c r="B43" s="554" t="s">
        <v>667</v>
      </c>
      <c r="C43" s="562">
        <f>+C44+C45+C46+C47</f>
        <v>0</v>
      </c>
      <c r="D43" s="562">
        <f>+D44+D45+D46+D47</f>
        <v>0</v>
      </c>
      <c r="E43" s="563">
        <f>+E44+E45+E46+E47</f>
        <v>0</v>
      </c>
    </row>
    <row r="44" spans="1:5" s="552" customFormat="1" x14ac:dyDescent="0.2">
      <c r="A44" s="557" t="s">
        <v>668</v>
      </c>
      <c r="B44" s="554" t="s">
        <v>669</v>
      </c>
      <c r="C44" s="560"/>
      <c r="D44" s="560"/>
      <c r="E44" s="561"/>
    </row>
    <row r="45" spans="1:5" s="552" customFormat="1" ht="22.5" x14ac:dyDescent="0.2">
      <c r="A45" s="557" t="s">
        <v>670</v>
      </c>
      <c r="B45" s="554" t="s">
        <v>671</v>
      </c>
      <c r="C45" s="560"/>
      <c r="D45" s="560"/>
      <c r="E45" s="561"/>
    </row>
    <row r="46" spans="1:5" s="552" customFormat="1" x14ac:dyDescent="0.2">
      <c r="A46" s="557" t="s">
        <v>672</v>
      </c>
      <c r="B46" s="554" t="s">
        <v>673</v>
      </c>
      <c r="C46" s="560"/>
      <c r="D46" s="560"/>
      <c r="E46" s="561"/>
    </row>
    <row r="47" spans="1:5" s="552" customFormat="1" x14ac:dyDescent="0.2">
      <c r="A47" s="557" t="s">
        <v>674</v>
      </c>
      <c r="B47" s="554" t="s">
        <v>675</v>
      </c>
      <c r="C47" s="560"/>
      <c r="D47" s="560"/>
      <c r="E47" s="561"/>
    </row>
    <row r="48" spans="1:5" s="552" customFormat="1" x14ac:dyDescent="0.2">
      <c r="A48" s="553" t="s">
        <v>676</v>
      </c>
      <c r="B48" s="554" t="s">
        <v>677</v>
      </c>
      <c r="C48" s="562">
        <f>+C49+C50+C51+C52</f>
        <v>0</v>
      </c>
      <c r="D48" s="562">
        <f>+D49+D50+D51+D52</f>
        <v>0</v>
      </c>
      <c r="E48" s="563">
        <f>+E49+E50+E51+E52</f>
        <v>0</v>
      </c>
    </row>
    <row r="49" spans="1:5" s="552" customFormat="1" x14ac:dyDescent="0.2">
      <c r="A49" s="557" t="s">
        <v>678</v>
      </c>
      <c r="B49" s="554" t="s">
        <v>679</v>
      </c>
      <c r="C49" s="560"/>
      <c r="D49" s="560"/>
      <c r="E49" s="561"/>
    </row>
    <row r="50" spans="1:5" s="552" customFormat="1" ht="22.5" x14ac:dyDescent="0.2">
      <c r="A50" s="557" t="s">
        <v>680</v>
      </c>
      <c r="B50" s="554" t="s">
        <v>681</v>
      </c>
      <c r="C50" s="560"/>
      <c r="D50" s="560"/>
      <c r="E50" s="561"/>
    </row>
    <row r="51" spans="1:5" s="552" customFormat="1" x14ac:dyDescent="0.2">
      <c r="A51" s="557" t="s">
        <v>682</v>
      </c>
      <c r="B51" s="554" t="s">
        <v>683</v>
      </c>
      <c r="C51" s="560"/>
      <c r="D51" s="560"/>
      <c r="E51" s="561"/>
    </row>
    <row r="52" spans="1:5" s="552" customFormat="1" x14ac:dyDescent="0.2">
      <c r="A52" s="557" t="s">
        <v>684</v>
      </c>
      <c r="B52" s="554" t="s">
        <v>685</v>
      </c>
      <c r="C52" s="560"/>
      <c r="D52" s="560"/>
      <c r="E52" s="561"/>
    </row>
    <row r="53" spans="1:5" s="552" customFormat="1" x14ac:dyDescent="0.2">
      <c r="A53" s="553" t="s">
        <v>686</v>
      </c>
      <c r="B53" s="554" t="s">
        <v>687</v>
      </c>
      <c r="C53" s="560"/>
      <c r="D53" s="560"/>
      <c r="E53" s="561"/>
    </row>
    <row r="54" spans="1:5" s="552" customFormat="1" ht="21" x14ac:dyDescent="0.2">
      <c r="A54" s="553" t="s">
        <v>688</v>
      </c>
      <c r="B54" s="554" t="s">
        <v>689</v>
      </c>
      <c r="C54" s="562">
        <f>+C10+C11+C37+C53</f>
        <v>3635741537</v>
      </c>
      <c r="D54" s="562">
        <f>+D10+D11+D37+D53</f>
        <v>3218154421</v>
      </c>
      <c r="E54" s="563">
        <f>+E10+E11+E37+E53</f>
        <v>0</v>
      </c>
    </row>
    <row r="55" spans="1:5" s="552" customFormat="1" x14ac:dyDescent="0.2">
      <c r="A55" s="553" t="s">
        <v>690</v>
      </c>
      <c r="B55" s="554" t="s">
        <v>691</v>
      </c>
      <c r="C55" s="560">
        <v>262147</v>
      </c>
      <c r="D55" s="560">
        <v>262147</v>
      </c>
      <c r="E55" s="561"/>
    </row>
    <row r="56" spans="1:5" s="552" customFormat="1" x14ac:dyDescent="0.2">
      <c r="A56" s="553" t="s">
        <v>692</v>
      </c>
      <c r="B56" s="554" t="s">
        <v>693</v>
      </c>
      <c r="C56" s="560"/>
      <c r="D56" s="560"/>
      <c r="E56" s="561"/>
    </row>
    <row r="57" spans="1:5" s="552" customFormat="1" x14ac:dyDescent="0.2">
      <c r="A57" s="553" t="s">
        <v>694</v>
      </c>
      <c r="B57" s="554" t="s">
        <v>695</v>
      </c>
      <c r="C57" s="562">
        <f>+C55+C56</f>
        <v>262147</v>
      </c>
      <c r="D57" s="562">
        <f>+D55+D56</f>
        <v>262147</v>
      </c>
      <c r="E57" s="563">
        <f>+E55+E56</f>
        <v>0</v>
      </c>
    </row>
    <row r="58" spans="1:5" s="552" customFormat="1" x14ac:dyDescent="0.2">
      <c r="A58" s="553" t="s">
        <v>696</v>
      </c>
      <c r="B58" s="554" t="s">
        <v>697</v>
      </c>
      <c r="C58" s="560"/>
      <c r="D58" s="560">
        <v>0</v>
      </c>
      <c r="E58" s="561"/>
    </row>
    <row r="59" spans="1:5" s="552" customFormat="1" x14ac:dyDescent="0.2">
      <c r="A59" s="553" t="s">
        <v>698</v>
      </c>
      <c r="B59" s="554" t="s">
        <v>699</v>
      </c>
      <c r="C59" s="560"/>
      <c r="D59" s="560">
        <v>708540</v>
      </c>
      <c r="E59" s="561"/>
    </row>
    <row r="60" spans="1:5" s="552" customFormat="1" x14ac:dyDescent="0.2">
      <c r="A60" s="553" t="s">
        <v>700</v>
      </c>
      <c r="B60" s="554" t="s">
        <v>701</v>
      </c>
      <c r="C60" s="560"/>
      <c r="D60" s="560">
        <v>376580037</v>
      </c>
      <c r="E60" s="561"/>
    </row>
    <row r="61" spans="1:5" s="552" customFormat="1" x14ac:dyDescent="0.2">
      <c r="A61" s="553" t="s">
        <v>702</v>
      </c>
      <c r="B61" s="554" t="s">
        <v>703</v>
      </c>
      <c r="C61" s="560"/>
      <c r="D61" s="560">
        <v>7779613</v>
      </c>
      <c r="E61" s="561"/>
    </row>
    <row r="62" spans="1:5" s="552" customFormat="1" x14ac:dyDescent="0.2">
      <c r="A62" s="553" t="s">
        <v>704</v>
      </c>
      <c r="B62" s="554" t="s">
        <v>705</v>
      </c>
      <c r="C62" s="562">
        <f>+C58+C59+C60+C61</f>
        <v>0</v>
      </c>
      <c r="D62" s="562">
        <f>+D58+D59+D60+D61</f>
        <v>385068190</v>
      </c>
      <c r="E62" s="563">
        <f>+E58+E59+E60+E61</f>
        <v>0</v>
      </c>
    </row>
    <row r="63" spans="1:5" s="552" customFormat="1" x14ac:dyDescent="0.2">
      <c r="A63" s="553" t="s">
        <v>706</v>
      </c>
      <c r="B63" s="554" t="s">
        <v>707</v>
      </c>
      <c r="C63" s="560"/>
      <c r="D63" s="560">
        <v>17715131</v>
      </c>
      <c r="E63" s="561"/>
    </row>
    <row r="64" spans="1:5" s="552" customFormat="1" x14ac:dyDescent="0.2">
      <c r="A64" s="553" t="s">
        <v>708</v>
      </c>
      <c r="B64" s="554" t="s">
        <v>709</v>
      </c>
      <c r="C64" s="560"/>
      <c r="D64" s="560">
        <v>4447920</v>
      </c>
      <c r="E64" s="561"/>
    </row>
    <row r="65" spans="1:5" s="552" customFormat="1" x14ac:dyDescent="0.2">
      <c r="A65" s="553" t="s">
        <v>710</v>
      </c>
      <c r="B65" s="554" t="s">
        <v>711</v>
      </c>
      <c r="C65" s="560"/>
      <c r="D65" s="560">
        <v>53180481</v>
      </c>
      <c r="E65" s="561"/>
    </row>
    <row r="66" spans="1:5" s="552" customFormat="1" x14ac:dyDescent="0.2">
      <c r="A66" s="553" t="s">
        <v>712</v>
      </c>
      <c r="B66" s="554" t="s">
        <v>713</v>
      </c>
      <c r="C66" s="562">
        <f>+C63+C64+C65</f>
        <v>0</v>
      </c>
      <c r="D66" s="562">
        <f>+D63+D64+D65</f>
        <v>75343532</v>
      </c>
      <c r="E66" s="563">
        <f>+E63+E64+E65</f>
        <v>0</v>
      </c>
    </row>
    <row r="67" spans="1:5" s="552" customFormat="1" x14ac:dyDescent="0.2">
      <c r="A67" s="553" t="s">
        <v>714</v>
      </c>
      <c r="B67" s="554" t="s">
        <v>715</v>
      </c>
      <c r="C67" s="560"/>
      <c r="D67" s="560"/>
      <c r="E67" s="561"/>
    </row>
    <row r="68" spans="1:5" s="552" customFormat="1" ht="21" x14ac:dyDescent="0.2">
      <c r="A68" s="553" t="s">
        <v>716</v>
      </c>
      <c r="B68" s="554" t="s">
        <v>717</v>
      </c>
      <c r="C68" s="560"/>
      <c r="D68" s="560"/>
      <c r="E68" s="561"/>
    </row>
    <row r="69" spans="1:5" s="552" customFormat="1" x14ac:dyDescent="0.2">
      <c r="A69" s="553" t="s">
        <v>787</v>
      </c>
      <c r="B69" s="554" t="s">
        <v>718</v>
      </c>
      <c r="C69" s="562">
        <f>+C67+C68</f>
        <v>0</v>
      </c>
      <c r="D69" s="562">
        <v>89782105</v>
      </c>
      <c r="E69" s="563">
        <f>+E67+E68</f>
        <v>0</v>
      </c>
    </row>
    <row r="70" spans="1:5" s="552" customFormat="1" x14ac:dyDescent="0.2">
      <c r="A70" s="553" t="s">
        <v>719</v>
      </c>
      <c r="B70" s="554" t="s">
        <v>720</v>
      </c>
      <c r="C70" s="560"/>
      <c r="D70" s="560">
        <v>530011</v>
      </c>
      <c r="E70" s="561"/>
    </row>
    <row r="71" spans="1:5" s="552" customFormat="1" ht="16.5" thickBot="1" x14ac:dyDescent="0.25">
      <c r="A71" s="564" t="s">
        <v>721</v>
      </c>
      <c r="B71" s="565" t="s">
        <v>722</v>
      </c>
      <c r="C71" s="566">
        <f>+C54+C57+C62+C66+C69+C70</f>
        <v>3636003684</v>
      </c>
      <c r="D71" s="566">
        <f>+D54+D57+D62+D66+D69+D70</f>
        <v>3769140406</v>
      </c>
      <c r="E71" s="567">
        <f>+E54+E57+E62+E66+E69+E70</f>
        <v>0</v>
      </c>
    </row>
    <row r="72" spans="1:5" x14ac:dyDescent="0.25">
      <c r="A72" s="568"/>
      <c r="C72" s="569"/>
      <c r="D72" s="569"/>
      <c r="E72" s="570"/>
    </row>
    <row r="73" spans="1:5" x14ac:dyDescent="0.25">
      <c r="A73" s="568"/>
      <c r="C73" s="569"/>
      <c r="D73" s="569"/>
      <c r="E73" s="570"/>
    </row>
    <row r="74" spans="1:5" x14ac:dyDescent="0.25">
      <c r="A74" s="571"/>
      <c r="C74" s="569"/>
      <c r="D74" s="569"/>
      <c r="E74" s="570"/>
    </row>
    <row r="75" spans="1:5" x14ac:dyDescent="0.25">
      <c r="A75" s="994"/>
      <c r="B75" s="994"/>
      <c r="C75" s="994"/>
      <c r="D75" s="994"/>
      <c r="E75" s="994"/>
    </row>
    <row r="76" spans="1:5" x14ac:dyDescent="0.25">
      <c r="A76" s="994"/>
      <c r="B76" s="994"/>
      <c r="C76" s="994"/>
      <c r="D76" s="994"/>
      <c r="E76" s="994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theme="7" tint="0.39997558519241921"/>
  </sheetPr>
  <dimension ref="A1:E28"/>
  <sheetViews>
    <sheetView zoomScale="120" zoomScaleNormal="120" workbookViewId="0">
      <selection sqref="A1:C1"/>
    </sheetView>
  </sheetViews>
  <sheetFormatPr defaultRowHeight="12.75" x14ac:dyDescent="0.2"/>
  <cols>
    <col min="1" max="1" width="71.1640625" style="574" customWidth="1"/>
    <col min="2" max="2" width="6.1640625" style="585" customWidth="1"/>
    <col min="3" max="3" width="18" style="573" customWidth="1"/>
    <col min="4" max="16384" width="9.33203125" style="573"/>
  </cols>
  <sheetData>
    <row r="1" spans="1:3" ht="16.5" customHeight="1" x14ac:dyDescent="0.2">
      <c r="A1" s="1013" t="s">
        <v>1042</v>
      </c>
      <c r="B1" s="1014"/>
      <c r="C1" s="1014"/>
    </row>
    <row r="2" spans="1:3" ht="16.5" customHeight="1" x14ac:dyDescent="0.2">
      <c r="A2" s="679"/>
      <c r="B2" s="680"/>
      <c r="C2" s="681"/>
    </row>
    <row r="3" spans="1:3" ht="16.5" customHeight="1" x14ac:dyDescent="0.2">
      <c r="A3" s="1017" t="s">
        <v>789</v>
      </c>
      <c r="B3" s="1017"/>
      <c r="C3" s="1017"/>
    </row>
    <row r="4" spans="1:3" ht="16.5" customHeight="1" x14ac:dyDescent="0.2">
      <c r="A4" s="1015" t="s">
        <v>832</v>
      </c>
      <c r="B4" s="1015"/>
      <c r="C4" s="1015"/>
    </row>
    <row r="5" spans="1:3" ht="16.5" customHeight="1" x14ac:dyDescent="0.2">
      <c r="A5" s="1015" t="s">
        <v>981</v>
      </c>
      <c r="B5" s="1016"/>
      <c r="C5" s="1016"/>
    </row>
    <row r="6" spans="1:3" ht="13.5" thickBot="1" x14ac:dyDescent="0.25">
      <c r="A6" s="679"/>
      <c r="B6" s="1018">
        <f>'Z_17.melléklet'!E6</f>
        <v>0</v>
      </c>
      <c r="C6" s="1018"/>
    </row>
    <row r="7" spans="1:3" s="575" customFormat="1" ht="31.5" customHeight="1" x14ac:dyDescent="0.2">
      <c r="A7" s="1019" t="s">
        <v>723</v>
      </c>
      <c r="B7" s="1021" t="s">
        <v>618</v>
      </c>
      <c r="C7" s="1023" t="s">
        <v>724</v>
      </c>
    </row>
    <row r="8" spans="1:3" s="575" customFormat="1" x14ac:dyDescent="0.2">
      <c r="A8" s="1020"/>
      <c r="B8" s="1022"/>
      <c r="C8" s="1024"/>
    </row>
    <row r="9" spans="1:3" s="576" customFormat="1" ht="13.5" thickBot="1" x14ac:dyDescent="0.25">
      <c r="A9" s="682" t="s">
        <v>383</v>
      </c>
      <c r="B9" s="683" t="s">
        <v>384</v>
      </c>
      <c r="C9" s="684" t="s">
        <v>385</v>
      </c>
    </row>
    <row r="10" spans="1:3" ht="15.75" customHeight="1" x14ac:dyDescent="0.2">
      <c r="A10" s="553" t="s">
        <v>725</v>
      </c>
      <c r="B10" s="577" t="s">
        <v>625</v>
      </c>
      <c r="C10" s="849">
        <v>1446437774</v>
      </c>
    </row>
    <row r="11" spans="1:3" ht="15.75" customHeight="1" x14ac:dyDescent="0.2">
      <c r="A11" s="553" t="s">
        <v>726</v>
      </c>
      <c r="B11" s="554" t="s">
        <v>627</v>
      </c>
      <c r="C11" s="849">
        <v>305131756</v>
      </c>
    </row>
    <row r="12" spans="1:3" ht="15.75" customHeight="1" x14ac:dyDescent="0.2">
      <c r="A12" s="553" t="s">
        <v>727</v>
      </c>
      <c r="B12" s="554" t="s">
        <v>629</v>
      </c>
      <c r="C12" s="849">
        <v>97770587</v>
      </c>
    </row>
    <row r="13" spans="1:3" ht="15.75" customHeight="1" x14ac:dyDescent="0.2">
      <c r="A13" s="553" t="s">
        <v>728</v>
      </c>
      <c r="B13" s="554" t="s">
        <v>631</v>
      </c>
      <c r="C13" s="578">
        <v>-361072768</v>
      </c>
    </row>
    <row r="14" spans="1:3" ht="15.75" customHeight="1" x14ac:dyDescent="0.2">
      <c r="A14" s="553" t="s">
        <v>729</v>
      </c>
      <c r="B14" s="554" t="s">
        <v>633</v>
      </c>
      <c r="C14" s="578">
        <v>0</v>
      </c>
    </row>
    <row r="15" spans="1:3" ht="15.75" customHeight="1" x14ac:dyDescent="0.2">
      <c r="A15" s="553" t="s">
        <v>730</v>
      </c>
      <c r="B15" s="554" t="s">
        <v>635</v>
      </c>
      <c r="C15" s="578">
        <v>38082477</v>
      </c>
    </row>
    <row r="16" spans="1:3" ht="15.75" customHeight="1" x14ac:dyDescent="0.2">
      <c r="A16" s="553" t="s">
        <v>731</v>
      </c>
      <c r="B16" s="554" t="s">
        <v>637</v>
      </c>
      <c r="C16" s="579">
        <f>+C10+C11+C12+C13+C14+C15</f>
        <v>1526349826</v>
      </c>
    </row>
    <row r="17" spans="1:5" ht="15.75" customHeight="1" x14ac:dyDescent="0.2">
      <c r="A17" s="553" t="s">
        <v>732</v>
      </c>
      <c r="B17" s="554" t="s">
        <v>639</v>
      </c>
      <c r="C17" s="580">
        <v>7262915</v>
      </c>
    </row>
    <row r="18" spans="1:5" ht="15.75" customHeight="1" x14ac:dyDescent="0.2">
      <c r="A18" s="553" t="s">
        <v>733</v>
      </c>
      <c r="B18" s="554" t="s">
        <v>641</v>
      </c>
      <c r="C18" s="578">
        <v>10632509</v>
      </c>
    </row>
    <row r="19" spans="1:5" ht="15.75" customHeight="1" x14ac:dyDescent="0.2">
      <c r="A19" s="553" t="s">
        <v>734</v>
      </c>
      <c r="B19" s="554" t="s">
        <v>15</v>
      </c>
      <c r="C19" s="578">
        <v>25201558</v>
      </c>
    </row>
    <row r="20" spans="1:5" ht="15.75" customHeight="1" x14ac:dyDescent="0.2">
      <c r="A20" s="553" t="s">
        <v>735</v>
      </c>
      <c r="B20" s="554" t="s">
        <v>16</v>
      </c>
      <c r="C20" s="579">
        <f>+C17+C18+C19</f>
        <v>43096982</v>
      </c>
    </row>
    <row r="21" spans="1:5" s="581" customFormat="1" ht="15.75" customHeight="1" x14ac:dyDescent="0.2">
      <c r="A21" s="553" t="s">
        <v>736</v>
      </c>
      <c r="B21" s="554" t="s">
        <v>17</v>
      </c>
      <c r="C21" s="578"/>
    </row>
    <row r="22" spans="1:5" ht="15.75" customHeight="1" x14ac:dyDescent="0.2">
      <c r="A22" s="553" t="s">
        <v>737</v>
      </c>
      <c r="B22" s="554" t="s">
        <v>18</v>
      </c>
      <c r="C22" s="578">
        <v>2199693598</v>
      </c>
    </row>
    <row r="23" spans="1:5" ht="15.75" customHeight="1" thickBot="1" x14ac:dyDescent="0.25">
      <c r="A23" s="582" t="s">
        <v>738</v>
      </c>
      <c r="B23" s="565" t="s">
        <v>19</v>
      </c>
      <c r="C23" s="583">
        <f>+C16+C20+C21+C22</f>
        <v>3769140406</v>
      </c>
    </row>
    <row r="24" spans="1:5" ht="15.75" x14ac:dyDescent="0.25">
      <c r="A24" s="568"/>
      <c r="B24" s="571"/>
      <c r="C24" s="569"/>
      <c r="D24" s="569"/>
      <c r="E24" s="569"/>
    </row>
    <row r="25" spans="1:5" ht="15.75" x14ac:dyDescent="0.25">
      <c r="A25" s="568"/>
      <c r="B25" s="571"/>
      <c r="C25" s="569"/>
      <c r="D25" s="569"/>
      <c r="E25" s="569"/>
    </row>
    <row r="26" spans="1:5" ht="15.75" x14ac:dyDescent="0.25">
      <c r="A26" s="571"/>
      <c r="B26" s="571"/>
      <c r="C26" s="569"/>
      <c r="D26" s="569"/>
      <c r="E26" s="569"/>
    </row>
    <row r="27" spans="1:5" ht="15.75" x14ac:dyDescent="0.25">
      <c r="A27" s="1012"/>
      <c r="B27" s="1012"/>
      <c r="C27" s="1012"/>
      <c r="D27" s="584"/>
      <c r="E27" s="584"/>
    </row>
    <row r="28" spans="1:5" ht="15.75" x14ac:dyDescent="0.25">
      <c r="A28" s="1012"/>
      <c r="B28" s="1012"/>
      <c r="C28" s="1012"/>
      <c r="D28" s="584"/>
      <c r="E28" s="584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theme="7" tint="0.39997558519241921"/>
  </sheetPr>
  <dimension ref="A1:F46"/>
  <sheetViews>
    <sheetView zoomScale="120" zoomScaleNormal="120" workbookViewId="0">
      <selection sqref="A1:D1"/>
    </sheetView>
  </sheetViews>
  <sheetFormatPr defaultColWidth="12" defaultRowHeight="15.75" x14ac:dyDescent="0.25"/>
  <cols>
    <col min="1" max="1" width="58.83203125" style="586" customWidth="1"/>
    <col min="2" max="2" width="6.83203125" style="586" customWidth="1"/>
    <col min="3" max="3" width="17.1640625" style="586" customWidth="1"/>
    <col min="4" max="4" width="19.1640625" style="586" customWidth="1"/>
    <col min="5" max="16384" width="12" style="586"/>
  </cols>
  <sheetData>
    <row r="1" spans="1:4" ht="16.5" customHeight="1" x14ac:dyDescent="0.25">
      <c r="A1" s="1030" t="s">
        <v>1043</v>
      </c>
      <c r="B1" s="1030"/>
      <c r="C1" s="1030"/>
      <c r="D1" s="1030"/>
    </row>
    <row r="2" spans="1:4" s="685" customFormat="1" ht="16.5" customHeight="1" x14ac:dyDescent="0.25"/>
    <row r="3" spans="1:4" s="615" customFormat="1" ht="16.5" customHeight="1" x14ac:dyDescent="0.25">
      <c r="A3" s="1031" t="s">
        <v>789</v>
      </c>
      <c r="B3" s="1031"/>
      <c r="C3" s="1031"/>
      <c r="D3" s="1031"/>
    </row>
    <row r="4" spans="1:4" s="615" customFormat="1" ht="16.5" customHeight="1" x14ac:dyDescent="0.25">
      <c r="A4" s="1031" t="s">
        <v>792</v>
      </c>
      <c r="B4" s="1031"/>
      <c r="C4" s="1031"/>
      <c r="D4" s="1031"/>
    </row>
    <row r="5" spans="1:4" s="615" customFormat="1" ht="16.5" customHeight="1" x14ac:dyDescent="0.25">
      <c r="A5" s="1025" t="s">
        <v>981</v>
      </c>
      <c r="B5" s="1026"/>
      <c r="C5" s="1026"/>
      <c r="D5" s="1026"/>
    </row>
    <row r="6" spans="1:4" ht="16.5" customHeight="1" thickBot="1" x14ac:dyDescent="0.3"/>
    <row r="7" spans="1:4" ht="43.5" customHeight="1" thickBot="1" x14ac:dyDescent="0.3">
      <c r="A7" s="587" t="s">
        <v>45</v>
      </c>
      <c r="B7" s="588" t="s">
        <v>618</v>
      </c>
      <c r="C7" s="589" t="s">
        <v>739</v>
      </c>
      <c r="D7" s="590" t="s">
        <v>740</v>
      </c>
    </row>
    <row r="8" spans="1:4" ht="16.5" thickBot="1" x14ac:dyDescent="0.3">
      <c r="A8" s="591" t="s">
        <v>383</v>
      </c>
      <c r="B8" s="592" t="s">
        <v>384</v>
      </c>
      <c r="C8" s="592" t="s">
        <v>385</v>
      </c>
      <c r="D8" s="593" t="s">
        <v>387</v>
      </c>
    </row>
    <row r="9" spans="1:4" ht="15.75" customHeight="1" x14ac:dyDescent="0.25">
      <c r="A9" s="594" t="s">
        <v>741</v>
      </c>
      <c r="B9" s="595" t="s">
        <v>6</v>
      </c>
      <c r="C9" s="596"/>
      <c r="D9" s="597">
        <v>112839873</v>
      </c>
    </row>
    <row r="10" spans="1:4" ht="15.75" customHeight="1" x14ac:dyDescent="0.25">
      <c r="A10" s="594" t="s">
        <v>742</v>
      </c>
      <c r="B10" s="598" t="s">
        <v>7</v>
      </c>
      <c r="C10" s="599"/>
      <c r="D10" s="600"/>
    </row>
    <row r="11" spans="1:4" ht="15.75" customHeight="1" x14ac:dyDescent="0.25">
      <c r="A11" s="594" t="s">
        <v>743</v>
      </c>
      <c r="B11" s="598" t="s">
        <v>8</v>
      </c>
      <c r="C11" s="599"/>
      <c r="D11" s="600">
        <v>30244340</v>
      </c>
    </row>
    <row r="12" spans="1:4" ht="15.75" customHeight="1" thickBot="1" x14ac:dyDescent="0.3">
      <c r="A12" s="601" t="s">
        <v>744</v>
      </c>
      <c r="B12" s="602" t="s">
        <v>9</v>
      </c>
      <c r="C12" s="603"/>
      <c r="D12" s="604"/>
    </row>
    <row r="13" spans="1:4" ht="15.75" customHeight="1" thickBot="1" x14ac:dyDescent="0.3">
      <c r="A13" s="605" t="s">
        <v>745</v>
      </c>
      <c r="B13" s="606" t="s">
        <v>10</v>
      </c>
      <c r="C13" s="607"/>
      <c r="D13" s="608">
        <f>+D14+D15+D16+D17</f>
        <v>0</v>
      </c>
    </row>
    <row r="14" spans="1:4" ht="15.75" customHeight="1" x14ac:dyDescent="0.25">
      <c r="A14" s="609" t="s">
        <v>746</v>
      </c>
      <c r="B14" s="595" t="s">
        <v>11</v>
      </c>
      <c r="C14" s="596"/>
      <c r="D14" s="597"/>
    </row>
    <row r="15" spans="1:4" ht="15.75" customHeight="1" x14ac:dyDescent="0.25">
      <c r="A15" s="594" t="s">
        <v>747</v>
      </c>
      <c r="B15" s="598" t="s">
        <v>12</v>
      </c>
      <c r="C15" s="599"/>
      <c r="D15" s="600"/>
    </row>
    <row r="16" spans="1:4" ht="15.75" customHeight="1" x14ac:dyDescent="0.25">
      <c r="A16" s="594" t="s">
        <v>748</v>
      </c>
      <c r="B16" s="598" t="s">
        <v>13</v>
      </c>
      <c r="C16" s="599"/>
      <c r="D16" s="600"/>
    </row>
    <row r="17" spans="1:4" ht="15.75" customHeight="1" thickBot="1" x14ac:dyDescent="0.3">
      <c r="A17" s="601" t="s">
        <v>749</v>
      </c>
      <c r="B17" s="602" t="s">
        <v>14</v>
      </c>
      <c r="C17" s="603"/>
      <c r="D17" s="604"/>
    </row>
    <row r="18" spans="1:4" ht="15.75" customHeight="1" thickBot="1" x14ac:dyDescent="0.3">
      <c r="A18" s="605" t="s">
        <v>750</v>
      </c>
      <c r="B18" s="606" t="s">
        <v>15</v>
      </c>
      <c r="C18" s="607"/>
      <c r="D18" s="608">
        <f>+D19+D20+D21</f>
        <v>0</v>
      </c>
    </row>
    <row r="19" spans="1:4" ht="15.75" customHeight="1" x14ac:dyDescent="0.25">
      <c r="A19" s="609" t="s">
        <v>751</v>
      </c>
      <c r="B19" s="595" t="s">
        <v>16</v>
      </c>
      <c r="C19" s="596"/>
      <c r="D19" s="597"/>
    </row>
    <row r="20" spans="1:4" ht="15.75" customHeight="1" x14ac:dyDescent="0.25">
      <c r="A20" s="594" t="s">
        <v>752</v>
      </c>
      <c r="B20" s="598" t="s">
        <v>17</v>
      </c>
      <c r="C20" s="599"/>
      <c r="D20" s="600"/>
    </row>
    <row r="21" spans="1:4" ht="15.75" customHeight="1" thickBot="1" x14ac:dyDescent="0.3">
      <c r="A21" s="601" t="s">
        <v>753</v>
      </c>
      <c r="B21" s="602" t="s">
        <v>18</v>
      </c>
      <c r="C21" s="603"/>
      <c r="D21" s="604"/>
    </row>
    <row r="22" spans="1:4" ht="15.75" customHeight="1" thickBot="1" x14ac:dyDescent="0.3">
      <c r="A22" s="605" t="s">
        <v>754</v>
      </c>
      <c r="B22" s="606" t="s">
        <v>19</v>
      </c>
      <c r="C22" s="607"/>
      <c r="D22" s="608">
        <f>+D23+D24+D25</f>
        <v>0</v>
      </c>
    </row>
    <row r="23" spans="1:4" ht="15.75" customHeight="1" x14ac:dyDescent="0.25">
      <c r="A23" s="609" t="s">
        <v>755</v>
      </c>
      <c r="B23" s="595" t="s">
        <v>20</v>
      </c>
      <c r="C23" s="596"/>
      <c r="D23" s="597"/>
    </row>
    <row r="24" spans="1:4" ht="15.75" customHeight="1" x14ac:dyDescent="0.25">
      <c r="A24" s="594" t="s">
        <v>756</v>
      </c>
      <c r="B24" s="598" t="s">
        <v>21</v>
      </c>
      <c r="C24" s="599"/>
      <c r="D24" s="600"/>
    </row>
    <row r="25" spans="1:4" ht="15.75" customHeight="1" x14ac:dyDescent="0.25">
      <c r="A25" s="594" t="s">
        <v>757</v>
      </c>
      <c r="B25" s="598" t="s">
        <v>22</v>
      </c>
      <c r="C25" s="599"/>
      <c r="D25" s="600"/>
    </row>
    <row r="26" spans="1:4" ht="15.75" customHeight="1" x14ac:dyDescent="0.25">
      <c r="A26" s="594" t="s">
        <v>758</v>
      </c>
      <c r="B26" s="598" t="s">
        <v>23</v>
      </c>
      <c r="C26" s="599"/>
      <c r="D26" s="600"/>
    </row>
    <row r="27" spans="1:4" ht="15.75" customHeight="1" x14ac:dyDescent="0.25">
      <c r="A27" s="594"/>
      <c r="B27" s="598" t="s">
        <v>24</v>
      </c>
      <c r="C27" s="599"/>
      <c r="D27" s="600"/>
    </row>
    <row r="28" spans="1:4" ht="15.75" customHeight="1" x14ac:dyDescent="0.25">
      <c r="A28" s="594"/>
      <c r="B28" s="598" t="s">
        <v>25</v>
      </c>
      <c r="C28" s="599"/>
      <c r="D28" s="600"/>
    </row>
    <row r="29" spans="1:4" ht="15.75" customHeight="1" x14ac:dyDescent="0.25">
      <c r="A29" s="594"/>
      <c r="B29" s="598" t="s">
        <v>26</v>
      </c>
      <c r="C29" s="599"/>
      <c r="D29" s="600"/>
    </row>
    <row r="30" spans="1:4" ht="15.75" customHeight="1" x14ac:dyDescent="0.25">
      <c r="A30" s="594"/>
      <c r="B30" s="598" t="s">
        <v>27</v>
      </c>
      <c r="C30" s="599"/>
      <c r="D30" s="600"/>
    </row>
    <row r="31" spans="1:4" ht="15.75" customHeight="1" x14ac:dyDescent="0.25">
      <c r="A31" s="594"/>
      <c r="B31" s="598" t="s">
        <v>28</v>
      </c>
      <c r="C31" s="599"/>
      <c r="D31" s="600"/>
    </row>
    <row r="32" spans="1:4" ht="15.75" customHeight="1" x14ac:dyDescent="0.25">
      <c r="A32" s="594"/>
      <c r="B32" s="598" t="s">
        <v>29</v>
      </c>
      <c r="C32" s="599"/>
      <c r="D32" s="600"/>
    </row>
    <row r="33" spans="1:6" ht="15.75" customHeight="1" x14ac:dyDescent="0.25">
      <c r="A33" s="594"/>
      <c r="B33" s="598" t="s">
        <v>30</v>
      </c>
      <c r="C33" s="599"/>
      <c r="D33" s="600"/>
    </row>
    <row r="34" spans="1:6" ht="15.75" customHeight="1" x14ac:dyDescent="0.25">
      <c r="A34" s="594"/>
      <c r="B34" s="598" t="s">
        <v>31</v>
      </c>
      <c r="C34" s="599"/>
      <c r="D34" s="600"/>
    </row>
    <row r="35" spans="1:6" ht="15.75" customHeight="1" x14ac:dyDescent="0.25">
      <c r="A35" s="594"/>
      <c r="B35" s="598" t="s">
        <v>32</v>
      </c>
      <c r="C35" s="599"/>
      <c r="D35" s="600"/>
    </row>
    <row r="36" spans="1:6" ht="15.75" customHeight="1" x14ac:dyDescent="0.25">
      <c r="A36" s="594"/>
      <c r="B36" s="598" t="s">
        <v>33</v>
      </c>
      <c r="C36" s="599"/>
      <c r="D36" s="600"/>
    </row>
    <row r="37" spans="1:6" ht="15.75" customHeight="1" x14ac:dyDescent="0.25">
      <c r="A37" s="594"/>
      <c r="B37" s="598" t="s">
        <v>612</v>
      </c>
      <c r="C37" s="599"/>
      <c r="D37" s="600"/>
    </row>
    <row r="38" spans="1:6" ht="15.75" customHeight="1" x14ac:dyDescent="0.25">
      <c r="A38" s="594"/>
      <c r="B38" s="598" t="s">
        <v>613</v>
      </c>
      <c r="C38" s="599"/>
      <c r="D38" s="600"/>
    </row>
    <row r="39" spans="1:6" ht="15.75" customHeight="1" x14ac:dyDescent="0.25">
      <c r="A39" s="594"/>
      <c r="B39" s="598" t="s">
        <v>614</v>
      </c>
      <c r="C39" s="599"/>
      <c r="D39" s="600"/>
    </row>
    <row r="40" spans="1:6" ht="15.75" customHeight="1" x14ac:dyDescent="0.25">
      <c r="A40" s="594"/>
      <c r="B40" s="598" t="s">
        <v>615</v>
      </c>
      <c r="C40" s="599"/>
      <c r="D40" s="600"/>
    </row>
    <row r="41" spans="1:6" ht="15.75" customHeight="1" thickBot="1" x14ac:dyDescent="0.3">
      <c r="A41" s="601"/>
      <c r="B41" s="602" t="s">
        <v>616</v>
      </c>
      <c r="C41" s="603"/>
      <c r="D41" s="604"/>
    </row>
    <row r="42" spans="1:6" ht="15.75" customHeight="1" thickBot="1" x14ac:dyDescent="0.3">
      <c r="A42" s="1027" t="s">
        <v>759</v>
      </c>
      <c r="B42" s="1028"/>
      <c r="C42" s="610"/>
      <c r="D42" s="608">
        <f>+D9+D10+D11+D12+D13+D18+D22+D26+D27+D28+D29+D30+D31+D32+D33+D34+D35+D36+D37+D38+D39+D40+D41</f>
        <v>143084213</v>
      </c>
      <c r="F42" s="611"/>
    </row>
    <row r="43" spans="1:6" x14ac:dyDescent="0.25">
      <c r="A43" s="612" t="s">
        <v>760</v>
      </c>
    </row>
    <row r="44" spans="1:6" x14ac:dyDescent="0.25">
      <c r="A44" s="613"/>
      <c r="B44" s="613"/>
      <c r="C44" s="1029"/>
      <c r="D44" s="1029"/>
    </row>
    <row r="45" spans="1:6" x14ac:dyDescent="0.25">
      <c r="A45" s="614"/>
      <c r="B45" s="614"/>
    </row>
    <row r="46" spans="1:6" x14ac:dyDescent="0.25">
      <c r="A46" s="614"/>
      <c r="B46" s="614"/>
      <c r="C46" s="614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tabColor theme="7" tint="0.39997558519241921"/>
  </sheetPr>
  <dimension ref="A1:F24"/>
  <sheetViews>
    <sheetView zoomScale="120" zoomScaleNormal="120" workbookViewId="0">
      <selection activeCell="F3" sqref="F3:F23"/>
    </sheetView>
  </sheetViews>
  <sheetFormatPr defaultRowHeight="12.75" x14ac:dyDescent="0.2"/>
  <cols>
    <col min="1" max="1" width="9.33203125" style="79"/>
    <col min="2" max="2" width="51.83203125" style="79" customWidth="1"/>
    <col min="3" max="3" width="25" style="79" customWidth="1"/>
    <col min="4" max="4" width="22.83203125" style="79" customWidth="1"/>
    <col min="5" max="5" width="25" style="79" customWidth="1"/>
    <col min="6" max="6" width="5.5" style="79" customWidth="1"/>
    <col min="7" max="16384" width="9.33203125" style="79"/>
  </cols>
  <sheetData>
    <row r="1" spans="1:6" x14ac:dyDescent="0.2">
      <c r="A1" s="689"/>
      <c r="B1" s="689"/>
      <c r="C1" s="689"/>
      <c r="D1" s="689"/>
      <c r="E1" s="689"/>
    </row>
    <row r="2" spans="1:6" ht="15.75" x14ac:dyDescent="0.25">
      <c r="A2" s="877" t="s">
        <v>936</v>
      </c>
      <c r="B2" s="877"/>
      <c r="C2" s="877"/>
      <c r="D2" s="877"/>
      <c r="E2" s="877"/>
    </row>
    <row r="3" spans="1:6" ht="15.75" x14ac:dyDescent="0.25">
      <c r="A3" s="1035" t="s">
        <v>980</v>
      </c>
      <c r="B3" s="877"/>
      <c r="C3" s="877"/>
      <c r="D3" s="877"/>
      <c r="E3" s="877"/>
      <c r="F3" s="1032" t="s">
        <v>1044</v>
      </c>
    </row>
    <row r="4" spans="1:6" ht="16.5" thickBot="1" x14ac:dyDescent="0.3">
      <c r="A4" s="690"/>
      <c r="B4" s="689"/>
      <c r="C4" s="689"/>
      <c r="D4" s="689"/>
      <c r="E4" s="689"/>
      <c r="F4" s="1032"/>
    </row>
    <row r="5" spans="1:6" ht="79.5" thickBot="1" x14ac:dyDescent="0.25">
      <c r="A5" s="691" t="s">
        <v>618</v>
      </c>
      <c r="B5" s="692" t="s">
        <v>761</v>
      </c>
      <c r="C5" s="692" t="s">
        <v>762</v>
      </c>
      <c r="D5" s="692" t="s">
        <v>763</v>
      </c>
      <c r="E5" s="693" t="s">
        <v>764</v>
      </c>
      <c r="F5" s="1032"/>
    </row>
    <row r="6" spans="1:6" ht="15.75" x14ac:dyDescent="0.2">
      <c r="A6" s="686" t="s">
        <v>6</v>
      </c>
      <c r="B6" s="617" t="s">
        <v>932</v>
      </c>
      <c r="C6" s="825">
        <v>3.2000000000000002E-3</v>
      </c>
      <c r="D6" s="618">
        <v>1100000</v>
      </c>
      <c r="E6" s="619"/>
      <c r="F6" s="1032"/>
    </row>
    <row r="7" spans="1:6" ht="15.75" x14ac:dyDescent="0.2">
      <c r="A7" s="687" t="s">
        <v>7</v>
      </c>
      <c r="B7" s="620" t="s">
        <v>933</v>
      </c>
      <c r="C7" s="827">
        <v>3.3E-3</v>
      </c>
      <c r="D7" s="622">
        <v>100000</v>
      </c>
      <c r="E7" s="623"/>
      <c r="F7" s="1032"/>
    </row>
    <row r="8" spans="1:6" ht="15.75" x14ac:dyDescent="0.2">
      <c r="A8" s="687" t="s">
        <v>8</v>
      </c>
      <c r="B8" s="620" t="s">
        <v>934</v>
      </c>
      <c r="C8" s="621">
        <v>1</v>
      </c>
      <c r="D8" s="622">
        <v>10000000</v>
      </c>
      <c r="E8" s="623"/>
      <c r="F8" s="1032"/>
    </row>
    <row r="9" spans="1:6" ht="15.75" x14ac:dyDescent="0.2">
      <c r="A9" s="687" t="s">
        <v>9</v>
      </c>
      <c r="B9" s="620" t="s">
        <v>935</v>
      </c>
      <c r="C9" s="826">
        <v>1E-3</v>
      </c>
      <c r="D9" s="622">
        <v>100000</v>
      </c>
      <c r="E9" s="623"/>
      <c r="F9" s="1032"/>
    </row>
    <row r="10" spans="1:6" ht="15.75" x14ac:dyDescent="0.2">
      <c r="A10" s="687" t="s">
        <v>10</v>
      </c>
      <c r="B10" s="620"/>
      <c r="C10" s="621"/>
      <c r="D10" s="622"/>
      <c r="E10" s="623"/>
      <c r="F10" s="1032"/>
    </row>
    <row r="11" spans="1:6" ht="15.75" x14ac:dyDescent="0.2">
      <c r="A11" s="687" t="s">
        <v>11</v>
      </c>
      <c r="B11" s="620"/>
      <c r="C11" s="621"/>
      <c r="D11" s="622"/>
      <c r="E11" s="623"/>
      <c r="F11" s="1032"/>
    </row>
    <row r="12" spans="1:6" ht="15.75" x14ac:dyDescent="0.2">
      <c r="A12" s="687" t="s">
        <v>12</v>
      </c>
      <c r="B12" s="620"/>
      <c r="C12" s="621"/>
      <c r="D12" s="622"/>
      <c r="E12" s="623"/>
      <c r="F12" s="1032"/>
    </row>
    <row r="13" spans="1:6" ht="15.75" x14ac:dyDescent="0.2">
      <c r="A13" s="687" t="s">
        <v>13</v>
      </c>
      <c r="B13" s="620"/>
      <c r="C13" s="621"/>
      <c r="D13" s="622"/>
      <c r="E13" s="623"/>
      <c r="F13" s="1032"/>
    </row>
    <row r="14" spans="1:6" ht="15.75" x14ac:dyDescent="0.2">
      <c r="A14" s="687" t="s">
        <v>14</v>
      </c>
      <c r="B14" s="620"/>
      <c r="C14" s="621"/>
      <c r="D14" s="622"/>
      <c r="E14" s="623"/>
      <c r="F14" s="1032"/>
    </row>
    <row r="15" spans="1:6" ht="15.75" x14ac:dyDescent="0.2">
      <c r="A15" s="687" t="s">
        <v>15</v>
      </c>
      <c r="B15" s="620"/>
      <c r="C15" s="621"/>
      <c r="D15" s="622"/>
      <c r="E15" s="623"/>
      <c r="F15" s="1032"/>
    </row>
    <row r="16" spans="1:6" ht="15.75" x14ac:dyDescent="0.2">
      <c r="A16" s="687" t="s">
        <v>16</v>
      </c>
      <c r="B16" s="620"/>
      <c r="C16" s="621"/>
      <c r="D16" s="622"/>
      <c r="E16" s="623"/>
      <c r="F16" s="1032"/>
    </row>
    <row r="17" spans="1:6" ht="15.75" x14ac:dyDescent="0.2">
      <c r="A17" s="687" t="s">
        <v>17</v>
      </c>
      <c r="B17" s="620"/>
      <c r="C17" s="621"/>
      <c r="D17" s="622"/>
      <c r="E17" s="623"/>
      <c r="F17" s="1032"/>
    </row>
    <row r="18" spans="1:6" ht="15.75" x14ac:dyDescent="0.2">
      <c r="A18" s="687" t="s">
        <v>18</v>
      </c>
      <c r="B18" s="620"/>
      <c r="C18" s="621"/>
      <c r="D18" s="622"/>
      <c r="E18" s="623"/>
      <c r="F18" s="1032"/>
    </row>
    <row r="19" spans="1:6" ht="15.75" x14ac:dyDescent="0.2">
      <c r="A19" s="687" t="s">
        <v>19</v>
      </c>
      <c r="B19" s="620"/>
      <c r="C19" s="621"/>
      <c r="D19" s="622"/>
      <c r="E19" s="623"/>
      <c r="F19" s="1032"/>
    </row>
    <row r="20" spans="1:6" ht="15.75" x14ac:dyDescent="0.2">
      <c r="A20" s="687" t="s">
        <v>20</v>
      </c>
      <c r="B20" s="620"/>
      <c r="C20" s="621"/>
      <c r="D20" s="622"/>
      <c r="E20" s="623"/>
      <c r="F20" s="1032"/>
    </row>
    <row r="21" spans="1:6" ht="15.75" x14ac:dyDescent="0.2">
      <c r="A21" s="687" t="s">
        <v>21</v>
      </c>
      <c r="B21" s="620"/>
      <c r="C21" s="621"/>
      <c r="D21" s="622"/>
      <c r="E21" s="623"/>
      <c r="F21" s="1032"/>
    </row>
    <row r="22" spans="1:6" ht="16.5" thickBot="1" x14ac:dyDescent="0.25">
      <c r="A22" s="688" t="s">
        <v>22</v>
      </c>
      <c r="B22" s="624"/>
      <c r="C22" s="625"/>
      <c r="D22" s="626"/>
      <c r="E22" s="627"/>
      <c r="F22" s="1032"/>
    </row>
    <row r="23" spans="1:6" ht="16.5" thickBot="1" x14ac:dyDescent="0.3">
      <c r="A23" s="1033" t="s">
        <v>765</v>
      </c>
      <c r="B23" s="1034"/>
      <c r="C23" s="628"/>
      <c r="D23" s="629">
        <f>IF(SUM(D6:D22)=0,"",SUM(D6:D22))</f>
        <v>11300000</v>
      </c>
      <c r="E23" s="630" t="str">
        <f>IF(SUM(E6:E22)=0,"",SUM(E6:E22))</f>
        <v/>
      </c>
      <c r="F23" s="1032"/>
    </row>
    <row r="24" spans="1:6" ht="15.75" x14ac:dyDescent="0.25">
      <c r="A24" s="616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7" tint="0.39997558519241921"/>
  </sheetPr>
  <dimension ref="A2:C15"/>
  <sheetViews>
    <sheetView zoomScale="120" zoomScaleNormal="120" workbookViewId="0">
      <selection activeCell="E15" sqref="E15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93" t="s">
        <v>1045</v>
      </c>
      <c r="B2" s="1037"/>
      <c r="C2" s="1037"/>
    </row>
    <row r="3" spans="1:3" ht="14.25" x14ac:dyDescent="0.2">
      <c r="A3" s="631"/>
      <c r="B3" s="631"/>
      <c r="C3" s="631"/>
    </row>
    <row r="4" spans="1:3" ht="33.75" customHeight="1" x14ac:dyDescent="0.2">
      <c r="A4" s="1036" t="s">
        <v>766</v>
      </c>
      <c r="B4" s="1036"/>
      <c r="C4" s="1036"/>
    </row>
    <row r="5" spans="1:3" ht="13.5" thickBot="1" x14ac:dyDescent="0.25">
      <c r="C5" s="632"/>
    </row>
    <row r="6" spans="1:3" s="636" customFormat="1" ht="43.5" customHeight="1" thickBot="1" x14ac:dyDescent="0.25">
      <c r="A6" s="633" t="s">
        <v>4</v>
      </c>
      <c r="B6" s="634" t="s">
        <v>45</v>
      </c>
      <c r="C6" s="635" t="s">
        <v>767</v>
      </c>
    </row>
    <row r="7" spans="1:3" ht="28.5" customHeight="1" x14ac:dyDescent="0.2">
      <c r="A7" s="637" t="s">
        <v>6</v>
      </c>
      <c r="B7" s="638" t="s">
        <v>978</v>
      </c>
      <c r="C7" s="738">
        <f>SUM(C8:C9)</f>
        <v>857472384</v>
      </c>
    </row>
    <row r="8" spans="1:3" ht="18" customHeight="1" x14ac:dyDescent="0.2">
      <c r="A8" s="639" t="s">
        <v>7</v>
      </c>
      <c r="B8" s="640" t="s">
        <v>768</v>
      </c>
      <c r="C8" s="694">
        <v>857166109</v>
      </c>
    </row>
    <row r="9" spans="1:3" ht="18" customHeight="1" x14ac:dyDescent="0.2">
      <c r="A9" s="639" t="s">
        <v>8</v>
      </c>
      <c r="B9" s="640" t="s">
        <v>769</v>
      </c>
      <c r="C9" s="694">
        <v>306275</v>
      </c>
    </row>
    <row r="10" spans="1:3" ht="18" customHeight="1" x14ac:dyDescent="0.2">
      <c r="A10" s="639" t="s">
        <v>9</v>
      </c>
      <c r="B10" s="641" t="s">
        <v>770</v>
      </c>
      <c r="C10" s="694">
        <v>856301899</v>
      </c>
    </row>
    <row r="11" spans="1:3" ht="18" customHeight="1" x14ac:dyDescent="0.2">
      <c r="A11" s="642" t="s">
        <v>10</v>
      </c>
      <c r="B11" s="643" t="s">
        <v>771</v>
      </c>
      <c r="C11" s="695">
        <v>1125363036</v>
      </c>
    </row>
    <row r="12" spans="1:3" ht="18" customHeight="1" thickBot="1" x14ac:dyDescent="0.25">
      <c r="A12" s="644" t="s">
        <v>11</v>
      </c>
      <c r="B12" s="645" t="s">
        <v>772</v>
      </c>
      <c r="C12" s="696">
        <v>-203343057</v>
      </c>
    </row>
    <row r="13" spans="1:3" ht="25.5" customHeight="1" x14ac:dyDescent="0.2">
      <c r="A13" s="646" t="s">
        <v>12</v>
      </c>
      <c r="B13" s="647" t="s">
        <v>979</v>
      </c>
      <c r="C13" s="697">
        <f>C7+C10-C11+C12</f>
        <v>385068190</v>
      </c>
    </row>
    <row r="14" spans="1:3" ht="18" customHeight="1" x14ac:dyDescent="0.2">
      <c r="A14" s="639" t="s">
        <v>13</v>
      </c>
      <c r="B14" s="640" t="s">
        <v>768</v>
      </c>
      <c r="C14" s="694">
        <v>384359650</v>
      </c>
    </row>
    <row r="15" spans="1:3" ht="18" customHeight="1" thickBot="1" x14ac:dyDescent="0.25">
      <c r="A15" s="644" t="s">
        <v>14</v>
      </c>
      <c r="B15" s="648" t="s">
        <v>769</v>
      </c>
      <c r="C15" s="694">
        <v>708540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7" tint="0.39997558519241921"/>
  </sheetPr>
  <dimension ref="A1:I165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1" customWidth="1"/>
    <col min="2" max="2" width="65.83203125" style="151" customWidth="1"/>
    <col min="3" max="3" width="17.83203125" style="152" customWidth="1"/>
    <col min="4" max="5" width="17.83203125" style="173" customWidth="1"/>
    <col min="6" max="16384" width="9.33203125" style="173"/>
  </cols>
  <sheetData>
    <row r="1" spans="1:5" x14ac:dyDescent="0.25">
      <c r="A1" s="364"/>
      <c r="B1" s="859" t="s">
        <v>1023</v>
      </c>
      <c r="C1" s="860"/>
      <c r="D1" s="860"/>
      <c r="E1" s="860"/>
    </row>
    <row r="2" spans="1:5" x14ac:dyDescent="0.25">
      <c r="A2" s="861" t="s">
        <v>955</v>
      </c>
      <c r="B2" s="862"/>
      <c r="C2" s="862"/>
      <c r="D2" s="862"/>
      <c r="E2" s="862"/>
    </row>
    <row r="3" spans="1:5" x14ac:dyDescent="0.25">
      <c r="A3" s="861" t="s">
        <v>989</v>
      </c>
      <c r="B3" s="861"/>
      <c r="C3" s="863"/>
      <c r="D3" s="861"/>
      <c r="E3" s="861"/>
    </row>
    <row r="4" spans="1:5" ht="17.25" customHeight="1" x14ac:dyDescent="0.25">
      <c r="A4" s="861" t="s">
        <v>860</v>
      </c>
      <c r="B4" s="861"/>
      <c r="C4" s="863"/>
      <c r="D4" s="861"/>
      <c r="E4" s="861"/>
    </row>
    <row r="5" spans="1:5" x14ac:dyDescent="0.25">
      <c r="A5" s="364"/>
      <c r="B5" s="364"/>
      <c r="C5" s="365"/>
      <c r="D5" s="366"/>
      <c r="E5" s="366"/>
    </row>
    <row r="6" spans="1:5" ht="15.95" customHeight="1" x14ac:dyDescent="0.25">
      <c r="A6" s="873" t="s">
        <v>3</v>
      </c>
      <c r="B6" s="873"/>
      <c r="C6" s="873"/>
      <c r="D6" s="873"/>
      <c r="E6" s="873"/>
    </row>
    <row r="7" spans="1:5" ht="15.95" customHeight="1" thickBot="1" x14ac:dyDescent="0.3">
      <c r="A7" s="875" t="s">
        <v>101</v>
      </c>
      <c r="B7" s="875"/>
      <c r="C7" s="367"/>
      <c r="D7" s="366"/>
      <c r="E7" s="367" t="str">
        <f>CONCATENATE('Z_1.1.sz.mell.'!E7)</f>
        <v xml:space="preserve"> Forintban!</v>
      </c>
    </row>
    <row r="8" spans="1:5" x14ac:dyDescent="0.25">
      <c r="A8" s="865" t="s">
        <v>52</v>
      </c>
      <c r="B8" s="867" t="s">
        <v>5</v>
      </c>
      <c r="C8" s="869" t="str">
        <f>+CONCATENATE(LEFT(Z_ÖSSZEFÜGGÉSEK!A6,4),". évi")</f>
        <v>2019. évi</v>
      </c>
      <c r="D8" s="870"/>
      <c r="E8" s="871"/>
    </row>
    <row r="9" spans="1:5" ht="24.75" thickBot="1" x14ac:dyDescent="0.3">
      <c r="A9" s="866"/>
      <c r="B9" s="868"/>
      <c r="C9" s="247" t="s">
        <v>413</v>
      </c>
      <c r="D9" s="246" t="s">
        <v>414</v>
      </c>
      <c r="E9" s="353" t="str">
        <f>CONCATENATE('Z_1.1.sz.mell.'!E9)</f>
        <v>2019. XII. 31.
teljesítés</v>
      </c>
    </row>
    <row r="10" spans="1:5" s="174" customFormat="1" ht="12" customHeight="1" thickBot="1" x14ac:dyDescent="0.25">
      <c r="A10" s="170" t="s">
        <v>383</v>
      </c>
      <c r="B10" s="171" t="s">
        <v>384</v>
      </c>
      <c r="C10" s="171" t="s">
        <v>385</v>
      </c>
      <c r="D10" s="171" t="s">
        <v>387</v>
      </c>
      <c r="E10" s="248" t="s">
        <v>386</v>
      </c>
    </row>
    <row r="11" spans="1:5" s="175" customFormat="1" ht="12" customHeight="1" thickBot="1" x14ac:dyDescent="0.25">
      <c r="A11" s="18" t="s">
        <v>6</v>
      </c>
      <c r="B11" s="19" t="s">
        <v>160</v>
      </c>
      <c r="C11" s="163">
        <f>+C12+C13+C14+C15+C16+C17</f>
        <v>281005852</v>
      </c>
      <c r="D11" s="163">
        <f>+D12+D13+D14+D15+D16+D17</f>
        <v>296675563</v>
      </c>
      <c r="E11" s="100">
        <f>+E12+E13+E14+E15+E16+E17</f>
        <v>296675563</v>
      </c>
    </row>
    <row r="12" spans="1:5" s="175" customFormat="1" ht="12" customHeight="1" x14ac:dyDescent="0.2">
      <c r="A12" s="13" t="s">
        <v>64</v>
      </c>
      <c r="B12" s="176" t="s">
        <v>161</v>
      </c>
      <c r="C12" s="165">
        <f>SUM('Z_6.1.sz.mell'!C9)</f>
        <v>118740915</v>
      </c>
      <c r="D12" s="165">
        <f>SUM('Z_6.1.sz.mell'!D9)</f>
        <v>121846788</v>
      </c>
      <c r="E12" s="165">
        <f>SUM('Z_6.1.sz.mell'!E9)</f>
        <v>121846788</v>
      </c>
    </row>
    <row r="13" spans="1:5" s="175" customFormat="1" ht="12" customHeight="1" x14ac:dyDescent="0.2">
      <c r="A13" s="12" t="s">
        <v>65</v>
      </c>
      <c r="B13" s="177" t="s">
        <v>162</v>
      </c>
      <c r="C13" s="165">
        <f>SUM('Z_6.1.sz.mell'!C10)</f>
        <v>77535718</v>
      </c>
      <c r="D13" s="165">
        <f>SUM('Z_6.1.sz.mell'!D10)</f>
        <v>81574634</v>
      </c>
      <c r="E13" s="165">
        <f>SUM('Z_6.1.sz.mell'!E10)</f>
        <v>81574634</v>
      </c>
    </row>
    <row r="14" spans="1:5" s="175" customFormat="1" ht="12" customHeight="1" x14ac:dyDescent="0.2">
      <c r="A14" s="12" t="s">
        <v>66</v>
      </c>
      <c r="B14" s="177" t="s">
        <v>163</v>
      </c>
      <c r="C14" s="165">
        <f>SUM('Z_6.1.sz.mell'!C11)</f>
        <v>79019229</v>
      </c>
      <c r="D14" s="165">
        <f>SUM('Z_6.1.sz.mell'!D11)</f>
        <v>70052183</v>
      </c>
      <c r="E14" s="165">
        <f>SUM('Z_6.1.sz.mell'!E11)</f>
        <v>70052183</v>
      </c>
    </row>
    <row r="15" spans="1:5" s="175" customFormat="1" ht="12" customHeight="1" x14ac:dyDescent="0.2">
      <c r="A15" s="12" t="s">
        <v>67</v>
      </c>
      <c r="B15" s="177" t="s">
        <v>164</v>
      </c>
      <c r="C15" s="165">
        <f>SUM('Z_6.1.sz.mell'!C12)</f>
        <v>5709990</v>
      </c>
      <c r="D15" s="165">
        <f>SUM('Z_6.1.sz.mell'!D12)</f>
        <v>6233358</v>
      </c>
      <c r="E15" s="165">
        <f>SUM('Z_6.1.sz.mell'!E12)</f>
        <v>6233358</v>
      </c>
    </row>
    <row r="16" spans="1:5" s="175" customFormat="1" ht="12" customHeight="1" x14ac:dyDescent="0.2">
      <c r="A16" s="12" t="s">
        <v>98</v>
      </c>
      <c r="B16" s="108" t="s">
        <v>331</v>
      </c>
      <c r="C16" s="165">
        <f>SUM('Z_6.1.sz.mell'!C13)</f>
        <v>0</v>
      </c>
      <c r="D16" s="165">
        <f>SUM('Z_6.1.sz.mell'!D13)</f>
        <v>16968600</v>
      </c>
      <c r="E16" s="165">
        <f>SUM('Z_6.1.sz.mell'!E13)</f>
        <v>16968600</v>
      </c>
    </row>
    <row r="17" spans="1:5" s="175" customFormat="1" ht="12" customHeight="1" thickBot="1" x14ac:dyDescent="0.25">
      <c r="A17" s="14" t="s">
        <v>68</v>
      </c>
      <c r="B17" s="109" t="s">
        <v>332</v>
      </c>
      <c r="C17" s="165">
        <f>SUM('Z_6.1.sz.mell'!C14)</f>
        <v>0</v>
      </c>
      <c r="D17" s="165">
        <f>SUM('Z_6.1.sz.mell'!D14)</f>
        <v>0</v>
      </c>
      <c r="E17" s="165">
        <f>SUM('Z_6.1.sz.mell'!E14)</f>
        <v>0</v>
      </c>
    </row>
    <row r="18" spans="1:5" s="175" customFormat="1" ht="12" customHeight="1" thickBot="1" x14ac:dyDescent="0.25">
      <c r="A18" s="18" t="s">
        <v>7</v>
      </c>
      <c r="B18" s="107" t="s">
        <v>165</v>
      </c>
      <c r="C18" s="163">
        <f>+C19+C20+C21+C22+C23</f>
        <v>58906000</v>
      </c>
      <c r="D18" s="163">
        <f>+D19+D20+D21+D22+D23</f>
        <v>73147965</v>
      </c>
      <c r="E18" s="100">
        <f>+E19+E20+E21+E22+E23</f>
        <v>73186989</v>
      </c>
    </row>
    <row r="19" spans="1:5" s="175" customFormat="1" ht="12" customHeight="1" x14ac:dyDescent="0.2">
      <c r="A19" s="13" t="s">
        <v>70</v>
      </c>
      <c r="B19" s="176" t="s">
        <v>166</v>
      </c>
      <c r="C19" s="165">
        <f>SUM('Z_6.1.sz.mell'!C16)</f>
        <v>0</v>
      </c>
      <c r="D19" s="165">
        <f>SUM('Z_6.1.sz.mell'!D16)</f>
        <v>0</v>
      </c>
      <c r="E19" s="165">
        <f>SUM('Z_6.1.sz.mell'!E16)</f>
        <v>0</v>
      </c>
    </row>
    <row r="20" spans="1:5" s="175" customFormat="1" ht="12" customHeight="1" x14ac:dyDescent="0.2">
      <c r="A20" s="12" t="s">
        <v>71</v>
      </c>
      <c r="B20" s="177" t="s">
        <v>167</v>
      </c>
      <c r="C20" s="165">
        <f>SUM('Z_6.1.sz.mell'!C17)</f>
        <v>0</v>
      </c>
      <c r="D20" s="165">
        <f>SUM('Z_6.1.sz.mell'!D17)</f>
        <v>0</v>
      </c>
      <c r="E20" s="165">
        <f>SUM('Z_6.1.sz.mell'!E17)</f>
        <v>0</v>
      </c>
    </row>
    <row r="21" spans="1:5" s="175" customFormat="1" ht="12" customHeight="1" x14ac:dyDescent="0.2">
      <c r="A21" s="12" t="s">
        <v>72</v>
      </c>
      <c r="B21" s="177" t="s">
        <v>324</v>
      </c>
      <c r="C21" s="164">
        <f>SUM('Z_6.1.sz.mell'!C18,'Z_7.sz.mell'!C22,'Z_8.sz.mell'!C22,'Z_9.sz.mell'!C22)</f>
        <v>0</v>
      </c>
      <c r="D21" s="164">
        <f>SUM('Z_6.1.sz.mell'!D18)</f>
        <v>0</v>
      </c>
      <c r="E21" s="164">
        <f>SUM('Z_6.1.sz.mell'!E18)</f>
        <v>0</v>
      </c>
    </row>
    <row r="22" spans="1:5" s="175" customFormat="1" ht="12" customHeight="1" x14ac:dyDescent="0.2">
      <c r="A22" s="12" t="s">
        <v>73</v>
      </c>
      <c r="B22" s="177" t="s">
        <v>325</v>
      </c>
      <c r="C22" s="164"/>
      <c r="D22" s="164"/>
      <c r="E22" s="101"/>
    </row>
    <row r="23" spans="1:5" s="175" customFormat="1" ht="12" customHeight="1" x14ac:dyDescent="0.2">
      <c r="A23" s="12" t="s">
        <v>74</v>
      </c>
      <c r="B23" s="177" t="s">
        <v>168</v>
      </c>
      <c r="C23" s="164">
        <f>SUM('Z_6.1.sz.mell'!C20,'Z_7.sz.mell'!C23,'Z_8.sz.mell'!C23,'Z_9.sz.mell'!C23)</f>
        <v>58906000</v>
      </c>
      <c r="D23" s="164">
        <f>SUM('Z_6.1.sz.mell'!D20,'Z_7.sz.mell'!D23,'Z_8.sz.mell'!D23,'Z_9.sz.mell'!D23)</f>
        <v>73147965</v>
      </c>
      <c r="E23" s="164">
        <f>SUM('Z_6.1.sz.mell'!E20,'Z_7.sz.mell'!E23,'Z_8.sz.mell'!E23,'Z_9.sz.mell'!E23)</f>
        <v>73186989</v>
      </c>
    </row>
    <row r="24" spans="1:5" s="175" customFormat="1" ht="12" customHeight="1" thickBot="1" x14ac:dyDescent="0.25">
      <c r="A24" s="14" t="s">
        <v>81</v>
      </c>
      <c r="B24" s="109" t="s">
        <v>169</v>
      </c>
      <c r="C24" s="166"/>
      <c r="D24" s="166"/>
      <c r="E24" s="103">
        <f>SUM('Z_6.1.sz.mell'!E21)</f>
        <v>4520525</v>
      </c>
    </row>
    <row r="25" spans="1:5" s="175" customFormat="1" ht="12" customHeight="1" thickBot="1" x14ac:dyDescent="0.25">
      <c r="A25" s="18" t="s">
        <v>8</v>
      </c>
      <c r="B25" s="19" t="s">
        <v>170</v>
      </c>
      <c r="C25" s="163">
        <f>+C26+C27+C28+C29+C30</f>
        <v>954078268</v>
      </c>
      <c r="D25" s="163">
        <f>+D26+D27+D28+D29+D30</f>
        <v>335500820</v>
      </c>
      <c r="E25" s="100">
        <f>+E26+E27+E28+E29+E30</f>
        <v>76000626</v>
      </c>
    </row>
    <row r="26" spans="1:5" s="175" customFormat="1" ht="12" customHeight="1" x14ac:dyDescent="0.2">
      <c r="A26" s="13" t="s">
        <v>53</v>
      </c>
      <c r="B26" s="176" t="s">
        <v>171</v>
      </c>
      <c r="C26" s="165">
        <f>SUM('Z_6.1.sz.mell'!C23)</f>
        <v>0</v>
      </c>
      <c r="D26" s="165">
        <f>SUM('Z_6.1.sz.mell'!D23)</f>
        <v>0</v>
      </c>
      <c r="E26" s="165">
        <f>SUM('Z_6.1.sz.mell'!E23)</f>
        <v>0</v>
      </c>
    </row>
    <row r="27" spans="1:5" s="175" customFormat="1" ht="12" customHeight="1" x14ac:dyDescent="0.2">
      <c r="A27" s="12" t="s">
        <v>54</v>
      </c>
      <c r="B27" s="177" t="s">
        <v>172</v>
      </c>
      <c r="C27" s="165">
        <f>SUM('Z_6.1.sz.mell'!C24)</f>
        <v>0</v>
      </c>
      <c r="D27" s="165">
        <f>SUM('Z_6.1.sz.mell'!D24)</f>
        <v>0</v>
      </c>
      <c r="E27" s="165">
        <f>SUM('Z_6.1.sz.mell'!E24)</f>
        <v>0</v>
      </c>
    </row>
    <row r="28" spans="1:5" s="175" customFormat="1" ht="12" customHeight="1" x14ac:dyDescent="0.2">
      <c r="A28" s="12" t="s">
        <v>55</v>
      </c>
      <c r="B28" s="177" t="s">
        <v>326</v>
      </c>
      <c r="C28" s="165">
        <f>SUM('Z_6.1.sz.mell'!C25)</f>
        <v>0</v>
      </c>
      <c r="D28" s="165">
        <f>SUM('Z_6.1.sz.mell'!D25)</f>
        <v>0</v>
      </c>
      <c r="E28" s="165">
        <f>SUM('Z_6.1.sz.mell'!E25)</f>
        <v>0</v>
      </c>
    </row>
    <row r="29" spans="1:5" s="175" customFormat="1" ht="12" customHeight="1" x14ac:dyDescent="0.2">
      <c r="A29" s="12" t="s">
        <v>56</v>
      </c>
      <c r="B29" s="177" t="s">
        <v>327</v>
      </c>
      <c r="C29" s="165">
        <f>SUM('Z_6.1.sz.mell'!C26)</f>
        <v>0</v>
      </c>
      <c r="D29" s="165">
        <f>SUM('Z_6.1.sz.mell'!D26)</f>
        <v>0</v>
      </c>
      <c r="E29" s="165">
        <f>SUM('Z_6.1.sz.mell'!E26)</f>
        <v>0</v>
      </c>
    </row>
    <row r="30" spans="1:5" s="175" customFormat="1" ht="12" customHeight="1" x14ac:dyDescent="0.2">
      <c r="A30" s="12" t="s">
        <v>109</v>
      </c>
      <c r="B30" s="177" t="s">
        <v>173</v>
      </c>
      <c r="C30" s="165">
        <f>SUM('Z_6.1.sz.mell'!C27)</f>
        <v>954078268</v>
      </c>
      <c r="D30" s="165">
        <f>SUM('Z_6.1.sz.mell'!D27)</f>
        <v>335500820</v>
      </c>
      <c r="E30" s="165">
        <f>SUM('Z_6.1.sz.mell'!E27)</f>
        <v>76000626</v>
      </c>
    </row>
    <row r="31" spans="1:5" s="175" customFormat="1" ht="12" customHeight="1" thickBot="1" x14ac:dyDescent="0.25">
      <c r="A31" s="14" t="s">
        <v>110</v>
      </c>
      <c r="B31" s="178" t="s">
        <v>174</v>
      </c>
      <c r="C31" s="165">
        <f>SUM('Z_6.1.sz.mell'!C28)</f>
        <v>28938785</v>
      </c>
      <c r="D31" s="165">
        <f>SUM('Z_6.1.sz.mell'!D28)</f>
        <v>28938785</v>
      </c>
      <c r="E31" s="165">
        <f>SUM('Z_6.1.sz.mell'!E28)</f>
        <v>28938785</v>
      </c>
    </row>
    <row r="32" spans="1:5" s="175" customFormat="1" ht="12" customHeight="1" thickBot="1" x14ac:dyDescent="0.25">
      <c r="A32" s="18" t="s">
        <v>111</v>
      </c>
      <c r="B32" s="19" t="s">
        <v>477</v>
      </c>
      <c r="C32" s="169">
        <f>SUM(C33:C38)</f>
        <v>140900000</v>
      </c>
      <c r="D32" s="169">
        <f>SUM(D33:D38)</f>
        <v>142900000</v>
      </c>
      <c r="E32" s="205">
        <f>SUM(E33:E38)</f>
        <v>180236574</v>
      </c>
    </row>
    <row r="33" spans="1:5" s="175" customFormat="1" ht="12" customHeight="1" x14ac:dyDescent="0.2">
      <c r="A33" s="13" t="s">
        <v>175</v>
      </c>
      <c r="B33" s="176" t="s">
        <v>478</v>
      </c>
      <c r="C33" s="165">
        <f>SUM('Z_6.1.sz.mell'!C30)</f>
        <v>10000000</v>
      </c>
      <c r="D33" s="165">
        <f>SUM('Z_6.1.sz.mell'!D30)</f>
        <v>10000000</v>
      </c>
      <c r="E33" s="165">
        <f>SUM('Z_6.1.sz.mell'!E30)</f>
        <v>11681425</v>
      </c>
    </row>
    <row r="34" spans="1:5" s="175" customFormat="1" ht="12" customHeight="1" x14ac:dyDescent="0.2">
      <c r="A34" s="12" t="s">
        <v>176</v>
      </c>
      <c r="B34" s="177" t="s">
        <v>479</v>
      </c>
      <c r="C34" s="165">
        <f>SUM('Z_6.1.sz.mell'!C31)</f>
        <v>24000000</v>
      </c>
      <c r="D34" s="165">
        <f>SUM('Z_6.1.sz.mell'!D31)</f>
        <v>24000000</v>
      </c>
      <c r="E34" s="165">
        <f>SUM('Z_6.1.sz.mell'!E31)</f>
        <v>25928479</v>
      </c>
    </row>
    <row r="35" spans="1:5" s="175" customFormat="1" ht="12" customHeight="1" x14ac:dyDescent="0.2">
      <c r="A35" s="12" t="s">
        <v>177</v>
      </c>
      <c r="B35" s="177" t="s">
        <v>480</v>
      </c>
      <c r="C35" s="165">
        <f>SUM('Z_6.1.sz.mell'!C32)</f>
        <v>95400000</v>
      </c>
      <c r="D35" s="165">
        <f>SUM('Z_6.1.sz.mell'!D32)</f>
        <v>95400000</v>
      </c>
      <c r="E35" s="165">
        <f>SUM('Z_6.1.sz.mell'!E32)</f>
        <v>125683276</v>
      </c>
    </row>
    <row r="36" spans="1:5" s="175" customFormat="1" ht="12" customHeight="1" x14ac:dyDescent="0.2">
      <c r="A36" s="12" t="s">
        <v>178</v>
      </c>
      <c r="B36" s="177" t="s">
        <v>481</v>
      </c>
      <c r="C36" s="165">
        <f>SUM('Z_6.1.sz.mell'!C33)</f>
        <v>10000000</v>
      </c>
      <c r="D36" s="165">
        <f>SUM('Z_6.1.sz.mell'!D33)</f>
        <v>10000000</v>
      </c>
      <c r="E36" s="165">
        <f>SUM('Z_6.1.sz.mell'!E33)</f>
        <v>12900523</v>
      </c>
    </row>
    <row r="37" spans="1:5" s="175" customFormat="1" ht="12" customHeight="1" x14ac:dyDescent="0.2">
      <c r="A37" s="12" t="s">
        <v>482</v>
      </c>
      <c r="B37" s="177" t="s">
        <v>179</v>
      </c>
      <c r="C37" s="165">
        <f>SUM('Z_6.1.sz.mell'!C34)</f>
        <v>0</v>
      </c>
      <c r="D37" s="165">
        <f>SUM('Z_6.1.sz.mell'!D34)</f>
        <v>0</v>
      </c>
      <c r="E37" s="165">
        <f>SUM('Z_6.1.sz.mell'!E34)</f>
        <v>519300</v>
      </c>
    </row>
    <row r="38" spans="1:5" s="175" customFormat="1" ht="12" customHeight="1" thickBot="1" x14ac:dyDescent="0.25">
      <c r="A38" s="14" t="s">
        <v>484</v>
      </c>
      <c r="B38" s="313" t="s">
        <v>181</v>
      </c>
      <c r="C38" s="165">
        <f>SUM('Z_6.1.sz.mell'!C35)</f>
        <v>1500000</v>
      </c>
      <c r="D38" s="165">
        <f>SUM('Z_6.1.sz.mell'!D35)</f>
        <v>3500000</v>
      </c>
      <c r="E38" s="165">
        <f>SUM('Z_6.1.sz.mell'!E35)</f>
        <v>3523571</v>
      </c>
    </row>
    <row r="39" spans="1:5" s="175" customFormat="1" ht="12" customHeight="1" thickBot="1" x14ac:dyDescent="0.25">
      <c r="A39" s="18" t="s">
        <v>10</v>
      </c>
      <c r="B39" s="19" t="s">
        <v>333</v>
      </c>
      <c r="C39" s="163">
        <f>SUM(C40:C50)</f>
        <v>53636050</v>
      </c>
      <c r="D39" s="163">
        <f>SUM(D40:D50)</f>
        <v>53818086</v>
      </c>
      <c r="E39" s="100">
        <f>SUM(E40:E50)</f>
        <v>43963757</v>
      </c>
    </row>
    <row r="40" spans="1:5" s="175" customFormat="1" ht="12" customHeight="1" x14ac:dyDescent="0.2">
      <c r="A40" s="13" t="s">
        <v>57</v>
      </c>
      <c r="B40" s="176" t="s">
        <v>184</v>
      </c>
      <c r="C40" s="165">
        <f>SUM('Z_6.1.sz.mell'!C37,'Z_7.sz.mell'!C9,'Z_8.sz.mell'!C9,'Z_9.sz.mell'!C9)</f>
        <v>8188000</v>
      </c>
      <c r="D40" s="165">
        <f>SUM('Z_6.1.sz.mell'!D37,'Z_7.sz.mell'!D9,'Z_8.sz.mell'!D9,'Z_9.sz.mell'!D9)</f>
        <v>8188000</v>
      </c>
      <c r="E40" s="165">
        <f>SUM('Z_6.1.sz.mell'!E37,'Z_7.sz.mell'!E9,'Z_8.sz.mell'!E9,'Z_9.sz.mell'!E9)</f>
        <v>4949644</v>
      </c>
    </row>
    <row r="41" spans="1:5" s="175" customFormat="1" ht="12" customHeight="1" x14ac:dyDescent="0.2">
      <c r="A41" s="12" t="s">
        <v>58</v>
      </c>
      <c r="B41" s="177" t="s">
        <v>185</v>
      </c>
      <c r="C41" s="165">
        <f>SUM('Z_6.1.sz.mell'!C38,'Z_7.sz.mell'!C10,'Z_8.sz.mell'!C10,'Z_9.sz.mell'!C10)</f>
        <v>6930000</v>
      </c>
      <c r="D41" s="165">
        <f>SUM('Z_6.1.sz.mell'!D38,'Z_7.sz.mell'!D10,'Z_8.sz.mell'!D10,'Z_9.sz.mell'!D10)</f>
        <v>15046036</v>
      </c>
      <c r="E41" s="165">
        <f>SUM('Z_6.1.sz.mell'!E38,'Z_7.sz.mell'!E10,'Z_8.sz.mell'!E10,'Z_9.sz.mell'!E10)</f>
        <v>15554344</v>
      </c>
    </row>
    <row r="42" spans="1:5" s="175" customFormat="1" ht="12" customHeight="1" x14ac:dyDescent="0.2">
      <c r="A42" s="12" t="s">
        <v>59</v>
      </c>
      <c r="B42" s="177" t="s">
        <v>186</v>
      </c>
      <c r="C42" s="165">
        <f>SUM('Z_6.1.sz.mell'!C39,'Z_7.sz.mell'!C11,'Z_8.sz.mell'!C11,'Z_9.sz.mell'!C11)</f>
        <v>4124000</v>
      </c>
      <c r="D42" s="165">
        <f>SUM('Z_6.1.sz.mell'!D39,'Z_7.sz.mell'!D11,'Z_8.sz.mell'!D11,'Z_9.sz.mell'!D11)</f>
        <v>8190000</v>
      </c>
      <c r="E42" s="165">
        <f>SUM('Z_6.1.sz.mell'!E39,'Z_7.sz.mell'!E11,'Z_8.sz.mell'!E11,'Z_9.sz.mell'!E11)</f>
        <v>5333841</v>
      </c>
    </row>
    <row r="43" spans="1:5" s="175" customFormat="1" ht="12" customHeight="1" x14ac:dyDescent="0.2">
      <c r="A43" s="12" t="s">
        <v>113</v>
      </c>
      <c r="B43" s="177" t="s">
        <v>187</v>
      </c>
      <c r="C43" s="165">
        <f>SUM('Z_6.1.sz.mell'!C40,'Z_7.sz.mell'!C12,'Z_8.sz.mell'!C12,'Z_9.sz.mell'!C12)</f>
        <v>400000</v>
      </c>
      <c r="D43" s="165">
        <f>SUM('Z_6.1.sz.mell'!D40,'Z_7.sz.mell'!D12,'Z_8.sz.mell'!D12,'Z_9.sz.mell'!D12)</f>
        <v>400000</v>
      </c>
      <c r="E43" s="165">
        <f>SUM('Z_6.1.sz.mell'!E40,'Z_7.sz.mell'!E12,'Z_8.sz.mell'!E12,'Z_9.sz.mell'!E12)</f>
        <v>14016</v>
      </c>
    </row>
    <row r="44" spans="1:5" s="175" customFormat="1" ht="12" customHeight="1" x14ac:dyDescent="0.2">
      <c r="A44" s="12" t="s">
        <v>114</v>
      </c>
      <c r="B44" s="177" t="s">
        <v>188</v>
      </c>
      <c r="C44" s="165">
        <f>SUM('Z_6.1.sz.mell'!C41,'Z_7.sz.mell'!C13,'Z_8.sz.mell'!C13,'Z_9.sz.mell'!C13)</f>
        <v>13481000</v>
      </c>
      <c r="D44" s="165">
        <f>SUM('Z_6.1.sz.mell'!D41,'Z_7.sz.mell'!D13,'Z_8.sz.mell'!D13,'Z_9.sz.mell'!D13)</f>
        <v>13481000</v>
      </c>
      <c r="E44" s="165">
        <f>SUM('Z_6.1.sz.mell'!E41,'Z_7.sz.mell'!E13,'Z_8.sz.mell'!E13,'Z_9.sz.mell'!E13)</f>
        <v>11264077</v>
      </c>
    </row>
    <row r="45" spans="1:5" s="175" customFormat="1" ht="12" customHeight="1" x14ac:dyDescent="0.2">
      <c r="A45" s="12" t="s">
        <v>115</v>
      </c>
      <c r="B45" s="177" t="s">
        <v>189</v>
      </c>
      <c r="C45" s="165">
        <f>SUM('Z_6.1.sz.mell'!C42,'Z_7.sz.mell'!C14,'Z_8.sz.mell'!C14,'Z_9.sz.mell'!C14)</f>
        <v>7813000</v>
      </c>
      <c r="D45" s="165">
        <f>SUM('Z_6.1.sz.mell'!D42,'Z_7.sz.mell'!D14,'Z_8.sz.mell'!D14,'Z_9.sz.mell'!D14)</f>
        <v>7813000</v>
      </c>
      <c r="E45" s="165">
        <f>SUM('Z_6.1.sz.mell'!E42,'Z_7.sz.mell'!E14,'Z_8.sz.mell'!E14,'Z_9.sz.mell'!E14)</f>
        <v>5851007</v>
      </c>
    </row>
    <row r="46" spans="1:5" s="175" customFormat="1" ht="12" customHeight="1" x14ac:dyDescent="0.2">
      <c r="A46" s="12" t="s">
        <v>116</v>
      </c>
      <c r="B46" s="177" t="s">
        <v>190</v>
      </c>
      <c r="C46" s="165">
        <f>SUM('Z_6.1.sz.mell'!C43,'Z_7.sz.mell'!C15,'Z_8.sz.mell'!C15,'Z_9.sz.mell'!C15)</f>
        <v>12000000</v>
      </c>
      <c r="D46" s="165">
        <f>SUM('Z_6.1.sz.mell'!D43,'Z_7.sz.mell'!D15,'Z_8.sz.mell'!D15,'Z_9.sz.mell'!D15)</f>
        <v>0</v>
      </c>
      <c r="E46" s="165">
        <f>SUM('Z_6.1.sz.mell'!E43,'Z_7.sz.mell'!E15,'Z_8.sz.mell'!E15,'Z_9.sz.mell'!E15)</f>
        <v>0</v>
      </c>
    </row>
    <row r="47" spans="1:5" s="175" customFormat="1" ht="12" customHeight="1" x14ac:dyDescent="0.2">
      <c r="A47" s="12" t="s">
        <v>117</v>
      </c>
      <c r="B47" s="177" t="s">
        <v>485</v>
      </c>
      <c r="C47" s="165">
        <f>SUM('Z_6.1.sz.mell'!C44,'Z_7.sz.mell'!C16,'Z_8.sz.mell'!C16,'Z_9.sz.mell'!C16)</f>
        <v>0</v>
      </c>
      <c r="D47" s="165">
        <f>SUM('Z_6.1.sz.mell'!D44,'Z_7.sz.mell'!D16,'Z_8.sz.mell'!D16,'Z_9.sz.mell'!D16)</f>
        <v>0</v>
      </c>
      <c r="E47" s="165">
        <f>SUM('Z_6.1.sz.mell'!E44,'Z_7.sz.mell'!E16,'Z_8.sz.mell'!E16,'Z_9.sz.mell'!E16)</f>
        <v>166</v>
      </c>
    </row>
    <row r="48" spans="1:5" s="175" customFormat="1" ht="12" customHeight="1" x14ac:dyDescent="0.2">
      <c r="A48" s="12" t="s">
        <v>182</v>
      </c>
      <c r="B48" s="177" t="s">
        <v>192</v>
      </c>
      <c r="C48" s="165">
        <f>SUM('Z_6.1.sz.mell'!C45,'Z_7.sz.mell'!C17,'Z_8.sz.mell'!C17,'Z_9.sz.mell'!C17)</f>
        <v>0</v>
      </c>
      <c r="D48" s="165">
        <f>SUM('Z_6.1.sz.mell'!D45,'Z_7.sz.mell'!D17,'Z_8.sz.mell'!D17,'Z_9.sz.mell'!D17)</f>
        <v>0</v>
      </c>
      <c r="E48" s="165">
        <f>SUM('Z_6.1.sz.mell'!E45,'Z_7.sz.mell'!E17,'Z_8.sz.mell'!E17,'Z_9.sz.mell'!E17)</f>
        <v>0</v>
      </c>
    </row>
    <row r="49" spans="1:5" s="175" customFormat="1" ht="12" customHeight="1" x14ac:dyDescent="0.2">
      <c r="A49" s="14" t="s">
        <v>183</v>
      </c>
      <c r="B49" s="178" t="s">
        <v>335</v>
      </c>
      <c r="C49" s="165">
        <f>SUM('Z_6.1.sz.mell'!C46,'Z_7.sz.mell'!C18,'Z_8.sz.mell'!C18,'Z_9.sz.mell'!C18)</f>
        <v>0</v>
      </c>
      <c r="D49" s="165">
        <f>SUM('Z_6.1.sz.mell'!D46,'Z_7.sz.mell'!D18,'Z_8.sz.mell'!D18,'Z_9.sz.mell'!D18)</f>
        <v>0</v>
      </c>
      <c r="E49" s="165">
        <f>SUM('Z_6.1.sz.mell'!E46,'Z_7.sz.mell'!E18,'Z_8.sz.mell'!E18,'Z_9.sz.mell'!E18)</f>
        <v>245390</v>
      </c>
    </row>
    <row r="50" spans="1:5" s="175" customFormat="1" ht="12" customHeight="1" thickBot="1" x14ac:dyDescent="0.25">
      <c r="A50" s="14" t="s">
        <v>334</v>
      </c>
      <c r="B50" s="109" t="s">
        <v>193</v>
      </c>
      <c r="C50" s="165">
        <f>SUM('Z_6.1.sz.mell'!C47,'Z_7.sz.mell'!C19,'Z_8.sz.mell'!C19,'Z_9.sz.mell'!C19)</f>
        <v>700050</v>
      </c>
      <c r="D50" s="165">
        <f>SUM('Z_6.1.sz.mell'!D47,'Z_7.sz.mell'!D19,'Z_8.sz.mell'!D19,'Z_9.sz.mell'!D19)</f>
        <v>700050</v>
      </c>
      <c r="E50" s="165">
        <f>SUM('Z_6.1.sz.mell'!E47,'Z_7.sz.mell'!E19,'Z_8.sz.mell'!E19,'Z_9.sz.mell'!E19)</f>
        <v>751272</v>
      </c>
    </row>
    <row r="51" spans="1:5" s="175" customFormat="1" ht="12" customHeight="1" thickBot="1" x14ac:dyDescent="0.25">
      <c r="A51" s="18" t="s">
        <v>11</v>
      </c>
      <c r="B51" s="19" t="s">
        <v>194</v>
      </c>
      <c r="C51" s="163">
        <f>SUM(C52:C56)</f>
        <v>0</v>
      </c>
      <c r="D51" s="163">
        <f>SUM(D52:D56)</f>
        <v>0</v>
      </c>
      <c r="E51" s="100">
        <f>SUM(E52:E56)</f>
        <v>2419332</v>
      </c>
    </row>
    <row r="52" spans="1:5" s="175" customFormat="1" ht="12" customHeight="1" x14ac:dyDescent="0.2">
      <c r="A52" s="13" t="s">
        <v>60</v>
      </c>
      <c r="B52" s="176" t="s">
        <v>198</v>
      </c>
      <c r="C52" s="165">
        <f>SUM('Z_6.1.sz.mell'!C49)</f>
        <v>0</v>
      </c>
      <c r="D52" s="165">
        <f>SUM('Z_6.1.sz.mell'!D49)</f>
        <v>0</v>
      </c>
      <c r="E52" s="165">
        <f>SUM('Z_6.1.sz.mell'!E49)</f>
        <v>0</v>
      </c>
    </row>
    <row r="53" spans="1:5" s="175" customFormat="1" ht="12" customHeight="1" x14ac:dyDescent="0.2">
      <c r="A53" s="12" t="s">
        <v>61</v>
      </c>
      <c r="B53" s="177" t="s">
        <v>199</v>
      </c>
      <c r="C53" s="165">
        <f>SUM('Z_6.1.sz.mell'!C50)</f>
        <v>0</v>
      </c>
      <c r="D53" s="165">
        <f>SUM('Z_6.1.sz.mell'!D50)</f>
        <v>0</v>
      </c>
      <c r="E53" s="165">
        <f>SUM('Z_6.1.sz.mell'!E50)</f>
        <v>2294332</v>
      </c>
    </row>
    <row r="54" spans="1:5" s="175" customFormat="1" ht="12" customHeight="1" x14ac:dyDescent="0.2">
      <c r="A54" s="12" t="s">
        <v>195</v>
      </c>
      <c r="B54" s="177" t="s">
        <v>200</v>
      </c>
      <c r="C54" s="165">
        <f>SUM('Z_6.1.sz.mell'!C51)</f>
        <v>0</v>
      </c>
      <c r="D54" s="165">
        <f>SUM('Z_6.1.sz.mell'!D51)</f>
        <v>0</v>
      </c>
      <c r="E54" s="165">
        <f>SUM('Z_6.1.sz.mell'!E51)</f>
        <v>125000</v>
      </c>
    </row>
    <row r="55" spans="1:5" s="175" customFormat="1" ht="12" customHeight="1" x14ac:dyDescent="0.2">
      <c r="A55" s="12" t="s">
        <v>196</v>
      </c>
      <c r="B55" s="177" t="s">
        <v>201</v>
      </c>
      <c r="C55" s="165">
        <f>SUM('Z_6.1.sz.mell'!C52)</f>
        <v>0</v>
      </c>
      <c r="D55" s="165">
        <f>SUM('Z_6.1.sz.mell'!D52)</f>
        <v>0</v>
      </c>
      <c r="E55" s="165">
        <f>SUM('Z_6.1.sz.mell'!E52)</f>
        <v>0</v>
      </c>
    </row>
    <row r="56" spans="1:5" s="175" customFormat="1" ht="12" customHeight="1" thickBot="1" x14ac:dyDescent="0.25">
      <c r="A56" s="14" t="s">
        <v>197</v>
      </c>
      <c r="B56" s="109" t="s">
        <v>202</v>
      </c>
      <c r="C56" s="165">
        <f>SUM('Z_6.1.sz.mell'!C53)</f>
        <v>0</v>
      </c>
      <c r="D56" s="165">
        <f>SUM('Z_6.1.sz.mell'!D53)</f>
        <v>0</v>
      </c>
      <c r="E56" s="165">
        <f>SUM('Z_6.1.sz.mell'!E53)</f>
        <v>0</v>
      </c>
    </row>
    <row r="57" spans="1:5" s="175" customFormat="1" ht="12" customHeight="1" thickBot="1" x14ac:dyDescent="0.25">
      <c r="A57" s="18" t="s">
        <v>118</v>
      </c>
      <c r="B57" s="19" t="s">
        <v>203</v>
      </c>
      <c r="C57" s="163">
        <f>SUM(C58:C60)</f>
        <v>0</v>
      </c>
      <c r="D57" s="163">
        <f>SUM(D58:D60)</f>
        <v>0</v>
      </c>
      <c r="E57" s="100">
        <f>SUM(E58:E60)</f>
        <v>8115642</v>
      </c>
    </row>
    <row r="58" spans="1:5" s="175" customFormat="1" ht="12" customHeight="1" x14ac:dyDescent="0.2">
      <c r="A58" s="13" t="s">
        <v>62</v>
      </c>
      <c r="B58" s="176" t="s">
        <v>204</v>
      </c>
      <c r="C58" s="165">
        <f>SUM('Z_6.1.sz.mell'!C55)</f>
        <v>0</v>
      </c>
      <c r="D58" s="165">
        <f>SUM('Z_6.1.sz.mell'!D55)</f>
        <v>0</v>
      </c>
      <c r="E58" s="165">
        <f>SUM('Z_6.1.sz.mell'!E55)</f>
        <v>0</v>
      </c>
    </row>
    <row r="59" spans="1:5" s="175" customFormat="1" ht="12" customHeight="1" x14ac:dyDescent="0.2">
      <c r="A59" s="12" t="s">
        <v>63</v>
      </c>
      <c r="B59" s="177" t="s">
        <v>328</v>
      </c>
      <c r="C59" s="165">
        <f>SUM('Z_6.1.sz.mell'!C56)</f>
        <v>0</v>
      </c>
      <c r="D59" s="165">
        <f>SUM('Z_6.1.sz.mell'!D56,'Z_7.sz.mell'!D22)</f>
        <v>0</v>
      </c>
      <c r="E59" s="165">
        <f>SUM('Z_6.1.sz.mell'!E56,'Z_7.sz.mell'!E22)</f>
        <v>3635000</v>
      </c>
    </row>
    <row r="60" spans="1:5" s="175" customFormat="1" ht="12" customHeight="1" x14ac:dyDescent="0.2">
      <c r="A60" s="12" t="s">
        <v>207</v>
      </c>
      <c r="B60" s="177" t="s">
        <v>205</v>
      </c>
      <c r="C60" s="165">
        <f>SUM('Z_6.1.sz.mell'!C57)</f>
        <v>0</v>
      </c>
      <c r="D60" s="165">
        <f>SUM('Z_6.1.sz.mell'!D57)</f>
        <v>0</v>
      </c>
      <c r="E60" s="165">
        <f>SUM('Z_6.1.sz.mell'!E57)</f>
        <v>4480642</v>
      </c>
    </row>
    <row r="61" spans="1:5" s="175" customFormat="1" ht="12" customHeight="1" thickBot="1" x14ac:dyDescent="0.25">
      <c r="A61" s="14" t="s">
        <v>208</v>
      </c>
      <c r="B61" s="109" t="s">
        <v>206</v>
      </c>
      <c r="C61" s="165">
        <f>SUM('Z_6.1.sz.mell'!C58)</f>
        <v>0</v>
      </c>
      <c r="D61" s="165">
        <f>SUM('Z_6.1.sz.mell'!D58)</f>
        <v>0</v>
      </c>
      <c r="E61" s="165">
        <f>SUM('Z_6.1.sz.mell'!E58)</f>
        <v>0</v>
      </c>
    </row>
    <row r="62" spans="1:5" s="175" customFormat="1" ht="12" customHeight="1" thickBot="1" x14ac:dyDescent="0.25">
      <c r="A62" s="18" t="s">
        <v>13</v>
      </c>
      <c r="B62" s="107" t="s">
        <v>209</v>
      </c>
      <c r="C62" s="163">
        <f>SUM(C63:C65)</f>
        <v>556000</v>
      </c>
      <c r="D62" s="163">
        <f>SUM(D63:D65)</f>
        <v>1556000</v>
      </c>
      <c r="E62" s="100">
        <f>SUM(E63:E65)</f>
        <v>162823207</v>
      </c>
    </row>
    <row r="63" spans="1:5" s="175" customFormat="1" ht="12" customHeight="1" x14ac:dyDescent="0.2">
      <c r="A63" s="13" t="s">
        <v>119</v>
      </c>
      <c r="B63" s="176" t="s">
        <v>211</v>
      </c>
      <c r="C63" s="165">
        <f>SUM('Z_6.1.sz.mell'!C60)</f>
        <v>0</v>
      </c>
      <c r="D63" s="165">
        <f>SUM('Z_6.1.sz.mell'!D60)</f>
        <v>0</v>
      </c>
      <c r="E63" s="165">
        <f>SUM('Z_6.1.sz.mell'!E60)</f>
        <v>0</v>
      </c>
    </row>
    <row r="64" spans="1:5" s="175" customFormat="1" ht="12" customHeight="1" x14ac:dyDescent="0.2">
      <c r="A64" s="12" t="s">
        <v>120</v>
      </c>
      <c r="B64" s="177" t="s">
        <v>329</v>
      </c>
      <c r="C64" s="165">
        <f>SUM('Z_6.1.sz.mell'!C61)</f>
        <v>556000</v>
      </c>
      <c r="D64" s="165">
        <f>SUM('Z_6.1.sz.mell'!D61)</f>
        <v>1556000</v>
      </c>
      <c r="E64" s="165">
        <f>SUM('Z_6.1.sz.mell'!E61)</f>
        <v>1093750</v>
      </c>
    </row>
    <row r="65" spans="1:5" s="175" customFormat="1" ht="12" customHeight="1" x14ac:dyDescent="0.2">
      <c r="A65" s="12" t="s">
        <v>143</v>
      </c>
      <c r="B65" s="177" t="s">
        <v>212</v>
      </c>
      <c r="C65" s="165">
        <f>SUM('Z_6.1.sz.mell'!C62)</f>
        <v>0</v>
      </c>
      <c r="D65" s="165">
        <f>SUM('Z_6.1.sz.mell'!D62)</f>
        <v>0</v>
      </c>
      <c r="E65" s="165">
        <f>SUM('Z_6.1.sz.mell'!E62)</f>
        <v>161729457</v>
      </c>
    </row>
    <row r="66" spans="1:5" s="175" customFormat="1" ht="12" customHeight="1" thickBot="1" x14ac:dyDescent="0.25">
      <c r="A66" s="14" t="s">
        <v>210</v>
      </c>
      <c r="B66" s="109" t="s">
        <v>213</v>
      </c>
      <c r="C66" s="165">
        <f>SUM('Z_6.1.sz.mell'!C63)</f>
        <v>0</v>
      </c>
      <c r="D66" s="165">
        <f>SUM('Z_6.1.sz.mell'!D63)</f>
        <v>0</v>
      </c>
      <c r="E66" s="165">
        <f>SUM('Z_6.1.sz.mell'!E63)</f>
        <v>0</v>
      </c>
    </row>
    <row r="67" spans="1:5" s="175" customFormat="1" ht="12" customHeight="1" thickBot="1" x14ac:dyDescent="0.25">
      <c r="A67" s="230" t="s">
        <v>375</v>
      </c>
      <c r="B67" s="19" t="s">
        <v>214</v>
      </c>
      <c r="C67" s="169">
        <f>+C11+C18+C25+C32+C39+C51+C57+C62</f>
        <v>1489082170</v>
      </c>
      <c r="D67" s="169">
        <f>+D11+D18+D25+D32+D39+D51+D57+D62</f>
        <v>903598434</v>
      </c>
      <c r="E67" s="205">
        <f>+E11+E18+E25+E32+E39+E51+E57+E62</f>
        <v>843421690</v>
      </c>
    </row>
    <row r="68" spans="1:5" s="175" customFormat="1" ht="12" customHeight="1" thickBot="1" x14ac:dyDescent="0.25">
      <c r="A68" s="217" t="s">
        <v>215</v>
      </c>
      <c r="B68" s="107" t="s">
        <v>216</v>
      </c>
      <c r="C68" s="163">
        <f>SUM(C69:C71)</f>
        <v>0</v>
      </c>
      <c r="D68" s="163">
        <f>SUM(D69:D71)</f>
        <v>0</v>
      </c>
      <c r="E68" s="100">
        <f>SUM(E69:E71)</f>
        <v>0</v>
      </c>
    </row>
    <row r="69" spans="1:5" s="175" customFormat="1" ht="12" customHeight="1" x14ac:dyDescent="0.2">
      <c r="A69" s="13" t="s">
        <v>244</v>
      </c>
      <c r="B69" s="176" t="s">
        <v>217</v>
      </c>
      <c r="C69" s="167"/>
      <c r="D69" s="167"/>
      <c r="E69" s="104"/>
    </row>
    <row r="70" spans="1:5" s="175" customFormat="1" ht="12" customHeight="1" x14ac:dyDescent="0.2">
      <c r="A70" s="12" t="s">
        <v>253</v>
      </c>
      <c r="B70" s="177" t="s">
        <v>218</v>
      </c>
      <c r="C70" s="167"/>
      <c r="D70" s="167"/>
      <c r="E70" s="104"/>
    </row>
    <row r="71" spans="1:5" s="175" customFormat="1" ht="12" customHeight="1" thickBot="1" x14ac:dyDescent="0.25">
      <c r="A71" s="14" t="s">
        <v>254</v>
      </c>
      <c r="B71" s="226" t="s">
        <v>360</v>
      </c>
      <c r="C71" s="167"/>
      <c r="D71" s="167"/>
      <c r="E71" s="104"/>
    </row>
    <row r="72" spans="1:5" s="175" customFormat="1" ht="12" customHeight="1" thickBot="1" x14ac:dyDescent="0.25">
      <c r="A72" s="217" t="s">
        <v>220</v>
      </c>
      <c r="B72" s="107" t="s">
        <v>221</v>
      </c>
      <c r="C72" s="163">
        <f>SUM(C73:C76)</f>
        <v>0</v>
      </c>
      <c r="D72" s="163">
        <f>SUM(D73:D76)</f>
        <v>0</v>
      </c>
      <c r="E72" s="100">
        <f>SUM(E73:E76)</f>
        <v>0</v>
      </c>
    </row>
    <row r="73" spans="1:5" s="175" customFormat="1" ht="12" customHeight="1" x14ac:dyDescent="0.2">
      <c r="A73" s="13" t="s">
        <v>99</v>
      </c>
      <c r="B73" s="351" t="s">
        <v>222</v>
      </c>
      <c r="C73" s="167"/>
      <c r="D73" s="167"/>
      <c r="E73" s="104"/>
    </row>
    <row r="74" spans="1:5" s="175" customFormat="1" ht="12" customHeight="1" x14ac:dyDescent="0.2">
      <c r="A74" s="12" t="s">
        <v>100</v>
      </c>
      <c r="B74" s="351" t="s">
        <v>492</v>
      </c>
      <c r="C74" s="167"/>
      <c r="D74" s="167"/>
      <c r="E74" s="104"/>
    </row>
    <row r="75" spans="1:5" s="175" customFormat="1" ht="12" customHeight="1" x14ac:dyDescent="0.2">
      <c r="A75" s="12" t="s">
        <v>245</v>
      </c>
      <c r="B75" s="351" t="s">
        <v>223</v>
      </c>
      <c r="C75" s="167"/>
      <c r="D75" s="167"/>
      <c r="E75" s="104"/>
    </row>
    <row r="76" spans="1:5" s="175" customFormat="1" ht="12" customHeight="1" thickBot="1" x14ac:dyDescent="0.25">
      <c r="A76" s="14" t="s">
        <v>246</v>
      </c>
      <c r="B76" s="352" t="s">
        <v>493</v>
      </c>
      <c r="C76" s="167"/>
      <c r="D76" s="167"/>
      <c r="E76" s="104"/>
    </row>
    <row r="77" spans="1:5" s="175" customFormat="1" ht="12" customHeight="1" thickBot="1" x14ac:dyDescent="0.25">
      <c r="A77" s="217" t="s">
        <v>224</v>
      </c>
      <c r="B77" s="107" t="s">
        <v>225</v>
      </c>
      <c r="C77" s="163">
        <f>SUM(C78:C79)</f>
        <v>63412000</v>
      </c>
      <c r="D77" s="163">
        <f>SUM(D78:D79)</f>
        <v>682108250</v>
      </c>
      <c r="E77" s="100">
        <f>SUM(E78:E79)</f>
        <v>682108250</v>
      </c>
    </row>
    <row r="78" spans="1:5" s="175" customFormat="1" ht="12" customHeight="1" x14ac:dyDescent="0.2">
      <c r="A78" s="13" t="s">
        <v>247</v>
      </c>
      <c r="B78" s="176" t="s">
        <v>226</v>
      </c>
      <c r="C78" s="167">
        <f>SUM('Z_6.1.sz.mell'!C75,'Z_7.sz.mell'!C39,'Z_8.sz.mell'!C39,'Z_9.sz.mell'!C39)</f>
        <v>63412000</v>
      </c>
      <c r="D78" s="167">
        <f>SUM('Z_6.1.sz.mell'!D75,'Z_7.sz.mell'!D39,'Z_8.sz.mell'!D39,'Z_9.sz.mell'!D39)</f>
        <v>681465975</v>
      </c>
      <c r="E78" s="167">
        <f>SUM('Z_6.1.sz.mell'!E75,'Z_7.sz.mell'!E39,'Z_8.sz.mell'!E39,'Z_9.sz.mell'!E39)</f>
        <v>681465975</v>
      </c>
    </row>
    <row r="79" spans="1:5" s="175" customFormat="1" ht="12" customHeight="1" thickBot="1" x14ac:dyDescent="0.25">
      <c r="A79" s="14" t="s">
        <v>248</v>
      </c>
      <c r="B79" s="109" t="s">
        <v>227</v>
      </c>
      <c r="C79" s="165">
        <f>SUM('Z_6.1.sz.mell'!C76)</f>
        <v>0</v>
      </c>
      <c r="D79" s="165">
        <f>SUM('Z_6.1.sz.mell'!D76)</f>
        <v>642275</v>
      </c>
      <c r="E79" s="165">
        <f>SUM('Z_6.1.sz.mell'!E76)</f>
        <v>642275</v>
      </c>
    </row>
    <row r="80" spans="1:5" s="175" customFormat="1" ht="12" customHeight="1" thickBot="1" x14ac:dyDescent="0.25">
      <c r="A80" s="217" t="s">
        <v>228</v>
      </c>
      <c r="B80" s="107" t="s">
        <v>229</v>
      </c>
      <c r="C80" s="163">
        <f>SUM(C81:C83)</f>
        <v>0</v>
      </c>
      <c r="D80" s="163">
        <f>SUM(D81:D83)</f>
        <v>0</v>
      </c>
      <c r="E80" s="100">
        <f>SUM(E81:E83)</f>
        <v>10632509</v>
      </c>
    </row>
    <row r="81" spans="1:5" s="175" customFormat="1" ht="12" customHeight="1" x14ac:dyDescent="0.2">
      <c r="A81" s="13" t="s">
        <v>249</v>
      </c>
      <c r="B81" s="176" t="s">
        <v>230</v>
      </c>
      <c r="C81" s="165">
        <f>SUM('Z_6.1.sz.mell'!C78)</f>
        <v>0</v>
      </c>
      <c r="D81" s="165">
        <f>SUM('Z_6.1.sz.mell'!D78)</f>
        <v>0</v>
      </c>
      <c r="E81" s="165">
        <f>SUM('Z_6.1.sz.mell'!E78)</f>
        <v>10632509</v>
      </c>
    </row>
    <row r="82" spans="1:5" s="175" customFormat="1" ht="12" customHeight="1" x14ac:dyDescent="0.2">
      <c r="A82" s="12" t="s">
        <v>250</v>
      </c>
      <c r="B82" s="177" t="s">
        <v>231</v>
      </c>
      <c r="C82" s="165">
        <f>SUM('Z_6.1.sz.mell'!C79)</f>
        <v>0</v>
      </c>
      <c r="D82" s="165">
        <f>SUM('Z_6.1.sz.mell'!D79)</f>
        <v>0</v>
      </c>
      <c r="E82" s="165">
        <f>SUM('Z_6.1.sz.mell'!E79)</f>
        <v>0</v>
      </c>
    </row>
    <row r="83" spans="1:5" s="175" customFormat="1" ht="12" customHeight="1" thickBot="1" x14ac:dyDescent="0.25">
      <c r="A83" s="14" t="s">
        <v>251</v>
      </c>
      <c r="B83" s="109" t="s">
        <v>494</v>
      </c>
      <c r="C83" s="165">
        <f>SUM('Z_6.1.sz.mell'!C80)</f>
        <v>0</v>
      </c>
      <c r="D83" s="165">
        <f>SUM('Z_6.1.sz.mell'!D80)</f>
        <v>0</v>
      </c>
      <c r="E83" s="165">
        <f>SUM('Z_6.1.sz.mell'!E80)</f>
        <v>0</v>
      </c>
    </row>
    <row r="84" spans="1:5" s="175" customFormat="1" ht="12" customHeight="1" thickBot="1" x14ac:dyDescent="0.25">
      <c r="A84" s="217" t="s">
        <v>232</v>
      </c>
      <c r="B84" s="107" t="s">
        <v>252</v>
      </c>
      <c r="C84" s="163">
        <f>SUM(C85:C88)</f>
        <v>0</v>
      </c>
      <c r="D84" s="163">
        <f>SUM(D85:D88)</f>
        <v>0</v>
      </c>
      <c r="E84" s="100">
        <f>SUM(E85:E88)</f>
        <v>0</v>
      </c>
    </row>
    <row r="85" spans="1:5" s="175" customFormat="1" ht="12" customHeight="1" x14ac:dyDescent="0.2">
      <c r="A85" s="180" t="s">
        <v>233</v>
      </c>
      <c r="B85" s="176" t="s">
        <v>234</v>
      </c>
      <c r="C85" s="167"/>
      <c r="D85" s="167"/>
      <c r="E85" s="104"/>
    </row>
    <row r="86" spans="1:5" s="175" customFormat="1" ht="12" customHeight="1" x14ac:dyDescent="0.2">
      <c r="A86" s="181" t="s">
        <v>235</v>
      </c>
      <c r="B86" s="177" t="s">
        <v>236</v>
      </c>
      <c r="C86" s="167"/>
      <c r="D86" s="167"/>
      <c r="E86" s="104"/>
    </row>
    <row r="87" spans="1:5" s="175" customFormat="1" ht="12" customHeight="1" x14ac:dyDescent="0.2">
      <c r="A87" s="181" t="s">
        <v>237</v>
      </c>
      <c r="B87" s="177" t="s">
        <v>238</v>
      </c>
      <c r="C87" s="167"/>
      <c r="D87" s="167"/>
      <c r="E87" s="104"/>
    </row>
    <row r="88" spans="1:5" s="175" customFormat="1" ht="12" customHeight="1" thickBot="1" x14ac:dyDescent="0.25">
      <c r="A88" s="182" t="s">
        <v>239</v>
      </c>
      <c r="B88" s="109" t="s">
        <v>240</v>
      </c>
      <c r="C88" s="167"/>
      <c r="D88" s="167"/>
      <c r="E88" s="104"/>
    </row>
    <row r="89" spans="1:5" s="175" customFormat="1" ht="12" customHeight="1" thickBot="1" x14ac:dyDescent="0.25">
      <c r="A89" s="217" t="s">
        <v>241</v>
      </c>
      <c r="B89" s="107" t="s">
        <v>374</v>
      </c>
      <c r="C89" s="219"/>
      <c r="D89" s="219"/>
      <c r="E89" s="220"/>
    </row>
    <row r="90" spans="1:5" s="175" customFormat="1" ht="13.5" customHeight="1" thickBot="1" x14ac:dyDescent="0.25">
      <c r="A90" s="217" t="s">
        <v>243</v>
      </c>
      <c r="B90" s="107" t="s">
        <v>242</v>
      </c>
      <c r="C90" s="219"/>
      <c r="D90" s="219"/>
      <c r="E90" s="220"/>
    </row>
    <row r="91" spans="1:5" s="175" customFormat="1" ht="15.75" customHeight="1" thickBot="1" x14ac:dyDescent="0.25">
      <c r="A91" s="217" t="s">
        <v>255</v>
      </c>
      <c r="B91" s="183" t="s">
        <v>377</v>
      </c>
      <c r="C91" s="169">
        <f>+C68+C72+C77+C80+C84+C90+C89</f>
        <v>63412000</v>
      </c>
      <c r="D91" s="169">
        <f>+D68+D72+D77+D80+D84+D90+D89</f>
        <v>682108250</v>
      </c>
      <c r="E91" s="205">
        <f>+E68+E72+E77+E80+E84+E90+E89</f>
        <v>692740759</v>
      </c>
    </row>
    <row r="92" spans="1:5" s="175" customFormat="1" ht="25.5" customHeight="1" thickBot="1" x14ac:dyDescent="0.25">
      <c r="A92" s="218" t="s">
        <v>376</v>
      </c>
      <c r="B92" s="184" t="s">
        <v>378</v>
      </c>
      <c r="C92" s="169">
        <f>+C67+C91</f>
        <v>1552494170</v>
      </c>
      <c r="D92" s="169">
        <f>+D67+D91</f>
        <v>1585706684</v>
      </c>
      <c r="E92" s="205">
        <f>+E67+E91</f>
        <v>1536162449</v>
      </c>
    </row>
    <row r="93" spans="1:5" s="175" customFormat="1" ht="15.2" customHeight="1" x14ac:dyDescent="0.2">
      <c r="A93" s="3"/>
      <c r="B93" s="4"/>
      <c r="C93" s="111"/>
    </row>
    <row r="94" spans="1:5" ht="16.5" customHeight="1" x14ac:dyDescent="0.25">
      <c r="A94" s="874" t="s">
        <v>34</v>
      </c>
      <c r="B94" s="874"/>
      <c r="C94" s="874"/>
      <c r="D94" s="874"/>
      <c r="E94" s="874"/>
    </row>
    <row r="95" spans="1:5" s="185" customFormat="1" ht="16.5" customHeight="1" thickBot="1" x14ac:dyDescent="0.3">
      <c r="A95" s="876" t="s">
        <v>102</v>
      </c>
      <c r="B95" s="876"/>
      <c r="C95" s="61"/>
      <c r="E95" s="61" t="str">
        <f>E7</f>
        <v xml:space="preserve"> Forintban!</v>
      </c>
    </row>
    <row r="96" spans="1:5" x14ac:dyDescent="0.25">
      <c r="A96" s="865" t="s">
        <v>52</v>
      </c>
      <c r="B96" s="867" t="s">
        <v>415</v>
      </c>
      <c r="C96" s="869" t="str">
        <f>+CONCATENATE(LEFT(Z_ÖSSZEFÜGGÉSEK!A6,4),". évi")</f>
        <v>2019. évi</v>
      </c>
      <c r="D96" s="870"/>
      <c r="E96" s="871"/>
    </row>
    <row r="97" spans="1:5" ht="24.75" thickBot="1" x14ac:dyDescent="0.3">
      <c r="A97" s="866"/>
      <c r="B97" s="868"/>
      <c r="C97" s="247" t="s">
        <v>413</v>
      </c>
      <c r="D97" s="246" t="s">
        <v>414</v>
      </c>
      <c r="E97" s="353" t="str">
        <f>CONCATENATE(E9)</f>
        <v>2019. XII. 31.
teljesítés</v>
      </c>
    </row>
    <row r="98" spans="1:5" s="174" customFormat="1" ht="12" customHeight="1" thickBot="1" x14ac:dyDescent="0.25">
      <c r="A98" s="25" t="s">
        <v>383</v>
      </c>
      <c r="B98" s="26" t="s">
        <v>384</v>
      </c>
      <c r="C98" s="26" t="s">
        <v>385</v>
      </c>
      <c r="D98" s="26" t="s">
        <v>387</v>
      </c>
      <c r="E98" s="258" t="s">
        <v>386</v>
      </c>
    </row>
    <row r="99" spans="1:5" ht="12" customHeight="1" thickBot="1" x14ac:dyDescent="0.3">
      <c r="A99" s="20" t="s">
        <v>6</v>
      </c>
      <c r="B99" s="24" t="s">
        <v>336</v>
      </c>
      <c r="C99" s="162">
        <f>C100+C101+C102+C103+C104+C117</f>
        <v>759763000</v>
      </c>
      <c r="D99" s="162">
        <f>D100+D101+D102+D103+D104+D117</f>
        <v>675760531</v>
      </c>
      <c r="E99" s="233">
        <f>E100+E101+E102+E103+E104+E117</f>
        <v>696519248</v>
      </c>
    </row>
    <row r="100" spans="1:5" ht="12" customHeight="1" x14ac:dyDescent="0.25">
      <c r="A100" s="15" t="s">
        <v>64</v>
      </c>
      <c r="B100" s="8" t="s">
        <v>35</v>
      </c>
      <c r="C100" s="772">
        <f>SUM('Z_6.1.sz.mell'!C93,'Z_7.sz.mell'!C47,'Z_8.sz.mell'!C47,'Z_9.sz.mell'!C47)</f>
        <v>229908000</v>
      </c>
      <c r="D100" s="772">
        <f>SUM('Z_6.1.sz.mell'!D93,'Z_7.sz.mell'!D47,'Z_8.sz.mell'!D47,'Z_9.sz.mell'!D47)</f>
        <v>248307514</v>
      </c>
      <c r="E100" s="772">
        <f>SUM('Z_6.1.sz.mell'!E93,'Z_7.sz.mell'!E47,'Z_8.sz.mell'!E47,'Z_9.sz.mell'!E47)</f>
        <v>239914993</v>
      </c>
    </row>
    <row r="101" spans="1:5" ht="12" customHeight="1" x14ac:dyDescent="0.25">
      <c r="A101" s="12" t="s">
        <v>65</v>
      </c>
      <c r="B101" s="6" t="s">
        <v>121</v>
      </c>
      <c r="C101" s="164">
        <f>SUM('Z_6.1.sz.mell'!C94,'Z_7.sz.mell'!C48,'Z_8.sz.mell'!C48,'Z_9.sz.mell'!C48)</f>
        <v>44342000</v>
      </c>
      <c r="D101" s="164">
        <f>SUM('Z_6.1.sz.mell'!D94,'Z_7.sz.mell'!D48,'Z_8.sz.mell'!D48,'Z_9.sz.mell'!D48)</f>
        <v>47462627</v>
      </c>
      <c r="E101" s="164">
        <f>SUM('Z_6.1.sz.mell'!E94,'Z_7.sz.mell'!E48,'Z_8.sz.mell'!E48,'Z_9.sz.mell'!E48)</f>
        <v>45385718</v>
      </c>
    </row>
    <row r="102" spans="1:5" ht="12" customHeight="1" x14ac:dyDescent="0.25">
      <c r="A102" s="12" t="s">
        <v>66</v>
      </c>
      <c r="B102" s="6" t="s">
        <v>91</v>
      </c>
      <c r="C102" s="164">
        <f>SUM('Z_6.1.sz.mell'!C95,'Z_7.sz.mell'!C49,'Z_8.sz.mell'!C49,'Z_9.sz.mell'!C49)</f>
        <v>380395000</v>
      </c>
      <c r="D102" s="164">
        <v>270491400</v>
      </c>
      <c r="E102" s="164">
        <f>SUM('Z_6.1.sz.mell'!E95,'Z_7.sz.mell'!E49,'Z_8.sz.mell'!E49,'Z_9.sz.mell'!E49)</f>
        <v>307179777</v>
      </c>
    </row>
    <row r="103" spans="1:5" ht="12" customHeight="1" x14ac:dyDescent="0.25">
      <c r="A103" s="12" t="s">
        <v>67</v>
      </c>
      <c r="B103" s="9" t="s">
        <v>122</v>
      </c>
      <c r="C103" s="166">
        <f>SUM('Z_6.1.sz.mell'!C96)</f>
        <v>6400000</v>
      </c>
      <c r="D103" s="166">
        <f>SUM('Z_6.1.sz.mell'!D96)</f>
        <v>12412000</v>
      </c>
      <c r="E103" s="166">
        <f>SUM('Z_6.1.sz.mell'!E96)</f>
        <v>8646567</v>
      </c>
    </row>
    <row r="104" spans="1:5" ht="12" customHeight="1" x14ac:dyDescent="0.25">
      <c r="A104" s="12" t="s">
        <v>76</v>
      </c>
      <c r="B104" s="17" t="s">
        <v>123</v>
      </c>
      <c r="C104" s="166">
        <f>SUM('Z_6.1.sz.mell'!C97)</f>
        <v>93718000</v>
      </c>
      <c r="D104" s="166">
        <f>SUM('Z_6.1.sz.mell'!D97,'Z_7.sz.mell'!D51)</f>
        <v>95323000</v>
      </c>
      <c r="E104" s="166">
        <f>SUM('Z_6.1.sz.mell'!E97,'Z_7.sz.mell'!E51)</f>
        <v>95392193</v>
      </c>
    </row>
    <row r="105" spans="1:5" ht="12" customHeight="1" x14ac:dyDescent="0.25">
      <c r="A105" s="12" t="s">
        <v>68</v>
      </c>
      <c r="B105" s="6" t="s">
        <v>341</v>
      </c>
      <c r="C105" s="166">
        <f>SUM('Z_6.1.sz.mell'!C98)</f>
        <v>0</v>
      </c>
      <c r="D105" s="166">
        <f>SUM('Z_6.1.sz.mell'!D98)</f>
        <v>8542000</v>
      </c>
      <c r="E105" s="166">
        <f>SUM('Z_6.1.sz.mell'!E98)</f>
        <v>8541473</v>
      </c>
    </row>
    <row r="106" spans="1:5" ht="12" customHeight="1" x14ac:dyDescent="0.25">
      <c r="A106" s="12" t="s">
        <v>69</v>
      </c>
      <c r="B106" s="65" t="s">
        <v>340</v>
      </c>
      <c r="C106" s="166">
        <f>SUM('Z_6.1.sz.mell'!C99)</f>
        <v>0</v>
      </c>
      <c r="D106" s="166">
        <f>SUM('Z_6.1.sz.mell'!D99)</f>
        <v>0</v>
      </c>
      <c r="E106" s="166">
        <f>SUM('Z_6.1.sz.mell'!E99)</f>
        <v>0</v>
      </c>
    </row>
    <row r="107" spans="1:5" ht="12" customHeight="1" x14ac:dyDescent="0.25">
      <c r="A107" s="12" t="s">
        <v>77</v>
      </c>
      <c r="B107" s="65" t="s">
        <v>339</v>
      </c>
      <c r="C107" s="166">
        <f>SUM('Z_6.1.sz.mell'!C100)</f>
        <v>0</v>
      </c>
      <c r="D107" s="166">
        <f>SUM('Z_6.1.sz.mell'!D100)</f>
        <v>711681</v>
      </c>
      <c r="E107" s="166">
        <f>SUM('Z_6.1.sz.mell'!E100)</f>
        <v>711461</v>
      </c>
    </row>
    <row r="108" spans="1:5" ht="12" customHeight="1" x14ac:dyDescent="0.25">
      <c r="A108" s="12" t="s">
        <v>78</v>
      </c>
      <c r="B108" s="63" t="s">
        <v>258</v>
      </c>
      <c r="C108" s="166">
        <f>SUM('Z_6.1.sz.mell'!C101)</f>
        <v>0</v>
      </c>
      <c r="D108" s="166">
        <f>SUM('Z_6.1.sz.mell'!D101)</f>
        <v>0</v>
      </c>
      <c r="E108" s="166">
        <f>SUM('Z_6.1.sz.mell'!E101)</f>
        <v>0</v>
      </c>
    </row>
    <row r="109" spans="1:5" ht="12" customHeight="1" x14ac:dyDescent="0.25">
      <c r="A109" s="12" t="s">
        <v>79</v>
      </c>
      <c r="B109" s="64" t="s">
        <v>259</v>
      </c>
      <c r="C109" s="166">
        <f>SUM('Z_6.1.sz.mell'!C102)</f>
        <v>0</v>
      </c>
      <c r="D109" s="166">
        <f>SUM('Z_6.1.sz.mell'!D102)</f>
        <v>0</v>
      </c>
      <c r="E109" s="166">
        <f>SUM('Z_6.1.sz.mell'!E102)</f>
        <v>0</v>
      </c>
    </row>
    <row r="110" spans="1:5" ht="12" customHeight="1" x14ac:dyDescent="0.25">
      <c r="A110" s="12" t="s">
        <v>80</v>
      </c>
      <c r="B110" s="64" t="s">
        <v>260</v>
      </c>
      <c r="C110" s="166">
        <f>SUM('Z_6.1.sz.mell'!C103)</f>
        <v>0</v>
      </c>
      <c r="D110" s="166">
        <f>SUM('Z_6.1.sz.mell'!D103)</f>
        <v>0</v>
      </c>
      <c r="E110" s="166">
        <f>SUM('Z_6.1.sz.mell'!E103)</f>
        <v>0</v>
      </c>
    </row>
    <row r="111" spans="1:5" ht="12" customHeight="1" x14ac:dyDescent="0.25">
      <c r="A111" s="12" t="s">
        <v>82</v>
      </c>
      <c r="B111" s="63" t="s">
        <v>261</v>
      </c>
      <c r="C111" s="166">
        <f>SUM('Z_6.1.sz.mell'!C104)</f>
        <v>0</v>
      </c>
      <c r="D111" s="166">
        <f>SUM('Z_6.1.sz.mell'!D104)</f>
        <v>26804000</v>
      </c>
      <c r="E111" s="166">
        <f>SUM('Z_6.1.sz.mell'!E104)</f>
        <v>26803940</v>
      </c>
    </row>
    <row r="112" spans="1:5" ht="12" customHeight="1" x14ac:dyDescent="0.25">
      <c r="A112" s="12" t="s">
        <v>124</v>
      </c>
      <c r="B112" s="63" t="s">
        <v>262</v>
      </c>
      <c r="C112" s="166">
        <f>SUM('Z_6.1.sz.mell'!C105)</f>
        <v>0</v>
      </c>
      <c r="D112" s="166">
        <f>SUM('Z_6.1.sz.mell'!D105)</f>
        <v>0</v>
      </c>
      <c r="E112" s="166">
        <f>SUM('Z_6.1.sz.mell'!E105)</f>
        <v>0</v>
      </c>
    </row>
    <row r="113" spans="1:5" ht="12" customHeight="1" x14ac:dyDescent="0.25">
      <c r="A113" s="12" t="s">
        <v>256</v>
      </c>
      <c r="B113" s="64" t="s">
        <v>263</v>
      </c>
      <c r="C113" s="166">
        <f>SUM('Z_6.1.sz.mell'!C106)</f>
        <v>0</v>
      </c>
      <c r="D113" s="166">
        <f>SUM('Z_6.1.sz.mell'!D106)</f>
        <v>160000</v>
      </c>
      <c r="E113" s="166">
        <f>SUM('Z_6.1.sz.mell'!E106)</f>
        <v>160000</v>
      </c>
    </row>
    <row r="114" spans="1:5" ht="12" customHeight="1" x14ac:dyDescent="0.25">
      <c r="A114" s="11" t="s">
        <v>257</v>
      </c>
      <c r="B114" s="65" t="s">
        <v>264</v>
      </c>
      <c r="C114" s="166">
        <f>SUM('Z_6.1.sz.mell'!C107)</f>
        <v>0</v>
      </c>
      <c r="D114" s="166">
        <f>SUM('Z_6.1.sz.mell'!D107)</f>
        <v>0</v>
      </c>
      <c r="E114" s="166">
        <f>SUM('Z_6.1.sz.mell'!E107)</f>
        <v>0</v>
      </c>
    </row>
    <row r="115" spans="1:5" ht="12" customHeight="1" x14ac:dyDescent="0.25">
      <c r="A115" s="12" t="s">
        <v>337</v>
      </c>
      <c r="B115" s="65" t="s">
        <v>265</v>
      </c>
      <c r="C115" s="166">
        <f>SUM('Z_6.1.sz.mell'!C108)</f>
        <v>0</v>
      </c>
      <c r="D115" s="166">
        <f>SUM('Z_6.1.sz.mell'!D108)</f>
        <v>0</v>
      </c>
      <c r="E115" s="166">
        <f>SUM('Z_6.1.sz.mell'!E108)</f>
        <v>0</v>
      </c>
    </row>
    <row r="116" spans="1:5" ht="12" customHeight="1" x14ac:dyDescent="0.25">
      <c r="A116" s="14" t="s">
        <v>338</v>
      </c>
      <c r="B116" s="65" t="s">
        <v>266</v>
      </c>
      <c r="C116" s="166">
        <f>SUM('Z_6.1.sz.mell'!C109)</f>
        <v>93718000</v>
      </c>
      <c r="D116" s="166">
        <f>SUM('Z_6.1.sz.mell'!D109)</f>
        <v>59105319</v>
      </c>
      <c r="E116" s="166">
        <f>SUM('Z_6.1.sz.mell'!E109)</f>
        <v>59175319</v>
      </c>
    </row>
    <row r="117" spans="1:5" ht="12" customHeight="1" x14ac:dyDescent="0.25">
      <c r="A117" s="12" t="s">
        <v>342</v>
      </c>
      <c r="B117" s="9" t="s">
        <v>36</v>
      </c>
      <c r="C117" s="166">
        <f>SUM('Z_6.1.sz.mell'!C110)</f>
        <v>5000000</v>
      </c>
      <c r="D117" s="166">
        <f>SUM('Z_6.1.sz.mell'!D110)</f>
        <v>1763990</v>
      </c>
      <c r="E117" s="166">
        <f>SUM('Z_6.1.sz.mell'!E110)</f>
        <v>0</v>
      </c>
    </row>
    <row r="118" spans="1:5" ht="12" customHeight="1" x14ac:dyDescent="0.25">
      <c r="A118" s="12" t="s">
        <v>343</v>
      </c>
      <c r="B118" s="6" t="s">
        <v>345</v>
      </c>
      <c r="C118" s="166">
        <f>SUM('Z_6.1.sz.mell'!C111)</f>
        <v>5000000</v>
      </c>
      <c r="D118" s="166">
        <f>SUM('Z_6.1.sz.mell'!D111)</f>
        <v>1763990</v>
      </c>
      <c r="E118" s="166">
        <f>SUM('Z_6.1.sz.mell'!E111)</f>
        <v>0</v>
      </c>
    </row>
    <row r="119" spans="1:5" ht="12" customHeight="1" thickBot="1" x14ac:dyDescent="0.3">
      <c r="A119" s="14" t="s">
        <v>344</v>
      </c>
      <c r="B119" s="824" t="s">
        <v>346</v>
      </c>
      <c r="C119" s="166">
        <f>SUM('Z_6.1.sz.mell'!C112)</f>
        <v>0</v>
      </c>
      <c r="D119" s="166">
        <f>SUM('Z_6.1.sz.mell'!D112)</f>
        <v>0</v>
      </c>
      <c r="E119" s="166">
        <f>SUM('Z_6.1.sz.mell'!E112)</f>
        <v>0</v>
      </c>
    </row>
    <row r="120" spans="1:5" ht="12" customHeight="1" thickBot="1" x14ac:dyDescent="0.3">
      <c r="A120" s="18" t="s">
        <v>7</v>
      </c>
      <c r="B120" s="23" t="s">
        <v>267</v>
      </c>
      <c r="C120" s="163">
        <f>+C121+C123+C125</f>
        <v>782775000</v>
      </c>
      <c r="D120" s="163">
        <f>+D121+D123+D125</f>
        <v>790986996</v>
      </c>
      <c r="E120" s="100">
        <f>+E121+E123+E125</f>
        <v>415485810</v>
      </c>
    </row>
    <row r="121" spans="1:5" ht="12" customHeight="1" x14ac:dyDescent="0.25">
      <c r="A121" s="13" t="s">
        <v>70</v>
      </c>
      <c r="B121" s="6" t="s">
        <v>142</v>
      </c>
      <c r="C121" s="165">
        <f>SUM('Z_6.1.sz.mell'!C114,'Z_7.sz.mell'!C53,'Z_8.sz.mell'!C53,'Z_9.sz.mell'!C53)</f>
        <v>762624000</v>
      </c>
      <c r="D121" s="165">
        <f>SUM('Z_6.1.sz.mell'!D114,'Z_7.sz.mell'!D53,'Z_8.sz.mell'!D53,'Z_9.sz.mell'!D53)</f>
        <v>764176835</v>
      </c>
      <c r="E121" s="165">
        <f>SUM('Z_6.1.sz.mell'!E114,'Z_7.sz.mell'!E53,'Z_8.sz.mell'!E53,'Z_9.sz.mell'!E53)</f>
        <v>409572171</v>
      </c>
    </row>
    <row r="122" spans="1:5" ht="12" customHeight="1" x14ac:dyDescent="0.25">
      <c r="A122" s="13" t="s">
        <v>71</v>
      </c>
      <c r="B122" s="10" t="s">
        <v>271</v>
      </c>
      <c r="C122" s="165">
        <f>SUM('Z_6.1.sz.mell'!C115)</f>
        <v>0</v>
      </c>
      <c r="D122" s="165">
        <f>SUM('Z_6.1.sz.mell'!D115)</f>
        <v>0</v>
      </c>
      <c r="E122" s="165">
        <f>SUM('Z_6.1.sz.mell'!E115)</f>
        <v>0</v>
      </c>
    </row>
    <row r="123" spans="1:5" ht="12" customHeight="1" x14ac:dyDescent="0.25">
      <c r="A123" s="13" t="s">
        <v>72</v>
      </c>
      <c r="B123" s="10" t="s">
        <v>125</v>
      </c>
      <c r="C123" s="165">
        <f>SUM('Z_6.1.sz.mell'!C116)</f>
        <v>20151000</v>
      </c>
      <c r="D123" s="165">
        <f>SUM('Z_6.1.sz.mell'!D116)</f>
        <v>23810161</v>
      </c>
      <c r="E123" s="165">
        <f>SUM('Z_6.1.sz.mell'!E116)</f>
        <v>2913639</v>
      </c>
    </row>
    <row r="124" spans="1:5" ht="12" customHeight="1" x14ac:dyDescent="0.25">
      <c r="A124" s="13" t="s">
        <v>73</v>
      </c>
      <c r="B124" s="10" t="s">
        <v>272</v>
      </c>
      <c r="C124" s="165">
        <f>SUM('Z_6.1.sz.mell'!C117)</f>
        <v>0</v>
      </c>
      <c r="D124" s="165">
        <f>SUM('Z_6.1.sz.mell'!D117)</f>
        <v>0</v>
      </c>
      <c r="E124" s="165">
        <f>SUM('Z_6.1.sz.mell'!E117)</f>
        <v>0</v>
      </c>
    </row>
    <row r="125" spans="1:5" ht="12" customHeight="1" x14ac:dyDescent="0.25">
      <c r="A125" s="13" t="s">
        <v>74</v>
      </c>
      <c r="B125" s="109" t="s">
        <v>144</v>
      </c>
      <c r="C125" s="165">
        <f>SUM('Z_6.1.sz.mell'!C118)</f>
        <v>0</v>
      </c>
      <c r="D125" s="165">
        <f>SUM('Z_6.1.sz.mell'!D118)</f>
        <v>3000000</v>
      </c>
      <c r="E125" s="165">
        <f>SUM('Z_6.1.sz.mell'!E118)</f>
        <v>3000000</v>
      </c>
    </row>
    <row r="126" spans="1:5" ht="12" customHeight="1" x14ac:dyDescent="0.25">
      <c r="A126" s="13" t="s">
        <v>81</v>
      </c>
      <c r="B126" s="108" t="s">
        <v>330</v>
      </c>
      <c r="C126" s="165">
        <f>SUM('Z_6.1.sz.mell'!C119)</f>
        <v>0</v>
      </c>
      <c r="D126" s="165">
        <f>SUM('Z_6.1.sz.mell'!D119)</f>
        <v>0</v>
      </c>
      <c r="E126" s="165">
        <f>SUM('Z_6.1.sz.mell'!E119)</f>
        <v>0</v>
      </c>
    </row>
    <row r="127" spans="1:5" ht="12" customHeight="1" x14ac:dyDescent="0.25">
      <c r="A127" s="13" t="s">
        <v>83</v>
      </c>
      <c r="B127" s="172" t="s">
        <v>277</v>
      </c>
      <c r="C127" s="165">
        <f>SUM('Z_6.1.sz.mell'!C120)</f>
        <v>0</v>
      </c>
      <c r="D127" s="165">
        <f>SUM('Z_6.1.sz.mell'!D120)</f>
        <v>0</v>
      </c>
      <c r="E127" s="165">
        <f>SUM('Z_6.1.sz.mell'!E120)</f>
        <v>0</v>
      </c>
    </row>
    <row r="128" spans="1:5" x14ac:dyDescent="0.25">
      <c r="A128" s="13" t="s">
        <v>126</v>
      </c>
      <c r="B128" s="64" t="s">
        <v>260</v>
      </c>
      <c r="C128" s="165">
        <f>SUM('Z_6.1.sz.mell'!C121)</f>
        <v>0</v>
      </c>
      <c r="D128" s="165">
        <f>SUM('Z_6.1.sz.mell'!D121)</f>
        <v>0</v>
      </c>
      <c r="E128" s="165">
        <f>SUM('Z_6.1.sz.mell'!E121)</f>
        <v>0</v>
      </c>
    </row>
    <row r="129" spans="1:5" ht="12" customHeight="1" x14ac:dyDescent="0.25">
      <c r="A129" s="13" t="s">
        <v>127</v>
      </c>
      <c r="B129" s="64" t="s">
        <v>276</v>
      </c>
      <c r="C129" s="165">
        <f>SUM('Z_6.1.sz.mell'!C122)</f>
        <v>0</v>
      </c>
      <c r="D129" s="165">
        <f>SUM('Z_6.1.sz.mell'!D122)</f>
        <v>0</v>
      </c>
      <c r="E129" s="165">
        <f>SUM('Z_6.1.sz.mell'!E122)</f>
        <v>0</v>
      </c>
    </row>
    <row r="130" spans="1:5" ht="12" customHeight="1" x14ac:dyDescent="0.25">
      <c r="A130" s="13" t="s">
        <v>128</v>
      </c>
      <c r="B130" s="64" t="s">
        <v>275</v>
      </c>
      <c r="C130" s="165">
        <f>SUM('Z_6.1.sz.mell'!C123)</f>
        <v>0</v>
      </c>
      <c r="D130" s="165">
        <f>SUM('Z_6.1.sz.mell'!D123)</f>
        <v>0</v>
      </c>
      <c r="E130" s="165">
        <f>SUM('Z_6.1.sz.mell'!E123)</f>
        <v>0</v>
      </c>
    </row>
    <row r="131" spans="1:5" ht="12" customHeight="1" x14ac:dyDescent="0.25">
      <c r="A131" s="13" t="s">
        <v>268</v>
      </c>
      <c r="B131" s="64" t="s">
        <v>263</v>
      </c>
      <c r="C131" s="165">
        <f>SUM('Z_6.1.sz.mell'!C124)</f>
        <v>0</v>
      </c>
      <c r="D131" s="165">
        <f>SUM('Z_6.1.sz.mell'!D124)</f>
        <v>3000000</v>
      </c>
      <c r="E131" s="165">
        <f>SUM('Z_6.1.sz.mell'!E124)</f>
        <v>3000000</v>
      </c>
    </row>
    <row r="132" spans="1:5" ht="12" customHeight="1" x14ac:dyDescent="0.25">
      <c r="A132" s="13" t="s">
        <v>269</v>
      </c>
      <c r="B132" s="64" t="s">
        <v>274</v>
      </c>
      <c r="C132" s="165">
        <f>SUM('Z_6.1.sz.mell'!C125)</f>
        <v>0</v>
      </c>
      <c r="D132" s="165">
        <f>SUM('Z_6.1.sz.mell'!D125)</f>
        <v>0</v>
      </c>
      <c r="E132" s="165">
        <f>SUM('Z_6.1.sz.mell'!E125)</f>
        <v>0</v>
      </c>
    </row>
    <row r="133" spans="1:5" ht="16.5" thickBot="1" x14ac:dyDescent="0.3">
      <c r="A133" s="11" t="s">
        <v>270</v>
      </c>
      <c r="B133" s="64" t="s">
        <v>273</v>
      </c>
      <c r="C133" s="166"/>
      <c r="D133" s="165">
        <f>SUM('Z_6.1.sz.mell'!D126)</f>
        <v>0</v>
      </c>
      <c r="E133" s="165">
        <f>SUM('Z_6.1.sz.mell'!E126)</f>
        <v>0</v>
      </c>
    </row>
    <row r="134" spans="1:5" ht="12" customHeight="1" thickBot="1" x14ac:dyDescent="0.3">
      <c r="A134" s="18" t="s">
        <v>8</v>
      </c>
      <c r="B134" s="59" t="s">
        <v>347</v>
      </c>
      <c r="C134" s="163">
        <f>+C99+C120</f>
        <v>1542538000</v>
      </c>
      <c r="D134" s="250">
        <f>+D99+D120</f>
        <v>1466747527</v>
      </c>
      <c r="E134" s="100">
        <f>+E99+E120</f>
        <v>1112005058</v>
      </c>
    </row>
    <row r="135" spans="1:5" ht="12" customHeight="1" thickBot="1" x14ac:dyDescent="0.3">
      <c r="A135" s="18" t="s">
        <v>9</v>
      </c>
      <c r="B135" s="59" t="s">
        <v>416</v>
      </c>
      <c r="C135" s="163">
        <f>+C136+C137+C138</f>
        <v>0</v>
      </c>
      <c r="D135" s="250">
        <f>+D136+D137+D138</f>
        <v>0</v>
      </c>
      <c r="E135" s="100">
        <f>+E136+E137+E138</f>
        <v>0</v>
      </c>
    </row>
    <row r="136" spans="1:5" ht="12" customHeight="1" x14ac:dyDescent="0.25">
      <c r="A136" s="13" t="s">
        <v>175</v>
      </c>
      <c r="B136" s="10" t="s">
        <v>355</v>
      </c>
      <c r="C136" s="164"/>
      <c r="D136" s="252"/>
      <c r="E136" s="101"/>
    </row>
    <row r="137" spans="1:5" ht="12" customHeight="1" x14ac:dyDescent="0.25">
      <c r="A137" s="13" t="s">
        <v>176</v>
      </c>
      <c r="B137" s="10" t="s">
        <v>356</v>
      </c>
      <c r="C137" s="164"/>
      <c r="D137" s="252"/>
      <c r="E137" s="101"/>
    </row>
    <row r="138" spans="1:5" ht="12" customHeight="1" thickBot="1" x14ac:dyDescent="0.3">
      <c r="A138" s="11" t="s">
        <v>177</v>
      </c>
      <c r="B138" s="10" t="s">
        <v>357</v>
      </c>
      <c r="C138" s="164"/>
      <c r="D138" s="252"/>
      <c r="E138" s="101"/>
    </row>
    <row r="139" spans="1:5" ht="12" customHeight="1" thickBot="1" x14ac:dyDescent="0.3">
      <c r="A139" s="18" t="s">
        <v>10</v>
      </c>
      <c r="B139" s="59" t="s">
        <v>349</v>
      </c>
      <c r="C139" s="163">
        <f>SUM(C140:C145)</f>
        <v>0</v>
      </c>
      <c r="D139" s="250">
        <f>SUM(D140:D145)</f>
        <v>0</v>
      </c>
      <c r="E139" s="100">
        <f>SUM(E140:E145)</f>
        <v>0</v>
      </c>
    </row>
    <row r="140" spans="1:5" ht="12" customHeight="1" x14ac:dyDescent="0.25">
      <c r="A140" s="13" t="s">
        <v>57</v>
      </c>
      <c r="B140" s="7" t="s">
        <v>358</v>
      </c>
      <c r="C140" s="164"/>
      <c r="D140" s="252"/>
      <c r="E140" s="101"/>
    </row>
    <row r="141" spans="1:5" ht="12" customHeight="1" x14ac:dyDescent="0.25">
      <c r="A141" s="13" t="s">
        <v>58</v>
      </c>
      <c r="B141" s="7" t="s">
        <v>350</v>
      </c>
      <c r="C141" s="164"/>
      <c r="D141" s="252"/>
      <c r="E141" s="101"/>
    </row>
    <row r="142" spans="1:5" ht="12" customHeight="1" x14ac:dyDescent="0.25">
      <c r="A142" s="13" t="s">
        <v>59</v>
      </c>
      <c r="B142" s="7" t="s">
        <v>351</v>
      </c>
      <c r="C142" s="164"/>
      <c r="D142" s="252"/>
      <c r="E142" s="101"/>
    </row>
    <row r="143" spans="1:5" ht="12" customHeight="1" x14ac:dyDescent="0.25">
      <c r="A143" s="13" t="s">
        <v>113</v>
      </c>
      <c r="B143" s="7" t="s">
        <v>352</v>
      </c>
      <c r="C143" s="164"/>
      <c r="D143" s="252"/>
      <c r="E143" s="101"/>
    </row>
    <row r="144" spans="1:5" ht="12" customHeight="1" x14ac:dyDescent="0.25">
      <c r="A144" s="13" t="s">
        <v>114</v>
      </c>
      <c r="B144" s="7" t="s">
        <v>353</v>
      </c>
      <c r="C144" s="164"/>
      <c r="D144" s="252"/>
      <c r="E144" s="101"/>
    </row>
    <row r="145" spans="1:9" ht="12" customHeight="1" thickBot="1" x14ac:dyDescent="0.3">
      <c r="A145" s="16" t="s">
        <v>115</v>
      </c>
      <c r="B145" s="363" t="s">
        <v>354</v>
      </c>
      <c r="C145" s="241"/>
      <c r="D145" s="308"/>
      <c r="E145" s="235"/>
    </row>
    <row r="146" spans="1:9" ht="12" customHeight="1" thickBot="1" x14ac:dyDescent="0.3">
      <c r="A146" s="18" t="s">
        <v>11</v>
      </c>
      <c r="B146" s="59" t="s">
        <v>362</v>
      </c>
      <c r="C146" s="169">
        <f>+C147+C148+C149+C150</f>
        <v>9956170</v>
      </c>
      <c r="D146" s="254">
        <f>+D147+D148+D149+D150</f>
        <v>9956170</v>
      </c>
      <c r="E146" s="205">
        <f>+E147+E148+E149+E150</f>
        <v>9956170</v>
      </c>
    </row>
    <row r="147" spans="1:9" ht="12" customHeight="1" x14ac:dyDescent="0.25">
      <c r="A147" s="13" t="s">
        <v>60</v>
      </c>
      <c r="B147" s="7" t="s">
        <v>278</v>
      </c>
      <c r="C147" s="165">
        <f>SUM('Z_6.1.sz.mell'!C140)</f>
        <v>0</v>
      </c>
      <c r="D147" s="165">
        <f>SUM('Z_6.1.sz.mell'!D140)</f>
        <v>0</v>
      </c>
      <c r="E147" s="165">
        <f>SUM('Z_6.1.sz.mell'!E140)</f>
        <v>0</v>
      </c>
    </row>
    <row r="148" spans="1:9" ht="12" customHeight="1" x14ac:dyDescent="0.25">
      <c r="A148" s="13" t="s">
        <v>61</v>
      </c>
      <c r="B148" s="7" t="s">
        <v>279</v>
      </c>
      <c r="C148" s="165">
        <f>SUM('Z_6.1.sz.mell'!C141)</f>
        <v>9956170</v>
      </c>
      <c r="D148" s="165">
        <f>SUM('Z_6.1.sz.mell'!D141)</f>
        <v>9956170</v>
      </c>
      <c r="E148" s="165">
        <f>SUM('Z_6.1.sz.mell'!E141)</f>
        <v>9956170</v>
      </c>
    </row>
    <row r="149" spans="1:9" ht="12" customHeight="1" x14ac:dyDescent="0.25">
      <c r="A149" s="13" t="s">
        <v>195</v>
      </c>
      <c r="B149" s="7" t="s">
        <v>363</v>
      </c>
      <c r="C149" s="165"/>
      <c r="D149" s="165"/>
      <c r="E149" s="165"/>
    </row>
    <row r="150" spans="1:9" ht="12" customHeight="1" thickBot="1" x14ac:dyDescent="0.3">
      <c r="A150" s="11" t="s">
        <v>196</v>
      </c>
      <c r="B150" s="5" t="s">
        <v>295</v>
      </c>
      <c r="C150" s="165">
        <f>SUM('Z_6.1.sz.mell'!C143)</f>
        <v>0</v>
      </c>
      <c r="D150" s="165">
        <f>SUM('Z_6.1.sz.mell'!D143)</f>
        <v>0</v>
      </c>
      <c r="E150" s="165">
        <f>SUM('Z_6.1.sz.mell'!E143)</f>
        <v>0</v>
      </c>
    </row>
    <row r="151" spans="1:9" ht="12" customHeight="1" thickBot="1" x14ac:dyDescent="0.3">
      <c r="A151" s="18" t="s">
        <v>12</v>
      </c>
      <c r="B151" s="59" t="s">
        <v>364</v>
      </c>
      <c r="C151" s="243">
        <f>SUM(C152:C156)</f>
        <v>0</v>
      </c>
      <c r="D151" s="255">
        <f>SUM(D152:D156)</f>
        <v>0</v>
      </c>
      <c r="E151" s="237">
        <f>SUM(E152:E156)</f>
        <v>0</v>
      </c>
    </row>
    <row r="152" spans="1:9" ht="12" customHeight="1" x14ac:dyDescent="0.25">
      <c r="A152" s="13" t="s">
        <v>62</v>
      </c>
      <c r="B152" s="7" t="s">
        <v>359</v>
      </c>
      <c r="C152" s="164"/>
      <c r="D152" s="252"/>
      <c r="E152" s="101"/>
    </row>
    <row r="153" spans="1:9" ht="12" customHeight="1" x14ac:dyDescent="0.25">
      <c r="A153" s="13" t="s">
        <v>63</v>
      </c>
      <c r="B153" s="7" t="s">
        <v>366</v>
      </c>
      <c r="C153" s="164"/>
      <c r="D153" s="252"/>
      <c r="E153" s="101"/>
    </row>
    <row r="154" spans="1:9" ht="12" customHeight="1" x14ac:dyDescent="0.25">
      <c r="A154" s="13" t="s">
        <v>207</v>
      </c>
      <c r="B154" s="7" t="s">
        <v>361</v>
      </c>
      <c r="C154" s="164"/>
      <c r="D154" s="252"/>
      <c r="E154" s="101"/>
    </row>
    <row r="155" spans="1:9" ht="12" customHeight="1" x14ac:dyDescent="0.25">
      <c r="A155" s="13" t="s">
        <v>208</v>
      </c>
      <c r="B155" s="7" t="s">
        <v>367</v>
      </c>
      <c r="C155" s="164"/>
      <c r="D155" s="252"/>
      <c r="E155" s="101"/>
    </row>
    <row r="156" spans="1:9" ht="12" customHeight="1" thickBot="1" x14ac:dyDescent="0.3">
      <c r="A156" s="13" t="s">
        <v>365</v>
      </c>
      <c r="B156" s="7" t="s">
        <v>368</v>
      </c>
      <c r="C156" s="164"/>
      <c r="D156" s="252"/>
      <c r="E156" s="101"/>
    </row>
    <row r="157" spans="1:9" ht="12" customHeight="1" thickBot="1" x14ac:dyDescent="0.3">
      <c r="A157" s="18" t="s">
        <v>13</v>
      </c>
      <c r="B157" s="59" t="s">
        <v>369</v>
      </c>
      <c r="C157" s="244"/>
      <c r="D157" s="256"/>
      <c r="E157" s="238"/>
    </row>
    <row r="158" spans="1:9" ht="12" customHeight="1" thickBot="1" x14ac:dyDescent="0.3">
      <c r="A158" s="18" t="s">
        <v>14</v>
      </c>
      <c r="B158" s="59" t="s">
        <v>370</v>
      </c>
      <c r="C158" s="244"/>
      <c r="D158" s="256"/>
      <c r="E158" s="238"/>
    </row>
    <row r="159" spans="1:9" ht="15.2" customHeight="1" thickBot="1" x14ac:dyDescent="0.3">
      <c r="A159" s="18" t="s">
        <v>15</v>
      </c>
      <c r="B159" s="59" t="s">
        <v>372</v>
      </c>
      <c r="C159" s="245">
        <f>+C135+C139+C146+C151+C157+C158</f>
        <v>9956170</v>
      </c>
      <c r="D159" s="257">
        <f>+D135+D139+D146+D151+D157+D158</f>
        <v>9956170</v>
      </c>
      <c r="E159" s="239">
        <f>+E135+E139+E146+E151+E157+E158</f>
        <v>9956170</v>
      </c>
      <c r="F159" s="186"/>
      <c r="G159" s="187"/>
      <c r="H159" s="187"/>
      <c r="I159" s="187"/>
    </row>
    <row r="160" spans="1:9" s="175" customFormat="1" ht="12.95" customHeight="1" thickBot="1" x14ac:dyDescent="0.25">
      <c r="A160" s="110" t="s">
        <v>16</v>
      </c>
      <c r="B160" s="150" t="s">
        <v>371</v>
      </c>
      <c r="C160" s="245">
        <f>+C134+C159</f>
        <v>1552494170</v>
      </c>
      <c r="D160" s="257">
        <f>+D134+D159</f>
        <v>1476703697</v>
      </c>
      <c r="E160" s="239">
        <f>+E134+E159</f>
        <v>1121961228</v>
      </c>
    </row>
    <row r="161" spans="1:5" x14ac:dyDescent="0.25">
      <c r="C161" s="707"/>
      <c r="D161" s="707"/>
    </row>
    <row r="162" spans="1:5" x14ac:dyDescent="0.25">
      <c r="A162" s="872" t="s">
        <v>280</v>
      </c>
      <c r="B162" s="872"/>
      <c r="C162" s="872"/>
      <c r="D162" s="872"/>
      <c r="E162" s="872"/>
    </row>
    <row r="163" spans="1:5" ht="15.2" customHeight="1" thickBot="1" x14ac:dyDescent="0.3">
      <c r="A163" s="864" t="s">
        <v>103</v>
      </c>
      <c r="B163" s="864"/>
      <c r="C163" s="112"/>
      <c r="E163" s="112" t="str">
        <f>E95</f>
        <v xml:space="preserve"> Forintban!</v>
      </c>
    </row>
    <row r="164" spans="1:5" ht="25.5" customHeight="1" thickBot="1" x14ac:dyDescent="0.3">
      <c r="A164" s="18">
        <v>1</v>
      </c>
      <c r="B164" s="23" t="s">
        <v>373</v>
      </c>
      <c r="C164" s="249">
        <f>+C67-C134</f>
        <v>-53455830</v>
      </c>
      <c r="D164" s="163">
        <f>+D67-D134</f>
        <v>-563149093</v>
      </c>
      <c r="E164" s="100">
        <f>+E67-E134</f>
        <v>-268583368</v>
      </c>
    </row>
    <row r="165" spans="1:5" ht="32.450000000000003" customHeight="1" thickBot="1" x14ac:dyDescent="0.3">
      <c r="A165" s="18" t="s">
        <v>7</v>
      </c>
      <c r="B165" s="23" t="s">
        <v>379</v>
      </c>
      <c r="C165" s="163">
        <f>+C91-C159</f>
        <v>53455830</v>
      </c>
      <c r="D165" s="163">
        <f>+D91-D159</f>
        <v>672152080</v>
      </c>
      <c r="E165" s="100">
        <f>+E91-E159</f>
        <v>682784589</v>
      </c>
    </row>
  </sheetData>
  <mergeCells count="16">
    <mergeCell ref="A7:B7"/>
    <mergeCell ref="B1:E1"/>
    <mergeCell ref="A2:E2"/>
    <mergeCell ref="A3:E3"/>
    <mergeCell ref="A4:E4"/>
    <mergeCell ref="A6:E6"/>
    <mergeCell ref="A162:E162"/>
    <mergeCell ref="A163:B163"/>
    <mergeCell ref="A8:A9"/>
    <mergeCell ref="B8:B9"/>
    <mergeCell ref="C8:E8"/>
    <mergeCell ref="A94:E94"/>
    <mergeCell ref="A95:B95"/>
    <mergeCell ref="A96:A97"/>
    <mergeCell ref="B96:B97"/>
    <mergeCell ref="C96:E96"/>
  </mergeCells>
  <printOptions horizontalCentered="1"/>
  <pageMargins left="0.6692913385826772" right="0.6692913385826772" top="0.86614173228346458" bottom="0.86614173228346458" header="0" footer="0"/>
  <pageSetup paperSize="9" scale="61" fitToHeight="2" orientation="portrait" r:id="rId1"/>
  <headerFooter alignWithMargins="0"/>
  <rowBreaks count="1" manualBreakCount="1">
    <brk id="9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7" tint="0.39997558519241921"/>
  </sheetPr>
  <dimension ref="A1:I166"/>
  <sheetViews>
    <sheetView view="pageBreakPreview" zoomScaleNormal="120" zoomScaleSheetLayoutView="100" workbookViewId="0">
      <selection activeCell="B1" sqref="B1:E1"/>
    </sheetView>
  </sheetViews>
  <sheetFormatPr defaultRowHeight="15.75" x14ac:dyDescent="0.25"/>
  <cols>
    <col min="1" max="1" width="9.5" style="151" customWidth="1"/>
    <col min="2" max="2" width="65.83203125" style="151" customWidth="1"/>
    <col min="3" max="3" width="17.83203125" style="152" customWidth="1"/>
    <col min="4" max="5" width="17.83203125" style="173" customWidth="1"/>
    <col min="6" max="16384" width="9.33203125" style="173"/>
  </cols>
  <sheetData>
    <row r="1" spans="1:5" x14ac:dyDescent="0.25">
      <c r="A1" s="364"/>
      <c r="B1" s="859" t="s">
        <v>1024</v>
      </c>
      <c r="C1" s="860"/>
      <c r="D1" s="860"/>
      <c r="E1" s="860"/>
    </row>
    <row r="2" spans="1:5" x14ac:dyDescent="0.25">
      <c r="A2" s="861" t="s">
        <v>955</v>
      </c>
      <c r="B2" s="862"/>
      <c r="C2" s="862"/>
      <c r="D2" s="862"/>
      <c r="E2" s="862"/>
    </row>
    <row r="3" spans="1:5" x14ac:dyDescent="0.25">
      <c r="A3" s="861" t="s">
        <v>989</v>
      </c>
      <c r="B3" s="861"/>
      <c r="C3" s="863"/>
      <c r="D3" s="861"/>
      <c r="E3" s="861"/>
    </row>
    <row r="4" spans="1:5" ht="19.5" customHeight="1" x14ac:dyDescent="0.25">
      <c r="A4" s="861" t="s">
        <v>861</v>
      </c>
      <c r="B4" s="861"/>
      <c r="C4" s="863"/>
      <c r="D4" s="861"/>
      <c r="E4" s="861"/>
    </row>
    <row r="5" spans="1:5" x14ac:dyDescent="0.25">
      <c r="A5" s="364"/>
      <c r="B5" s="364"/>
      <c r="C5" s="365"/>
      <c r="D5" s="366"/>
      <c r="E5" s="366"/>
    </row>
    <row r="6" spans="1:5" ht="15.95" customHeight="1" x14ac:dyDescent="0.25">
      <c r="A6" s="873" t="s">
        <v>3</v>
      </c>
      <c r="B6" s="873"/>
      <c r="C6" s="873"/>
      <c r="D6" s="873"/>
      <c r="E6" s="873"/>
    </row>
    <row r="7" spans="1:5" ht="15.95" customHeight="1" thickBot="1" x14ac:dyDescent="0.3">
      <c r="A7" s="875" t="s">
        <v>101</v>
      </c>
      <c r="B7" s="875"/>
      <c r="C7" s="367"/>
      <c r="D7" s="366"/>
      <c r="E7" s="367" t="str">
        <f>CONCATENATE('Z_1.2.sz.mell.'!E7)</f>
        <v xml:space="preserve"> Forintban!</v>
      </c>
    </row>
    <row r="8" spans="1:5" x14ac:dyDescent="0.25">
      <c r="A8" s="865" t="s">
        <v>52</v>
      </c>
      <c r="B8" s="867" t="s">
        <v>5</v>
      </c>
      <c r="C8" s="869" t="str">
        <f>+CONCATENATE(LEFT(Z_ÖSSZEFÜGGÉSEK!A6,4),". évi")</f>
        <v>2019. évi</v>
      </c>
      <c r="D8" s="870"/>
      <c r="E8" s="871"/>
    </row>
    <row r="9" spans="1:5" ht="24.75" thickBot="1" x14ac:dyDescent="0.3">
      <c r="A9" s="866"/>
      <c r="B9" s="868"/>
      <c r="C9" s="247" t="s">
        <v>413</v>
      </c>
      <c r="D9" s="246" t="s">
        <v>414</v>
      </c>
      <c r="E9" s="353" t="str">
        <f>CONCATENATE('Z_1.2.sz.mell.'!E9)</f>
        <v>2019. XII. 31.
teljesítés</v>
      </c>
    </row>
    <row r="10" spans="1:5" s="174" customFormat="1" ht="12" customHeight="1" thickBot="1" x14ac:dyDescent="0.25">
      <c r="A10" s="170" t="s">
        <v>383</v>
      </c>
      <c r="B10" s="171" t="s">
        <v>384</v>
      </c>
      <c r="C10" s="171" t="s">
        <v>385</v>
      </c>
      <c r="D10" s="171" t="s">
        <v>387</v>
      </c>
      <c r="E10" s="248" t="s">
        <v>386</v>
      </c>
    </row>
    <row r="11" spans="1:5" s="175" customFormat="1" ht="12" customHeight="1" thickBot="1" x14ac:dyDescent="0.25">
      <c r="A11" s="18" t="s">
        <v>6</v>
      </c>
      <c r="B11" s="19" t="s">
        <v>160</v>
      </c>
      <c r="C11" s="163">
        <f>+C12+C13+C14+C15+C16+C17</f>
        <v>0</v>
      </c>
      <c r="D11" s="163">
        <f>+D12+D13+D14+D15+D16+D17</f>
        <v>0</v>
      </c>
      <c r="E11" s="100">
        <f>+E12+E13+E14+E15+E16+E17</f>
        <v>0</v>
      </c>
    </row>
    <row r="12" spans="1:5" s="175" customFormat="1" ht="12" customHeight="1" x14ac:dyDescent="0.2">
      <c r="A12" s="13" t="s">
        <v>64</v>
      </c>
      <c r="B12" s="176" t="s">
        <v>161</v>
      </c>
      <c r="C12" s="165"/>
      <c r="D12" s="165"/>
      <c r="E12" s="102"/>
    </row>
    <row r="13" spans="1:5" s="175" customFormat="1" ht="12" customHeight="1" x14ac:dyDescent="0.2">
      <c r="A13" s="12" t="s">
        <v>65</v>
      </c>
      <c r="B13" s="177" t="s">
        <v>162</v>
      </c>
      <c r="C13" s="164"/>
      <c r="D13" s="164"/>
      <c r="E13" s="101"/>
    </row>
    <row r="14" spans="1:5" s="175" customFormat="1" ht="12" customHeight="1" x14ac:dyDescent="0.2">
      <c r="A14" s="12" t="s">
        <v>66</v>
      </c>
      <c r="B14" s="177" t="s">
        <v>163</v>
      </c>
      <c r="C14" s="164"/>
      <c r="D14" s="164"/>
      <c r="E14" s="101"/>
    </row>
    <row r="15" spans="1:5" s="175" customFormat="1" ht="12" customHeight="1" x14ac:dyDescent="0.2">
      <c r="A15" s="12" t="s">
        <v>67</v>
      </c>
      <c r="B15" s="177" t="s">
        <v>164</v>
      </c>
      <c r="C15" s="164"/>
      <c r="D15" s="164"/>
      <c r="E15" s="101"/>
    </row>
    <row r="16" spans="1:5" s="175" customFormat="1" ht="12" customHeight="1" x14ac:dyDescent="0.2">
      <c r="A16" s="12" t="s">
        <v>98</v>
      </c>
      <c r="B16" s="108" t="s">
        <v>331</v>
      </c>
      <c r="C16" s="164"/>
      <c r="D16" s="164"/>
      <c r="E16" s="101"/>
    </row>
    <row r="17" spans="1:5" s="175" customFormat="1" ht="12" customHeight="1" thickBot="1" x14ac:dyDescent="0.25">
      <c r="A17" s="14" t="s">
        <v>68</v>
      </c>
      <c r="B17" s="109" t="s">
        <v>332</v>
      </c>
      <c r="C17" s="164"/>
      <c r="D17" s="164"/>
      <c r="E17" s="101"/>
    </row>
    <row r="18" spans="1:5" s="175" customFormat="1" ht="12" customHeight="1" thickBot="1" x14ac:dyDescent="0.25">
      <c r="A18" s="18" t="s">
        <v>7</v>
      </c>
      <c r="B18" s="107" t="s">
        <v>165</v>
      </c>
      <c r="C18" s="163">
        <f>+C19+C20+C21+C22+C23</f>
        <v>0</v>
      </c>
      <c r="D18" s="163">
        <f>+D19+D20+D21+D22+D23</f>
        <v>0</v>
      </c>
      <c r="E18" s="100">
        <f>+E19+E20+E21+E22+E23</f>
        <v>0</v>
      </c>
    </row>
    <row r="19" spans="1:5" s="175" customFormat="1" ht="12" customHeight="1" x14ac:dyDescent="0.2">
      <c r="A19" s="13" t="s">
        <v>70</v>
      </c>
      <c r="B19" s="176" t="s">
        <v>166</v>
      </c>
      <c r="C19" s="165"/>
      <c r="D19" s="165"/>
      <c r="E19" s="102"/>
    </row>
    <row r="20" spans="1:5" s="175" customFormat="1" ht="12" customHeight="1" x14ac:dyDescent="0.2">
      <c r="A20" s="12" t="s">
        <v>71</v>
      </c>
      <c r="B20" s="177" t="s">
        <v>167</v>
      </c>
      <c r="C20" s="164"/>
      <c r="D20" s="164"/>
      <c r="E20" s="101"/>
    </row>
    <row r="21" spans="1:5" s="175" customFormat="1" ht="12" customHeight="1" x14ac:dyDescent="0.2">
      <c r="A21" s="12" t="s">
        <v>72</v>
      </c>
      <c r="B21" s="177" t="s">
        <v>324</v>
      </c>
      <c r="C21" s="164"/>
      <c r="D21" s="164"/>
      <c r="E21" s="101"/>
    </row>
    <row r="22" spans="1:5" s="175" customFormat="1" ht="12" customHeight="1" x14ac:dyDescent="0.2">
      <c r="A22" s="12" t="s">
        <v>73</v>
      </c>
      <c r="B22" s="177" t="s">
        <v>325</v>
      </c>
      <c r="C22" s="164"/>
      <c r="D22" s="164"/>
      <c r="E22" s="101"/>
    </row>
    <row r="23" spans="1:5" s="175" customFormat="1" ht="12" customHeight="1" x14ac:dyDescent="0.2">
      <c r="A23" s="12" t="s">
        <v>74</v>
      </c>
      <c r="B23" s="177" t="s">
        <v>168</v>
      </c>
      <c r="C23" s="164"/>
      <c r="D23" s="164"/>
      <c r="E23" s="261"/>
    </row>
    <row r="24" spans="1:5" s="175" customFormat="1" ht="12" customHeight="1" thickBot="1" x14ac:dyDescent="0.25">
      <c r="A24" s="14" t="s">
        <v>81</v>
      </c>
      <c r="B24" s="109" t="s">
        <v>169</v>
      </c>
      <c r="C24" s="166"/>
      <c r="D24" s="166"/>
      <c r="E24" s="103"/>
    </row>
    <row r="25" spans="1:5" s="175" customFormat="1" ht="12" customHeight="1" thickBot="1" x14ac:dyDescent="0.25">
      <c r="A25" s="18" t="s">
        <v>8</v>
      </c>
      <c r="B25" s="19" t="s">
        <v>170</v>
      </c>
      <c r="C25" s="163">
        <f>+C26+C27+C28+C29+C30</f>
        <v>0</v>
      </c>
      <c r="D25" s="163">
        <f>+D26+D27+D28+D29+D30</f>
        <v>0</v>
      </c>
      <c r="E25" s="100">
        <f>+E26+E27+E28+E29+E30</f>
        <v>0</v>
      </c>
    </row>
    <row r="26" spans="1:5" s="175" customFormat="1" ht="12" customHeight="1" x14ac:dyDescent="0.2">
      <c r="A26" s="13" t="s">
        <v>53</v>
      </c>
      <c r="B26" s="176" t="s">
        <v>171</v>
      </c>
      <c r="C26" s="165"/>
      <c r="D26" s="165"/>
      <c r="E26" s="102"/>
    </row>
    <row r="27" spans="1:5" s="175" customFormat="1" ht="12" customHeight="1" x14ac:dyDescent="0.2">
      <c r="A27" s="12" t="s">
        <v>54</v>
      </c>
      <c r="B27" s="177" t="s">
        <v>172</v>
      </c>
      <c r="C27" s="164"/>
      <c r="D27" s="164"/>
      <c r="E27" s="101"/>
    </row>
    <row r="28" spans="1:5" s="175" customFormat="1" ht="12" customHeight="1" x14ac:dyDescent="0.2">
      <c r="A28" s="12" t="s">
        <v>55</v>
      </c>
      <c r="B28" s="177" t="s">
        <v>326</v>
      </c>
      <c r="C28" s="164"/>
      <c r="D28" s="164"/>
      <c r="E28" s="101"/>
    </row>
    <row r="29" spans="1:5" s="175" customFormat="1" ht="12" customHeight="1" x14ac:dyDescent="0.2">
      <c r="A29" s="12" t="s">
        <v>56</v>
      </c>
      <c r="B29" s="177" t="s">
        <v>327</v>
      </c>
      <c r="C29" s="164"/>
      <c r="D29" s="164"/>
      <c r="E29" s="101"/>
    </row>
    <row r="30" spans="1:5" s="175" customFormat="1" ht="12" customHeight="1" x14ac:dyDescent="0.2">
      <c r="A30" s="12" t="s">
        <v>109</v>
      </c>
      <c r="B30" s="177" t="s">
        <v>173</v>
      </c>
      <c r="C30" s="164"/>
      <c r="D30" s="164"/>
      <c r="E30" s="101"/>
    </row>
    <row r="31" spans="1:5" s="175" customFormat="1" ht="12" customHeight="1" thickBot="1" x14ac:dyDescent="0.25">
      <c r="A31" s="14" t="s">
        <v>110</v>
      </c>
      <c r="B31" s="178" t="s">
        <v>174</v>
      </c>
      <c r="C31" s="166"/>
      <c r="D31" s="166"/>
      <c r="E31" s="103"/>
    </row>
    <row r="32" spans="1:5" s="175" customFormat="1" ht="12" customHeight="1" thickBot="1" x14ac:dyDescent="0.25">
      <c r="A32" s="18" t="s">
        <v>111</v>
      </c>
      <c r="B32" s="19" t="s">
        <v>477</v>
      </c>
      <c r="C32" s="169">
        <f>SUM(C33:C39)</f>
        <v>0</v>
      </c>
      <c r="D32" s="169">
        <f>SUM(D33:D39)</f>
        <v>0</v>
      </c>
      <c r="E32" s="205">
        <f>SUM(E33:E39)</f>
        <v>0</v>
      </c>
    </row>
    <row r="33" spans="1:5" s="175" customFormat="1" ht="12" customHeight="1" x14ac:dyDescent="0.2">
      <c r="A33" s="13" t="s">
        <v>175</v>
      </c>
      <c r="B33" s="176" t="s">
        <v>478</v>
      </c>
      <c r="C33" s="165">
        <f>+C34+C35+C36</f>
        <v>0</v>
      </c>
      <c r="D33" s="165">
        <f>+D34+D35+D36</f>
        <v>0</v>
      </c>
      <c r="E33" s="102">
        <f>+E34+E35+E36</f>
        <v>0</v>
      </c>
    </row>
    <row r="34" spans="1:5" s="175" customFormat="1" ht="12" customHeight="1" x14ac:dyDescent="0.2">
      <c r="A34" s="12" t="s">
        <v>176</v>
      </c>
      <c r="B34" s="177" t="s">
        <v>479</v>
      </c>
      <c r="C34" s="164"/>
      <c r="D34" s="164"/>
      <c r="E34" s="101"/>
    </row>
    <row r="35" spans="1:5" s="175" customFormat="1" ht="12" customHeight="1" x14ac:dyDescent="0.2">
      <c r="A35" s="12" t="s">
        <v>177</v>
      </c>
      <c r="B35" s="177" t="s">
        <v>480</v>
      </c>
      <c r="C35" s="164"/>
      <c r="D35" s="164"/>
      <c r="E35" s="101"/>
    </row>
    <row r="36" spans="1:5" s="175" customFormat="1" ht="12" customHeight="1" x14ac:dyDescent="0.2">
      <c r="A36" s="12" t="s">
        <v>178</v>
      </c>
      <c r="B36" s="177" t="s">
        <v>481</v>
      </c>
      <c r="C36" s="164"/>
      <c r="D36" s="164"/>
      <c r="E36" s="101"/>
    </row>
    <row r="37" spans="1:5" s="175" customFormat="1" ht="12" customHeight="1" x14ac:dyDescent="0.2">
      <c r="A37" s="12" t="s">
        <v>482</v>
      </c>
      <c r="B37" s="177" t="s">
        <v>179</v>
      </c>
      <c r="C37" s="164"/>
      <c r="D37" s="164"/>
      <c r="E37" s="101"/>
    </row>
    <row r="38" spans="1:5" s="175" customFormat="1" ht="12" customHeight="1" x14ac:dyDescent="0.2">
      <c r="A38" s="12" t="s">
        <v>483</v>
      </c>
      <c r="B38" s="177" t="s">
        <v>180</v>
      </c>
      <c r="C38" s="164"/>
      <c r="D38" s="164"/>
      <c r="E38" s="101"/>
    </row>
    <row r="39" spans="1:5" s="175" customFormat="1" ht="12" customHeight="1" thickBot="1" x14ac:dyDescent="0.25">
      <c r="A39" s="14" t="s">
        <v>484</v>
      </c>
      <c r="B39" s="313" t="s">
        <v>181</v>
      </c>
      <c r="C39" s="166"/>
      <c r="D39" s="166"/>
      <c r="E39" s="103"/>
    </row>
    <row r="40" spans="1:5" s="175" customFormat="1" ht="12" customHeight="1" thickBot="1" x14ac:dyDescent="0.25">
      <c r="A40" s="18" t="s">
        <v>10</v>
      </c>
      <c r="B40" s="19" t="s">
        <v>333</v>
      </c>
      <c r="C40" s="163">
        <f>SUM(C41:C51)</f>
        <v>0</v>
      </c>
      <c r="D40" s="163">
        <f>SUM(D41:D51)</f>
        <v>0</v>
      </c>
      <c r="E40" s="100">
        <f>SUM(E41:E51)</f>
        <v>2247700</v>
      </c>
    </row>
    <row r="41" spans="1:5" s="175" customFormat="1" ht="12" customHeight="1" x14ac:dyDescent="0.2">
      <c r="A41" s="13" t="s">
        <v>57</v>
      </c>
      <c r="B41" s="176" t="s">
        <v>184</v>
      </c>
      <c r="C41" s="269"/>
      <c r="D41" s="269"/>
      <c r="E41" s="309">
        <f>'Z_6.2.sz.mell'!E9</f>
        <v>2247700</v>
      </c>
    </row>
    <row r="42" spans="1:5" s="175" customFormat="1" ht="12" customHeight="1" x14ac:dyDescent="0.2">
      <c r="A42" s="12" t="s">
        <v>58</v>
      </c>
      <c r="B42" s="177" t="s">
        <v>185</v>
      </c>
      <c r="C42" s="114"/>
      <c r="D42" s="114"/>
      <c r="E42" s="261"/>
    </row>
    <row r="43" spans="1:5" s="175" customFormat="1" ht="12" customHeight="1" x14ac:dyDescent="0.2">
      <c r="A43" s="12" t="s">
        <v>59</v>
      </c>
      <c r="B43" s="177" t="s">
        <v>186</v>
      </c>
      <c r="C43" s="114"/>
      <c r="D43" s="114"/>
      <c r="E43" s="261"/>
    </row>
    <row r="44" spans="1:5" s="175" customFormat="1" ht="12" customHeight="1" x14ac:dyDescent="0.2">
      <c r="A44" s="12" t="s">
        <v>113</v>
      </c>
      <c r="B44" s="177" t="s">
        <v>187</v>
      </c>
      <c r="C44" s="114"/>
      <c r="D44" s="114"/>
      <c r="E44" s="261"/>
    </row>
    <row r="45" spans="1:5" s="175" customFormat="1" ht="12" customHeight="1" x14ac:dyDescent="0.2">
      <c r="A45" s="12" t="s">
        <v>114</v>
      </c>
      <c r="B45" s="177" t="s">
        <v>188</v>
      </c>
      <c r="C45" s="114"/>
      <c r="D45" s="114"/>
      <c r="E45" s="261"/>
    </row>
    <row r="46" spans="1:5" s="175" customFormat="1" ht="12" customHeight="1" x14ac:dyDescent="0.2">
      <c r="A46" s="12" t="s">
        <v>115</v>
      </c>
      <c r="B46" s="177" t="s">
        <v>189</v>
      </c>
      <c r="C46" s="114"/>
      <c r="D46" s="114"/>
      <c r="E46" s="261"/>
    </row>
    <row r="47" spans="1:5" s="175" customFormat="1" ht="12" customHeight="1" x14ac:dyDescent="0.2">
      <c r="A47" s="12" t="s">
        <v>116</v>
      </c>
      <c r="B47" s="177" t="s">
        <v>190</v>
      </c>
      <c r="C47" s="114"/>
      <c r="D47" s="114"/>
      <c r="E47" s="261"/>
    </row>
    <row r="48" spans="1:5" s="175" customFormat="1" ht="12" customHeight="1" x14ac:dyDescent="0.2">
      <c r="A48" s="12" t="s">
        <v>117</v>
      </c>
      <c r="B48" s="177" t="s">
        <v>485</v>
      </c>
      <c r="C48" s="267"/>
      <c r="D48" s="267"/>
      <c r="E48" s="265"/>
    </row>
    <row r="49" spans="1:5" s="175" customFormat="1" ht="12" customHeight="1" x14ac:dyDescent="0.2">
      <c r="A49" s="12" t="s">
        <v>182</v>
      </c>
      <c r="B49" s="177" t="s">
        <v>192</v>
      </c>
      <c r="C49" s="114"/>
      <c r="D49" s="114"/>
      <c r="E49" s="261"/>
    </row>
    <row r="50" spans="1:5" s="175" customFormat="1" ht="12" customHeight="1" x14ac:dyDescent="0.2">
      <c r="A50" s="14" t="s">
        <v>183</v>
      </c>
      <c r="B50" s="178" t="s">
        <v>335</v>
      </c>
      <c r="C50" s="116"/>
      <c r="D50" s="116"/>
      <c r="E50" s="262"/>
    </row>
    <row r="51" spans="1:5" s="175" customFormat="1" ht="12" customHeight="1" thickBot="1" x14ac:dyDescent="0.25">
      <c r="A51" s="14" t="s">
        <v>334</v>
      </c>
      <c r="B51" s="109" t="s">
        <v>193</v>
      </c>
      <c r="C51" s="116"/>
      <c r="D51" s="116"/>
      <c r="E51" s="262"/>
    </row>
    <row r="52" spans="1:5" s="175" customFormat="1" ht="12" customHeight="1" thickBot="1" x14ac:dyDescent="0.25">
      <c r="A52" s="18" t="s">
        <v>11</v>
      </c>
      <c r="B52" s="19" t="s">
        <v>194</v>
      </c>
      <c r="C52" s="163">
        <f>SUM(C53:C57)</f>
        <v>0</v>
      </c>
      <c r="D52" s="163">
        <f>SUM(D53:D57)</f>
        <v>0</v>
      </c>
      <c r="E52" s="100">
        <f>SUM(E53:E57)</f>
        <v>0</v>
      </c>
    </row>
    <row r="53" spans="1:5" s="175" customFormat="1" ht="12" customHeight="1" x14ac:dyDescent="0.2">
      <c r="A53" s="13" t="s">
        <v>60</v>
      </c>
      <c r="B53" s="176" t="s">
        <v>198</v>
      </c>
      <c r="C53" s="216"/>
      <c r="D53" s="216"/>
      <c r="E53" s="106"/>
    </row>
    <row r="54" spans="1:5" s="175" customFormat="1" ht="12" customHeight="1" x14ac:dyDescent="0.2">
      <c r="A54" s="12" t="s">
        <v>61</v>
      </c>
      <c r="B54" s="177" t="s">
        <v>199</v>
      </c>
      <c r="C54" s="167"/>
      <c r="D54" s="167"/>
      <c r="E54" s="104"/>
    </row>
    <row r="55" spans="1:5" s="175" customFormat="1" ht="12" customHeight="1" x14ac:dyDescent="0.2">
      <c r="A55" s="12" t="s">
        <v>195</v>
      </c>
      <c r="B55" s="177" t="s">
        <v>200</v>
      </c>
      <c r="C55" s="167"/>
      <c r="D55" s="167"/>
      <c r="E55" s="104"/>
    </row>
    <row r="56" spans="1:5" s="175" customFormat="1" ht="12" customHeight="1" x14ac:dyDescent="0.2">
      <c r="A56" s="12" t="s">
        <v>196</v>
      </c>
      <c r="B56" s="177" t="s">
        <v>201</v>
      </c>
      <c r="C56" s="167"/>
      <c r="D56" s="167"/>
      <c r="E56" s="104"/>
    </row>
    <row r="57" spans="1:5" s="175" customFormat="1" ht="12" customHeight="1" thickBot="1" x14ac:dyDescent="0.25">
      <c r="A57" s="14" t="s">
        <v>197</v>
      </c>
      <c r="B57" s="109" t="s">
        <v>202</v>
      </c>
      <c r="C57" s="168"/>
      <c r="D57" s="168"/>
      <c r="E57" s="105"/>
    </row>
    <row r="58" spans="1:5" s="175" customFormat="1" ht="12" customHeight="1" thickBot="1" x14ac:dyDescent="0.25">
      <c r="A58" s="18" t="s">
        <v>118</v>
      </c>
      <c r="B58" s="19" t="s">
        <v>203</v>
      </c>
      <c r="C58" s="163">
        <f>SUM(C59:C61)</f>
        <v>0</v>
      </c>
      <c r="D58" s="163">
        <f>SUM(D59:D61)</f>
        <v>0</v>
      </c>
      <c r="E58" s="100">
        <f>SUM(E59:E61)</f>
        <v>0</v>
      </c>
    </row>
    <row r="59" spans="1:5" s="175" customFormat="1" ht="12" customHeight="1" x14ac:dyDescent="0.2">
      <c r="A59" s="13" t="s">
        <v>62</v>
      </c>
      <c r="B59" s="176" t="s">
        <v>204</v>
      </c>
      <c r="C59" s="165"/>
      <c r="D59" s="165"/>
      <c r="E59" s="102"/>
    </row>
    <row r="60" spans="1:5" s="175" customFormat="1" ht="12" customHeight="1" x14ac:dyDescent="0.2">
      <c r="A60" s="12" t="s">
        <v>63</v>
      </c>
      <c r="B60" s="177" t="s">
        <v>328</v>
      </c>
      <c r="C60" s="164"/>
      <c r="D60" s="164"/>
      <c r="E60" s="101"/>
    </row>
    <row r="61" spans="1:5" s="175" customFormat="1" ht="12" customHeight="1" x14ac:dyDescent="0.2">
      <c r="A61" s="12" t="s">
        <v>207</v>
      </c>
      <c r="B61" s="177" t="s">
        <v>205</v>
      </c>
      <c r="C61" s="164"/>
      <c r="D61" s="164"/>
      <c r="E61" s="101"/>
    </row>
    <row r="62" spans="1:5" s="175" customFormat="1" ht="12" customHeight="1" thickBot="1" x14ac:dyDescent="0.25">
      <c r="A62" s="14" t="s">
        <v>208</v>
      </c>
      <c r="B62" s="109" t="s">
        <v>206</v>
      </c>
      <c r="C62" s="166"/>
      <c r="D62" s="166"/>
      <c r="E62" s="103"/>
    </row>
    <row r="63" spans="1:5" s="175" customFormat="1" ht="12" customHeight="1" thickBot="1" x14ac:dyDescent="0.25">
      <c r="A63" s="18" t="s">
        <v>13</v>
      </c>
      <c r="B63" s="107" t="s">
        <v>209</v>
      </c>
      <c r="C63" s="163">
        <f>SUM(C64:C66)</f>
        <v>0</v>
      </c>
      <c r="D63" s="163">
        <f>SUM(D64:D66)</f>
        <v>0</v>
      </c>
      <c r="E63" s="100">
        <f>SUM(E64:E66)</f>
        <v>0</v>
      </c>
    </row>
    <row r="64" spans="1:5" s="175" customFormat="1" ht="12" customHeight="1" x14ac:dyDescent="0.2">
      <c r="A64" s="13" t="s">
        <v>119</v>
      </c>
      <c r="B64" s="176" t="s">
        <v>211</v>
      </c>
      <c r="C64" s="167"/>
      <c r="D64" s="167"/>
      <c r="E64" s="104"/>
    </row>
    <row r="65" spans="1:5" s="175" customFormat="1" ht="12" customHeight="1" x14ac:dyDescent="0.2">
      <c r="A65" s="12" t="s">
        <v>120</v>
      </c>
      <c r="B65" s="177" t="s">
        <v>329</v>
      </c>
      <c r="C65" s="167"/>
      <c r="D65" s="167"/>
      <c r="E65" s="104"/>
    </row>
    <row r="66" spans="1:5" s="175" customFormat="1" ht="12" customHeight="1" x14ac:dyDescent="0.2">
      <c r="A66" s="12" t="s">
        <v>143</v>
      </c>
      <c r="B66" s="177" t="s">
        <v>212</v>
      </c>
      <c r="C66" s="167"/>
      <c r="D66" s="167"/>
      <c r="E66" s="104"/>
    </row>
    <row r="67" spans="1:5" s="175" customFormat="1" ht="12" customHeight="1" thickBot="1" x14ac:dyDescent="0.25">
      <c r="A67" s="14" t="s">
        <v>210</v>
      </c>
      <c r="B67" s="109" t="s">
        <v>213</v>
      </c>
      <c r="C67" s="167"/>
      <c r="D67" s="167"/>
      <c r="E67" s="104"/>
    </row>
    <row r="68" spans="1:5" s="175" customFormat="1" ht="12" customHeight="1" thickBot="1" x14ac:dyDescent="0.25">
      <c r="A68" s="230" t="s">
        <v>375</v>
      </c>
      <c r="B68" s="19" t="s">
        <v>214</v>
      </c>
      <c r="C68" s="169">
        <f>+C11+C18+C25+C32+C40+C52+C58+C63</f>
        <v>0</v>
      </c>
      <c r="D68" s="169">
        <f>+D11+D18+D25+D32+D40+D52+D58+D63</f>
        <v>0</v>
      </c>
      <c r="E68" s="205">
        <f>+E11+E18+E25+E32+E40+E52+E58+E63</f>
        <v>2247700</v>
      </c>
    </row>
    <row r="69" spans="1:5" s="175" customFormat="1" ht="12" customHeight="1" thickBot="1" x14ac:dyDescent="0.25">
      <c r="A69" s="217" t="s">
        <v>215</v>
      </c>
      <c r="B69" s="107" t="s">
        <v>216</v>
      </c>
      <c r="C69" s="163">
        <f>SUM(C70:C72)</f>
        <v>0</v>
      </c>
      <c r="D69" s="163">
        <f>SUM(D70:D72)</f>
        <v>0</v>
      </c>
      <c r="E69" s="100">
        <f>SUM(E70:E72)</f>
        <v>0</v>
      </c>
    </row>
    <row r="70" spans="1:5" s="175" customFormat="1" ht="12" customHeight="1" x14ac:dyDescent="0.2">
      <c r="A70" s="13" t="s">
        <v>244</v>
      </c>
      <c r="B70" s="176" t="s">
        <v>217</v>
      </c>
      <c r="C70" s="167"/>
      <c r="D70" s="167"/>
      <c r="E70" s="104"/>
    </row>
    <row r="71" spans="1:5" s="175" customFormat="1" ht="12" customHeight="1" x14ac:dyDescent="0.2">
      <c r="A71" s="12" t="s">
        <v>253</v>
      </c>
      <c r="B71" s="177" t="s">
        <v>218</v>
      </c>
      <c r="C71" s="167"/>
      <c r="D71" s="167"/>
      <c r="E71" s="104"/>
    </row>
    <row r="72" spans="1:5" s="175" customFormat="1" ht="12" customHeight="1" thickBot="1" x14ac:dyDescent="0.25">
      <c r="A72" s="14" t="s">
        <v>254</v>
      </c>
      <c r="B72" s="226" t="s">
        <v>360</v>
      </c>
      <c r="C72" s="167"/>
      <c r="D72" s="167"/>
      <c r="E72" s="104"/>
    </row>
    <row r="73" spans="1:5" s="175" customFormat="1" ht="12" customHeight="1" thickBot="1" x14ac:dyDescent="0.25">
      <c r="A73" s="217" t="s">
        <v>220</v>
      </c>
      <c r="B73" s="107" t="s">
        <v>221</v>
      </c>
      <c r="C73" s="163">
        <f>SUM(C74:C77)</f>
        <v>0</v>
      </c>
      <c r="D73" s="163">
        <f>SUM(D74:D77)</f>
        <v>0</v>
      </c>
      <c r="E73" s="100">
        <f>SUM(E74:E77)</f>
        <v>0</v>
      </c>
    </row>
    <row r="74" spans="1:5" s="175" customFormat="1" ht="12" customHeight="1" x14ac:dyDescent="0.2">
      <c r="A74" s="13" t="s">
        <v>99</v>
      </c>
      <c r="B74" s="351" t="s">
        <v>222</v>
      </c>
      <c r="C74" s="167"/>
      <c r="D74" s="167"/>
      <c r="E74" s="104"/>
    </row>
    <row r="75" spans="1:5" s="175" customFormat="1" ht="12" customHeight="1" x14ac:dyDescent="0.2">
      <c r="A75" s="12" t="s">
        <v>100</v>
      </c>
      <c r="B75" s="351" t="s">
        <v>492</v>
      </c>
      <c r="C75" s="167"/>
      <c r="D75" s="167"/>
      <c r="E75" s="104"/>
    </row>
    <row r="76" spans="1:5" s="175" customFormat="1" ht="12" customHeight="1" x14ac:dyDescent="0.2">
      <c r="A76" s="12" t="s">
        <v>245</v>
      </c>
      <c r="B76" s="351" t="s">
        <v>223</v>
      </c>
      <c r="C76" s="167"/>
      <c r="D76" s="167"/>
      <c r="E76" s="104"/>
    </row>
    <row r="77" spans="1:5" s="175" customFormat="1" ht="12" customHeight="1" thickBot="1" x14ac:dyDescent="0.25">
      <c r="A77" s="14" t="s">
        <v>246</v>
      </c>
      <c r="B77" s="352" t="s">
        <v>493</v>
      </c>
      <c r="C77" s="167"/>
      <c r="D77" s="167"/>
      <c r="E77" s="104"/>
    </row>
    <row r="78" spans="1:5" s="175" customFormat="1" ht="12" customHeight="1" thickBot="1" x14ac:dyDescent="0.25">
      <c r="A78" s="217" t="s">
        <v>224</v>
      </c>
      <c r="B78" s="107" t="s">
        <v>225</v>
      </c>
      <c r="C78" s="163">
        <f>SUM(C79:C80)</f>
        <v>0</v>
      </c>
      <c r="D78" s="163">
        <f>SUM(D79:D80)</f>
        <v>0</v>
      </c>
      <c r="E78" s="100">
        <f>SUM(E79:E80)</f>
        <v>0</v>
      </c>
    </row>
    <row r="79" spans="1:5" s="175" customFormat="1" ht="12" customHeight="1" x14ac:dyDescent="0.2">
      <c r="A79" s="13" t="s">
        <v>247</v>
      </c>
      <c r="B79" s="176" t="s">
        <v>226</v>
      </c>
      <c r="C79" s="167"/>
      <c r="D79" s="167"/>
      <c r="E79" s="104"/>
    </row>
    <row r="80" spans="1:5" s="175" customFormat="1" ht="12" customHeight="1" thickBot="1" x14ac:dyDescent="0.25">
      <c r="A80" s="14" t="s">
        <v>248</v>
      </c>
      <c r="B80" s="109" t="s">
        <v>227</v>
      </c>
      <c r="C80" s="167"/>
      <c r="D80" s="167"/>
      <c r="E80" s="104"/>
    </row>
    <row r="81" spans="1:5" s="175" customFormat="1" ht="12" customHeight="1" thickBot="1" x14ac:dyDescent="0.25">
      <c r="A81" s="217" t="s">
        <v>228</v>
      </c>
      <c r="B81" s="107" t="s">
        <v>229</v>
      </c>
      <c r="C81" s="163">
        <f>SUM(C82:C84)</f>
        <v>0</v>
      </c>
      <c r="D81" s="163">
        <f>SUM(D82:D84)</f>
        <v>0</v>
      </c>
      <c r="E81" s="100">
        <f>SUM(E82:E84)</f>
        <v>0</v>
      </c>
    </row>
    <row r="82" spans="1:5" s="175" customFormat="1" ht="12" customHeight="1" x14ac:dyDescent="0.2">
      <c r="A82" s="13" t="s">
        <v>249</v>
      </c>
      <c r="B82" s="176" t="s">
        <v>230</v>
      </c>
      <c r="C82" s="167"/>
      <c r="D82" s="167"/>
      <c r="E82" s="104"/>
    </row>
    <row r="83" spans="1:5" s="175" customFormat="1" ht="12" customHeight="1" x14ac:dyDescent="0.2">
      <c r="A83" s="12" t="s">
        <v>250</v>
      </c>
      <c r="B83" s="177" t="s">
        <v>231</v>
      </c>
      <c r="C83" s="167"/>
      <c r="D83" s="167"/>
      <c r="E83" s="104"/>
    </row>
    <row r="84" spans="1:5" s="175" customFormat="1" ht="12" customHeight="1" thickBot="1" x14ac:dyDescent="0.25">
      <c r="A84" s="14" t="s">
        <v>251</v>
      </c>
      <c r="B84" s="109" t="s">
        <v>494</v>
      </c>
      <c r="C84" s="167"/>
      <c r="D84" s="167"/>
      <c r="E84" s="104"/>
    </row>
    <row r="85" spans="1:5" s="175" customFormat="1" ht="12" customHeight="1" thickBot="1" x14ac:dyDescent="0.25">
      <c r="A85" s="217" t="s">
        <v>232</v>
      </c>
      <c r="B85" s="107" t="s">
        <v>252</v>
      </c>
      <c r="C85" s="163">
        <f>SUM(C86:C89)</f>
        <v>0</v>
      </c>
      <c r="D85" s="163">
        <f>SUM(D86:D89)</f>
        <v>0</v>
      </c>
      <c r="E85" s="100">
        <f>SUM(E86:E89)</f>
        <v>0</v>
      </c>
    </row>
    <row r="86" spans="1:5" s="175" customFormat="1" ht="12" customHeight="1" x14ac:dyDescent="0.2">
      <c r="A86" s="180" t="s">
        <v>233</v>
      </c>
      <c r="B86" s="176" t="s">
        <v>234</v>
      </c>
      <c r="C86" s="167"/>
      <c r="D86" s="167"/>
      <c r="E86" s="104"/>
    </row>
    <row r="87" spans="1:5" s="175" customFormat="1" ht="12" customHeight="1" x14ac:dyDescent="0.2">
      <c r="A87" s="181" t="s">
        <v>235</v>
      </c>
      <c r="B87" s="177" t="s">
        <v>236</v>
      </c>
      <c r="C87" s="167"/>
      <c r="D87" s="167"/>
      <c r="E87" s="104"/>
    </row>
    <row r="88" spans="1:5" s="175" customFormat="1" ht="12" customHeight="1" x14ac:dyDescent="0.2">
      <c r="A88" s="181" t="s">
        <v>237</v>
      </c>
      <c r="B88" s="177" t="s">
        <v>238</v>
      </c>
      <c r="C88" s="167"/>
      <c r="D88" s="167"/>
      <c r="E88" s="104"/>
    </row>
    <row r="89" spans="1:5" s="175" customFormat="1" ht="12" customHeight="1" thickBot="1" x14ac:dyDescent="0.25">
      <c r="A89" s="182" t="s">
        <v>239</v>
      </c>
      <c r="B89" s="109" t="s">
        <v>240</v>
      </c>
      <c r="C89" s="167"/>
      <c r="D89" s="167"/>
      <c r="E89" s="104"/>
    </row>
    <row r="90" spans="1:5" s="175" customFormat="1" ht="12" customHeight="1" thickBot="1" x14ac:dyDescent="0.25">
      <c r="A90" s="217" t="s">
        <v>241</v>
      </c>
      <c r="B90" s="107" t="s">
        <v>374</v>
      </c>
      <c r="C90" s="219"/>
      <c r="D90" s="219"/>
      <c r="E90" s="220"/>
    </row>
    <row r="91" spans="1:5" s="175" customFormat="1" ht="13.5" customHeight="1" thickBot="1" x14ac:dyDescent="0.25">
      <c r="A91" s="217" t="s">
        <v>243</v>
      </c>
      <c r="B91" s="107" t="s">
        <v>242</v>
      </c>
      <c r="C91" s="219"/>
      <c r="D91" s="219"/>
      <c r="E91" s="220"/>
    </row>
    <row r="92" spans="1:5" s="175" customFormat="1" ht="15.75" customHeight="1" thickBot="1" x14ac:dyDescent="0.25">
      <c r="A92" s="217" t="s">
        <v>255</v>
      </c>
      <c r="B92" s="183" t="s">
        <v>377</v>
      </c>
      <c r="C92" s="169">
        <f>+C69+C73+C78+C81+C85+C91+C90</f>
        <v>0</v>
      </c>
      <c r="D92" s="169">
        <f>+D69+D73+D78+D81+D85+D91+D90</f>
        <v>0</v>
      </c>
      <c r="E92" s="205">
        <f>+E69+E73+E78+E81+E85+E91+E90</f>
        <v>0</v>
      </c>
    </row>
    <row r="93" spans="1:5" s="175" customFormat="1" ht="25.5" customHeight="1" thickBot="1" x14ac:dyDescent="0.25">
      <c r="A93" s="218" t="s">
        <v>376</v>
      </c>
      <c r="B93" s="184" t="s">
        <v>378</v>
      </c>
      <c r="C93" s="169">
        <f>+C68+C92</f>
        <v>0</v>
      </c>
      <c r="D93" s="169">
        <f>+D68+D92</f>
        <v>0</v>
      </c>
      <c r="E93" s="205">
        <f>+E68+E92</f>
        <v>2247700</v>
      </c>
    </row>
    <row r="94" spans="1:5" s="175" customFormat="1" ht="15.2" customHeight="1" x14ac:dyDescent="0.2">
      <c r="A94" s="3"/>
      <c r="B94" s="4"/>
      <c r="C94" s="111"/>
    </row>
    <row r="95" spans="1:5" ht="16.5" customHeight="1" x14ac:dyDescent="0.25">
      <c r="A95" s="874" t="s">
        <v>34</v>
      </c>
      <c r="B95" s="874"/>
      <c r="C95" s="874"/>
      <c r="D95" s="874"/>
      <c r="E95" s="874"/>
    </row>
    <row r="96" spans="1:5" s="185" customFormat="1" ht="16.5" customHeight="1" thickBot="1" x14ac:dyDescent="0.3">
      <c r="A96" s="876" t="s">
        <v>102</v>
      </c>
      <c r="B96" s="876"/>
      <c r="C96" s="61"/>
      <c r="E96" s="61" t="str">
        <f>E7</f>
        <v xml:space="preserve"> Forintban!</v>
      </c>
    </row>
    <row r="97" spans="1:5" x14ac:dyDescent="0.25">
      <c r="A97" s="865" t="s">
        <v>52</v>
      </c>
      <c r="B97" s="867" t="s">
        <v>415</v>
      </c>
      <c r="C97" s="869" t="str">
        <f>+CONCATENATE(LEFT(Z_ÖSSZEFÜGGÉSEK!A6,4),". évi")</f>
        <v>2019. évi</v>
      </c>
      <c r="D97" s="870"/>
      <c r="E97" s="871"/>
    </row>
    <row r="98" spans="1:5" ht="24.75" thickBot="1" x14ac:dyDescent="0.3">
      <c r="A98" s="866"/>
      <c r="B98" s="868"/>
      <c r="C98" s="247" t="s">
        <v>413</v>
      </c>
      <c r="D98" s="246" t="s">
        <v>414</v>
      </c>
      <c r="E98" s="353" t="str">
        <f>CONCATENATE(E9)</f>
        <v>2019. XII. 31.
teljesítés</v>
      </c>
    </row>
    <row r="99" spans="1:5" s="174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58" t="s">
        <v>386</v>
      </c>
    </row>
    <row r="100" spans="1:5" ht="12" customHeight="1" thickBot="1" x14ac:dyDescent="0.3">
      <c r="A100" s="20" t="s">
        <v>6</v>
      </c>
      <c r="B100" s="847" t="s">
        <v>336</v>
      </c>
      <c r="C100" s="848">
        <f>C101+C102+C103+C104+C105+C118</f>
        <v>0</v>
      </c>
      <c r="D100" s="163">
        <f>D101+D102+D103+D104+D105+D118</f>
        <v>2223000</v>
      </c>
      <c r="E100" s="100">
        <f>E101+E102+E103+E104+E105+E118</f>
        <v>3401808</v>
      </c>
    </row>
    <row r="101" spans="1:5" ht="12" customHeight="1" x14ac:dyDescent="0.25">
      <c r="A101" s="15" t="s">
        <v>64</v>
      </c>
      <c r="B101" s="8" t="s">
        <v>35</v>
      </c>
      <c r="C101" s="268"/>
      <c r="D101" s="268"/>
      <c r="E101" s="266"/>
    </row>
    <row r="102" spans="1:5" ht="12" customHeight="1" x14ac:dyDescent="0.25">
      <c r="A102" s="12" t="s">
        <v>65</v>
      </c>
      <c r="B102" s="6" t="s">
        <v>121</v>
      </c>
      <c r="C102" s="49"/>
      <c r="D102" s="49"/>
      <c r="E102" s="264"/>
    </row>
    <row r="103" spans="1:5" ht="12" customHeight="1" x14ac:dyDescent="0.25">
      <c r="A103" s="12" t="s">
        <v>66</v>
      </c>
      <c r="B103" s="6" t="s">
        <v>91</v>
      </c>
      <c r="C103" s="49">
        <f>'Z_6.2.sz.mell'!C49</f>
        <v>0</v>
      </c>
      <c r="D103" s="49">
        <f>'Z_6.2.sz.mell'!D49</f>
        <v>2223000</v>
      </c>
      <c r="E103" s="49">
        <f>'Z_6.2.sz.mell'!E49</f>
        <v>3401808</v>
      </c>
    </row>
    <row r="104" spans="1:5" ht="12" customHeight="1" x14ac:dyDescent="0.25">
      <c r="A104" s="12" t="s">
        <v>67</v>
      </c>
      <c r="B104" s="9" t="s">
        <v>122</v>
      </c>
      <c r="C104" s="166"/>
      <c r="D104" s="166"/>
      <c r="E104" s="103"/>
    </row>
    <row r="105" spans="1:5" ht="12" customHeight="1" x14ac:dyDescent="0.25">
      <c r="A105" s="12" t="s">
        <v>76</v>
      </c>
      <c r="B105" s="17" t="s">
        <v>123</v>
      </c>
      <c r="C105" s="166"/>
      <c r="D105" s="166"/>
      <c r="E105" s="103"/>
    </row>
    <row r="106" spans="1:5" ht="12" customHeight="1" x14ac:dyDescent="0.25">
      <c r="A106" s="12" t="s">
        <v>68</v>
      </c>
      <c r="B106" s="6" t="s">
        <v>341</v>
      </c>
      <c r="C106" s="166"/>
      <c r="D106" s="166"/>
      <c r="E106" s="103"/>
    </row>
    <row r="107" spans="1:5" ht="12" customHeight="1" x14ac:dyDescent="0.25">
      <c r="A107" s="12" t="s">
        <v>69</v>
      </c>
      <c r="B107" s="65" t="s">
        <v>340</v>
      </c>
      <c r="C107" s="166"/>
      <c r="D107" s="166"/>
      <c r="E107" s="103"/>
    </row>
    <row r="108" spans="1:5" ht="12" customHeight="1" x14ac:dyDescent="0.25">
      <c r="A108" s="12" t="s">
        <v>77</v>
      </c>
      <c r="B108" s="65" t="s">
        <v>339</v>
      </c>
      <c r="C108" s="166"/>
      <c r="D108" s="166"/>
      <c r="E108" s="103"/>
    </row>
    <row r="109" spans="1:5" ht="12" customHeight="1" x14ac:dyDescent="0.25">
      <c r="A109" s="12" t="s">
        <v>78</v>
      </c>
      <c r="B109" s="63" t="s">
        <v>258</v>
      </c>
      <c r="C109" s="166"/>
      <c r="D109" s="166"/>
      <c r="E109" s="103"/>
    </row>
    <row r="110" spans="1:5" ht="12" customHeight="1" x14ac:dyDescent="0.25">
      <c r="A110" s="12" t="s">
        <v>79</v>
      </c>
      <c r="B110" s="64" t="s">
        <v>259</v>
      </c>
      <c r="C110" s="166"/>
      <c r="D110" s="166"/>
      <c r="E110" s="103"/>
    </row>
    <row r="111" spans="1:5" ht="12" customHeight="1" x14ac:dyDescent="0.25">
      <c r="A111" s="12" t="s">
        <v>80</v>
      </c>
      <c r="B111" s="64" t="s">
        <v>260</v>
      </c>
      <c r="C111" s="166"/>
      <c r="D111" s="166"/>
      <c r="E111" s="103"/>
    </row>
    <row r="112" spans="1:5" ht="12" customHeight="1" x14ac:dyDescent="0.25">
      <c r="A112" s="12" t="s">
        <v>82</v>
      </c>
      <c r="B112" s="63" t="s">
        <v>261</v>
      </c>
      <c r="C112" s="166"/>
      <c r="D112" s="166"/>
      <c r="E112" s="103"/>
    </row>
    <row r="113" spans="1:5" ht="12" customHeight="1" x14ac:dyDescent="0.25">
      <c r="A113" s="12" t="s">
        <v>124</v>
      </c>
      <c r="B113" s="63" t="s">
        <v>262</v>
      </c>
      <c r="C113" s="166"/>
      <c r="D113" s="166"/>
      <c r="E113" s="103"/>
    </row>
    <row r="114" spans="1:5" ht="12" customHeight="1" x14ac:dyDescent="0.25">
      <c r="A114" s="12" t="s">
        <v>256</v>
      </c>
      <c r="B114" s="64" t="s">
        <v>263</v>
      </c>
      <c r="C114" s="166"/>
      <c r="D114" s="166"/>
      <c r="E114" s="103"/>
    </row>
    <row r="115" spans="1:5" ht="12" customHeight="1" x14ac:dyDescent="0.25">
      <c r="A115" s="11" t="s">
        <v>257</v>
      </c>
      <c r="B115" s="65" t="s">
        <v>264</v>
      </c>
      <c r="C115" s="166"/>
      <c r="D115" s="166"/>
      <c r="E115" s="103"/>
    </row>
    <row r="116" spans="1:5" ht="12" customHeight="1" x14ac:dyDescent="0.25">
      <c r="A116" s="12" t="s">
        <v>337</v>
      </c>
      <c r="B116" s="65" t="s">
        <v>265</v>
      </c>
      <c r="C116" s="166"/>
      <c r="D116" s="166"/>
      <c r="E116" s="103"/>
    </row>
    <row r="117" spans="1:5" ht="12" customHeight="1" x14ac:dyDescent="0.25">
      <c r="A117" s="14" t="s">
        <v>338</v>
      </c>
      <c r="B117" s="65" t="s">
        <v>266</v>
      </c>
      <c r="C117" s="166"/>
      <c r="D117" s="166"/>
      <c r="E117" s="103"/>
    </row>
    <row r="118" spans="1:5" ht="12" customHeight="1" x14ac:dyDescent="0.25">
      <c r="A118" s="12" t="s">
        <v>342</v>
      </c>
      <c r="B118" s="9" t="s">
        <v>36</v>
      </c>
      <c r="C118" s="164"/>
      <c r="D118" s="164"/>
      <c r="E118" s="101"/>
    </row>
    <row r="119" spans="1:5" ht="12" customHeight="1" x14ac:dyDescent="0.25">
      <c r="A119" s="12" t="s">
        <v>343</v>
      </c>
      <c r="B119" s="6" t="s">
        <v>345</v>
      </c>
      <c r="C119" s="164"/>
      <c r="D119" s="164"/>
      <c r="E119" s="101"/>
    </row>
    <row r="120" spans="1:5" ht="12" customHeight="1" thickBot="1" x14ac:dyDescent="0.3">
      <c r="A120" s="16" t="s">
        <v>344</v>
      </c>
      <c r="B120" s="229" t="s">
        <v>346</v>
      </c>
      <c r="C120" s="241"/>
      <c r="D120" s="241"/>
      <c r="E120" s="235"/>
    </row>
    <row r="121" spans="1:5" ht="12" customHeight="1" thickBot="1" x14ac:dyDescent="0.3">
      <c r="A121" s="227" t="s">
        <v>7</v>
      </c>
      <c r="B121" s="228" t="s">
        <v>267</v>
      </c>
      <c r="C121" s="242">
        <f>+C122+C124+C126</f>
        <v>0</v>
      </c>
      <c r="D121" s="163">
        <f>+D122+D124+D126</f>
        <v>0</v>
      </c>
      <c r="E121" s="236">
        <f>+E122+E124+E126</f>
        <v>0</v>
      </c>
    </row>
    <row r="122" spans="1:5" ht="12" customHeight="1" x14ac:dyDescent="0.25">
      <c r="A122" s="13" t="s">
        <v>70</v>
      </c>
      <c r="B122" s="6" t="s">
        <v>142</v>
      </c>
      <c r="C122" s="49">
        <f>'Z_6.2.sz.mell'!C53</f>
        <v>0</v>
      </c>
      <c r="D122" s="49">
        <f>'Z_6.2.sz.mell'!D53</f>
        <v>0</v>
      </c>
      <c r="E122" s="49">
        <f>'Z_6.2.sz.mell'!E53</f>
        <v>0</v>
      </c>
    </row>
    <row r="123" spans="1:5" ht="12" customHeight="1" x14ac:dyDescent="0.25">
      <c r="A123" s="13" t="s">
        <v>71</v>
      </c>
      <c r="B123" s="10" t="s">
        <v>271</v>
      </c>
      <c r="C123" s="165"/>
      <c r="D123" s="251"/>
      <c r="E123" s="102"/>
    </row>
    <row r="124" spans="1:5" ht="12" customHeight="1" x14ac:dyDescent="0.25">
      <c r="A124" s="13" t="s">
        <v>72</v>
      </c>
      <c r="B124" s="10" t="s">
        <v>125</v>
      </c>
      <c r="C124" s="164"/>
      <c r="D124" s="252"/>
      <c r="E124" s="101"/>
    </row>
    <row r="125" spans="1:5" ht="12" customHeight="1" x14ac:dyDescent="0.25">
      <c r="A125" s="13" t="s">
        <v>73</v>
      </c>
      <c r="B125" s="10" t="s">
        <v>272</v>
      </c>
      <c r="C125" s="164"/>
      <c r="D125" s="252"/>
      <c r="E125" s="101"/>
    </row>
    <row r="126" spans="1:5" ht="12" customHeight="1" x14ac:dyDescent="0.25">
      <c r="A126" s="13" t="s">
        <v>74</v>
      </c>
      <c r="B126" s="109" t="s">
        <v>144</v>
      </c>
      <c r="C126" s="164"/>
      <c r="D126" s="252"/>
      <c r="E126" s="101"/>
    </row>
    <row r="127" spans="1:5" ht="12" customHeight="1" x14ac:dyDescent="0.25">
      <c r="A127" s="13" t="s">
        <v>81</v>
      </c>
      <c r="B127" s="108" t="s">
        <v>330</v>
      </c>
      <c r="C127" s="164"/>
      <c r="D127" s="252"/>
      <c r="E127" s="101"/>
    </row>
    <row r="128" spans="1:5" ht="12" customHeight="1" x14ac:dyDescent="0.25">
      <c r="A128" s="13" t="s">
        <v>83</v>
      </c>
      <c r="B128" s="172" t="s">
        <v>277</v>
      </c>
      <c r="C128" s="164"/>
      <c r="D128" s="252"/>
      <c r="E128" s="101"/>
    </row>
    <row r="129" spans="1:5" x14ac:dyDescent="0.25">
      <c r="A129" s="13" t="s">
        <v>126</v>
      </c>
      <c r="B129" s="64" t="s">
        <v>260</v>
      </c>
      <c r="C129" s="164"/>
      <c r="D129" s="252"/>
      <c r="E129" s="101"/>
    </row>
    <row r="130" spans="1:5" ht="12" customHeight="1" x14ac:dyDescent="0.25">
      <c r="A130" s="13" t="s">
        <v>127</v>
      </c>
      <c r="B130" s="64" t="s">
        <v>276</v>
      </c>
      <c r="C130" s="164"/>
      <c r="D130" s="252"/>
      <c r="E130" s="101"/>
    </row>
    <row r="131" spans="1:5" ht="12" customHeight="1" x14ac:dyDescent="0.25">
      <c r="A131" s="13" t="s">
        <v>128</v>
      </c>
      <c r="B131" s="64" t="s">
        <v>275</v>
      </c>
      <c r="C131" s="164"/>
      <c r="D131" s="252"/>
      <c r="E131" s="101"/>
    </row>
    <row r="132" spans="1:5" ht="12" customHeight="1" x14ac:dyDescent="0.25">
      <c r="A132" s="13" t="s">
        <v>268</v>
      </c>
      <c r="B132" s="64" t="s">
        <v>263</v>
      </c>
      <c r="C132" s="164"/>
      <c r="D132" s="252"/>
      <c r="E132" s="101"/>
    </row>
    <row r="133" spans="1:5" ht="12" customHeight="1" x14ac:dyDescent="0.25">
      <c r="A133" s="13" t="s">
        <v>269</v>
      </c>
      <c r="B133" s="64" t="s">
        <v>274</v>
      </c>
      <c r="C133" s="164"/>
      <c r="D133" s="252"/>
      <c r="E133" s="101"/>
    </row>
    <row r="134" spans="1:5" ht="16.5" thickBot="1" x14ac:dyDescent="0.3">
      <c r="A134" s="11" t="s">
        <v>270</v>
      </c>
      <c r="B134" s="64" t="s">
        <v>273</v>
      </c>
      <c r="C134" s="166"/>
      <c r="D134" s="253"/>
      <c r="E134" s="103"/>
    </row>
    <row r="135" spans="1:5" ht="12" customHeight="1" thickBot="1" x14ac:dyDescent="0.3">
      <c r="A135" s="18" t="s">
        <v>8</v>
      </c>
      <c r="B135" s="59" t="s">
        <v>347</v>
      </c>
      <c r="C135" s="163">
        <f>+C100+C121</f>
        <v>0</v>
      </c>
      <c r="D135" s="250">
        <f>+D100+D121</f>
        <v>2223000</v>
      </c>
      <c r="E135" s="100">
        <f>+E100+E121</f>
        <v>3401808</v>
      </c>
    </row>
    <row r="136" spans="1:5" ht="12" customHeight="1" thickBot="1" x14ac:dyDescent="0.3">
      <c r="A136" s="18" t="s">
        <v>9</v>
      </c>
      <c r="B136" s="59" t="s">
        <v>416</v>
      </c>
      <c r="C136" s="163">
        <f>+C137+C138+C139</f>
        <v>0</v>
      </c>
      <c r="D136" s="250">
        <f>+D137+D138+D139</f>
        <v>0</v>
      </c>
      <c r="E136" s="100">
        <f>+E137+E138+E139</f>
        <v>0</v>
      </c>
    </row>
    <row r="137" spans="1:5" ht="12" customHeight="1" x14ac:dyDescent="0.25">
      <c r="A137" s="13" t="s">
        <v>175</v>
      </c>
      <c r="B137" s="10" t="s">
        <v>355</v>
      </c>
      <c r="C137" s="164"/>
      <c r="D137" s="252"/>
      <c r="E137" s="101"/>
    </row>
    <row r="138" spans="1:5" ht="12" customHeight="1" x14ac:dyDescent="0.25">
      <c r="A138" s="13" t="s">
        <v>176</v>
      </c>
      <c r="B138" s="10" t="s">
        <v>356</v>
      </c>
      <c r="C138" s="164"/>
      <c r="D138" s="252"/>
      <c r="E138" s="101"/>
    </row>
    <row r="139" spans="1:5" ht="12" customHeight="1" thickBot="1" x14ac:dyDescent="0.3">
      <c r="A139" s="11" t="s">
        <v>177</v>
      </c>
      <c r="B139" s="10" t="s">
        <v>357</v>
      </c>
      <c r="C139" s="164"/>
      <c r="D139" s="252"/>
      <c r="E139" s="101"/>
    </row>
    <row r="140" spans="1:5" ht="12" customHeight="1" thickBot="1" x14ac:dyDescent="0.3">
      <c r="A140" s="18" t="s">
        <v>10</v>
      </c>
      <c r="B140" s="59" t="s">
        <v>349</v>
      </c>
      <c r="C140" s="163">
        <f>SUM(C141:C146)</f>
        <v>0</v>
      </c>
      <c r="D140" s="250">
        <f>SUM(D141:D146)</f>
        <v>0</v>
      </c>
      <c r="E140" s="100">
        <f>SUM(E141:E146)</f>
        <v>0</v>
      </c>
    </row>
    <row r="141" spans="1:5" ht="12" customHeight="1" x14ac:dyDescent="0.25">
      <c r="A141" s="13" t="s">
        <v>57</v>
      </c>
      <c r="B141" s="7" t="s">
        <v>358</v>
      </c>
      <c r="C141" s="164"/>
      <c r="D141" s="252"/>
      <c r="E141" s="101"/>
    </row>
    <row r="142" spans="1:5" ht="12" customHeight="1" x14ac:dyDescent="0.25">
      <c r="A142" s="13" t="s">
        <v>58</v>
      </c>
      <c r="B142" s="7" t="s">
        <v>350</v>
      </c>
      <c r="C142" s="164"/>
      <c r="D142" s="252"/>
      <c r="E142" s="101"/>
    </row>
    <row r="143" spans="1:5" ht="12" customHeight="1" x14ac:dyDescent="0.25">
      <c r="A143" s="13" t="s">
        <v>59</v>
      </c>
      <c r="B143" s="7" t="s">
        <v>351</v>
      </c>
      <c r="C143" s="164"/>
      <c r="D143" s="252"/>
      <c r="E143" s="101"/>
    </row>
    <row r="144" spans="1:5" ht="12" customHeight="1" x14ac:dyDescent="0.25">
      <c r="A144" s="13" t="s">
        <v>113</v>
      </c>
      <c r="B144" s="7" t="s">
        <v>352</v>
      </c>
      <c r="C144" s="164"/>
      <c r="D144" s="252"/>
      <c r="E144" s="101"/>
    </row>
    <row r="145" spans="1:9" ht="12" customHeight="1" x14ac:dyDescent="0.25">
      <c r="A145" s="13" t="s">
        <v>114</v>
      </c>
      <c r="B145" s="7" t="s">
        <v>353</v>
      </c>
      <c r="C145" s="164"/>
      <c r="D145" s="252"/>
      <c r="E145" s="101"/>
    </row>
    <row r="146" spans="1:9" ht="12" customHeight="1" thickBot="1" x14ac:dyDescent="0.3">
      <c r="A146" s="16" t="s">
        <v>115</v>
      </c>
      <c r="B146" s="363" t="s">
        <v>354</v>
      </c>
      <c r="C146" s="241"/>
      <c r="D146" s="308"/>
      <c r="E146" s="235"/>
    </row>
    <row r="147" spans="1:9" ht="12" customHeight="1" thickBot="1" x14ac:dyDescent="0.3">
      <c r="A147" s="18" t="s">
        <v>11</v>
      </c>
      <c r="B147" s="59" t="s">
        <v>362</v>
      </c>
      <c r="C147" s="169">
        <f>+C148+C149+C150+C151</f>
        <v>0</v>
      </c>
      <c r="D147" s="254">
        <f>+D148+D149+D150+D151</f>
        <v>0</v>
      </c>
      <c r="E147" s="205">
        <f>+E148+E149+E150+E151</f>
        <v>0</v>
      </c>
    </row>
    <row r="148" spans="1:9" ht="12" customHeight="1" x14ac:dyDescent="0.25">
      <c r="A148" s="13" t="s">
        <v>60</v>
      </c>
      <c r="B148" s="7" t="s">
        <v>278</v>
      </c>
      <c r="C148" s="164"/>
      <c r="D148" s="252"/>
      <c r="E148" s="101"/>
    </row>
    <row r="149" spans="1:9" ht="12" customHeight="1" x14ac:dyDescent="0.25">
      <c r="A149" s="13" t="s">
        <v>61</v>
      </c>
      <c r="B149" s="7" t="s">
        <v>279</v>
      </c>
      <c r="C149" s="164"/>
      <c r="D149" s="252"/>
      <c r="E149" s="101"/>
    </row>
    <row r="150" spans="1:9" ht="12" customHeight="1" x14ac:dyDescent="0.25">
      <c r="A150" s="13" t="s">
        <v>195</v>
      </c>
      <c r="B150" s="7" t="s">
        <v>363</v>
      </c>
      <c r="C150" s="164"/>
      <c r="D150" s="252"/>
      <c r="E150" s="101"/>
    </row>
    <row r="151" spans="1:9" ht="12" customHeight="1" thickBot="1" x14ac:dyDescent="0.3">
      <c r="A151" s="11" t="s">
        <v>196</v>
      </c>
      <c r="B151" s="5" t="s">
        <v>295</v>
      </c>
      <c r="C151" s="164"/>
      <c r="D151" s="252"/>
      <c r="E151" s="101"/>
    </row>
    <row r="152" spans="1:9" ht="12" customHeight="1" thickBot="1" x14ac:dyDescent="0.3">
      <c r="A152" s="18" t="s">
        <v>12</v>
      </c>
      <c r="B152" s="59" t="s">
        <v>364</v>
      </c>
      <c r="C152" s="243">
        <f>SUM(C153:C157)</f>
        <v>0</v>
      </c>
      <c r="D152" s="255">
        <f>SUM(D153:D157)</f>
        <v>0</v>
      </c>
      <c r="E152" s="237">
        <f>SUM(E153:E157)</f>
        <v>0</v>
      </c>
    </row>
    <row r="153" spans="1:9" ht="12" customHeight="1" x14ac:dyDescent="0.25">
      <c r="A153" s="13" t="s">
        <v>62</v>
      </c>
      <c r="B153" s="7" t="s">
        <v>359</v>
      </c>
      <c r="C153" s="164"/>
      <c r="D153" s="252"/>
      <c r="E153" s="101"/>
    </row>
    <row r="154" spans="1:9" ht="12" customHeight="1" x14ac:dyDescent="0.25">
      <c r="A154" s="13" t="s">
        <v>63</v>
      </c>
      <c r="B154" s="7" t="s">
        <v>366</v>
      </c>
      <c r="C154" s="164"/>
      <c r="D154" s="252"/>
      <c r="E154" s="101"/>
    </row>
    <row r="155" spans="1:9" ht="12" customHeight="1" x14ac:dyDescent="0.25">
      <c r="A155" s="13" t="s">
        <v>207</v>
      </c>
      <c r="B155" s="7" t="s">
        <v>361</v>
      </c>
      <c r="C155" s="164"/>
      <c r="D155" s="252"/>
      <c r="E155" s="101"/>
    </row>
    <row r="156" spans="1:9" ht="12" customHeight="1" x14ac:dyDescent="0.25">
      <c r="A156" s="13" t="s">
        <v>208</v>
      </c>
      <c r="B156" s="7" t="s">
        <v>367</v>
      </c>
      <c r="C156" s="164"/>
      <c r="D156" s="252"/>
      <c r="E156" s="101"/>
    </row>
    <row r="157" spans="1:9" ht="12" customHeight="1" thickBot="1" x14ac:dyDescent="0.3">
      <c r="A157" s="13" t="s">
        <v>365</v>
      </c>
      <c r="B157" s="7" t="s">
        <v>368</v>
      </c>
      <c r="C157" s="164"/>
      <c r="D157" s="252"/>
      <c r="E157" s="101"/>
    </row>
    <row r="158" spans="1:9" ht="12" customHeight="1" thickBot="1" x14ac:dyDescent="0.3">
      <c r="A158" s="18" t="s">
        <v>13</v>
      </c>
      <c r="B158" s="59" t="s">
        <v>369</v>
      </c>
      <c r="C158" s="244"/>
      <c r="D158" s="256"/>
      <c r="E158" s="238"/>
    </row>
    <row r="159" spans="1:9" ht="12" customHeight="1" thickBot="1" x14ac:dyDescent="0.3">
      <c r="A159" s="18" t="s">
        <v>14</v>
      </c>
      <c r="B159" s="59" t="s">
        <v>370</v>
      </c>
      <c r="C159" s="244"/>
      <c r="D159" s="256"/>
      <c r="E159" s="238"/>
    </row>
    <row r="160" spans="1:9" ht="15.2" customHeight="1" thickBot="1" x14ac:dyDescent="0.3">
      <c r="A160" s="18" t="s">
        <v>15</v>
      </c>
      <c r="B160" s="59" t="s">
        <v>372</v>
      </c>
      <c r="C160" s="245">
        <f>+C136+C140+C147+C152+C158+C159</f>
        <v>0</v>
      </c>
      <c r="D160" s="257">
        <f>+D136+D140+D147+D152+D158+D159</f>
        <v>0</v>
      </c>
      <c r="E160" s="239">
        <f>+E136+E140+E147+E152+E158+E159</f>
        <v>0</v>
      </c>
      <c r="F160" s="186"/>
      <c r="G160" s="187"/>
      <c r="H160" s="187"/>
      <c r="I160" s="187"/>
    </row>
    <row r="161" spans="1:5" s="175" customFormat="1" ht="12.95" customHeight="1" thickBot="1" x14ac:dyDescent="0.25">
      <c r="A161" s="110" t="s">
        <v>16</v>
      </c>
      <c r="B161" s="150" t="s">
        <v>371</v>
      </c>
      <c r="C161" s="245">
        <f>+C135+C160</f>
        <v>0</v>
      </c>
      <c r="D161" s="257">
        <f>+D135+D160</f>
        <v>2223000</v>
      </c>
      <c r="E161" s="239">
        <f>+E135+E160</f>
        <v>3401808</v>
      </c>
    </row>
    <row r="162" spans="1:5" x14ac:dyDescent="0.25">
      <c r="C162" s="707"/>
      <c r="D162" s="707"/>
    </row>
    <row r="163" spans="1:5" x14ac:dyDescent="0.25">
      <c r="A163" s="872" t="s">
        <v>280</v>
      </c>
      <c r="B163" s="872"/>
      <c r="C163" s="872"/>
      <c r="D163" s="872"/>
      <c r="E163" s="872"/>
    </row>
    <row r="164" spans="1:5" ht="15.2" customHeight="1" thickBot="1" x14ac:dyDescent="0.3">
      <c r="A164" s="864" t="s">
        <v>103</v>
      </c>
      <c r="B164" s="86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49">
        <f>+C68-C135</f>
        <v>0</v>
      </c>
      <c r="D165" s="163">
        <f>+D68-D135</f>
        <v>-2223000</v>
      </c>
      <c r="E165" s="100">
        <f>+E68-E135</f>
        <v>-1154108</v>
      </c>
    </row>
    <row r="166" spans="1:5" ht="32.450000000000003" customHeight="1" thickBot="1" x14ac:dyDescent="0.3">
      <c r="A166" s="18" t="s">
        <v>7</v>
      </c>
      <c r="B166" s="23" t="s">
        <v>379</v>
      </c>
      <c r="C166" s="163">
        <f>+C92-C160</f>
        <v>0</v>
      </c>
      <c r="D166" s="163">
        <f>+D92-D160</f>
        <v>0</v>
      </c>
      <c r="E166" s="100">
        <f>+E92-E160</f>
        <v>0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61" fitToHeight="2" orientation="portrait" r:id="rId1"/>
  <headerFooter alignWithMargins="0"/>
  <rowBreaks count="1" manualBreakCount="1">
    <brk id="93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7" tint="0.39997558519241921"/>
  </sheetPr>
  <dimension ref="A1:I166"/>
  <sheetViews>
    <sheetView zoomScale="120" zoomScaleNormal="120" zoomScaleSheetLayoutView="100" workbookViewId="0">
      <selection activeCell="A2" sqref="A2:E2"/>
    </sheetView>
  </sheetViews>
  <sheetFormatPr defaultRowHeight="15.75" x14ac:dyDescent="0.25"/>
  <cols>
    <col min="1" max="1" width="9.5" style="151" customWidth="1"/>
    <col min="2" max="2" width="65.83203125" style="151" customWidth="1"/>
    <col min="3" max="3" width="17.83203125" style="152" customWidth="1"/>
    <col min="4" max="5" width="17.83203125" style="173" customWidth="1"/>
    <col min="6" max="16384" width="9.33203125" style="173"/>
  </cols>
  <sheetData>
    <row r="1" spans="1:5" x14ac:dyDescent="0.25">
      <c r="A1" s="364"/>
      <c r="B1" s="859" t="s">
        <v>1046</v>
      </c>
      <c r="C1" s="860"/>
      <c r="D1" s="860"/>
      <c r="E1" s="860"/>
    </row>
    <row r="2" spans="1:5" x14ac:dyDescent="0.25">
      <c r="A2" s="861" t="str">
        <f>CONCATENATE(Z_ALAPADATOK!A3)</f>
        <v>Tompa Város Önkormányzata</v>
      </c>
      <c r="B2" s="862"/>
      <c r="C2" s="862"/>
      <c r="D2" s="862"/>
      <c r="E2" s="862"/>
    </row>
    <row r="3" spans="1:5" x14ac:dyDescent="0.25">
      <c r="A3" s="877" t="s">
        <v>989</v>
      </c>
      <c r="B3" s="877"/>
      <c r="C3" s="877"/>
      <c r="D3" s="877"/>
      <c r="E3" s="877"/>
    </row>
    <row r="4" spans="1:5" ht="17.25" customHeight="1" x14ac:dyDescent="0.25">
      <c r="A4" s="877" t="s">
        <v>862</v>
      </c>
      <c r="B4" s="877"/>
      <c r="C4" s="877"/>
      <c r="D4" s="877"/>
      <c r="E4" s="877"/>
    </row>
    <row r="5" spans="1:5" x14ac:dyDescent="0.25">
      <c r="A5" s="364"/>
      <c r="B5" s="364"/>
      <c r="C5" s="365"/>
      <c r="D5" s="366"/>
      <c r="E5" s="366"/>
    </row>
    <row r="6" spans="1:5" ht="15.95" customHeight="1" x14ac:dyDescent="0.25">
      <c r="A6" s="873" t="s">
        <v>3</v>
      </c>
      <c r="B6" s="873"/>
      <c r="C6" s="873"/>
      <c r="D6" s="873"/>
      <c r="E6" s="873"/>
    </row>
    <row r="7" spans="1:5" ht="15.95" customHeight="1" thickBot="1" x14ac:dyDescent="0.3">
      <c r="A7" s="875" t="s">
        <v>101</v>
      </c>
      <c r="B7" s="875"/>
      <c r="C7" s="367"/>
      <c r="D7" s="366"/>
      <c r="E7" s="367" t="str">
        <f>CONCATENATE('Z_1.3.sz.mell.'!E7)</f>
        <v xml:space="preserve"> Forintban!</v>
      </c>
    </row>
    <row r="8" spans="1:5" x14ac:dyDescent="0.25">
      <c r="A8" s="865" t="s">
        <v>52</v>
      </c>
      <c r="B8" s="867" t="s">
        <v>5</v>
      </c>
      <c r="C8" s="869" t="str">
        <f>+CONCATENATE(LEFT(Z_ÖSSZEFÜGGÉSEK!A6,4),". évi")</f>
        <v>2019. évi</v>
      </c>
      <c r="D8" s="870"/>
      <c r="E8" s="871"/>
    </row>
    <row r="9" spans="1:5" ht="24.75" thickBot="1" x14ac:dyDescent="0.3">
      <c r="A9" s="866"/>
      <c r="B9" s="868"/>
      <c r="C9" s="247" t="s">
        <v>413</v>
      </c>
      <c r="D9" s="246" t="s">
        <v>414</v>
      </c>
      <c r="E9" s="353" t="str">
        <f>CONCATENATE('Z_1.3.sz.mell.'!E9)</f>
        <v>2019. XII. 31.
teljesítés</v>
      </c>
    </row>
    <row r="10" spans="1:5" s="174" customFormat="1" ht="12" customHeight="1" thickBot="1" x14ac:dyDescent="0.25">
      <c r="A10" s="170" t="s">
        <v>383</v>
      </c>
      <c r="B10" s="171" t="s">
        <v>384</v>
      </c>
      <c r="C10" s="171" t="s">
        <v>385</v>
      </c>
      <c r="D10" s="171" t="s">
        <v>387</v>
      </c>
      <c r="E10" s="248" t="s">
        <v>386</v>
      </c>
    </row>
    <row r="11" spans="1:5" s="175" customFormat="1" ht="12" customHeight="1" thickBot="1" x14ac:dyDescent="0.25">
      <c r="A11" s="18" t="s">
        <v>6</v>
      </c>
      <c r="B11" s="19" t="s">
        <v>160</v>
      </c>
      <c r="C11" s="163">
        <f>+C12+C13+C14+C15+C16+C17</f>
        <v>0</v>
      </c>
      <c r="D11" s="163">
        <f>+D12+D13+D14+D15+D16+D17</f>
        <v>0</v>
      </c>
      <c r="E11" s="100">
        <f>+E12+E13+E14+E15+E16+E17</f>
        <v>0</v>
      </c>
    </row>
    <row r="12" spans="1:5" s="175" customFormat="1" ht="12" customHeight="1" x14ac:dyDescent="0.2">
      <c r="A12" s="13" t="s">
        <v>64</v>
      </c>
      <c r="B12" s="176" t="s">
        <v>161</v>
      </c>
      <c r="C12" s="165"/>
      <c r="D12" s="165"/>
      <c r="E12" s="102"/>
    </row>
    <row r="13" spans="1:5" s="175" customFormat="1" ht="12" customHeight="1" x14ac:dyDescent="0.2">
      <c r="A13" s="12" t="s">
        <v>65</v>
      </c>
      <c r="B13" s="177" t="s">
        <v>162</v>
      </c>
      <c r="C13" s="164"/>
      <c r="D13" s="164"/>
      <c r="E13" s="101"/>
    </row>
    <row r="14" spans="1:5" s="175" customFormat="1" ht="12" customHeight="1" x14ac:dyDescent="0.2">
      <c r="A14" s="12" t="s">
        <v>66</v>
      </c>
      <c r="B14" s="177" t="s">
        <v>163</v>
      </c>
      <c r="C14" s="164"/>
      <c r="D14" s="164"/>
      <c r="E14" s="101"/>
    </row>
    <row r="15" spans="1:5" s="175" customFormat="1" ht="12" customHeight="1" x14ac:dyDescent="0.2">
      <c r="A15" s="12" t="s">
        <v>67</v>
      </c>
      <c r="B15" s="177" t="s">
        <v>164</v>
      </c>
      <c r="C15" s="164"/>
      <c r="D15" s="164"/>
      <c r="E15" s="101"/>
    </row>
    <row r="16" spans="1:5" s="175" customFormat="1" ht="12" customHeight="1" x14ac:dyDescent="0.2">
      <c r="A16" s="12" t="s">
        <v>98</v>
      </c>
      <c r="B16" s="108" t="s">
        <v>331</v>
      </c>
      <c r="C16" s="164"/>
      <c r="D16" s="164"/>
      <c r="E16" s="101"/>
    </row>
    <row r="17" spans="1:5" s="175" customFormat="1" ht="12" customHeight="1" thickBot="1" x14ac:dyDescent="0.25">
      <c r="A17" s="14" t="s">
        <v>68</v>
      </c>
      <c r="B17" s="109" t="s">
        <v>332</v>
      </c>
      <c r="C17" s="164"/>
      <c r="D17" s="164"/>
      <c r="E17" s="101"/>
    </row>
    <row r="18" spans="1:5" s="175" customFormat="1" ht="12" customHeight="1" thickBot="1" x14ac:dyDescent="0.25">
      <c r="A18" s="18" t="s">
        <v>7</v>
      </c>
      <c r="B18" s="107" t="s">
        <v>165</v>
      </c>
      <c r="C18" s="163">
        <f>+C19+C20+C21+C22+C23</f>
        <v>0</v>
      </c>
      <c r="D18" s="163">
        <f>+D19+D20+D21+D22+D23</f>
        <v>0</v>
      </c>
      <c r="E18" s="100">
        <f>+E19+E20+E21+E22+E23</f>
        <v>0</v>
      </c>
    </row>
    <row r="19" spans="1:5" s="175" customFormat="1" ht="12" customHeight="1" x14ac:dyDescent="0.2">
      <c r="A19" s="13" t="s">
        <v>70</v>
      </c>
      <c r="B19" s="176" t="s">
        <v>166</v>
      </c>
      <c r="C19" s="165"/>
      <c r="D19" s="165"/>
      <c r="E19" s="102"/>
    </row>
    <row r="20" spans="1:5" s="175" customFormat="1" ht="12" customHeight="1" x14ac:dyDescent="0.2">
      <c r="A20" s="12" t="s">
        <v>71</v>
      </c>
      <c r="B20" s="177" t="s">
        <v>167</v>
      </c>
      <c r="C20" s="164"/>
      <c r="D20" s="164"/>
      <c r="E20" s="101"/>
    </row>
    <row r="21" spans="1:5" s="175" customFormat="1" ht="12" customHeight="1" x14ac:dyDescent="0.2">
      <c r="A21" s="12" t="s">
        <v>72</v>
      </c>
      <c r="B21" s="177" t="s">
        <v>324</v>
      </c>
      <c r="C21" s="164"/>
      <c r="D21" s="164"/>
      <c r="E21" s="101"/>
    </row>
    <row r="22" spans="1:5" s="175" customFormat="1" ht="12" customHeight="1" x14ac:dyDescent="0.2">
      <c r="A22" s="12" t="s">
        <v>73</v>
      </c>
      <c r="B22" s="177" t="s">
        <v>325</v>
      </c>
      <c r="C22" s="164"/>
      <c r="D22" s="164"/>
      <c r="E22" s="101"/>
    </row>
    <row r="23" spans="1:5" s="175" customFormat="1" ht="12" customHeight="1" x14ac:dyDescent="0.2">
      <c r="A23" s="12" t="s">
        <v>74</v>
      </c>
      <c r="B23" s="177" t="s">
        <v>168</v>
      </c>
      <c r="C23" s="164"/>
      <c r="D23" s="164"/>
      <c r="E23" s="101"/>
    </row>
    <row r="24" spans="1:5" s="175" customFormat="1" ht="12" customHeight="1" thickBot="1" x14ac:dyDescent="0.25">
      <c r="A24" s="14" t="s">
        <v>81</v>
      </c>
      <c r="B24" s="109" t="s">
        <v>169</v>
      </c>
      <c r="C24" s="166"/>
      <c r="D24" s="166"/>
      <c r="E24" s="103"/>
    </row>
    <row r="25" spans="1:5" s="175" customFormat="1" ht="12" customHeight="1" thickBot="1" x14ac:dyDescent="0.25">
      <c r="A25" s="18" t="s">
        <v>8</v>
      </c>
      <c r="B25" s="19" t="s">
        <v>170</v>
      </c>
      <c r="C25" s="163">
        <f>+C26+C27+C28+C29+C30</f>
        <v>0</v>
      </c>
      <c r="D25" s="163">
        <f>+D26+D27+D28+D29+D30</f>
        <v>0</v>
      </c>
      <c r="E25" s="100">
        <f>+E26+E27+E28+E29+E30</f>
        <v>0</v>
      </c>
    </row>
    <row r="26" spans="1:5" s="175" customFormat="1" ht="12" customHeight="1" x14ac:dyDescent="0.2">
      <c r="A26" s="13" t="s">
        <v>53</v>
      </c>
      <c r="B26" s="176" t="s">
        <v>171</v>
      </c>
      <c r="C26" s="165"/>
      <c r="D26" s="165"/>
      <c r="E26" s="102"/>
    </row>
    <row r="27" spans="1:5" s="175" customFormat="1" ht="12" customHeight="1" x14ac:dyDescent="0.2">
      <c r="A27" s="12" t="s">
        <v>54</v>
      </c>
      <c r="B27" s="177" t="s">
        <v>172</v>
      </c>
      <c r="C27" s="164"/>
      <c r="D27" s="164"/>
      <c r="E27" s="101"/>
    </row>
    <row r="28" spans="1:5" s="175" customFormat="1" ht="12" customHeight="1" x14ac:dyDescent="0.2">
      <c r="A28" s="12" t="s">
        <v>55</v>
      </c>
      <c r="B28" s="177" t="s">
        <v>326</v>
      </c>
      <c r="C28" s="164"/>
      <c r="D28" s="164"/>
      <c r="E28" s="101"/>
    </row>
    <row r="29" spans="1:5" s="175" customFormat="1" ht="12" customHeight="1" x14ac:dyDescent="0.2">
      <c r="A29" s="12" t="s">
        <v>56</v>
      </c>
      <c r="B29" s="177" t="s">
        <v>327</v>
      </c>
      <c r="C29" s="164"/>
      <c r="D29" s="164"/>
      <c r="E29" s="101"/>
    </row>
    <row r="30" spans="1:5" s="175" customFormat="1" ht="12" customHeight="1" x14ac:dyDescent="0.2">
      <c r="A30" s="12" t="s">
        <v>109</v>
      </c>
      <c r="B30" s="177" t="s">
        <v>173</v>
      </c>
      <c r="C30" s="164"/>
      <c r="D30" s="164"/>
      <c r="E30" s="101"/>
    </row>
    <row r="31" spans="1:5" s="175" customFormat="1" ht="12" customHeight="1" thickBot="1" x14ac:dyDescent="0.25">
      <c r="A31" s="14" t="s">
        <v>110</v>
      </c>
      <c r="B31" s="178" t="s">
        <v>174</v>
      </c>
      <c r="C31" s="166"/>
      <c r="D31" s="166"/>
      <c r="E31" s="103"/>
    </row>
    <row r="32" spans="1:5" s="175" customFormat="1" ht="12" customHeight="1" thickBot="1" x14ac:dyDescent="0.25">
      <c r="A32" s="18" t="s">
        <v>111</v>
      </c>
      <c r="B32" s="19" t="s">
        <v>477</v>
      </c>
      <c r="C32" s="169">
        <f>SUM(C33:C39)</f>
        <v>0</v>
      </c>
      <c r="D32" s="169">
        <f>SUM(D33:D39)</f>
        <v>0</v>
      </c>
      <c r="E32" s="205">
        <f>SUM(E33:E39)</f>
        <v>0</v>
      </c>
    </row>
    <row r="33" spans="1:5" s="175" customFormat="1" ht="12" customHeight="1" x14ac:dyDescent="0.2">
      <c r="A33" s="13" t="s">
        <v>175</v>
      </c>
      <c r="B33" s="176" t="s">
        <v>478</v>
      </c>
      <c r="C33" s="165">
        <f>+C34+C35+C36</f>
        <v>0</v>
      </c>
      <c r="D33" s="165">
        <f>+D34+D35+D36</f>
        <v>0</v>
      </c>
      <c r="E33" s="102">
        <f>+E34+E35+E36</f>
        <v>0</v>
      </c>
    </row>
    <row r="34" spans="1:5" s="175" customFormat="1" ht="12" customHeight="1" x14ac:dyDescent="0.2">
      <c r="A34" s="12" t="s">
        <v>176</v>
      </c>
      <c r="B34" s="177" t="s">
        <v>479</v>
      </c>
      <c r="C34" s="164"/>
      <c r="D34" s="164"/>
      <c r="E34" s="101"/>
    </row>
    <row r="35" spans="1:5" s="175" customFormat="1" ht="12" customHeight="1" x14ac:dyDescent="0.2">
      <c r="A35" s="12" t="s">
        <v>177</v>
      </c>
      <c r="B35" s="177" t="s">
        <v>480</v>
      </c>
      <c r="C35" s="164"/>
      <c r="D35" s="164"/>
      <c r="E35" s="101"/>
    </row>
    <row r="36" spans="1:5" s="175" customFormat="1" ht="12" customHeight="1" x14ac:dyDescent="0.2">
      <c r="A36" s="12" t="s">
        <v>178</v>
      </c>
      <c r="B36" s="177" t="s">
        <v>481</v>
      </c>
      <c r="C36" s="164"/>
      <c r="D36" s="164"/>
      <c r="E36" s="101"/>
    </row>
    <row r="37" spans="1:5" s="175" customFormat="1" ht="12" customHeight="1" x14ac:dyDescent="0.2">
      <c r="A37" s="12" t="s">
        <v>482</v>
      </c>
      <c r="B37" s="177" t="s">
        <v>179</v>
      </c>
      <c r="C37" s="164"/>
      <c r="D37" s="164"/>
      <c r="E37" s="101"/>
    </row>
    <row r="38" spans="1:5" s="175" customFormat="1" ht="12" customHeight="1" x14ac:dyDescent="0.2">
      <c r="A38" s="12" t="s">
        <v>483</v>
      </c>
      <c r="B38" s="177" t="s">
        <v>180</v>
      </c>
      <c r="C38" s="164"/>
      <c r="D38" s="164"/>
      <c r="E38" s="101"/>
    </row>
    <row r="39" spans="1:5" s="175" customFormat="1" ht="12" customHeight="1" thickBot="1" x14ac:dyDescent="0.25">
      <c r="A39" s="14" t="s">
        <v>484</v>
      </c>
      <c r="B39" s="313" t="s">
        <v>181</v>
      </c>
      <c r="C39" s="166"/>
      <c r="D39" s="166"/>
      <c r="E39" s="103"/>
    </row>
    <row r="40" spans="1:5" s="175" customFormat="1" ht="12" customHeight="1" thickBot="1" x14ac:dyDescent="0.25">
      <c r="A40" s="18" t="s">
        <v>10</v>
      </c>
      <c r="B40" s="19" t="s">
        <v>333</v>
      </c>
      <c r="C40" s="163">
        <f>SUM(C41:C51)</f>
        <v>0</v>
      </c>
      <c r="D40" s="163">
        <f>SUM(D41:D51)</f>
        <v>0</v>
      </c>
      <c r="E40" s="100">
        <f>SUM(E41:E51)</f>
        <v>0</v>
      </c>
    </row>
    <row r="41" spans="1:5" s="175" customFormat="1" ht="12" customHeight="1" x14ac:dyDescent="0.2">
      <c r="A41" s="13" t="s">
        <v>57</v>
      </c>
      <c r="B41" s="176" t="s">
        <v>184</v>
      </c>
      <c r="C41" s="165"/>
      <c r="D41" s="165"/>
      <c r="E41" s="102"/>
    </row>
    <row r="42" spans="1:5" s="175" customFormat="1" ht="12" customHeight="1" x14ac:dyDescent="0.2">
      <c r="A42" s="12" t="s">
        <v>58</v>
      </c>
      <c r="B42" s="177" t="s">
        <v>185</v>
      </c>
      <c r="C42" s="164"/>
      <c r="D42" s="164"/>
      <c r="E42" s="101"/>
    </row>
    <row r="43" spans="1:5" s="175" customFormat="1" ht="12" customHeight="1" x14ac:dyDescent="0.2">
      <c r="A43" s="12" t="s">
        <v>59</v>
      </c>
      <c r="B43" s="177" t="s">
        <v>186</v>
      </c>
      <c r="C43" s="164"/>
      <c r="D43" s="164"/>
      <c r="E43" s="101"/>
    </row>
    <row r="44" spans="1:5" s="175" customFormat="1" ht="12" customHeight="1" x14ac:dyDescent="0.2">
      <c r="A44" s="12" t="s">
        <v>113</v>
      </c>
      <c r="B44" s="177" t="s">
        <v>187</v>
      </c>
      <c r="C44" s="164"/>
      <c r="D44" s="164"/>
      <c r="E44" s="101"/>
    </row>
    <row r="45" spans="1:5" s="175" customFormat="1" ht="12" customHeight="1" x14ac:dyDescent="0.2">
      <c r="A45" s="12" t="s">
        <v>114</v>
      </c>
      <c r="B45" s="177" t="s">
        <v>188</v>
      </c>
      <c r="C45" s="164"/>
      <c r="D45" s="164"/>
      <c r="E45" s="101"/>
    </row>
    <row r="46" spans="1:5" s="175" customFormat="1" ht="12" customHeight="1" x14ac:dyDescent="0.2">
      <c r="A46" s="12" t="s">
        <v>115</v>
      </c>
      <c r="B46" s="177" t="s">
        <v>189</v>
      </c>
      <c r="C46" s="164"/>
      <c r="D46" s="164"/>
      <c r="E46" s="101"/>
    </row>
    <row r="47" spans="1:5" s="175" customFormat="1" ht="12" customHeight="1" x14ac:dyDescent="0.2">
      <c r="A47" s="12" t="s">
        <v>116</v>
      </c>
      <c r="B47" s="177" t="s">
        <v>190</v>
      </c>
      <c r="C47" s="164"/>
      <c r="D47" s="164"/>
      <c r="E47" s="101"/>
    </row>
    <row r="48" spans="1:5" s="175" customFormat="1" ht="12" customHeight="1" x14ac:dyDescent="0.2">
      <c r="A48" s="12" t="s">
        <v>117</v>
      </c>
      <c r="B48" s="177" t="s">
        <v>485</v>
      </c>
      <c r="C48" s="164"/>
      <c r="D48" s="164"/>
      <c r="E48" s="101"/>
    </row>
    <row r="49" spans="1:5" s="175" customFormat="1" ht="12" customHeight="1" x14ac:dyDescent="0.2">
      <c r="A49" s="12" t="s">
        <v>182</v>
      </c>
      <c r="B49" s="177" t="s">
        <v>192</v>
      </c>
      <c r="C49" s="167"/>
      <c r="D49" s="167"/>
      <c r="E49" s="104"/>
    </row>
    <row r="50" spans="1:5" s="175" customFormat="1" ht="12" customHeight="1" x14ac:dyDescent="0.2">
      <c r="A50" s="14" t="s">
        <v>183</v>
      </c>
      <c r="B50" s="178" t="s">
        <v>335</v>
      </c>
      <c r="C50" s="168"/>
      <c r="D50" s="168"/>
      <c r="E50" s="105"/>
    </row>
    <row r="51" spans="1:5" s="175" customFormat="1" ht="12" customHeight="1" thickBot="1" x14ac:dyDescent="0.25">
      <c r="A51" s="14" t="s">
        <v>334</v>
      </c>
      <c r="B51" s="109" t="s">
        <v>193</v>
      </c>
      <c r="C51" s="168"/>
      <c r="D51" s="168"/>
      <c r="E51" s="105"/>
    </row>
    <row r="52" spans="1:5" s="175" customFormat="1" ht="12" customHeight="1" thickBot="1" x14ac:dyDescent="0.25">
      <c r="A52" s="18" t="s">
        <v>11</v>
      </c>
      <c r="B52" s="19" t="s">
        <v>194</v>
      </c>
      <c r="C52" s="163">
        <f>SUM(C53:C57)</f>
        <v>0</v>
      </c>
      <c r="D52" s="163">
        <f>SUM(D53:D57)</f>
        <v>0</v>
      </c>
      <c r="E52" s="100">
        <f>SUM(E53:E57)</f>
        <v>0</v>
      </c>
    </row>
    <row r="53" spans="1:5" s="175" customFormat="1" ht="12" customHeight="1" x14ac:dyDescent="0.2">
      <c r="A53" s="13" t="s">
        <v>60</v>
      </c>
      <c r="B53" s="176" t="s">
        <v>198</v>
      </c>
      <c r="C53" s="216"/>
      <c r="D53" s="216"/>
      <c r="E53" s="106"/>
    </row>
    <row r="54" spans="1:5" s="175" customFormat="1" ht="12" customHeight="1" x14ac:dyDescent="0.2">
      <c r="A54" s="12" t="s">
        <v>61</v>
      </c>
      <c r="B54" s="177" t="s">
        <v>199</v>
      </c>
      <c r="C54" s="167"/>
      <c r="D54" s="167"/>
      <c r="E54" s="104"/>
    </row>
    <row r="55" spans="1:5" s="175" customFormat="1" ht="12" customHeight="1" x14ac:dyDescent="0.2">
      <c r="A55" s="12" t="s">
        <v>195</v>
      </c>
      <c r="B55" s="177" t="s">
        <v>200</v>
      </c>
      <c r="C55" s="167"/>
      <c r="D55" s="167"/>
      <c r="E55" s="104"/>
    </row>
    <row r="56" spans="1:5" s="175" customFormat="1" ht="12" customHeight="1" x14ac:dyDescent="0.2">
      <c r="A56" s="12" t="s">
        <v>196</v>
      </c>
      <c r="B56" s="177" t="s">
        <v>201</v>
      </c>
      <c r="C56" s="167"/>
      <c r="D56" s="167"/>
      <c r="E56" s="104"/>
    </row>
    <row r="57" spans="1:5" s="175" customFormat="1" ht="12" customHeight="1" thickBot="1" x14ac:dyDescent="0.25">
      <c r="A57" s="14" t="s">
        <v>197</v>
      </c>
      <c r="B57" s="109" t="s">
        <v>202</v>
      </c>
      <c r="C57" s="168"/>
      <c r="D57" s="168"/>
      <c r="E57" s="105"/>
    </row>
    <row r="58" spans="1:5" s="175" customFormat="1" ht="12" customHeight="1" thickBot="1" x14ac:dyDescent="0.25">
      <c r="A58" s="18" t="s">
        <v>118</v>
      </c>
      <c r="B58" s="19" t="s">
        <v>203</v>
      </c>
      <c r="C58" s="163">
        <f>SUM(C59:C61)</f>
        <v>0</v>
      </c>
      <c r="D58" s="163">
        <f>SUM(D59:D61)</f>
        <v>0</v>
      </c>
      <c r="E58" s="100">
        <f>SUM(E59:E61)</f>
        <v>0</v>
      </c>
    </row>
    <row r="59" spans="1:5" s="175" customFormat="1" ht="12" customHeight="1" x14ac:dyDescent="0.2">
      <c r="A59" s="13" t="s">
        <v>62</v>
      </c>
      <c r="B59" s="176" t="s">
        <v>204</v>
      </c>
      <c r="C59" s="165"/>
      <c r="D59" s="165"/>
      <c r="E59" s="102"/>
    </row>
    <row r="60" spans="1:5" s="175" customFormat="1" ht="12" customHeight="1" x14ac:dyDescent="0.2">
      <c r="A60" s="12" t="s">
        <v>63</v>
      </c>
      <c r="B60" s="177" t="s">
        <v>328</v>
      </c>
      <c r="C60" s="164"/>
      <c r="D60" s="164"/>
      <c r="E60" s="101"/>
    </row>
    <row r="61" spans="1:5" s="175" customFormat="1" ht="12" customHeight="1" x14ac:dyDescent="0.2">
      <c r="A61" s="12" t="s">
        <v>207</v>
      </c>
      <c r="B61" s="177" t="s">
        <v>205</v>
      </c>
      <c r="C61" s="164"/>
      <c r="D61" s="164"/>
      <c r="E61" s="101"/>
    </row>
    <row r="62" spans="1:5" s="175" customFormat="1" ht="12" customHeight="1" thickBot="1" x14ac:dyDescent="0.25">
      <c r="A62" s="14" t="s">
        <v>208</v>
      </c>
      <c r="B62" s="109" t="s">
        <v>206</v>
      </c>
      <c r="C62" s="166"/>
      <c r="D62" s="166"/>
      <c r="E62" s="103"/>
    </row>
    <row r="63" spans="1:5" s="175" customFormat="1" ht="12" customHeight="1" thickBot="1" x14ac:dyDescent="0.25">
      <c r="A63" s="18" t="s">
        <v>13</v>
      </c>
      <c r="B63" s="107" t="s">
        <v>209</v>
      </c>
      <c r="C63" s="163">
        <f>SUM(C64:C66)</f>
        <v>0</v>
      </c>
      <c r="D63" s="163">
        <f>SUM(D64:D66)</f>
        <v>0</v>
      </c>
      <c r="E63" s="100">
        <f>SUM(E64:E66)</f>
        <v>0</v>
      </c>
    </row>
    <row r="64" spans="1:5" s="175" customFormat="1" ht="12" customHeight="1" x14ac:dyDescent="0.2">
      <c r="A64" s="13" t="s">
        <v>119</v>
      </c>
      <c r="B64" s="176" t="s">
        <v>211</v>
      </c>
      <c r="C64" s="167"/>
      <c r="D64" s="167"/>
      <c r="E64" s="104"/>
    </row>
    <row r="65" spans="1:5" s="175" customFormat="1" ht="12" customHeight="1" x14ac:dyDescent="0.2">
      <c r="A65" s="12" t="s">
        <v>120</v>
      </c>
      <c r="B65" s="177" t="s">
        <v>329</v>
      </c>
      <c r="C65" s="167"/>
      <c r="D65" s="167"/>
      <c r="E65" s="104"/>
    </row>
    <row r="66" spans="1:5" s="175" customFormat="1" ht="12" customHeight="1" x14ac:dyDescent="0.2">
      <c r="A66" s="12" t="s">
        <v>143</v>
      </c>
      <c r="B66" s="177" t="s">
        <v>212</v>
      </c>
      <c r="C66" s="167"/>
      <c r="D66" s="167"/>
      <c r="E66" s="104"/>
    </row>
    <row r="67" spans="1:5" s="175" customFormat="1" ht="12" customHeight="1" thickBot="1" x14ac:dyDescent="0.25">
      <c r="A67" s="14" t="s">
        <v>210</v>
      </c>
      <c r="B67" s="109" t="s">
        <v>213</v>
      </c>
      <c r="C67" s="167"/>
      <c r="D67" s="167"/>
      <c r="E67" s="104"/>
    </row>
    <row r="68" spans="1:5" s="175" customFormat="1" ht="12" customHeight="1" thickBot="1" x14ac:dyDescent="0.25">
      <c r="A68" s="230" t="s">
        <v>375</v>
      </c>
      <c r="B68" s="19" t="s">
        <v>214</v>
      </c>
      <c r="C68" s="169">
        <f>+C11+C18+C25+C32+C40+C52+C58+C63</f>
        <v>0</v>
      </c>
      <c r="D68" s="169">
        <f>+D11+D18+D25+D32+D40+D52+D58+D63</f>
        <v>0</v>
      </c>
      <c r="E68" s="205">
        <f>+E11+E18+E25+E32+E40+E52+E58+E63</f>
        <v>0</v>
      </c>
    </row>
    <row r="69" spans="1:5" s="175" customFormat="1" ht="12" customHeight="1" thickBot="1" x14ac:dyDescent="0.25">
      <c r="A69" s="217" t="s">
        <v>215</v>
      </c>
      <c r="B69" s="107" t="s">
        <v>216</v>
      </c>
      <c r="C69" s="163">
        <f>SUM(C70:C72)</f>
        <v>0</v>
      </c>
      <c r="D69" s="163">
        <f>SUM(D70:D72)</f>
        <v>0</v>
      </c>
      <c r="E69" s="100">
        <f>SUM(E70:E72)</f>
        <v>0</v>
      </c>
    </row>
    <row r="70" spans="1:5" s="175" customFormat="1" ht="12" customHeight="1" x14ac:dyDescent="0.2">
      <c r="A70" s="13" t="s">
        <v>244</v>
      </c>
      <c r="B70" s="176" t="s">
        <v>217</v>
      </c>
      <c r="C70" s="167"/>
      <c r="D70" s="167"/>
      <c r="E70" s="104"/>
    </row>
    <row r="71" spans="1:5" s="175" customFormat="1" ht="12" customHeight="1" x14ac:dyDescent="0.2">
      <c r="A71" s="12" t="s">
        <v>253</v>
      </c>
      <c r="B71" s="177" t="s">
        <v>218</v>
      </c>
      <c r="C71" s="167"/>
      <c r="D71" s="167"/>
      <c r="E71" s="104"/>
    </row>
    <row r="72" spans="1:5" s="175" customFormat="1" ht="12" customHeight="1" thickBot="1" x14ac:dyDescent="0.25">
      <c r="A72" s="14" t="s">
        <v>254</v>
      </c>
      <c r="B72" s="226" t="s">
        <v>360</v>
      </c>
      <c r="C72" s="167"/>
      <c r="D72" s="167"/>
      <c r="E72" s="104"/>
    </row>
    <row r="73" spans="1:5" s="175" customFormat="1" ht="12" customHeight="1" thickBot="1" x14ac:dyDescent="0.25">
      <c r="A73" s="217" t="s">
        <v>220</v>
      </c>
      <c r="B73" s="107" t="s">
        <v>221</v>
      </c>
      <c r="C73" s="163">
        <f>SUM(C74:C77)</f>
        <v>0</v>
      </c>
      <c r="D73" s="163">
        <f>SUM(D74:D77)</f>
        <v>0</v>
      </c>
      <c r="E73" s="100">
        <f>SUM(E74:E77)</f>
        <v>0</v>
      </c>
    </row>
    <row r="74" spans="1:5" s="175" customFormat="1" ht="12" customHeight="1" x14ac:dyDescent="0.2">
      <c r="A74" s="13" t="s">
        <v>99</v>
      </c>
      <c r="B74" s="351" t="s">
        <v>222</v>
      </c>
      <c r="C74" s="167"/>
      <c r="D74" s="167"/>
      <c r="E74" s="104"/>
    </row>
    <row r="75" spans="1:5" s="175" customFormat="1" ht="12" customHeight="1" x14ac:dyDescent="0.2">
      <c r="A75" s="12" t="s">
        <v>100</v>
      </c>
      <c r="B75" s="351" t="s">
        <v>492</v>
      </c>
      <c r="C75" s="167"/>
      <c r="D75" s="167"/>
      <c r="E75" s="104"/>
    </row>
    <row r="76" spans="1:5" s="175" customFormat="1" ht="12" customHeight="1" x14ac:dyDescent="0.2">
      <c r="A76" s="12" t="s">
        <v>245</v>
      </c>
      <c r="B76" s="351" t="s">
        <v>223</v>
      </c>
      <c r="C76" s="167"/>
      <c r="D76" s="167"/>
      <c r="E76" s="104"/>
    </row>
    <row r="77" spans="1:5" s="175" customFormat="1" ht="12" customHeight="1" thickBot="1" x14ac:dyDescent="0.25">
      <c r="A77" s="14" t="s">
        <v>246</v>
      </c>
      <c r="B77" s="352" t="s">
        <v>493</v>
      </c>
      <c r="C77" s="167"/>
      <c r="D77" s="167"/>
      <c r="E77" s="104"/>
    </row>
    <row r="78" spans="1:5" s="175" customFormat="1" ht="12" customHeight="1" thickBot="1" x14ac:dyDescent="0.25">
      <c r="A78" s="217" t="s">
        <v>224</v>
      </c>
      <c r="B78" s="107" t="s">
        <v>225</v>
      </c>
      <c r="C78" s="163">
        <f>SUM(C79:C80)</f>
        <v>0</v>
      </c>
      <c r="D78" s="163">
        <f>SUM(D79:D80)</f>
        <v>0</v>
      </c>
      <c r="E78" s="100">
        <f>SUM(E79:E80)</f>
        <v>0</v>
      </c>
    </row>
    <row r="79" spans="1:5" s="175" customFormat="1" ht="12" customHeight="1" x14ac:dyDescent="0.2">
      <c r="A79" s="13" t="s">
        <v>247</v>
      </c>
      <c r="B79" s="176" t="s">
        <v>226</v>
      </c>
      <c r="C79" s="167"/>
      <c r="D79" s="167"/>
      <c r="E79" s="104"/>
    </row>
    <row r="80" spans="1:5" s="175" customFormat="1" ht="12" customHeight="1" thickBot="1" x14ac:dyDescent="0.25">
      <c r="A80" s="14" t="s">
        <v>248</v>
      </c>
      <c r="B80" s="109" t="s">
        <v>227</v>
      </c>
      <c r="C80" s="167"/>
      <c r="D80" s="167"/>
      <c r="E80" s="104"/>
    </row>
    <row r="81" spans="1:5" s="175" customFormat="1" ht="12" customHeight="1" thickBot="1" x14ac:dyDescent="0.25">
      <c r="A81" s="217" t="s">
        <v>228</v>
      </c>
      <c r="B81" s="107" t="s">
        <v>229</v>
      </c>
      <c r="C81" s="163">
        <f>SUM(C82:C84)</f>
        <v>0</v>
      </c>
      <c r="D81" s="163">
        <f>SUM(D82:D84)</f>
        <v>0</v>
      </c>
      <c r="E81" s="100">
        <f>SUM(E82:E84)</f>
        <v>0</v>
      </c>
    </row>
    <row r="82" spans="1:5" s="175" customFormat="1" ht="12" customHeight="1" x14ac:dyDescent="0.2">
      <c r="A82" s="13" t="s">
        <v>249</v>
      </c>
      <c r="B82" s="176" t="s">
        <v>230</v>
      </c>
      <c r="C82" s="167"/>
      <c r="D82" s="167"/>
      <c r="E82" s="104"/>
    </row>
    <row r="83" spans="1:5" s="175" customFormat="1" ht="12" customHeight="1" x14ac:dyDescent="0.2">
      <c r="A83" s="12" t="s">
        <v>250</v>
      </c>
      <c r="B83" s="177" t="s">
        <v>231</v>
      </c>
      <c r="C83" s="167"/>
      <c r="D83" s="167"/>
      <c r="E83" s="104"/>
    </row>
    <row r="84" spans="1:5" s="175" customFormat="1" ht="12" customHeight="1" thickBot="1" x14ac:dyDescent="0.25">
      <c r="A84" s="14" t="s">
        <v>251</v>
      </c>
      <c r="B84" s="109" t="s">
        <v>494</v>
      </c>
      <c r="C84" s="167"/>
      <c r="D84" s="167"/>
      <c r="E84" s="104"/>
    </row>
    <row r="85" spans="1:5" s="175" customFormat="1" ht="12" customHeight="1" thickBot="1" x14ac:dyDescent="0.25">
      <c r="A85" s="217" t="s">
        <v>232</v>
      </c>
      <c r="B85" s="107" t="s">
        <v>252</v>
      </c>
      <c r="C85" s="163">
        <f>SUM(C86:C89)</f>
        <v>0</v>
      </c>
      <c r="D85" s="163">
        <f>SUM(D86:D89)</f>
        <v>0</v>
      </c>
      <c r="E85" s="100">
        <f>SUM(E86:E89)</f>
        <v>0</v>
      </c>
    </row>
    <row r="86" spans="1:5" s="175" customFormat="1" ht="12" customHeight="1" x14ac:dyDescent="0.2">
      <c r="A86" s="180" t="s">
        <v>233</v>
      </c>
      <c r="B86" s="176" t="s">
        <v>234</v>
      </c>
      <c r="C86" s="167"/>
      <c r="D86" s="167"/>
      <c r="E86" s="104"/>
    </row>
    <row r="87" spans="1:5" s="175" customFormat="1" ht="12" customHeight="1" x14ac:dyDescent="0.2">
      <c r="A87" s="181" t="s">
        <v>235</v>
      </c>
      <c r="B87" s="177" t="s">
        <v>236</v>
      </c>
      <c r="C87" s="167"/>
      <c r="D87" s="167"/>
      <c r="E87" s="104"/>
    </row>
    <row r="88" spans="1:5" s="175" customFormat="1" ht="12" customHeight="1" x14ac:dyDescent="0.2">
      <c r="A88" s="181" t="s">
        <v>237</v>
      </c>
      <c r="B88" s="177" t="s">
        <v>238</v>
      </c>
      <c r="C88" s="167"/>
      <c r="D88" s="167"/>
      <c r="E88" s="104"/>
    </row>
    <row r="89" spans="1:5" s="175" customFormat="1" ht="12" customHeight="1" thickBot="1" x14ac:dyDescent="0.25">
      <c r="A89" s="182" t="s">
        <v>239</v>
      </c>
      <c r="B89" s="109" t="s">
        <v>240</v>
      </c>
      <c r="C89" s="167"/>
      <c r="D89" s="167"/>
      <c r="E89" s="104"/>
    </row>
    <row r="90" spans="1:5" s="175" customFormat="1" ht="12" customHeight="1" thickBot="1" x14ac:dyDescent="0.25">
      <c r="A90" s="217" t="s">
        <v>241</v>
      </c>
      <c r="B90" s="107" t="s">
        <v>374</v>
      </c>
      <c r="C90" s="219"/>
      <c r="D90" s="219"/>
      <c r="E90" s="220"/>
    </row>
    <row r="91" spans="1:5" s="175" customFormat="1" ht="13.5" customHeight="1" thickBot="1" x14ac:dyDescent="0.25">
      <c r="A91" s="217" t="s">
        <v>243</v>
      </c>
      <c r="B91" s="107" t="s">
        <v>242</v>
      </c>
      <c r="C91" s="219"/>
      <c r="D91" s="219"/>
      <c r="E91" s="220"/>
    </row>
    <row r="92" spans="1:5" s="175" customFormat="1" ht="15.75" customHeight="1" thickBot="1" x14ac:dyDescent="0.25">
      <c r="A92" s="217" t="s">
        <v>255</v>
      </c>
      <c r="B92" s="183" t="s">
        <v>377</v>
      </c>
      <c r="C92" s="169">
        <f>+C69+C73+C78+C81+C85+C91+C90</f>
        <v>0</v>
      </c>
      <c r="D92" s="169">
        <f>+D69+D73+D78+D81+D85+D91+D90</f>
        <v>0</v>
      </c>
      <c r="E92" s="205">
        <f>+E69+E73+E78+E81+E85+E91+E90</f>
        <v>0</v>
      </c>
    </row>
    <row r="93" spans="1:5" s="175" customFormat="1" ht="25.5" customHeight="1" thickBot="1" x14ac:dyDescent="0.25">
      <c r="A93" s="218" t="s">
        <v>376</v>
      </c>
      <c r="B93" s="184" t="s">
        <v>378</v>
      </c>
      <c r="C93" s="169">
        <f>+C68+C92</f>
        <v>0</v>
      </c>
      <c r="D93" s="169">
        <f>+D68+D92</f>
        <v>0</v>
      </c>
      <c r="E93" s="205">
        <f>+E68+E92</f>
        <v>0</v>
      </c>
    </row>
    <row r="94" spans="1:5" s="175" customFormat="1" ht="15.2" customHeight="1" x14ac:dyDescent="0.2">
      <c r="A94" s="3"/>
      <c r="B94" s="4"/>
      <c r="C94" s="111"/>
    </row>
    <row r="95" spans="1:5" ht="16.5" customHeight="1" x14ac:dyDescent="0.25">
      <c r="A95" s="874" t="s">
        <v>34</v>
      </c>
      <c r="B95" s="874"/>
      <c r="C95" s="874"/>
      <c r="D95" s="874"/>
      <c r="E95" s="874"/>
    </row>
    <row r="96" spans="1:5" s="185" customFormat="1" ht="16.5" customHeight="1" thickBot="1" x14ac:dyDescent="0.3">
      <c r="A96" s="876" t="s">
        <v>102</v>
      </c>
      <c r="B96" s="876"/>
      <c r="C96" s="61"/>
      <c r="E96" s="61" t="str">
        <f>E7</f>
        <v xml:space="preserve"> Forintban!</v>
      </c>
    </row>
    <row r="97" spans="1:5" x14ac:dyDescent="0.25">
      <c r="A97" s="865" t="s">
        <v>52</v>
      </c>
      <c r="B97" s="867" t="s">
        <v>415</v>
      </c>
      <c r="C97" s="869" t="str">
        <f>+CONCATENATE(LEFT(Z_ÖSSZEFÜGGÉSEK!A6,4),". évi")</f>
        <v>2019. évi</v>
      </c>
      <c r="D97" s="870"/>
      <c r="E97" s="871"/>
    </row>
    <row r="98" spans="1:5" ht="24.75" thickBot="1" x14ac:dyDescent="0.3">
      <c r="A98" s="866"/>
      <c r="B98" s="868"/>
      <c r="C98" s="247" t="s">
        <v>413</v>
      </c>
      <c r="D98" s="246" t="s">
        <v>414</v>
      </c>
      <c r="E98" s="353" t="str">
        <f>CONCATENATE(E9)</f>
        <v>2019. XII. 31.
teljesítés</v>
      </c>
    </row>
    <row r="99" spans="1:5" s="174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58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62">
        <f>C101+C102+C103+C104+C105+C118</f>
        <v>0</v>
      </c>
      <c r="D100" s="162">
        <f>D101+D102+D103+D104+D105+D118</f>
        <v>0</v>
      </c>
      <c r="E100" s="233">
        <f>E101+E102+E103+E104+E105+E118</f>
        <v>0</v>
      </c>
    </row>
    <row r="101" spans="1:5" ht="12" customHeight="1" x14ac:dyDescent="0.25">
      <c r="A101" s="15" t="s">
        <v>64</v>
      </c>
      <c r="B101" s="8" t="s">
        <v>35</v>
      </c>
      <c r="C101" s="240"/>
      <c r="D101" s="240"/>
      <c r="E101" s="234"/>
    </row>
    <row r="102" spans="1:5" ht="12" customHeight="1" x14ac:dyDescent="0.25">
      <c r="A102" s="12" t="s">
        <v>65</v>
      </c>
      <c r="B102" s="6" t="s">
        <v>121</v>
      </c>
      <c r="C102" s="164"/>
      <c r="D102" s="164"/>
      <c r="E102" s="101"/>
    </row>
    <row r="103" spans="1:5" ht="12" customHeight="1" x14ac:dyDescent="0.25">
      <c r="A103" s="12" t="s">
        <v>66</v>
      </c>
      <c r="B103" s="6" t="s">
        <v>91</v>
      </c>
      <c r="C103" s="166"/>
      <c r="D103" s="166"/>
      <c r="E103" s="103"/>
    </row>
    <row r="104" spans="1:5" ht="12" customHeight="1" x14ac:dyDescent="0.25">
      <c r="A104" s="12" t="s">
        <v>67</v>
      </c>
      <c r="B104" s="9" t="s">
        <v>122</v>
      </c>
      <c r="C104" s="166"/>
      <c r="D104" s="166"/>
      <c r="E104" s="103"/>
    </row>
    <row r="105" spans="1:5" ht="12" customHeight="1" x14ac:dyDescent="0.25">
      <c r="A105" s="12" t="s">
        <v>76</v>
      </c>
      <c r="B105" s="17" t="s">
        <v>123</v>
      </c>
      <c r="C105" s="166"/>
      <c r="D105" s="166"/>
      <c r="E105" s="103"/>
    </row>
    <row r="106" spans="1:5" ht="12" customHeight="1" x14ac:dyDescent="0.25">
      <c r="A106" s="12" t="s">
        <v>68</v>
      </c>
      <c r="B106" s="6" t="s">
        <v>341</v>
      </c>
      <c r="C106" s="166"/>
      <c r="D106" s="166"/>
      <c r="E106" s="103"/>
    </row>
    <row r="107" spans="1:5" ht="12" customHeight="1" x14ac:dyDescent="0.25">
      <c r="A107" s="12" t="s">
        <v>69</v>
      </c>
      <c r="B107" s="65" t="s">
        <v>340</v>
      </c>
      <c r="C107" s="166"/>
      <c r="D107" s="166"/>
      <c r="E107" s="103"/>
    </row>
    <row r="108" spans="1:5" ht="12" customHeight="1" x14ac:dyDescent="0.25">
      <c r="A108" s="12" t="s">
        <v>77</v>
      </c>
      <c r="B108" s="65" t="s">
        <v>339</v>
      </c>
      <c r="C108" s="166"/>
      <c r="D108" s="166"/>
      <c r="E108" s="103"/>
    </row>
    <row r="109" spans="1:5" ht="12" customHeight="1" x14ac:dyDescent="0.25">
      <c r="A109" s="12" t="s">
        <v>78</v>
      </c>
      <c r="B109" s="63" t="s">
        <v>258</v>
      </c>
      <c r="C109" s="166"/>
      <c r="D109" s="166"/>
      <c r="E109" s="103"/>
    </row>
    <row r="110" spans="1:5" ht="12" customHeight="1" x14ac:dyDescent="0.25">
      <c r="A110" s="12" t="s">
        <v>79</v>
      </c>
      <c r="B110" s="64" t="s">
        <v>259</v>
      </c>
      <c r="C110" s="166"/>
      <c r="D110" s="166"/>
      <c r="E110" s="103"/>
    </row>
    <row r="111" spans="1:5" ht="12" customHeight="1" x14ac:dyDescent="0.25">
      <c r="A111" s="12" t="s">
        <v>80</v>
      </c>
      <c r="B111" s="64" t="s">
        <v>260</v>
      </c>
      <c r="C111" s="166"/>
      <c r="D111" s="166"/>
      <c r="E111" s="103"/>
    </row>
    <row r="112" spans="1:5" ht="12" customHeight="1" x14ac:dyDescent="0.25">
      <c r="A112" s="12" t="s">
        <v>82</v>
      </c>
      <c r="B112" s="63" t="s">
        <v>261</v>
      </c>
      <c r="C112" s="166"/>
      <c r="D112" s="166"/>
      <c r="E112" s="103"/>
    </row>
    <row r="113" spans="1:5" ht="12" customHeight="1" x14ac:dyDescent="0.25">
      <c r="A113" s="12" t="s">
        <v>124</v>
      </c>
      <c r="B113" s="63" t="s">
        <v>262</v>
      </c>
      <c r="C113" s="166"/>
      <c r="D113" s="166"/>
      <c r="E113" s="103"/>
    </row>
    <row r="114" spans="1:5" ht="12" customHeight="1" x14ac:dyDescent="0.25">
      <c r="A114" s="12" t="s">
        <v>256</v>
      </c>
      <c r="B114" s="64" t="s">
        <v>263</v>
      </c>
      <c r="C114" s="166"/>
      <c r="D114" s="166"/>
      <c r="E114" s="103"/>
    </row>
    <row r="115" spans="1:5" ht="12" customHeight="1" x14ac:dyDescent="0.25">
      <c r="A115" s="11" t="s">
        <v>257</v>
      </c>
      <c r="B115" s="65" t="s">
        <v>264</v>
      </c>
      <c r="C115" s="166"/>
      <c r="D115" s="166"/>
      <c r="E115" s="103"/>
    </row>
    <row r="116" spans="1:5" ht="12" customHeight="1" x14ac:dyDescent="0.25">
      <c r="A116" s="12" t="s">
        <v>337</v>
      </c>
      <c r="B116" s="65" t="s">
        <v>265</v>
      </c>
      <c r="C116" s="166"/>
      <c r="D116" s="166"/>
      <c r="E116" s="103"/>
    </row>
    <row r="117" spans="1:5" ht="12" customHeight="1" x14ac:dyDescent="0.25">
      <c r="A117" s="14" t="s">
        <v>338</v>
      </c>
      <c r="B117" s="65" t="s">
        <v>266</v>
      </c>
      <c r="C117" s="166"/>
      <c r="D117" s="166"/>
      <c r="E117" s="103"/>
    </row>
    <row r="118" spans="1:5" ht="12" customHeight="1" x14ac:dyDescent="0.25">
      <c r="A118" s="12" t="s">
        <v>342</v>
      </c>
      <c r="B118" s="9" t="s">
        <v>36</v>
      </c>
      <c r="C118" s="164"/>
      <c r="D118" s="164"/>
      <c r="E118" s="101"/>
    </row>
    <row r="119" spans="1:5" ht="12" customHeight="1" x14ac:dyDescent="0.25">
      <c r="A119" s="12" t="s">
        <v>343</v>
      </c>
      <c r="B119" s="6" t="s">
        <v>345</v>
      </c>
      <c r="C119" s="164"/>
      <c r="D119" s="164"/>
      <c r="E119" s="101"/>
    </row>
    <row r="120" spans="1:5" ht="12" customHeight="1" thickBot="1" x14ac:dyDescent="0.3">
      <c r="A120" s="16" t="s">
        <v>344</v>
      </c>
      <c r="B120" s="229" t="s">
        <v>346</v>
      </c>
      <c r="C120" s="241"/>
      <c r="D120" s="241"/>
      <c r="E120" s="235"/>
    </row>
    <row r="121" spans="1:5" ht="12" customHeight="1" thickBot="1" x14ac:dyDescent="0.3">
      <c r="A121" s="227" t="s">
        <v>7</v>
      </c>
      <c r="B121" s="228" t="s">
        <v>267</v>
      </c>
      <c r="C121" s="242">
        <f>+C122+C124+C126</f>
        <v>0</v>
      </c>
      <c r="D121" s="163">
        <f>+D122+D124+D126</f>
        <v>0</v>
      </c>
      <c r="E121" s="236">
        <f>+E122+E124+E126</f>
        <v>0</v>
      </c>
    </row>
    <row r="122" spans="1:5" ht="12" customHeight="1" x14ac:dyDescent="0.25">
      <c r="A122" s="13" t="s">
        <v>70</v>
      </c>
      <c r="B122" s="6" t="s">
        <v>142</v>
      </c>
      <c r="C122" s="165"/>
      <c r="D122" s="251"/>
      <c r="E122" s="102"/>
    </row>
    <row r="123" spans="1:5" ht="12" customHeight="1" x14ac:dyDescent="0.25">
      <c r="A123" s="13" t="s">
        <v>71</v>
      </c>
      <c r="B123" s="10" t="s">
        <v>271</v>
      </c>
      <c r="C123" s="165"/>
      <c r="D123" s="251"/>
      <c r="E123" s="102"/>
    </row>
    <row r="124" spans="1:5" ht="12" customHeight="1" x14ac:dyDescent="0.25">
      <c r="A124" s="13" t="s">
        <v>72</v>
      </c>
      <c r="B124" s="10" t="s">
        <v>125</v>
      </c>
      <c r="C124" s="164"/>
      <c r="D124" s="252"/>
      <c r="E124" s="101"/>
    </row>
    <row r="125" spans="1:5" ht="12" customHeight="1" x14ac:dyDescent="0.25">
      <c r="A125" s="13" t="s">
        <v>73</v>
      </c>
      <c r="B125" s="10" t="s">
        <v>272</v>
      </c>
      <c r="C125" s="164"/>
      <c r="D125" s="252"/>
      <c r="E125" s="101"/>
    </row>
    <row r="126" spans="1:5" ht="12" customHeight="1" x14ac:dyDescent="0.25">
      <c r="A126" s="13" t="s">
        <v>74</v>
      </c>
      <c r="B126" s="109" t="s">
        <v>144</v>
      </c>
      <c r="C126" s="164"/>
      <c r="D126" s="252"/>
      <c r="E126" s="101"/>
    </row>
    <row r="127" spans="1:5" ht="12" customHeight="1" x14ac:dyDescent="0.25">
      <c r="A127" s="13" t="s">
        <v>81</v>
      </c>
      <c r="B127" s="108" t="s">
        <v>330</v>
      </c>
      <c r="C127" s="164"/>
      <c r="D127" s="252"/>
      <c r="E127" s="101"/>
    </row>
    <row r="128" spans="1:5" ht="12" customHeight="1" x14ac:dyDescent="0.25">
      <c r="A128" s="13" t="s">
        <v>83</v>
      </c>
      <c r="B128" s="172" t="s">
        <v>277</v>
      </c>
      <c r="C128" s="164"/>
      <c r="D128" s="252"/>
      <c r="E128" s="101"/>
    </row>
    <row r="129" spans="1:5" x14ac:dyDescent="0.25">
      <c r="A129" s="13" t="s">
        <v>126</v>
      </c>
      <c r="B129" s="64" t="s">
        <v>260</v>
      </c>
      <c r="C129" s="164"/>
      <c r="D129" s="252"/>
      <c r="E129" s="101"/>
    </row>
    <row r="130" spans="1:5" ht="12" customHeight="1" x14ac:dyDescent="0.25">
      <c r="A130" s="13" t="s">
        <v>127</v>
      </c>
      <c r="B130" s="64" t="s">
        <v>276</v>
      </c>
      <c r="C130" s="164"/>
      <c r="D130" s="252"/>
      <c r="E130" s="101"/>
    </row>
    <row r="131" spans="1:5" ht="12" customHeight="1" x14ac:dyDescent="0.25">
      <c r="A131" s="13" t="s">
        <v>128</v>
      </c>
      <c r="B131" s="64" t="s">
        <v>275</v>
      </c>
      <c r="C131" s="164"/>
      <c r="D131" s="252"/>
      <c r="E131" s="101"/>
    </row>
    <row r="132" spans="1:5" ht="12" customHeight="1" x14ac:dyDescent="0.25">
      <c r="A132" s="13" t="s">
        <v>268</v>
      </c>
      <c r="B132" s="64" t="s">
        <v>263</v>
      </c>
      <c r="C132" s="164"/>
      <c r="D132" s="252"/>
      <c r="E132" s="101"/>
    </row>
    <row r="133" spans="1:5" ht="12" customHeight="1" x14ac:dyDescent="0.25">
      <c r="A133" s="13" t="s">
        <v>269</v>
      </c>
      <c r="B133" s="64" t="s">
        <v>274</v>
      </c>
      <c r="C133" s="164"/>
      <c r="D133" s="252"/>
      <c r="E133" s="101"/>
    </row>
    <row r="134" spans="1:5" ht="16.5" thickBot="1" x14ac:dyDescent="0.3">
      <c r="A134" s="11" t="s">
        <v>270</v>
      </c>
      <c r="B134" s="64" t="s">
        <v>273</v>
      </c>
      <c r="C134" s="166"/>
      <c r="D134" s="253"/>
      <c r="E134" s="103"/>
    </row>
    <row r="135" spans="1:5" ht="12" customHeight="1" thickBot="1" x14ac:dyDescent="0.3">
      <c r="A135" s="18" t="s">
        <v>8</v>
      </c>
      <c r="B135" s="59" t="s">
        <v>347</v>
      </c>
      <c r="C135" s="163">
        <f>+C100+C121</f>
        <v>0</v>
      </c>
      <c r="D135" s="250">
        <f>+D100+D121</f>
        <v>0</v>
      </c>
      <c r="E135" s="100">
        <f>+E100+E121</f>
        <v>0</v>
      </c>
    </row>
    <row r="136" spans="1:5" ht="12" customHeight="1" thickBot="1" x14ac:dyDescent="0.3">
      <c r="A136" s="18" t="s">
        <v>9</v>
      </c>
      <c r="B136" s="59" t="s">
        <v>416</v>
      </c>
      <c r="C136" s="163">
        <f>+C137+C138+C139</f>
        <v>0</v>
      </c>
      <c r="D136" s="250">
        <f>+D137+D138+D139</f>
        <v>0</v>
      </c>
      <c r="E136" s="100">
        <f>+E137+E138+E139</f>
        <v>0</v>
      </c>
    </row>
    <row r="137" spans="1:5" ht="12" customHeight="1" x14ac:dyDescent="0.25">
      <c r="A137" s="13" t="s">
        <v>175</v>
      </c>
      <c r="B137" s="10" t="s">
        <v>355</v>
      </c>
      <c r="C137" s="164"/>
      <c r="D137" s="252"/>
      <c r="E137" s="101"/>
    </row>
    <row r="138" spans="1:5" ht="12" customHeight="1" x14ac:dyDescent="0.25">
      <c r="A138" s="13" t="s">
        <v>176</v>
      </c>
      <c r="B138" s="10" t="s">
        <v>356</v>
      </c>
      <c r="C138" s="164"/>
      <c r="D138" s="252"/>
      <c r="E138" s="101"/>
    </row>
    <row r="139" spans="1:5" ht="12" customHeight="1" thickBot="1" x14ac:dyDescent="0.3">
      <c r="A139" s="11" t="s">
        <v>177</v>
      </c>
      <c r="B139" s="10" t="s">
        <v>357</v>
      </c>
      <c r="C139" s="164"/>
      <c r="D139" s="252"/>
      <c r="E139" s="101"/>
    </row>
    <row r="140" spans="1:5" ht="12" customHeight="1" thickBot="1" x14ac:dyDescent="0.3">
      <c r="A140" s="18" t="s">
        <v>10</v>
      </c>
      <c r="B140" s="59" t="s">
        <v>349</v>
      </c>
      <c r="C140" s="163">
        <f>SUM(C141:C146)</f>
        <v>0</v>
      </c>
      <c r="D140" s="250">
        <f>SUM(D141:D146)</f>
        <v>0</v>
      </c>
      <c r="E140" s="100">
        <f>SUM(E141:E146)</f>
        <v>0</v>
      </c>
    </row>
    <row r="141" spans="1:5" ht="12" customHeight="1" x14ac:dyDescent="0.25">
      <c r="A141" s="13" t="s">
        <v>57</v>
      </c>
      <c r="B141" s="7" t="s">
        <v>358</v>
      </c>
      <c r="C141" s="164"/>
      <c r="D141" s="252"/>
      <c r="E141" s="101"/>
    </row>
    <row r="142" spans="1:5" ht="12" customHeight="1" x14ac:dyDescent="0.25">
      <c r="A142" s="13" t="s">
        <v>58</v>
      </c>
      <c r="B142" s="7" t="s">
        <v>350</v>
      </c>
      <c r="C142" s="164"/>
      <c r="D142" s="252"/>
      <c r="E142" s="101"/>
    </row>
    <row r="143" spans="1:5" ht="12" customHeight="1" x14ac:dyDescent="0.25">
      <c r="A143" s="13" t="s">
        <v>59</v>
      </c>
      <c r="B143" s="7" t="s">
        <v>351</v>
      </c>
      <c r="C143" s="164"/>
      <c r="D143" s="252"/>
      <c r="E143" s="101"/>
    </row>
    <row r="144" spans="1:5" ht="12" customHeight="1" x14ac:dyDescent="0.25">
      <c r="A144" s="13" t="s">
        <v>113</v>
      </c>
      <c r="B144" s="7" t="s">
        <v>352</v>
      </c>
      <c r="C144" s="164"/>
      <c r="D144" s="252"/>
      <c r="E144" s="101"/>
    </row>
    <row r="145" spans="1:9" ht="12" customHeight="1" x14ac:dyDescent="0.25">
      <c r="A145" s="13" t="s">
        <v>114</v>
      </c>
      <c r="B145" s="7" t="s">
        <v>353</v>
      </c>
      <c r="C145" s="164"/>
      <c r="D145" s="252"/>
      <c r="E145" s="101"/>
    </row>
    <row r="146" spans="1:9" ht="12" customHeight="1" thickBot="1" x14ac:dyDescent="0.3">
      <c r="A146" s="16" t="s">
        <v>115</v>
      </c>
      <c r="B146" s="363" t="s">
        <v>354</v>
      </c>
      <c r="C146" s="241"/>
      <c r="D146" s="308"/>
      <c r="E146" s="235"/>
    </row>
    <row r="147" spans="1:9" ht="12" customHeight="1" thickBot="1" x14ac:dyDescent="0.3">
      <c r="A147" s="18" t="s">
        <v>11</v>
      </c>
      <c r="B147" s="59" t="s">
        <v>362</v>
      </c>
      <c r="C147" s="169">
        <f>+C148+C149+C150+C151</f>
        <v>0</v>
      </c>
      <c r="D147" s="254">
        <f>+D148+D149+D150+D151</f>
        <v>0</v>
      </c>
      <c r="E147" s="205">
        <f>+E148+E149+E150+E151</f>
        <v>0</v>
      </c>
    </row>
    <row r="148" spans="1:9" ht="12" customHeight="1" x14ac:dyDescent="0.25">
      <c r="A148" s="13" t="s">
        <v>60</v>
      </c>
      <c r="B148" s="7" t="s">
        <v>278</v>
      </c>
      <c r="C148" s="164"/>
      <c r="D148" s="252"/>
      <c r="E148" s="101"/>
    </row>
    <row r="149" spans="1:9" ht="12" customHeight="1" x14ac:dyDescent="0.25">
      <c r="A149" s="13" t="s">
        <v>61</v>
      </c>
      <c r="B149" s="7" t="s">
        <v>279</v>
      </c>
      <c r="C149" s="164"/>
      <c r="D149" s="252"/>
      <c r="E149" s="101"/>
    </row>
    <row r="150" spans="1:9" ht="12" customHeight="1" x14ac:dyDescent="0.25">
      <c r="A150" s="13" t="s">
        <v>195</v>
      </c>
      <c r="B150" s="7" t="s">
        <v>363</v>
      </c>
      <c r="C150" s="164"/>
      <c r="D150" s="252"/>
      <c r="E150" s="101"/>
    </row>
    <row r="151" spans="1:9" ht="12" customHeight="1" thickBot="1" x14ac:dyDescent="0.3">
      <c r="A151" s="11" t="s">
        <v>196</v>
      </c>
      <c r="B151" s="5" t="s">
        <v>295</v>
      </c>
      <c r="C151" s="164"/>
      <c r="D151" s="252"/>
      <c r="E151" s="101"/>
    </row>
    <row r="152" spans="1:9" ht="12" customHeight="1" thickBot="1" x14ac:dyDescent="0.3">
      <c r="A152" s="18" t="s">
        <v>12</v>
      </c>
      <c r="B152" s="59" t="s">
        <v>364</v>
      </c>
      <c r="C152" s="243">
        <f>SUM(C153:C157)</f>
        <v>0</v>
      </c>
      <c r="D152" s="255">
        <f>SUM(D153:D157)</f>
        <v>0</v>
      </c>
      <c r="E152" s="237">
        <f>SUM(E153:E157)</f>
        <v>0</v>
      </c>
    </row>
    <row r="153" spans="1:9" ht="12" customHeight="1" x14ac:dyDescent="0.25">
      <c r="A153" s="13" t="s">
        <v>62</v>
      </c>
      <c r="B153" s="7" t="s">
        <v>359</v>
      </c>
      <c r="C153" s="164"/>
      <c r="D153" s="252"/>
      <c r="E153" s="101"/>
    </row>
    <row r="154" spans="1:9" ht="12" customHeight="1" x14ac:dyDescent="0.25">
      <c r="A154" s="13" t="s">
        <v>63</v>
      </c>
      <c r="B154" s="7" t="s">
        <v>366</v>
      </c>
      <c r="C154" s="164"/>
      <c r="D154" s="252"/>
      <c r="E154" s="101"/>
    </row>
    <row r="155" spans="1:9" ht="12" customHeight="1" x14ac:dyDescent="0.25">
      <c r="A155" s="13" t="s">
        <v>207</v>
      </c>
      <c r="B155" s="7" t="s">
        <v>361</v>
      </c>
      <c r="C155" s="164"/>
      <c r="D155" s="252"/>
      <c r="E155" s="101"/>
    </row>
    <row r="156" spans="1:9" ht="12" customHeight="1" x14ac:dyDescent="0.25">
      <c r="A156" s="13" t="s">
        <v>208</v>
      </c>
      <c r="B156" s="7" t="s">
        <v>367</v>
      </c>
      <c r="C156" s="164"/>
      <c r="D156" s="252"/>
      <c r="E156" s="101"/>
    </row>
    <row r="157" spans="1:9" ht="12" customHeight="1" thickBot="1" x14ac:dyDescent="0.3">
      <c r="A157" s="13" t="s">
        <v>365</v>
      </c>
      <c r="B157" s="7" t="s">
        <v>368</v>
      </c>
      <c r="C157" s="164"/>
      <c r="D157" s="252"/>
      <c r="E157" s="101"/>
    </row>
    <row r="158" spans="1:9" ht="12" customHeight="1" thickBot="1" x14ac:dyDescent="0.3">
      <c r="A158" s="18" t="s">
        <v>13</v>
      </c>
      <c r="B158" s="59" t="s">
        <v>369</v>
      </c>
      <c r="C158" s="244"/>
      <c r="D158" s="256"/>
      <c r="E158" s="238"/>
    </row>
    <row r="159" spans="1:9" ht="12" customHeight="1" thickBot="1" x14ac:dyDescent="0.3">
      <c r="A159" s="18" t="s">
        <v>14</v>
      </c>
      <c r="B159" s="59" t="s">
        <v>370</v>
      </c>
      <c r="C159" s="244"/>
      <c r="D159" s="256"/>
      <c r="E159" s="238"/>
    </row>
    <row r="160" spans="1:9" ht="15.2" customHeight="1" thickBot="1" x14ac:dyDescent="0.3">
      <c r="A160" s="18" t="s">
        <v>15</v>
      </c>
      <c r="B160" s="59" t="s">
        <v>372</v>
      </c>
      <c r="C160" s="245">
        <f>+C136+C140+C147+C152+C158+C159</f>
        <v>0</v>
      </c>
      <c r="D160" s="257">
        <f>+D136+D140+D147+D152+D158+D159</f>
        <v>0</v>
      </c>
      <c r="E160" s="239">
        <f>+E136+E140+E147+E152+E158+E159</f>
        <v>0</v>
      </c>
      <c r="F160" s="186"/>
      <c r="G160" s="187"/>
      <c r="H160" s="187"/>
      <c r="I160" s="187"/>
    </row>
    <row r="161" spans="1:5" s="175" customFormat="1" ht="12.95" customHeight="1" thickBot="1" x14ac:dyDescent="0.25">
      <c r="A161" s="110" t="s">
        <v>16</v>
      </c>
      <c r="B161" s="150" t="s">
        <v>371</v>
      </c>
      <c r="C161" s="245">
        <f>+C135+C160</f>
        <v>0</v>
      </c>
      <c r="D161" s="257">
        <f>+D135+D160</f>
        <v>0</v>
      </c>
      <c r="E161" s="239">
        <f>+E135+E160</f>
        <v>0</v>
      </c>
    </row>
    <row r="162" spans="1:5" x14ac:dyDescent="0.25">
      <c r="C162" s="707">
        <f>C93-C161</f>
        <v>0</v>
      </c>
      <c r="D162" s="707">
        <f>D93-D161</f>
        <v>0</v>
      </c>
    </row>
    <row r="163" spans="1:5" x14ac:dyDescent="0.25">
      <c r="A163" s="872" t="s">
        <v>280</v>
      </c>
      <c r="B163" s="872"/>
      <c r="C163" s="872"/>
      <c r="D163" s="872"/>
      <c r="E163" s="872"/>
    </row>
    <row r="164" spans="1:5" ht="15.2" customHeight="1" thickBot="1" x14ac:dyDescent="0.3">
      <c r="A164" s="864" t="s">
        <v>103</v>
      </c>
      <c r="B164" s="86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49">
        <f>+C68-C135</f>
        <v>0</v>
      </c>
      <c r="D165" s="163">
        <f>+D68-D135</f>
        <v>0</v>
      </c>
      <c r="E165" s="100">
        <f>+E68-E135</f>
        <v>0</v>
      </c>
    </row>
    <row r="166" spans="1:5" ht="32.450000000000003" customHeight="1" thickBot="1" x14ac:dyDescent="0.3">
      <c r="A166" s="18" t="s">
        <v>7</v>
      </c>
      <c r="B166" s="23" t="s">
        <v>379</v>
      </c>
      <c r="C166" s="163">
        <f>+C92-C160</f>
        <v>0</v>
      </c>
      <c r="D166" s="163">
        <f>+D92-D160</f>
        <v>0</v>
      </c>
      <c r="E166" s="100">
        <f>+E92-E160</f>
        <v>0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7" tint="0.39997558519241921"/>
  </sheetPr>
  <dimension ref="A1:J33"/>
  <sheetViews>
    <sheetView topLeftCell="A7" zoomScale="120" zoomScaleNormal="120" zoomScaleSheetLayoutView="130" workbookViewId="0">
      <selection activeCell="J3" sqref="J3:J32"/>
    </sheetView>
  </sheetViews>
  <sheetFormatPr defaultRowHeight="12.75" x14ac:dyDescent="0.2"/>
  <cols>
    <col min="1" max="1" width="6.83203125" style="33" customWidth="1"/>
    <col min="2" max="2" width="48" style="71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86"/>
      <c r="B1" s="392" t="s">
        <v>957</v>
      </c>
      <c r="C1" s="393"/>
      <c r="D1" s="393"/>
      <c r="E1" s="393"/>
      <c r="F1" s="393"/>
      <c r="G1" s="393"/>
      <c r="H1" s="393"/>
      <c r="I1" s="393"/>
      <c r="J1" s="838"/>
    </row>
    <row r="2" spans="1:10" ht="14.25" thickBot="1" x14ac:dyDescent="0.25">
      <c r="A2" s="386"/>
      <c r="B2" s="385"/>
      <c r="C2" s="386"/>
      <c r="D2" s="386"/>
      <c r="E2" s="386"/>
      <c r="F2" s="386"/>
      <c r="G2" s="394"/>
      <c r="H2" s="394"/>
      <c r="I2" s="394" t="str">
        <f>CONCATENATE('Z_1.4.sz.mell.'!E7)</f>
        <v xml:space="preserve"> Forintban!</v>
      </c>
      <c r="J2" s="838"/>
    </row>
    <row r="3" spans="1:10" ht="18" customHeight="1" thickBot="1" x14ac:dyDescent="0.25">
      <c r="A3" s="878" t="s">
        <v>52</v>
      </c>
      <c r="B3" s="395" t="s">
        <v>40</v>
      </c>
      <c r="C3" s="396"/>
      <c r="D3" s="397"/>
      <c r="E3" s="397"/>
      <c r="F3" s="395" t="s">
        <v>41</v>
      </c>
      <c r="G3" s="398"/>
      <c r="H3" s="399"/>
      <c r="I3" s="400"/>
      <c r="J3" s="881" t="s">
        <v>1025</v>
      </c>
    </row>
    <row r="4" spans="1:10" s="119" customFormat="1" ht="35.25" customHeight="1" thickBot="1" x14ac:dyDescent="0.25">
      <c r="A4" s="879"/>
      <c r="B4" s="388" t="s">
        <v>45</v>
      </c>
      <c r="C4" s="356" t="str">
        <f>+CONCATENATE('Z_1.1.sz.mell.'!C8," eredeti előirányzat")</f>
        <v>2019. évi eredeti előirányzat</v>
      </c>
      <c r="D4" s="354" t="str">
        <f>+CONCATENATE('Z_1.1.sz.mell.'!C8," módosított előirányzat")</f>
        <v>2019. évi módosított előirányzat</v>
      </c>
      <c r="E4" s="354" t="str">
        <f>CONCATENATE('Z_1.4.sz.mell.'!E9)</f>
        <v>2019. XII. 31.
teljesítés</v>
      </c>
      <c r="F4" s="388" t="s">
        <v>45</v>
      </c>
      <c r="G4" s="356" t="str">
        <f>+C4</f>
        <v>2019. évi eredeti előirányzat</v>
      </c>
      <c r="H4" s="356" t="str">
        <f>+D4</f>
        <v>2019. évi módosított előirányzat</v>
      </c>
      <c r="I4" s="355" t="str">
        <f>+E4</f>
        <v>2019. XII. 31.
teljesítés</v>
      </c>
      <c r="J4" s="881"/>
    </row>
    <row r="5" spans="1:10" s="120" customFormat="1" ht="12" customHeight="1" thickBot="1" x14ac:dyDescent="0.25">
      <c r="A5" s="401" t="s">
        <v>383</v>
      </c>
      <c r="B5" s="402" t="s">
        <v>384</v>
      </c>
      <c r="C5" s="403" t="s">
        <v>385</v>
      </c>
      <c r="D5" s="406" t="s">
        <v>387</v>
      </c>
      <c r="E5" s="406" t="s">
        <v>386</v>
      </c>
      <c r="F5" s="402" t="s">
        <v>417</v>
      </c>
      <c r="G5" s="403" t="s">
        <v>389</v>
      </c>
      <c r="H5" s="403" t="s">
        <v>390</v>
      </c>
      <c r="I5" s="407" t="s">
        <v>418</v>
      </c>
      <c r="J5" s="881"/>
    </row>
    <row r="6" spans="1:10" ht="12.95" customHeight="1" x14ac:dyDescent="0.2">
      <c r="A6" s="121" t="s">
        <v>6</v>
      </c>
      <c r="B6" s="122" t="s">
        <v>281</v>
      </c>
      <c r="C6" s="113">
        <v>281005852</v>
      </c>
      <c r="D6" s="113">
        <v>296675563</v>
      </c>
      <c r="E6" s="113">
        <v>296675563</v>
      </c>
      <c r="F6" s="122" t="s">
        <v>46</v>
      </c>
      <c r="G6" s="113">
        <v>229908000</v>
      </c>
      <c r="H6" s="113">
        <v>248307514</v>
      </c>
      <c r="I6" s="260">
        <v>239914993</v>
      </c>
      <c r="J6" s="881"/>
    </row>
    <row r="7" spans="1:10" ht="12.95" customHeight="1" x14ac:dyDescent="0.2">
      <c r="A7" s="123" t="s">
        <v>7</v>
      </c>
      <c r="B7" s="124" t="s">
        <v>282</v>
      </c>
      <c r="C7" s="114">
        <v>58906000</v>
      </c>
      <c r="D7" s="114">
        <v>73147965</v>
      </c>
      <c r="E7" s="114">
        <v>73186989</v>
      </c>
      <c r="F7" s="124" t="s">
        <v>121</v>
      </c>
      <c r="G7" s="114">
        <v>44342000</v>
      </c>
      <c r="H7" s="114">
        <v>47462627</v>
      </c>
      <c r="I7" s="261">
        <v>45385718</v>
      </c>
      <c r="J7" s="881"/>
    </row>
    <row r="8" spans="1:10" ht="12.95" customHeight="1" x14ac:dyDescent="0.2">
      <c r="A8" s="123" t="s">
        <v>8</v>
      </c>
      <c r="B8" s="124" t="s">
        <v>300</v>
      </c>
      <c r="C8" s="114"/>
      <c r="D8" s="114"/>
      <c r="E8" s="114">
        <v>4520525</v>
      </c>
      <c r="F8" s="124" t="s">
        <v>146</v>
      </c>
      <c r="G8" s="114">
        <v>380395000</v>
      </c>
      <c r="H8" s="114">
        <v>273769400</v>
      </c>
      <c r="I8" s="261">
        <v>310581585</v>
      </c>
      <c r="J8" s="881"/>
    </row>
    <row r="9" spans="1:10" ht="12.95" customHeight="1" x14ac:dyDescent="0.2">
      <c r="A9" s="123" t="s">
        <v>9</v>
      </c>
      <c r="B9" s="124" t="s">
        <v>112</v>
      </c>
      <c r="C9" s="114">
        <v>140900000</v>
      </c>
      <c r="D9" s="114">
        <v>142900000</v>
      </c>
      <c r="E9" s="114">
        <v>180236574</v>
      </c>
      <c r="F9" s="124" t="s">
        <v>122</v>
      </c>
      <c r="G9" s="114">
        <v>6400000</v>
      </c>
      <c r="H9" s="114">
        <v>12412000</v>
      </c>
      <c r="I9" s="261">
        <v>8646567</v>
      </c>
      <c r="J9" s="881"/>
    </row>
    <row r="10" spans="1:10" ht="12.95" customHeight="1" x14ac:dyDescent="0.2">
      <c r="A10" s="123" t="s">
        <v>10</v>
      </c>
      <c r="B10" s="125" t="s">
        <v>323</v>
      </c>
      <c r="C10" s="114">
        <v>53636050</v>
      </c>
      <c r="D10" s="114">
        <v>53818086</v>
      </c>
      <c r="E10" s="114">
        <v>46211457</v>
      </c>
      <c r="F10" s="124" t="s">
        <v>123</v>
      </c>
      <c r="G10" s="114">
        <v>93718000</v>
      </c>
      <c r="H10" s="114">
        <v>95323000</v>
      </c>
      <c r="I10" s="261">
        <v>95392193</v>
      </c>
      <c r="J10" s="881"/>
    </row>
    <row r="11" spans="1:10" ht="12.95" customHeight="1" x14ac:dyDescent="0.2">
      <c r="A11" s="123" t="s">
        <v>11</v>
      </c>
      <c r="B11" s="124" t="s">
        <v>283</v>
      </c>
      <c r="C11" s="115">
        <v>0</v>
      </c>
      <c r="D11" s="115">
        <v>0</v>
      </c>
      <c r="E11" s="115">
        <v>8115642</v>
      </c>
      <c r="F11" s="124" t="s">
        <v>36</v>
      </c>
      <c r="G11" s="114">
        <v>5000000</v>
      </c>
      <c r="H11" s="114">
        <v>1763990</v>
      </c>
      <c r="I11" s="261"/>
      <c r="J11" s="881"/>
    </row>
    <row r="12" spans="1:10" ht="12.95" customHeight="1" x14ac:dyDescent="0.2">
      <c r="A12" s="123" t="s">
        <v>12</v>
      </c>
      <c r="B12" s="124" t="s">
        <v>380</v>
      </c>
      <c r="C12" s="114"/>
      <c r="D12" s="114"/>
      <c r="E12" s="114"/>
      <c r="F12" s="30"/>
      <c r="G12" s="114"/>
      <c r="H12" s="114"/>
      <c r="I12" s="261"/>
      <c r="J12" s="881"/>
    </row>
    <row r="13" spans="1:10" ht="12.95" customHeight="1" x14ac:dyDescent="0.2">
      <c r="A13" s="123" t="s">
        <v>13</v>
      </c>
      <c r="B13" s="30"/>
      <c r="C13" s="114"/>
      <c r="D13" s="114"/>
      <c r="E13" s="114"/>
      <c r="F13" s="30"/>
      <c r="G13" s="114"/>
      <c r="H13" s="114"/>
      <c r="I13" s="261"/>
      <c r="J13" s="881"/>
    </row>
    <row r="14" spans="1:10" ht="12.95" customHeight="1" x14ac:dyDescent="0.2">
      <c r="A14" s="123" t="s">
        <v>14</v>
      </c>
      <c r="B14" s="188"/>
      <c r="C14" s="115"/>
      <c r="D14" s="115"/>
      <c r="E14" s="115"/>
      <c r="F14" s="30"/>
      <c r="G14" s="114"/>
      <c r="H14" s="114"/>
      <c r="I14" s="261"/>
      <c r="J14" s="881"/>
    </row>
    <row r="15" spans="1:10" ht="12.95" customHeight="1" x14ac:dyDescent="0.2">
      <c r="A15" s="123" t="s">
        <v>15</v>
      </c>
      <c r="B15" s="30"/>
      <c r="C15" s="114"/>
      <c r="D15" s="114"/>
      <c r="E15" s="114"/>
      <c r="F15" s="30"/>
      <c r="G15" s="114"/>
      <c r="H15" s="114"/>
      <c r="I15" s="261"/>
      <c r="J15" s="881"/>
    </row>
    <row r="16" spans="1:10" ht="12.95" customHeight="1" x14ac:dyDescent="0.2">
      <c r="A16" s="123" t="s">
        <v>16</v>
      </c>
      <c r="B16" s="30"/>
      <c r="C16" s="114"/>
      <c r="D16" s="114"/>
      <c r="E16" s="114"/>
      <c r="F16" s="30"/>
      <c r="G16" s="114"/>
      <c r="H16" s="114"/>
      <c r="I16" s="261"/>
      <c r="J16" s="881"/>
    </row>
    <row r="17" spans="1:10" ht="12.95" customHeight="1" thickBot="1" x14ac:dyDescent="0.25">
      <c r="A17" s="123" t="s">
        <v>17</v>
      </c>
      <c r="B17" s="35"/>
      <c r="C17" s="116"/>
      <c r="D17" s="116"/>
      <c r="E17" s="116"/>
      <c r="F17" s="30"/>
      <c r="G17" s="116"/>
      <c r="H17" s="116"/>
      <c r="I17" s="262"/>
      <c r="J17" s="881"/>
    </row>
    <row r="18" spans="1:10" ht="21.75" thickBot="1" x14ac:dyDescent="0.25">
      <c r="A18" s="126" t="s">
        <v>18</v>
      </c>
      <c r="B18" s="60" t="s">
        <v>381</v>
      </c>
      <c r="C18" s="117">
        <f>C6+C7+C9+C10+C11+C13+C14+C15+C16+C17</f>
        <v>534447902</v>
      </c>
      <c r="D18" s="117">
        <f>D6+D7+D9+D10+D11+D13+D14+D15+D16+D17</f>
        <v>566541614</v>
      </c>
      <c r="E18" s="117">
        <f>E6+E7+E9+E10+E11+E13+E14+E15+E16+E17</f>
        <v>604426225</v>
      </c>
      <c r="F18" s="60" t="s">
        <v>286</v>
      </c>
      <c r="G18" s="117">
        <f>SUM(G6:G17)</f>
        <v>759763000</v>
      </c>
      <c r="H18" s="117">
        <f>SUM(H6:H17)</f>
        <v>679038531</v>
      </c>
      <c r="I18" s="144">
        <f>SUM(I6:I17)</f>
        <v>699921056</v>
      </c>
      <c r="J18" s="881"/>
    </row>
    <row r="19" spans="1:10" ht="12.95" customHeight="1" x14ac:dyDescent="0.2">
      <c r="A19" s="127" t="s">
        <v>19</v>
      </c>
      <c r="B19" s="128" t="s">
        <v>865</v>
      </c>
      <c r="C19" s="231">
        <f>+C20+C21+C22+C23</f>
        <v>63412000</v>
      </c>
      <c r="D19" s="231">
        <f>+D20+D21+D22+D23</f>
        <v>682108250</v>
      </c>
      <c r="E19" s="231">
        <f>+E20+E21+E22+E23</f>
        <v>692740759</v>
      </c>
      <c r="F19" s="129" t="s">
        <v>129</v>
      </c>
      <c r="G19" s="118"/>
      <c r="H19" s="118"/>
      <c r="I19" s="263"/>
      <c r="J19" s="881"/>
    </row>
    <row r="20" spans="1:10" ht="12.95" customHeight="1" x14ac:dyDescent="0.2">
      <c r="A20" s="130" t="s">
        <v>20</v>
      </c>
      <c r="B20" s="129" t="s">
        <v>140</v>
      </c>
      <c r="C20" s="49">
        <v>63412000</v>
      </c>
      <c r="D20" s="49">
        <v>682108250</v>
      </c>
      <c r="E20" s="49">
        <v>681465975</v>
      </c>
      <c r="F20" s="129" t="s">
        <v>285</v>
      </c>
      <c r="G20" s="49"/>
      <c r="H20" s="49"/>
      <c r="I20" s="264"/>
      <c r="J20" s="881"/>
    </row>
    <row r="21" spans="1:10" ht="12.95" customHeight="1" x14ac:dyDescent="0.2">
      <c r="A21" s="130" t="s">
        <v>21</v>
      </c>
      <c r="B21" s="129" t="s">
        <v>141</v>
      </c>
      <c r="C21" s="49"/>
      <c r="D21" s="49"/>
      <c r="E21" s="49">
        <v>642275</v>
      </c>
      <c r="F21" s="129" t="s">
        <v>105</v>
      </c>
      <c r="G21" s="49"/>
      <c r="H21" s="49"/>
      <c r="I21" s="264"/>
      <c r="J21" s="881"/>
    </row>
    <row r="22" spans="1:10" ht="12.95" customHeight="1" x14ac:dyDescent="0.2">
      <c r="A22" s="130" t="s">
        <v>22</v>
      </c>
      <c r="B22" s="129" t="s">
        <v>145</v>
      </c>
      <c r="C22" s="49"/>
      <c r="D22" s="49"/>
      <c r="E22" s="49"/>
      <c r="F22" s="129" t="s">
        <v>106</v>
      </c>
      <c r="G22" s="49"/>
      <c r="H22" s="49"/>
      <c r="I22" s="264"/>
      <c r="J22" s="881"/>
    </row>
    <row r="23" spans="1:10" ht="12.95" customHeight="1" x14ac:dyDescent="0.2">
      <c r="A23" s="130" t="s">
        <v>23</v>
      </c>
      <c r="B23" s="129" t="s">
        <v>929</v>
      </c>
      <c r="C23" s="49"/>
      <c r="D23" s="49"/>
      <c r="E23" s="49">
        <v>10632509</v>
      </c>
      <c r="F23" s="129" t="s">
        <v>930</v>
      </c>
      <c r="G23" s="49">
        <v>9956170</v>
      </c>
      <c r="H23" s="49">
        <v>9956170</v>
      </c>
      <c r="I23" s="264">
        <v>9956170</v>
      </c>
      <c r="J23" s="881"/>
    </row>
    <row r="24" spans="1:10" ht="12.95" customHeight="1" x14ac:dyDescent="0.2">
      <c r="A24" s="123" t="s">
        <v>24</v>
      </c>
      <c r="B24" s="129" t="s">
        <v>284</v>
      </c>
      <c r="C24" s="49"/>
      <c r="D24" s="49"/>
      <c r="E24" s="49"/>
      <c r="F24" s="129" t="s">
        <v>130</v>
      </c>
      <c r="G24" s="49"/>
      <c r="H24" s="49"/>
      <c r="I24" s="264"/>
      <c r="J24" s="881"/>
    </row>
    <row r="25" spans="1:10" ht="12.95" customHeight="1" x14ac:dyDescent="0.2">
      <c r="A25" s="123" t="s">
        <v>25</v>
      </c>
      <c r="B25" s="129" t="s">
        <v>864</v>
      </c>
      <c r="C25" s="131">
        <f>C26+C27+C28</f>
        <v>0</v>
      </c>
      <c r="D25" s="131">
        <f>D26+D27+D28</f>
        <v>0</v>
      </c>
      <c r="E25" s="131">
        <f>E26+E27+E28</f>
        <v>0</v>
      </c>
      <c r="F25" s="122" t="s">
        <v>363</v>
      </c>
      <c r="G25" s="49"/>
      <c r="H25" s="49"/>
      <c r="I25" s="264"/>
      <c r="J25" s="881"/>
    </row>
    <row r="26" spans="1:10" ht="12.95" customHeight="1" x14ac:dyDescent="0.2">
      <c r="A26" s="159" t="s">
        <v>26</v>
      </c>
      <c r="B26" s="128" t="s">
        <v>155</v>
      </c>
      <c r="C26" s="118"/>
      <c r="D26" s="118"/>
      <c r="E26" s="118"/>
      <c r="F26" s="124" t="s">
        <v>369</v>
      </c>
      <c r="G26" s="118"/>
      <c r="H26" s="118"/>
      <c r="I26" s="263"/>
      <c r="J26" s="881"/>
    </row>
    <row r="27" spans="1:10" ht="12.95" customHeight="1" x14ac:dyDescent="0.2">
      <c r="A27" s="123" t="s">
        <v>27</v>
      </c>
      <c r="B27" s="129" t="s">
        <v>374</v>
      </c>
      <c r="C27" s="49"/>
      <c r="D27" s="49"/>
      <c r="E27" s="49"/>
      <c r="F27" s="124" t="s">
        <v>370</v>
      </c>
      <c r="G27" s="49"/>
      <c r="H27" s="49"/>
      <c r="I27" s="264"/>
      <c r="J27" s="881"/>
    </row>
    <row r="28" spans="1:10" ht="12.95" customHeight="1" thickBot="1" x14ac:dyDescent="0.25">
      <c r="A28" s="159" t="s">
        <v>28</v>
      </c>
      <c r="B28" s="128" t="s">
        <v>242</v>
      </c>
      <c r="C28" s="118"/>
      <c r="D28" s="118"/>
      <c r="E28" s="118"/>
      <c r="F28" s="190"/>
      <c r="G28" s="118"/>
      <c r="H28" s="118"/>
      <c r="I28" s="263"/>
      <c r="J28" s="881"/>
    </row>
    <row r="29" spans="1:10" ht="24" customHeight="1" thickBot="1" x14ac:dyDescent="0.25">
      <c r="A29" s="126" t="s">
        <v>29</v>
      </c>
      <c r="B29" s="60" t="s">
        <v>867</v>
      </c>
      <c r="C29" s="117">
        <f>+C19+C25</f>
        <v>63412000</v>
      </c>
      <c r="D29" s="117">
        <f>+D19+D25</f>
        <v>682108250</v>
      </c>
      <c r="E29" s="259">
        <f>+E19+E25</f>
        <v>692740759</v>
      </c>
      <c r="F29" s="60" t="s">
        <v>866</v>
      </c>
      <c r="G29" s="117">
        <f>SUM(G19:G28)</f>
        <v>9956170</v>
      </c>
      <c r="H29" s="117">
        <f>SUM(H19:H28)</f>
        <v>9956170</v>
      </c>
      <c r="I29" s="144">
        <f>SUM(I19:I28)</f>
        <v>9956170</v>
      </c>
      <c r="J29" s="881"/>
    </row>
    <row r="30" spans="1:10" ht="13.5" thickBot="1" x14ac:dyDescent="0.25">
      <c r="A30" s="126" t="s">
        <v>30</v>
      </c>
      <c r="B30" s="132" t="s">
        <v>382</v>
      </c>
      <c r="C30" s="318">
        <f>+C18+C29</f>
        <v>597859902</v>
      </c>
      <c r="D30" s="318">
        <f>+D18+D29</f>
        <v>1248649864</v>
      </c>
      <c r="E30" s="319">
        <f>+E18+E29</f>
        <v>1297166984</v>
      </c>
      <c r="F30" s="132"/>
      <c r="G30" s="318">
        <f>+G18+G29</f>
        <v>769719170</v>
      </c>
      <c r="H30" s="318">
        <f>+H18+H29</f>
        <v>688994701</v>
      </c>
      <c r="I30" s="319">
        <f>+I18+I29</f>
        <v>709877226</v>
      </c>
      <c r="J30" s="881"/>
    </row>
    <row r="31" spans="1:10" ht="13.5" thickBot="1" x14ac:dyDescent="0.25">
      <c r="A31" s="126" t="s">
        <v>31</v>
      </c>
      <c r="B31" s="132" t="s">
        <v>107</v>
      </c>
      <c r="C31" s="318">
        <f>IF(C18-G18&lt;0,G18-C18,"-")</f>
        <v>225315098</v>
      </c>
      <c r="D31" s="318">
        <f>IF(D18-H18&lt;0,H18-D18,"-")</f>
        <v>112496917</v>
      </c>
      <c r="E31" s="319">
        <f>IF(E18-I18&lt;0,I18-E18,"-")</f>
        <v>95494831</v>
      </c>
      <c r="F31" s="132" t="s">
        <v>108</v>
      </c>
      <c r="G31" s="318" t="str">
        <f>IF(C18-G18&gt;0,C18-G18,"-")</f>
        <v>-</v>
      </c>
      <c r="H31" s="318" t="str">
        <f>IF(D18-H18&gt;0,D18-H18,"-")</f>
        <v>-</v>
      </c>
      <c r="I31" s="319" t="str">
        <f>IF(E18-I18&gt;0,E18-I18,"-")</f>
        <v>-</v>
      </c>
      <c r="J31" s="881"/>
    </row>
    <row r="32" spans="1:10" ht="13.5" thickBot="1" x14ac:dyDescent="0.25">
      <c r="A32" s="126" t="s">
        <v>32</v>
      </c>
      <c r="B32" s="132" t="s">
        <v>490</v>
      </c>
      <c r="C32" s="318">
        <f>IF(C30-G30&lt;0,G30-C30,"-")</f>
        <v>171859268</v>
      </c>
      <c r="D32" s="318" t="str">
        <f>IF(D30-H30&lt;0,H30-D30,"-")</f>
        <v>-</v>
      </c>
      <c r="E32" s="318" t="str">
        <f>IF(E30-I30&lt;0,I30-E30,"-")</f>
        <v>-</v>
      </c>
      <c r="F32" s="132" t="s">
        <v>491</v>
      </c>
      <c r="G32" s="318" t="str">
        <f>IF(C30-G30&gt;0,C30-G30,"-")</f>
        <v>-</v>
      </c>
      <c r="H32" s="318">
        <f>IF(D30-H30&gt;0,D30-H30,"-")</f>
        <v>559655163</v>
      </c>
      <c r="I32" s="318">
        <f>IF(E30-I30&gt;0,E30-I30,"-")</f>
        <v>587289758</v>
      </c>
      <c r="J32" s="881"/>
    </row>
    <row r="33" spans="2:10" ht="18.75" x14ac:dyDescent="0.2">
      <c r="B33" s="880"/>
      <c r="C33" s="880"/>
      <c r="D33" s="880"/>
      <c r="E33" s="880"/>
      <c r="F33" s="880"/>
      <c r="J33" s="838"/>
    </row>
  </sheetData>
  <mergeCells count="3">
    <mergeCell ref="A3:A4"/>
    <mergeCell ref="B33:F33"/>
    <mergeCell ref="J3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theme="7" tint="0.39997558519241921"/>
  </sheetPr>
  <dimension ref="A1:J33"/>
  <sheetViews>
    <sheetView zoomScale="120" zoomScaleNormal="120" zoomScaleSheetLayoutView="115" workbookViewId="0">
      <selection activeCell="G31" sqref="G31"/>
    </sheetView>
  </sheetViews>
  <sheetFormatPr defaultRowHeight="12.75" x14ac:dyDescent="0.2"/>
  <cols>
    <col min="1" max="1" width="6.83203125" style="33" customWidth="1"/>
    <col min="2" max="2" width="49.83203125" style="71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86"/>
      <c r="B1" s="392" t="s">
        <v>958</v>
      </c>
      <c r="C1" s="393"/>
      <c r="D1" s="393"/>
      <c r="E1" s="393"/>
      <c r="F1" s="393"/>
      <c r="G1" s="393"/>
      <c r="H1" s="393"/>
      <c r="I1" s="393"/>
      <c r="J1" s="881" t="s">
        <v>991</v>
      </c>
    </row>
    <row r="2" spans="1:10" ht="14.25" thickBot="1" x14ac:dyDescent="0.25">
      <c r="A2" s="386"/>
      <c r="B2" s="385"/>
      <c r="C2" s="386"/>
      <c r="D2" s="386"/>
      <c r="E2" s="386"/>
      <c r="F2" s="386"/>
      <c r="G2" s="394"/>
      <c r="H2" s="394"/>
      <c r="I2" s="394" t="str">
        <f>'Z_2.1.sz.mell'!I2</f>
        <v xml:space="preserve"> Forintban!</v>
      </c>
      <c r="J2" s="881"/>
    </row>
    <row r="3" spans="1:10" ht="13.5" customHeight="1" thickBot="1" x14ac:dyDescent="0.25">
      <c r="A3" s="878" t="s">
        <v>52</v>
      </c>
      <c r="B3" s="395" t="s">
        <v>40</v>
      </c>
      <c r="C3" s="396"/>
      <c r="D3" s="397"/>
      <c r="E3" s="397"/>
      <c r="F3" s="395" t="s">
        <v>41</v>
      </c>
      <c r="G3" s="398"/>
      <c r="H3" s="399"/>
      <c r="I3" s="400"/>
      <c r="J3" s="881"/>
    </row>
    <row r="4" spans="1:10" s="119" customFormat="1" ht="36.75" thickBot="1" x14ac:dyDescent="0.25">
      <c r="A4" s="879"/>
      <c r="B4" s="388" t="s">
        <v>45</v>
      </c>
      <c r="C4" s="356" t="str">
        <f>+CONCATENATE('Z_1.1.sz.mell.'!C8," eredeti előirányzat")</f>
        <v>2019. évi eredeti előirányzat</v>
      </c>
      <c r="D4" s="354" t="str">
        <f>+CONCATENATE('Z_1.1.sz.mell.'!C8," módosított előirányzat")</f>
        <v>2019. évi módosított előirányzat</v>
      </c>
      <c r="E4" s="354" t="str">
        <f>CONCATENATE('Z_2.1.sz.mell'!E4)</f>
        <v>2019. XII. 31.
teljesítés</v>
      </c>
      <c r="F4" s="388" t="s">
        <v>45</v>
      </c>
      <c r="G4" s="356" t="str">
        <f>+C4</f>
        <v>2019. évi eredeti előirányzat</v>
      </c>
      <c r="H4" s="356" t="str">
        <f>+D4</f>
        <v>2019. évi módosított előirányzat</v>
      </c>
      <c r="I4" s="355" t="str">
        <f>+E4</f>
        <v>2019. XII. 31.
teljesítés</v>
      </c>
      <c r="J4" s="881"/>
    </row>
    <row r="5" spans="1:10" s="119" customFormat="1" ht="13.5" thickBot="1" x14ac:dyDescent="0.25">
      <c r="A5" s="401" t="s">
        <v>383</v>
      </c>
      <c r="B5" s="402" t="s">
        <v>384</v>
      </c>
      <c r="C5" s="403" t="s">
        <v>385</v>
      </c>
      <c r="D5" s="403" t="s">
        <v>387</v>
      </c>
      <c r="E5" s="403" t="s">
        <v>386</v>
      </c>
      <c r="F5" s="402" t="s">
        <v>388</v>
      </c>
      <c r="G5" s="403" t="s">
        <v>389</v>
      </c>
      <c r="H5" s="404" t="s">
        <v>390</v>
      </c>
      <c r="I5" s="405" t="s">
        <v>418</v>
      </c>
      <c r="J5" s="881"/>
    </row>
    <row r="6" spans="1:10" ht="12.95" customHeight="1" x14ac:dyDescent="0.2">
      <c r="A6" s="121" t="s">
        <v>6</v>
      </c>
      <c r="B6" s="122" t="s">
        <v>287</v>
      </c>
      <c r="C6" s="113">
        <v>954078268</v>
      </c>
      <c r="D6" s="113">
        <v>335500820</v>
      </c>
      <c r="E6" s="113">
        <v>76000626</v>
      </c>
      <c r="F6" s="122" t="s">
        <v>142</v>
      </c>
      <c r="G6" s="113">
        <v>762624000</v>
      </c>
      <c r="H6" s="269">
        <v>764176835</v>
      </c>
      <c r="I6" s="142">
        <v>409572171</v>
      </c>
      <c r="J6" s="881"/>
    </row>
    <row r="7" spans="1:10" x14ac:dyDescent="0.2">
      <c r="A7" s="123" t="s">
        <v>7</v>
      </c>
      <c r="B7" s="124" t="s">
        <v>288</v>
      </c>
      <c r="C7" s="114"/>
      <c r="D7" s="114"/>
      <c r="E7" s="114">
        <v>28938785</v>
      </c>
      <c r="F7" s="124" t="s">
        <v>293</v>
      </c>
      <c r="G7" s="114">
        <v>0</v>
      </c>
      <c r="H7" s="114">
        <v>0</v>
      </c>
      <c r="I7" s="261">
        <v>0</v>
      </c>
      <c r="J7" s="881"/>
    </row>
    <row r="8" spans="1:10" ht="12.95" customHeight="1" x14ac:dyDescent="0.2">
      <c r="A8" s="123" t="s">
        <v>8</v>
      </c>
      <c r="B8" s="124" t="s">
        <v>1</v>
      </c>
      <c r="C8" s="114">
        <v>0</v>
      </c>
      <c r="D8" s="114">
        <v>0</v>
      </c>
      <c r="E8" s="114">
        <v>2419332</v>
      </c>
      <c r="F8" s="124" t="s">
        <v>125</v>
      </c>
      <c r="G8" s="114">
        <v>20151000</v>
      </c>
      <c r="H8" s="114">
        <v>23810161</v>
      </c>
      <c r="I8" s="261">
        <v>2913639</v>
      </c>
      <c r="J8" s="881"/>
    </row>
    <row r="9" spans="1:10" ht="12.95" customHeight="1" x14ac:dyDescent="0.2">
      <c r="A9" s="123" t="s">
        <v>9</v>
      </c>
      <c r="B9" s="124" t="s">
        <v>289</v>
      </c>
      <c r="C9" s="114">
        <v>556000</v>
      </c>
      <c r="D9" s="114">
        <v>1556000</v>
      </c>
      <c r="E9" s="114">
        <v>162823207</v>
      </c>
      <c r="F9" s="124" t="s">
        <v>294</v>
      </c>
      <c r="G9" s="114">
        <v>0</v>
      </c>
      <c r="H9" s="114">
        <v>0</v>
      </c>
      <c r="I9" s="261">
        <v>0</v>
      </c>
      <c r="J9" s="881"/>
    </row>
    <row r="10" spans="1:10" ht="12.75" customHeight="1" x14ac:dyDescent="0.2">
      <c r="A10" s="123" t="s">
        <v>10</v>
      </c>
      <c r="B10" s="124" t="s">
        <v>290</v>
      </c>
      <c r="C10" s="114"/>
      <c r="D10" s="114"/>
      <c r="E10" s="114"/>
      <c r="F10" s="124" t="s">
        <v>144</v>
      </c>
      <c r="G10" s="114">
        <v>0</v>
      </c>
      <c r="H10" s="114">
        <v>3000000</v>
      </c>
      <c r="I10" s="261">
        <v>3000000</v>
      </c>
      <c r="J10" s="881"/>
    </row>
    <row r="11" spans="1:10" ht="12.95" customHeight="1" x14ac:dyDescent="0.2">
      <c r="A11" s="123" t="s">
        <v>11</v>
      </c>
      <c r="B11" s="124" t="s">
        <v>291</v>
      </c>
      <c r="C11" s="115"/>
      <c r="D11" s="115"/>
      <c r="E11" s="115"/>
      <c r="F11" s="191"/>
      <c r="G11" s="114"/>
      <c r="H11" s="114"/>
      <c r="I11" s="261"/>
      <c r="J11" s="881"/>
    </row>
    <row r="12" spans="1:10" ht="12.95" customHeight="1" x14ac:dyDescent="0.2">
      <c r="A12" s="123" t="s">
        <v>12</v>
      </c>
      <c r="B12" s="30"/>
      <c r="C12" s="114"/>
      <c r="D12" s="114"/>
      <c r="E12" s="114"/>
      <c r="F12" s="191"/>
      <c r="G12" s="114"/>
      <c r="H12" s="114"/>
      <c r="I12" s="261"/>
      <c r="J12" s="881"/>
    </row>
    <row r="13" spans="1:10" ht="12.95" customHeight="1" x14ac:dyDescent="0.2">
      <c r="A13" s="123" t="s">
        <v>13</v>
      </c>
      <c r="B13" s="30"/>
      <c r="C13" s="114"/>
      <c r="D13" s="114"/>
      <c r="E13" s="114"/>
      <c r="F13" s="192"/>
      <c r="G13" s="114"/>
      <c r="H13" s="114"/>
      <c r="I13" s="261"/>
      <c r="J13" s="881"/>
    </row>
    <row r="14" spans="1:10" ht="12.95" customHeight="1" x14ac:dyDescent="0.2">
      <c r="A14" s="123" t="s">
        <v>14</v>
      </c>
      <c r="B14" s="189"/>
      <c r="C14" s="115"/>
      <c r="D14" s="115"/>
      <c r="E14" s="115"/>
      <c r="F14" s="191"/>
      <c r="G14" s="114"/>
      <c r="H14" s="114"/>
      <c r="I14" s="261"/>
      <c r="J14" s="881"/>
    </row>
    <row r="15" spans="1:10" x14ac:dyDescent="0.2">
      <c r="A15" s="123" t="s">
        <v>15</v>
      </c>
      <c r="B15" s="30"/>
      <c r="C15" s="115"/>
      <c r="D15" s="115"/>
      <c r="E15" s="115"/>
      <c r="F15" s="191"/>
      <c r="G15" s="114"/>
      <c r="H15" s="114"/>
      <c r="I15" s="261"/>
      <c r="J15" s="881"/>
    </row>
    <row r="16" spans="1:10" ht="12.95" customHeight="1" thickBot="1" x14ac:dyDescent="0.25">
      <c r="A16" s="159" t="s">
        <v>16</v>
      </c>
      <c r="B16" s="190"/>
      <c r="C16" s="161"/>
      <c r="D16" s="161"/>
      <c r="E16" s="161"/>
      <c r="F16" s="160" t="s">
        <v>36</v>
      </c>
      <c r="G16" s="267"/>
      <c r="H16" s="267"/>
      <c r="I16" s="265"/>
      <c r="J16" s="881"/>
    </row>
    <row r="17" spans="1:10" ht="15.95" customHeight="1" thickBot="1" x14ac:dyDescent="0.25">
      <c r="A17" s="126" t="s">
        <v>17</v>
      </c>
      <c r="B17" s="60" t="s">
        <v>301</v>
      </c>
      <c r="C17" s="117">
        <f>+C6+C8+C9+C11+C12+C13+C14+C15+C16</f>
        <v>954634268</v>
      </c>
      <c r="D17" s="117">
        <f>+D6+D8+D9+D11+D12+D13+D14+D15+D16</f>
        <v>337056820</v>
      </c>
      <c r="E17" s="117">
        <f>+E6+E8+E9+E11+E12+E13+E14+E15+E16</f>
        <v>241243165</v>
      </c>
      <c r="F17" s="60" t="s">
        <v>302</v>
      </c>
      <c r="G17" s="117">
        <f>+G6+G8+G10+G11+G12+G13+G14+G15+G16</f>
        <v>782775000</v>
      </c>
      <c r="H17" s="117">
        <f>+H6+H8+H10+H11+H12+H13+H14+H15+H16</f>
        <v>790986996</v>
      </c>
      <c r="I17" s="144">
        <f>+I6+I8+I10+I11+I12+I13+I14+I15+I16</f>
        <v>415485810</v>
      </c>
      <c r="J17" s="881"/>
    </row>
    <row r="18" spans="1:10" ht="12.95" customHeight="1" x14ac:dyDescent="0.2">
      <c r="A18" s="121" t="s">
        <v>18</v>
      </c>
      <c r="B18" s="134" t="s">
        <v>159</v>
      </c>
      <c r="C18" s="141">
        <f>+C19+C20+C21+C22+C23</f>
        <v>0</v>
      </c>
      <c r="D18" s="141">
        <f>+D19+D20+D21+D22+D23</f>
        <v>0</v>
      </c>
      <c r="E18" s="141">
        <f>+E19+E20+E21+E22+E23</f>
        <v>0</v>
      </c>
      <c r="F18" s="129" t="s">
        <v>129</v>
      </c>
      <c r="G18" s="268"/>
      <c r="H18" s="268"/>
      <c r="I18" s="266"/>
      <c r="J18" s="881"/>
    </row>
    <row r="19" spans="1:10" ht="12.95" customHeight="1" x14ac:dyDescent="0.2">
      <c r="A19" s="123" t="s">
        <v>19</v>
      </c>
      <c r="B19" s="135" t="s">
        <v>148</v>
      </c>
      <c r="C19" s="49"/>
      <c r="D19" s="49"/>
      <c r="E19" s="49"/>
      <c r="F19" s="129" t="s">
        <v>132</v>
      </c>
      <c r="G19" s="49"/>
      <c r="H19" s="49"/>
      <c r="I19" s="264"/>
      <c r="J19" s="881"/>
    </row>
    <row r="20" spans="1:10" ht="12.95" customHeight="1" x14ac:dyDescent="0.2">
      <c r="A20" s="121" t="s">
        <v>20</v>
      </c>
      <c r="B20" s="135" t="s">
        <v>149</v>
      </c>
      <c r="C20" s="49"/>
      <c r="D20" s="49"/>
      <c r="E20" s="49"/>
      <c r="F20" s="129" t="s">
        <v>105</v>
      </c>
      <c r="G20" s="49"/>
      <c r="H20" s="49"/>
      <c r="I20" s="264"/>
      <c r="J20" s="881"/>
    </row>
    <row r="21" spans="1:10" ht="12.95" customHeight="1" x14ac:dyDescent="0.2">
      <c r="A21" s="123" t="s">
        <v>21</v>
      </c>
      <c r="B21" s="135" t="s">
        <v>150</v>
      </c>
      <c r="C21" s="49"/>
      <c r="D21" s="49"/>
      <c r="E21" s="49"/>
      <c r="F21" s="129" t="s">
        <v>106</v>
      </c>
      <c r="G21" s="49"/>
      <c r="H21" s="49"/>
      <c r="I21" s="264"/>
      <c r="J21" s="881"/>
    </row>
    <row r="22" spans="1:10" ht="12.95" customHeight="1" x14ac:dyDescent="0.2">
      <c r="A22" s="121" t="s">
        <v>22</v>
      </c>
      <c r="B22" s="135" t="s">
        <v>151</v>
      </c>
      <c r="C22" s="49"/>
      <c r="D22" s="49"/>
      <c r="E22" s="49"/>
      <c r="F22" s="128" t="s">
        <v>147</v>
      </c>
      <c r="G22" s="49"/>
      <c r="H22" s="49"/>
      <c r="I22" s="264"/>
      <c r="J22" s="881"/>
    </row>
    <row r="23" spans="1:10" ht="12.95" customHeight="1" x14ac:dyDescent="0.2">
      <c r="A23" s="123" t="s">
        <v>23</v>
      </c>
      <c r="B23" s="136" t="s">
        <v>152</v>
      </c>
      <c r="C23" s="49"/>
      <c r="D23" s="49"/>
      <c r="E23" s="49"/>
      <c r="F23" s="129" t="s">
        <v>133</v>
      </c>
      <c r="G23" s="49"/>
      <c r="H23" s="49"/>
      <c r="I23" s="264"/>
      <c r="J23" s="881"/>
    </row>
    <row r="24" spans="1:10" ht="12.95" customHeight="1" x14ac:dyDescent="0.2">
      <c r="A24" s="121" t="s">
        <v>24</v>
      </c>
      <c r="B24" s="137" t="s">
        <v>153</v>
      </c>
      <c r="C24" s="131">
        <f>+C25+C26+C27+C28+C29</f>
        <v>0</v>
      </c>
      <c r="D24" s="131">
        <f>+D25+D26+D27+D28+D29</f>
        <v>0</v>
      </c>
      <c r="E24" s="131">
        <f>+E25+E26+E27+E28+E29</f>
        <v>0</v>
      </c>
      <c r="F24" s="138" t="s">
        <v>131</v>
      </c>
      <c r="G24" s="49"/>
      <c r="H24" s="49"/>
      <c r="I24" s="264"/>
      <c r="J24" s="881"/>
    </row>
    <row r="25" spans="1:10" ht="12.95" customHeight="1" x14ac:dyDescent="0.2">
      <c r="A25" s="123" t="s">
        <v>25</v>
      </c>
      <c r="B25" s="136" t="s">
        <v>154</v>
      </c>
      <c r="C25" s="49"/>
      <c r="D25" s="49"/>
      <c r="E25" s="49"/>
      <c r="F25" s="138" t="s">
        <v>295</v>
      </c>
      <c r="G25" s="49"/>
      <c r="H25" s="49"/>
      <c r="I25" s="264"/>
      <c r="J25" s="881"/>
    </row>
    <row r="26" spans="1:10" ht="12.95" customHeight="1" x14ac:dyDescent="0.2">
      <c r="A26" s="121" t="s">
        <v>26</v>
      </c>
      <c r="B26" s="136" t="s">
        <v>155</v>
      </c>
      <c r="C26" s="49"/>
      <c r="D26" s="49"/>
      <c r="E26" s="49"/>
      <c r="F26" s="133"/>
      <c r="G26" s="49"/>
      <c r="H26" s="49"/>
      <c r="I26" s="264"/>
      <c r="J26" s="881"/>
    </row>
    <row r="27" spans="1:10" ht="12.95" customHeight="1" x14ac:dyDescent="0.2">
      <c r="A27" s="123" t="s">
        <v>27</v>
      </c>
      <c r="B27" s="135" t="s">
        <v>156</v>
      </c>
      <c r="C27" s="49"/>
      <c r="D27" s="49"/>
      <c r="E27" s="49"/>
      <c r="F27" s="58"/>
      <c r="G27" s="49"/>
      <c r="H27" s="49"/>
      <c r="I27" s="264"/>
      <c r="J27" s="881"/>
    </row>
    <row r="28" spans="1:10" ht="12.95" customHeight="1" x14ac:dyDescent="0.2">
      <c r="A28" s="121" t="s">
        <v>28</v>
      </c>
      <c r="B28" s="139" t="s">
        <v>157</v>
      </c>
      <c r="C28" s="49"/>
      <c r="D28" s="49"/>
      <c r="E28" s="49"/>
      <c r="F28" s="30"/>
      <c r="G28" s="49"/>
      <c r="H28" s="49"/>
      <c r="I28" s="264"/>
      <c r="J28" s="881"/>
    </row>
    <row r="29" spans="1:10" ht="12.95" customHeight="1" thickBot="1" x14ac:dyDescent="0.25">
      <c r="A29" s="123" t="s">
        <v>29</v>
      </c>
      <c r="B29" s="140" t="s">
        <v>158</v>
      </c>
      <c r="C29" s="49"/>
      <c r="D29" s="49"/>
      <c r="E29" s="49"/>
      <c r="F29" s="58"/>
      <c r="G29" s="49"/>
      <c r="H29" s="49"/>
      <c r="I29" s="264"/>
      <c r="J29" s="881"/>
    </row>
    <row r="30" spans="1:10" ht="21.75" customHeight="1" thickBot="1" x14ac:dyDescent="0.25">
      <c r="A30" s="126" t="s">
        <v>30</v>
      </c>
      <c r="B30" s="60" t="s">
        <v>292</v>
      </c>
      <c r="C30" s="117">
        <f>+C18+C24</f>
        <v>0</v>
      </c>
      <c r="D30" s="117">
        <f>+D18+D24</f>
        <v>0</v>
      </c>
      <c r="E30" s="117">
        <f>+E18+E24</f>
        <v>0</v>
      </c>
      <c r="F30" s="60" t="s">
        <v>296</v>
      </c>
      <c r="G30" s="117">
        <f>SUM(G18:G29)</f>
        <v>0</v>
      </c>
      <c r="H30" s="117">
        <f>SUM(H18:H29)</f>
        <v>0</v>
      </c>
      <c r="I30" s="144">
        <f>SUM(I18:I29)</f>
        <v>0</v>
      </c>
      <c r="J30" s="881"/>
    </row>
    <row r="31" spans="1:10" ht="13.5" thickBot="1" x14ac:dyDescent="0.25">
      <c r="A31" s="126" t="s">
        <v>31</v>
      </c>
      <c r="B31" s="132" t="s">
        <v>297</v>
      </c>
      <c r="C31" s="318">
        <f>+C17+C30</f>
        <v>954634268</v>
      </c>
      <c r="D31" s="318">
        <f>+D17+D30</f>
        <v>337056820</v>
      </c>
      <c r="E31" s="319">
        <f>+E17+E30</f>
        <v>241243165</v>
      </c>
      <c r="F31" s="132" t="s">
        <v>298</v>
      </c>
      <c r="G31" s="318">
        <f>+G17+G30</f>
        <v>782775000</v>
      </c>
      <c r="H31" s="318">
        <f>+H17+H30</f>
        <v>790986996</v>
      </c>
      <c r="I31" s="319">
        <f>+I17+I30</f>
        <v>415485810</v>
      </c>
      <c r="J31" s="881"/>
    </row>
    <row r="32" spans="1:10" ht="13.5" thickBot="1" x14ac:dyDescent="0.25">
      <c r="A32" s="126" t="s">
        <v>32</v>
      </c>
      <c r="B32" s="132" t="s">
        <v>107</v>
      </c>
      <c r="C32" s="318" t="str">
        <f>IF(C17-G17&lt;0,G17-C17,"-")</f>
        <v>-</v>
      </c>
      <c r="D32" s="318">
        <f>IF(D17-H17&lt;0,H17-D17,"-")</f>
        <v>453930176</v>
      </c>
      <c r="E32" s="319">
        <f>IF(E17-I17&lt;0,I17-E17,"-")</f>
        <v>174242645</v>
      </c>
      <c r="F32" s="132" t="s">
        <v>108</v>
      </c>
      <c r="G32" s="318">
        <f>IF(C17-G17&gt;0,C17-G17,"-")</f>
        <v>171859268</v>
      </c>
      <c r="H32" s="318" t="str">
        <f>IF(D17-H17&gt;0,D17-H17,"-")</f>
        <v>-</v>
      </c>
      <c r="I32" s="319" t="str">
        <f>IF(E17-I17&gt;0,E17-I17,"-")</f>
        <v>-</v>
      </c>
      <c r="J32" s="881"/>
    </row>
    <row r="33" spans="1:10" ht="13.5" thickBot="1" x14ac:dyDescent="0.25">
      <c r="A33" s="126" t="s">
        <v>33</v>
      </c>
      <c r="B33" s="132" t="s">
        <v>490</v>
      </c>
      <c r="C33" s="318" t="str">
        <f>IF(C31-G31&lt;0,G31-C31,"-")</f>
        <v>-</v>
      </c>
      <c r="D33" s="318">
        <f>IF(D31-H31&lt;0,H31-D31,"-")</f>
        <v>453930176</v>
      </c>
      <c r="E33" s="318">
        <f>IF(E31-I31&lt;0,I31-E31,"-")</f>
        <v>174242645</v>
      </c>
      <c r="F33" s="132" t="s">
        <v>491</v>
      </c>
      <c r="G33" s="318">
        <f>IF(C31-G31&gt;0,C31-G31,"-")</f>
        <v>171859268</v>
      </c>
      <c r="H33" s="318" t="str">
        <f>IF(D31-H31&gt;0,D31-H31,"-")</f>
        <v>-</v>
      </c>
      <c r="I33" s="318" t="str">
        <f>IF(E31-I31&gt;0,E31-I31,"-")</f>
        <v>-</v>
      </c>
      <c r="J33" s="881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19</vt:i4>
      </vt:variant>
    </vt:vector>
  </HeadingPairs>
  <TitlesOfParts>
    <vt:vector size="65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Z_5.1.sz.mell.</vt:lpstr>
      <vt:lpstr>Z_5.2.sz.mell.</vt:lpstr>
      <vt:lpstr>Z_5.3.sz.mell. </vt:lpstr>
      <vt:lpstr>Z_5.4.sz.mell.</vt:lpstr>
      <vt:lpstr>Z_5.5.sz.mell.</vt:lpstr>
      <vt:lpstr>Z_5.6.sz.mell.</vt:lpstr>
      <vt:lpstr>Z_5.7.sz.mell.</vt:lpstr>
      <vt:lpstr>Z_5.8.sz.mell.</vt:lpstr>
      <vt:lpstr>Z_5.9.sz.mell.</vt:lpstr>
      <vt:lpstr>Z_6.sz.mell</vt:lpstr>
      <vt:lpstr>Z_6.1.sz.mell</vt:lpstr>
      <vt:lpstr>Z_6.1.1.sz.mell</vt:lpstr>
      <vt:lpstr>Z_6.1.2.sz.mell</vt:lpstr>
      <vt:lpstr>Z_6.1.3.sz.mell</vt:lpstr>
      <vt:lpstr>Z_6.1.4.sz.mell</vt:lpstr>
      <vt:lpstr>Z_6.1.5.sz.mell</vt:lpstr>
      <vt:lpstr>Z_6.2.sz.mell</vt:lpstr>
      <vt:lpstr>Z_7.sz.mell</vt:lpstr>
      <vt:lpstr>Z_8.sz.mell</vt:lpstr>
      <vt:lpstr>Z_9.sz.mell</vt:lpstr>
      <vt:lpstr>Z_10.sz.mell</vt:lpstr>
      <vt:lpstr>Z_11.sz.mell</vt:lpstr>
      <vt:lpstr>Z_12.melléklet</vt:lpstr>
      <vt:lpstr>Z_13.melléklet</vt:lpstr>
      <vt:lpstr>Z_14.melléklet</vt:lpstr>
      <vt:lpstr>Z_15.melléklet</vt:lpstr>
      <vt:lpstr>Z_16.melléklet</vt:lpstr>
      <vt:lpstr>Z_17.melléklet</vt:lpstr>
      <vt:lpstr>Z_18.melléklet</vt:lpstr>
      <vt:lpstr>Z_19.melléklet</vt:lpstr>
      <vt:lpstr>Z_20.melléklet</vt:lpstr>
      <vt:lpstr>Z_21. melléklet</vt:lpstr>
      <vt:lpstr>Z_22.melléklet</vt:lpstr>
      <vt:lpstr>Munka1</vt:lpstr>
      <vt:lpstr>Z_20.melléklet!_ftn1</vt:lpstr>
      <vt:lpstr>Z_20.melléklet!_ftnref1</vt:lpstr>
      <vt:lpstr>Z_18.melléklet!Nyomtatási_cím</vt:lpstr>
      <vt:lpstr>Z_6.1.1.sz.mell!Nyomtatási_cím</vt:lpstr>
      <vt:lpstr>Z_6.1.2.sz.mell!Nyomtatási_cím</vt:lpstr>
      <vt:lpstr>Z_6.1.3.sz.mell!Nyomtatási_cím</vt:lpstr>
      <vt:lpstr>Z_6.1.4.sz.mell!Nyomtatási_cím</vt:lpstr>
      <vt:lpstr>Z_6.1.5.sz.mell!Nyomtatási_cím</vt:lpstr>
      <vt:lpstr>Z_6.1.sz.mell!Nyomtatási_cím</vt:lpstr>
      <vt:lpstr>Z_6.2.sz.mell!Nyomtatási_cím</vt:lpstr>
      <vt:lpstr>Z_6.sz.mell!Nyomtatási_cím</vt:lpstr>
      <vt:lpstr>Z_7.sz.mell!Nyomtatási_cím</vt:lpstr>
      <vt:lpstr>Z_8.sz.mell!Nyomtatási_cím</vt:lpstr>
      <vt:lpstr>Z_9.sz.mell!Nyomtatási_cím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Z_12.melléklet!Nyomtatási_terület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2020-07-13T11:07:34Z</cp:lastPrinted>
  <dcterms:created xsi:type="dcterms:W3CDTF">1999-10-30T10:30:45Z</dcterms:created>
  <dcterms:modified xsi:type="dcterms:W3CDTF">2020-07-17T09:03:04Z</dcterms:modified>
</cp:coreProperties>
</file>