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3"/>
  </bookViews>
  <sheets>
    <sheet name="1.sz.mell  " sheetId="1" r:id="rId1"/>
    <sheet name="2. sz. mell  " sheetId="2" r:id="rId2"/>
    <sheet name="3. sz. mell." sheetId="3" r:id="rId3"/>
    <sheet name="4. sz. mell." sheetId="4" r:id="rId4"/>
  </sheets>
  <definedNames>
    <definedName name="_xlfn.IFERROR" hidden="1">#NAME?</definedName>
    <definedName name="_xlnm.Print_Area" localSheetId="0">'1.sz.mell  '!$A$1:$I$25</definedName>
    <definedName name="_xlnm.Print_Area" localSheetId="1">'2. sz. mell  '!$A$1:$I$28</definedName>
    <definedName name="_xlnm.Print_Area" localSheetId="2">'3. sz. mell.'!$A$1:$E$155</definedName>
    <definedName name="_xlnm.Print_Area" localSheetId="3">'4. sz. mell.'!$A$1:$I$158</definedName>
  </definedNames>
  <calcPr fullCalcOnLoad="1"/>
</workbook>
</file>

<file path=xl/sharedStrings.xml><?xml version="1.0" encoding="utf-8"?>
<sst xmlns="http://schemas.openxmlformats.org/spreadsheetml/2006/main" count="773" uniqueCount="346">
  <si>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</si>
  <si>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</si>
  <si>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</si>
  <si>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</si>
  <si>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</si>
  <si>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</si>
  <si>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</si>
  <si>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</si>
  <si>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</si>
  <si>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</si>
  <si>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</si>
  <si>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</si>
  <si>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</si>
  <si>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</si>
  <si>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</si>
  <si>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</si>
  <si>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</si>
  <si>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</si>
  <si>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</si>
  <si>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</si>
  <si>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</si>
  <si>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</si>
  <si>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</si>
  <si>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</si>
  <si>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</si>
  <si>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</si>
  <si>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</si>
  <si>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14.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</si>
  <si>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</si>
  <si>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</si>
  <si>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</si>
  <si>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</si>
  <si>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</si>
  <si>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</si>
  <si>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</si>
  <si>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</si>
  <si>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</si>
  <si>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</si>
  <si>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</si>
  <si>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</si>
  <si>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</si>
  <si>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</si>
  <si>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</si>
  <si>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</si>
  <si>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</si>
  <si>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 xml:space="preserve">   Értékpapírok bevételei</t>
  </si>
  <si>
    <t>Költségvetési hiány:</t>
  </si>
  <si>
    <t>Költségvetési többlet:</t>
  </si>
  <si>
    <t>Tárgyévi  hiány:</t>
  </si>
  <si>
    <t>Tárgyévi  többlet:</t>
  </si>
  <si>
    <t xml:space="preserve">I. Működési célú bevételek és kiadások mérlege
</t>
  </si>
  <si>
    <t>Államháztartáson belüli megelőlegezése</t>
  </si>
  <si>
    <t>Pári Község Önkormányzata</t>
  </si>
  <si>
    <t xml:space="preserve"> Forintban!</t>
  </si>
  <si>
    <t>Költségvetési bevételek összesen (1.+2.+4.+5.+7.)</t>
  </si>
  <si>
    <t>Költségvetési kiadások összesen (1.+...+7.)</t>
  </si>
  <si>
    <t>8.</t>
  </si>
  <si>
    <t>9.</t>
  </si>
  <si>
    <t>Működési célú finanszírozási bevételek összesen (9.+19.)</t>
  </si>
  <si>
    <t>10.</t>
  </si>
  <si>
    <t>Hiány belső finanszírozásának bevételei (10.+…+13. )</t>
  </si>
  <si>
    <t>Működési célú finanszírozási kiadások összesen (9.+...+16.)</t>
  </si>
  <si>
    <t xml:space="preserve">Hiány külső finanszírozásának bevételei (15.+16.) </t>
  </si>
  <si>
    <t>BEVÉTEL ÖSSZESEN (8.+17.)</t>
  </si>
  <si>
    <t>KIADÁSOK ÖSSZESEN (8.+17.)</t>
  </si>
  <si>
    <t>23.</t>
  </si>
  <si>
    <t>22.</t>
  </si>
  <si>
    <t>KIADÁSOK ÖSSZESEN (7.+20.)</t>
  </si>
  <si>
    <t>BEVÉTEL ÖSSZESEN (7.+20.)</t>
  </si>
  <si>
    <t>21.</t>
  </si>
  <si>
    <t>Felhalmozási célú finanszírozási kiadások összesen (8.+…19.)</t>
  </si>
  <si>
    <t>Felhalmozási célú finanszírozási bevételek összesen (8.+14.)</t>
  </si>
  <si>
    <t>Egyéb külső finanszírozási bevételek</t>
  </si>
  <si>
    <t>Értékpapírok kibocsátása</t>
  </si>
  <si>
    <t>Rövid lejáratú hitelek, kölcsönök felvétele</t>
  </si>
  <si>
    <t>Likviditási célú hitelek, kölcsönök felvétele</t>
  </si>
  <si>
    <t>Pénzügyi lízing kiadásai</t>
  </si>
  <si>
    <t>Hosszú lejáratú hitelek, kölcsönök felvétele</t>
  </si>
  <si>
    <t>Hiány külső finanszírozásának bevételei (15+…+19 )</t>
  </si>
  <si>
    <t>Befektetési célú belföldi, külföldi értékpapírok vásárlása</t>
  </si>
  <si>
    <t>Egyéb belső finanszírozási bevételek</t>
  </si>
  <si>
    <t>Értékpapír értékesítése</t>
  </si>
  <si>
    <t xml:space="preserve">Betét visszavonásából származó bevétel </t>
  </si>
  <si>
    <t xml:space="preserve">Vállalkozási maradvány igénybevétele </t>
  </si>
  <si>
    <t>Hitelek törlesztése</t>
  </si>
  <si>
    <t>Költségvetési maradvány igénybevétele</t>
  </si>
  <si>
    <t>Értékpapír vásárlása, visszavásárlása</t>
  </si>
  <si>
    <t>Hiány belső finanszírozás bevételei ( 9.+…+13.)</t>
  </si>
  <si>
    <t>Költségvetési kiadások összesen: (1.+3.+5.+6.)</t>
  </si>
  <si>
    <t>Költségvetési bevételek összesen: (1.+3.+4.+6.)</t>
  </si>
  <si>
    <t>Egyéb felhalmozási célú bevételek</t>
  </si>
  <si>
    <t>Egyéb felhalmozási kiadások</t>
  </si>
  <si>
    <t>4.-ből EU-s támogatás (közvetlen)</t>
  </si>
  <si>
    <t>3.-ból EU-s forrásból megvalósuló felújítás</t>
  </si>
  <si>
    <t>Felhalmozási célú átvett pénzeszközök átvétele</t>
  </si>
  <si>
    <t>Felújítások</t>
  </si>
  <si>
    <t>Felhalmozási bevételek</t>
  </si>
  <si>
    <t>1.-ből EU-s forrásból megvalósuló beruházás</t>
  </si>
  <si>
    <t>1.-ből EU-s támogatás</t>
  </si>
  <si>
    <t>Beruházások</t>
  </si>
  <si>
    <t>Felhalmozási célú támogatások államháztartáson belülről</t>
  </si>
  <si>
    <t xml:space="preserve">II. Felhalmozási célú bevételek és kiadások mérlege
</t>
  </si>
  <si>
    <t xml:space="preserve"> </t>
  </si>
  <si>
    <t>Bevételi jogcím</t>
  </si>
  <si>
    <t>Finanszírozási bevételek, kiadások egyenlege (finanszírozási bevételek 16. sor - finanszírozási kiadások 9. sor) (+/-)</t>
  </si>
  <si>
    <t>Költségvetési hiány, többlet ( költségvetési bevételek 9. sor - költségvetési kiadások 4. sor) (+/-)</t>
  </si>
  <si>
    <t>Forintban!</t>
  </si>
  <si>
    <t>KÖLTSÉGVETÉSI, FINANSZÍROZÁSI BEVÉTELEK ÉS KIADÁSOK EGYENLEGE</t>
  </si>
  <si>
    <t>Éves engedélyezett létszám előirányzat ( fő )</t>
  </si>
  <si>
    <t>KIADÁSOK ÖSSZESEN: (4.+9.)</t>
  </si>
  <si>
    <t>FINANSZÍROZÁSI KIADÁSOK ÖSSZESEN: (5.+…+8.)</t>
  </si>
  <si>
    <t xml:space="preserve"> Külföldi hitelek, kölcsönök törlesztése</t>
  </si>
  <si>
    <t>8.4.</t>
  </si>
  <si>
    <t xml:space="preserve"> Külföldi értékpapírok beváltása</t>
  </si>
  <si>
    <t>8.3.</t>
  </si>
  <si>
    <t xml:space="preserve"> Befektetési célú külföldi értékpapírok beváltása</t>
  </si>
  <si>
    <t>8.2.</t>
  </si>
  <si>
    <t xml:space="preserve"> Forgatási célú külföldi értékpapírok vásárlása</t>
  </si>
  <si>
    <t>8.1.</t>
  </si>
  <si>
    <t>Külföldi finanszírozás kiadásai (8.1. + … + 8.4.)</t>
  </si>
  <si>
    <t>Központi, irányítószervi támogatások folyósítása</t>
  </si>
  <si>
    <t>7.4.</t>
  </si>
  <si>
    <t xml:space="preserve"> Pénzeszközök betétként elhelyezése </t>
  </si>
  <si>
    <t>7.3.</t>
  </si>
  <si>
    <t>Államháztartáson belüli megelőlegezések visszafizetése</t>
  </si>
  <si>
    <t>7.2.</t>
  </si>
  <si>
    <t>Államháztartáson belüli megelőlegezések folyósítása</t>
  </si>
  <si>
    <t>7.1.</t>
  </si>
  <si>
    <t>Belföldi finanszírozás kiadásai (7.1. + … + 7.4.)</t>
  </si>
  <si>
    <t xml:space="preserve">   Befektetési célú belföldi értékpapírok beváltása</t>
  </si>
  <si>
    <t>6.4.</t>
  </si>
  <si>
    <t xml:space="preserve">   Befektetési célú belföldi értékpapírok vásárlása</t>
  </si>
  <si>
    <t>6.3.</t>
  </si>
  <si>
    <t xml:space="preserve">   Forgatási célú belföldi értékpapírok beváltása</t>
  </si>
  <si>
    <t>6.2.</t>
  </si>
  <si>
    <t xml:space="preserve">   Forgatási célú belföldi értékpapírok vásárlása</t>
  </si>
  <si>
    <t>6.1.</t>
  </si>
  <si>
    <t>Belföldi értékpapírok kiadásai (6.1. + … + 6.4.)</t>
  </si>
  <si>
    <t xml:space="preserve">   Rövid lejáratú hitelek, kölcsönök törlesztése</t>
  </si>
  <si>
    <t>5.3.</t>
  </si>
  <si>
    <t xml:space="preserve">   Likviditási célú hitelek, kölcsönök törlesztése pénzügyi vállalkozásnak</t>
  </si>
  <si>
    <t>5.2.</t>
  </si>
  <si>
    <t xml:space="preserve">   Hosszú lejáratú hitelek, kölcsönök törlesztése</t>
  </si>
  <si>
    <t>5.1.</t>
  </si>
  <si>
    <t>Hitel-, kölcsöntörlesztés államháztartáson kívülre (5.1. + … + 5.3.)</t>
  </si>
  <si>
    <t>KÖLTSÉGVETÉSI KIADÁSOK ÖSSZESEN (1.+2.+3.)</t>
  </si>
  <si>
    <t>Céltartalék</t>
  </si>
  <si>
    <t>3.2.</t>
  </si>
  <si>
    <t>Általános tartalék</t>
  </si>
  <si>
    <t>3.1.</t>
  </si>
  <si>
    <t>Tartalékok (3.1.+3.2.)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</si>
  <si>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</si>
  <si>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</si>
  <si>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</si>
  <si>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</si>
  <si>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</si>
  <si>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</si>
  <si>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</si>
  <si>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</si>
  <si>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</si>
  <si>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</si>
  <si>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</si>
  <si>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</si>
  <si>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</si>
  <si>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</si>
  <si>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- Garancia- és kezességvállalásból kifizetés ÁH-n belülre</t>
  </si>
  <si>
    <t>2.6.</t>
  </si>
  <si>
    <t>2.5.</t>
  </si>
  <si>
    <t>2.3.-ból EU-s forrásból megvalósuló felújítás</t>
  </si>
  <si>
    <t>2.4.</t>
  </si>
  <si>
    <t>2.3.</t>
  </si>
  <si>
    <t>2.1.-ből EU-s forrásból megvalósuló beruházás</t>
  </si>
  <si>
    <t>2.2.</t>
  </si>
  <si>
    <t>2.1.</t>
  </si>
  <si>
    <r>
      <t xml:space="preserve">   Felhalmozási költségvetés kiadásai </t>
    </r>
    <r>
      <rPr>
        <sz val="11"/>
        <rFont val="Times New Roman"/>
        <family val="1"/>
      </rPr>
      <t>(2.1.+2.3.+2.5.)</t>
    </r>
  </si>
  <si>
    <t xml:space="preserve">   - Egyéb működési célú támogatások államháztartáson kívülre</t>
  </si>
  <si>
    <t>1.15.</t>
  </si>
  <si>
    <t xml:space="preserve">   - Kamattámogatások</t>
  </si>
  <si>
    <t>1.14.</t>
  </si>
  <si>
    <t xml:space="preserve">   - Árkiegészítések, ártámogatások</t>
  </si>
  <si>
    <t>1.13.</t>
  </si>
  <si>
    <t>1.12.</t>
  </si>
  <si>
    <t xml:space="preserve">   - Garancia és kezességvállalásból kifizetés ÁH-n kívülre</t>
  </si>
  <si>
    <t>1.11.</t>
  </si>
  <si>
    <t xml:space="preserve">   - Egyéb működési célú támogatások ÁH-n belülre</t>
  </si>
  <si>
    <t>1.10.</t>
  </si>
  <si>
    <t>1.9.</t>
  </si>
  <si>
    <t xml:space="preserve">   -Visszatérítendő támogatások, kölcsönök nyújtása ÁH-n belülre</t>
  </si>
  <si>
    <t>1.8.</t>
  </si>
  <si>
    <t xml:space="preserve">   - Garancia- és kezességvállalásból kifizetés ÁH-n belülre</t>
  </si>
  <si>
    <t>1.7.</t>
  </si>
  <si>
    <t xml:space="preserve"> - az 1.5-ből: - Elvonások és befizetések</t>
  </si>
  <si>
    <t>1.6.</t>
  </si>
  <si>
    <t>1.5</t>
  </si>
  <si>
    <t>1.4.</t>
  </si>
  <si>
    <t>Dologi  kiadások</t>
  </si>
  <si>
    <t>1.3.</t>
  </si>
  <si>
    <t>1.2.</t>
  </si>
  <si>
    <t>Személyi  juttatások</t>
  </si>
  <si>
    <t>1.1.</t>
  </si>
  <si>
    <r>
      <t xml:space="preserve">   Működési költségvetés kiadásai </t>
    </r>
    <r>
      <rPr>
        <sz val="11"/>
        <rFont val="Times New Roman"/>
        <family val="1"/>
      </rPr>
      <t>(1.1.+…+1.5.)</t>
    </r>
  </si>
  <si>
    <t>Kiadási jogcímek</t>
  </si>
  <si>
    <t>Sorszám</t>
  </si>
  <si>
    <t>K I A D Á S O K</t>
  </si>
  <si>
    <t>KÖLTSÉGVETÉSI ÉS FINANSZÍROZÁSI BEVÉTELEK ÖSSZESEN: (9.+16.)</t>
  </si>
  <si>
    <t>FINANSZÍROZÁSI BEVÉTELEK ÖSSZESEN: (10. + … +15.)</t>
  </si>
  <si>
    <t>Adóssághoz nem kapcsolódó származékos ügyletek bevételei</t>
  </si>
  <si>
    <t>Külföldi hitelek, kölcsönök felvétele</t>
  </si>
  <si>
    <t>14.4.</t>
  </si>
  <si>
    <t>Külföldi értékpapírok kibocsátása</t>
  </si>
  <si>
    <t>14.3.</t>
  </si>
  <si>
    <t>Befektetési célú külföldi értékpapírok beváltása,  értékesítése</t>
  </si>
  <si>
    <t>14.2.</t>
  </si>
  <si>
    <t>Forgatási célú külföldi értékpapírok beváltása,  értékesítése</t>
  </si>
  <si>
    <t>14.1.</t>
  </si>
  <si>
    <t>Külföldi finanszírozás bevételei (14.1.+…14.4.)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</si>
  <si>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</si>
  <si>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</si>
  <si>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</si>
  <si>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</si>
  <si>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</si>
  <si>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</si>
  <si>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</si>
  <si>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</si>
  <si>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</si>
  <si>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</si>
  <si>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</si>
  <si>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</si>
  <si>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</si>
  <si>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</si>
  <si>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</si>
  <si>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</si>
  <si>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</si>
  <si>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</si>
  <si>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</si>
  <si>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</si>
  <si>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</si>
  <si>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>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</si>
  <si>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</si>
  <si>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</si>
  <si>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</si>
  <si>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</si>
  <si>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</si>
  <si>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</si>
  <si>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>KÖLTSÉGVETÉSI BEVÉTELEK ÖSSZESEN: (1.+…+8.)</t>
  </si>
  <si>
    <t>8.3.-ból EU-s támogatás (közvetlen)</t>
  </si>
  <si>
    <t>Egyéb felhalmozási célú átvett pénzeszköz</t>
  </si>
  <si>
    <t>Felhalm. célú visszatérítendő támogatások, kölcsönök visszatér. ÁH-n kívülről</t>
  </si>
  <si>
    <t>Felhalm. célú garancia- és kezességvállalásból megtérülések ÁH-n kívülről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</si>
  <si>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</si>
  <si>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</si>
  <si>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</si>
  <si>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</si>
  <si>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</si>
  <si>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</si>
  <si>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</si>
  <si>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</si>
  <si>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</si>
  <si>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</si>
  <si>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</si>
  <si>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</si>
  <si>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</si>
  <si>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</si>
  <si>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</si>
  <si>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</si>
  <si>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</si>
  <si>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</si>
  <si>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</si>
  <si>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</si>
  <si>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</si>
  <si>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</si>
  <si>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5.6.</t>
  </si>
  <si>
    <t>Ellátási díjak</t>
  </si>
  <si>
    <t>5.5.</t>
  </si>
  <si>
    <t>Tulajdonosi bevételek</t>
  </si>
  <si>
    <t>5.4.</t>
  </si>
  <si>
    <t>Közvetített szolgáltatások értéke</t>
  </si>
  <si>
    <t>Szolgáltatások ellenértéke</t>
  </si>
  <si>
    <t>Készletértékesítés ellenértéke</t>
  </si>
  <si>
    <t>Működési bevételek (5.1.+…+ 5.10.)</t>
  </si>
  <si>
    <t>Egyéb közhatalmi bevételek</t>
  </si>
  <si>
    <t>4.4.</t>
  </si>
  <si>
    <t>Egyéb áruhasználati és szolgáltatási adók</t>
  </si>
  <si>
    <t>4.3.</t>
  </si>
  <si>
    <t>Gépjárműadó</t>
  </si>
  <si>
    <t>4.2.</t>
  </si>
  <si>
    <t>- Termékek és szolgáltatások adói</t>
  </si>
  <si>
    <t>4.1.2.</t>
  </si>
  <si>
    <t>- Vagyoni típusú adók</t>
  </si>
  <si>
    <t>4.1.1.</t>
  </si>
  <si>
    <t>Helyi adók  (4.1.1.+4.1.2.)</t>
  </si>
  <si>
    <t>4.1.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</si>
  <si>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</si>
  <si>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</si>
  <si>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</si>
  <si>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</si>
  <si>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</si>
  <si>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</si>
  <si>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</si>
  <si>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</si>
  <si>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</si>
  <si>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</si>
  <si>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</si>
  <si>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Felhalmozási célú önkormányzati támogatások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</si>
  <si>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</si>
  <si>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</si>
  <si>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</si>
  <si>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</si>
  <si>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</si>
  <si>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</si>
  <si>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</si>
  <si>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</si>
  <si>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Helyi önkormányzatok kiegészítő támogatásai</t>
  </si>
  <si>
    <t>Működési célú központosított előirányzatok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</si>
  <si>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</si>
  <si>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</si>
  <si>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</si>
  <si>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</si>
  <si>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</si>
  <si>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</si>
  <si>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Előirányzat-csoport, kiemelt előirányzat megnevezése</t>
  </si>
  <si>
    <t>B E V É T E L E K</t>
  </si>
  <si>
    <t>Államigazgatási feladatok bevétele, kiadása</t>
  </si>
  <si>
    <t>Önként vállalt feladatok bevétele, kiadása</t>
  </si>
  <si>
    <t>Kötelező feladatok bevétele, kiadása</t>
  </si>
  <si>
    <t>Feladat megnevezése</t>
  </si>
  <si>
    <t xml:space="preserve"> Pénzügyi lízing kiadásai</t>
  </si>
  <si>
    <t>2.5.-ből        - Garancia- és kezességvállalásból kifizetés ÁH-n belülre</t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</si>
  <si>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</si>
  <si>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r>
      <t xml:space="preserve">   Működési költségvetés kiadásai </t>
    </r>
    <r>
      <rPr>
        <sz val="12"/>
        <rFont val="Times New Roman CE"/>
        <family val="0"/>
      </rPr>
      <t>(1.1.+…+1.5.)</t>
    </r>
  </si>
  <si>
    <t xml:space="preserve">    Rövid lejáratú  hitelek, kölcsönök felvétele</t>
  </si>
  <si>
    <t>6.2</t>
  </si>
  <si>
    <t>2019. évi előirányzat</t>
  </si>
  <si>
    <t xml:space="preserve">  -ebből Uniós forrásból finanszírozott létszám</t>
  </si>
  <si>
    <t xml:space="preserve">  -ebből a Közfoglalkoztatottak létszáma</t>
  </si>
  <si>
    <t xml:space="preserve">  -ebből önkormányzati irányító létszám ( 4 fő testület + polgármester)</t>
  </si>
  <si>
    <t>I. módósítás</t>
  </si>
  <si>
    <t>Módosított
előirányzat</t>
  </si>
  <si>
    <t>módosítás</t>
  </si>
  <si>
    <t>módosított 
előirányzat</t>
  </si>
  <si>
    <t>Eredeti előirányzat</t>
  </si>
  <si>
    <t>Kötelező feladatok bevétele, kiadásának
módosítása</t>
  </si>
  <si>
    <t>Kötelező feladatok bevétele, kiadásának
módosított 
előírányzata</t>
  </si>
  <si>
    <t>Önként vállalt feladatok bevétele, kiadásának
módosítása</t>
  </si>
  <si>
    <t>Önként vállalt feladatok bevétele, kiadásának
módosított 
előírányzata</t>
  </si>
  <si>
    <t>KIADÁSOK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</si>
</sst>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#"/>
    <numFmt numFmtId="175" formatCode="#"/>
    <numFmt numFmtId="176" formatCode="_-* #,##0\ _F_t_-;\-* #,##0\ _F_t_-;_-* &quot;-&quot;??\ _F_t_-;_-@_-"/>
    <numFmt numFmtId="177" formatCode="[$-40E]yyyy\.\ mmmm\ d\.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€-2]\ #\ ##,000_);[Red]\([$€-2]\ #\ ##,000\)"/>
  </numFmts>
  <fonts count="3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9"/>
      <name val="Times New Roman CE"/>
      <family val="0"/>
    </font>
    <font>
      <b/>
      <sz val="12"/>
      <color indexed="10"/>
      <name val="Times New Roman CE"/>
      <family val="0"/>
    </font>
    <font>
      <sz val="8"/>
      <name val="Times New Roman CE"/>
      <family val="1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174" fontId="0" fillId="0" borderId="0" xfId="0" applyNumberFormat="1" applyFill="1" applyAlignment="1" applyProtection="1">
      <alignment vertical="center" wrapText="1"/>
      <protection/>
    </xf>
    <xf numFmtId="174" fontId="20" fillId="0" borderId="0" xfId="0" applyNumberFormat="1" applyFont="1" applyFill="1" applyAlignment="1" applyProtection="1">
      <alignment horizontal="centerContinuous" vertical="center" wrapText="1"/>
      <protection/>
    </xf>
    <xf numFmtId="174" fontId="0" fillId="0" borderId="0" xfId="0" applyNumberFormat="1" applyFill="1" applyAlignment="1" applyProtection="1">
      <alignment horizontal="centerContinuous" vertical="center"/>
      <protection/>
    </xf>
    <xf numFmtId="174" fontId="0" fillId="0" borderId="0" xfId="0" applyNumberFormat="1" applyFill="1" applyAlignment="1" applyProtection="1">
      <alignment horizontal="center" vertical="center" wrapText="1"/>
      <protection/>
    </xf>
    <xf numFmtId="174" fontId="22" fillId="0" borderId="0" xfId="0" applyNumberFormat="1" applyFont="1" applyFill="1" applyAlignment="1" applyProtection="1">
      <alignment horizontal="center" vertical="center" wrapText="1"/>
      <protection/>
    </xf>
    <xf numFmtId="174" fontId="23" fillId="0" borderId="0" xfId="0" applyNumberFormat="1" applyFont="1" applyFill="1" applyAlignment="1" applyProtection="1">
      <alignment horizontal="center" vertical="center" wrapText="1"/>
      <protection/>
    </xf>
    <xf numFmtId="174" fontId="22" fillId="0" borderId="10" xfId="0" applyNumberFormat="1" applyFont="1" applyFill="1" applyBorder="1" applyAlignment="1" applyProtection="1">
      <alignment horizontal="left" vertical="center" wrapText="1" indent="1"/>
      <protection/>
    </xf>
    <xf numFmtId="174" fontId="22" fillId="0" borderId="10" xfId="0" applyNumberFormat="1" applyFont="1" applyFill="1" applyBorder="1" applyAlignment="1" applyProtection="1">
      <alignment horizontal="centerContinuous" vertical="center" wrapText="1"/>
      <protection/>
    </xf>
    <xf numFmtId="174" fontId="22" fillId="0" borderId="11" xfId="0" applyNumberFormat="1" applyFont="1" applyFill="1" applyBorder="1" applyAlignment="1" applyProtection="1">
      <alignment horizontal="centerContinuous" vertical="center" wrapText="1"/>
      <protection/>
    </xf>
    <xf numFmtId="174" fontId="22" fillId="0" borderId="12" xfId="0" applyNumberFormat="1" applyFont="1" applyFill="1" applyBorder="1" applyAlignment="1" applyProtection="1">
      <alignment horizontal="centerContinuous" vertical="center" wrapText="1"/>
      <protection/>
    </xf>
    <xf numFmtId="174" fontId="22" fillId="0" borderId="10" xfId="0" applyNumberFormat="1" applyFont="1" applyFill="1" applyBorder="1" applyAlignment="1" applyProtection="1">
      <alignment horizontal="center" vertical="center" wrapText="1"/>
      <protection/>
    </xf>
    <xf numFmtId="174" fontId="22" fillId="0" borderId="11" xfId="0" applyNumberFormat="1" applyFont="1" applyFill="1" applyBorder="1" applyAlignment="1" applyProtection="1">
      <alignment horizontal="center" vertical="center" wrapText="1"/>
      <protection/>
    </xf>
    <xf numFmtId="174" fontId="22" fillId="0" borderId="12" xfId="0" applyNumberFormat="1" applyFont="1" applyFill="1" applyBorder="1" applyAlignment="1" applyProtection="1">
      <alignment horizontal="center" vertical="center" wrapText="1"/>
      <protection/>
    </xf>
    <xf numFmtId="174" fontId="22" fillId="0" borderId="13" xfId="0" applyNumberFormat="1" applyFont="1" applyFill="1" applyBorder="1" applyAlignment="1" applyProtection="1">
      <alignment horizontal="center" vertical="center" wrapText="1"/>
      <protection/>
    </xf>
    <xf numFmtId="174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7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7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7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4" fontId="21" fillId="0" borderId="18" xfId="0" applyNumberFormat="1" applyFont="1" applyFill="1" applyBorder="1" applyAlignment="1" applyProtection="1">
      <alignment horizontal="right" vertical="center" wrapText="1" indent="1"/>
      <protection/>
    </xf>
    <xf numFmtId="17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74" fontId="21" fillId="0" borderId="17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17" xfId="0" applyNumberFormat="1" applyFill="1" applyBorder="1" applyAlignment="1" applyProtection="1">
      <alignment horizontal="left" vertical="center" wrapText="1" indent="1"/>
      <protection/>
    </xf>
    <xf numFmtId="174" fontId="20" fillId="0" borderId="0" xfId="0" applyNumberFormat="1" applyFont="1" applyFill="1" applyAlignment="1" applyProtection="1">
      <alignment horizontal="left" vertical="center" wrapText="1"/>
      <protection/>
    </xf>
    <xf numFmtId="174" fontId="21" fillId="0" borderId="0" xfId="0" applyNumberFormat="1" applyFont="1" applyFill="1" applyAlignment="1" applyProtection="1">
      <alignment horizontal="right" vertical="center"/>
      <protection/>
    </xf>
    <xf numFmtId="174" fontId="0" fillId="0" borderId="23" xfId="0" applyNumberFormat="1" applyFont="1" applyFill="1" applyBorder="1" applyAlignment="1" applyProtection="1">
      <alignment horizontal="center" vertical="center" wrapText="1"/>
      <protection/>
    </xf>
    <xf numFmtId="174" fontId="0" fillId="0" borderId="24" xfId="0" applyNumberFormat="1" applyFont="1" applyFill="1" applyBorder="1" applyAlignment="1" applyProtection="1">
      <alignment horizontal="center" vertical="center" wrapText="1"/>
      <protection/>
    </xf>
    <xf numFmtId="174" fontId="0" fillId="0" borderId="25" xfId="0" applyNumberFormat="1" applyFont="1" applyFill="1" applyBorder="1" applyAlignment="1" applyProtection="1">
      <alignment horizontal="center" vertical="center" wrapText="1"/>
      <protection/>
    </xf>
    <xf numFmtId="174" fontId="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74" fontId="0" fillId="0" borderId="26" xfId="0" applyNumberFormat="1" applyFont="1" applyFill="1" applyBorder="1" applyAlignment="1" applyProtection="1">
      <alignment horizontal="left" vertical="center" wrapText="1" indent="2"/>
      <protection/>
    </xf>
    <xf numFmtId="174" fontId="0" fillId="0" borderId="24" xfId="0" applyNumberFormat="1" applyFont="1" applyFill="1" applyBorder="1" applyAlignment="1" applyProtection="1">
      <alignment horizontal="center" vertical="center" wrapText="1"/>
      <protection/>
    </xf>
    <xf numFmtId="174" fontId="0" fillId="0" borderId="14" xfId="0" applyNumberFormat="1" applyFont="1" applyFill="1" applyBorder="1" applyAlignment="1" applyProtection="1">
      <alignment horizontal="left" vertical="center" wrapText="1" indent="2"/>
      <protection/>
    </xf>
    <xf numFmtId="174" fontId="0" fillId="0" borderId="17" xfId="0" applyNumberFormat="1" applyFont="1" applyFill="1" applyBorder="1" applyAlignment="1" applyProtection="1">
      <alignment horizontal="left" vertical="center" wrapText="1" indent="2"/>
      <protection/>
    </xf>
    <xf numFmtId="174" fontId="0" fillId="0" borderId="23" xfId="0" applyNumberFormat="1" applyFont="1" applyFill="1" applyBorder="1" applyAlignment="1" applyProtection="1">
      <alignment horizontal="center" vertical="center" wrapText="1"/>
      <protection/>
    </xf>
    <xf numFmtId="174" fontId="21" fillId="0" borderId="15" xfId="0" applyNumberFormat="1" applyFont="1" applyFill="1" applyBorder="1" applyAlignment="1" applyProtection="1">
      <alignment horizontal="right" vertical="center" wrapText="1" indent="1"/>
      <protection/>
    </xf>
    <xf numFmtId="174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57" applyFont="1" applyFill="1" applyProtection="1">
      <alignment/>
      <protection/>
    </xf>
    <xf numFmtId="49" fontId="33" fillId="0" borderId="0" xfId="57" applyNumberFormat="1" applyFont="1" applyFill="1" applyAlignment="1" applyProtection="1">
      <alignment horizontal="center" vertical="center"/>
      <protection/>
    </xf>
    <xf numFmtId="0" fontId="30" fillId="0" borderId="10" xfId="57" applyFont="1" applyFill="1" applyBorder="1" applyAlignment="1" applyProtection="1">
      <alignment vertical="center" wrapText="1"/>
      <protection/>
    </xf>
    <xf numFmtId="0" fontId="30" fillId="0" borderId="27" xfId="57" applyFont="1" applyFill="1" applyBorder="1" applyAlignment="1" applyProtection="1">
      <alignment horizontal="center" vertical="center" wrapText="1"/>
      <protection/>
    </xf>
    <xf numFmtId="0" fontId="30" fillId="0" borderId="28" xfId="0" applyFont="1" applyBorder="1" applyAlignment="1" applyProtection="1">
      <alignment horizontal="left" vertical="center" wrapText="1" indent="1"/>
      <protection/>
    </xf>
    <xf numFmtId="49" fontId="30" fillId="0" borderId="29" xfId="0" applyNumberFormat="1" applyFont="1" applyBorder="1" applyAlignment="1" applyProtection="1">
      <alignment horizontal="center" vertical="center" wrapText="1"/>
      <protection/>
    </xf>
    <xf numFmtId="0" fontId="30" fillId="0" borderId="0" xfId="57" applyFont="1" applyFill="1" applyProtection="1">
      <alignment/>
      <protection/>
    </xf>
    <xf numFmtId="0" fontId="34" fillId="0" borderId="0" xfId="57" applyFont="1" applyFill="1" applyProtection="1">
      <alignment/>
      <protection/>
    </xf>
    <xf numFmtId="0" fontId="30" fillId="0" borderId="30" xfId="57" applyFont="1" applyFill="1" applyBorder="1" applyAlignment="1" applyProtection="1">
      <alignment horizontal="left" vertical="center" wrapText="1" indent="1"/>
      <protection/>
    </xf>
    <xf numFmtId="49" fontId="30" fillId="0" borderId="10" xfId="57" applyNumberFormat="1" applyFont="1" applyFill="1" applyBorder="1" applyAlignment="1" applyProtection="1">
      <alignment horizontal="center" vertical="center" wrapText="1"/>
      <protection/>
    </xf>
    <xf numFmtId="0" fontId="33" fillId="0" borderId="31" xfId="57" applyFont="1" applyFill="1" applyBorder="1" applyAlignment="1" applyProtection="1">
      <alignment horizontal="left" vertical="center" wrapText="1" indent="1"/>
      <protection/>
    </xf>
    <xf numFmtId="49" fontId="33" fillId="0" borderId="14" xfId="57" applyNumberFormat="1" applyFont="1" applyFill="1" applyBorder="1" applyAlignment="1" applyProtection="1">
      <alignment horizontal="center" vertical="center" wrapText="1"/>
      <protection/>
    </xf>
    <xf numFmtId="0" fontId="33" fillId="0" borderId="32" xfId="57" applyFont="1" applyFill="1" applyBorder="1" applyAlignment="1" applyProtection="1">
      <alignment horizontal="left" vertical="center" wrapText="1" indent="1"/>
      <protection/>
    </xf>
    <xf numFmtId="49" fontId="33" fillId="0" borderId="20" xfId="57" applyNumberFormat="1" applyFont="1" applyFill="1" applyBorder="1" applyAlignment="1" applyProtection="1">
      <alignment horizontal="center" vertical="center" wrapText="1"/>
      <protection/>
    </xf>
    <xf numFmtId="0" fontId="33" fillId="0" borderId="33" xfId="57" applyFont="1" applyFill="1" applyBorder="1" applyAlignment="1" applyProtection="1">
      <alignment horizontal="left" vertical="center" wrapText="1" indent="1"/>
      <protection/>
    </xf>
    <xf numFmtId="49" fontId="33" fillId="0" borderId="17" xfId="57" applyNumberFormat="1" applyFont="1" applyFill="1" applyBorder="1" applyAlignment="1" applyProtection="1">
      <alignment horizontal="center" vertical="center" wrapText="1"/>
      <protection/>
    </xf>
    <xf numFmtId="0" fontId="30" fillId="0" borderId="34" xfId="57" applyFont="1" applyFill="1" applyBorder="1" applyAlignment="1" applyProtection="1">
      <alignment horizontal="left" vertical="center" wrapText="1" indent="1"/>
      <protection/>
    </xf>
    <xf numFmtId="0" fontId="33" fillId="0" borderId="35" xfId="57" applyFont="1" applyFill="1" applyBorder="1" applyAlignment="1" applyProtection="1">
      <alignment horizontal="left" vertical="center" wrapText="1" indent="1"/>
      <protection/>
    </xf>
    <xf numFmtId="49" fontId="33" fillId="0" borderId="26" xfId="57" applyNumberFormat="1" applyFont="1" applyFill="1" applyBorder="1" applyAlignment="1" applyProtection="1">
      <alignment horizontal="center" vertical="center" wrapText="1"/>
      <protection/>
    </xf>
    <xf numFmtId="0" fontId="33" fillId="0" borderId="33" xfId="57" applyFont="1" applyFill="1" applyBorder="1" applyAlignment="1" applyProtection="1">
      <alignment horizontal="left" vertical="center" wrapText="1" indent="6"/>
      <protection/>
    </xf>
    <xf numFmtId="0" fontId="33" fillId="0" borderId="31" xfId="57" applyFont="1" applyFill="1" applyBorder="1" applyAlignment="1" applyProtection="1">
      <alignment horizontal="left" vertical="center" wrapText="1" indent="6"/>
      <protection/>
    </xf>
    <xf numFmtId="0" fontId="33" fillId="0" borderId="33" xfId="0" applyFont="1" applyBorder="1" applyAlignment="1" applyProtection="1">
      <alignment horizontal="left" vertical="center" wrapText="1" inden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30" fillId="0" borderId="30" xfId="57" applyFont="1" applyFill="1" applyBorder="1" applyAlignment="1" applyProtection="1">
      <alignment vertical="center" wrapText="1"/>
      <protection/>
    </xf>
    <xf numFmtId="0" fontId="33" fillId="0" borderId="36" xfId="57" applyFont="1" applyFill="1" applyBorder="1" applyAlignment="1" applyProtection="1">
      <alignment horizontal="left" vertical="center" wrapText="1" indent="6"/>
      <protection/>
    </xf>
    <xf numFmtId="49" fontId="33" fillId="0" borderId="37" xfId="57" applyNumberFormat="1" applyFont="1" applyFill="1" applyBorder="1" applyAlignment="1" applyProtection="1">
      <alignment horizontal="center" vertical="center" wrapText="1"/>
      <protection/>
    </xf>
    <xf numFmtId="0" fontId="33" fillId="0" borderId="35" xfId="57" applyFont="1" applyFill="1" applyBorder="1" applyAlignment="1" applyProtection="1">
      <alignment horizontal="left" vertical="center" wrapText="1" indent="6"/>
      <protection/>
    </xf>
    <xf numFmtId="0" fontId="33" fillId="0" borderId="33" xfId="57" applyFont="1" applyFill="1" applyBorder="1" applyAlignment="1" applyProtection="1">
      <alignment horizontal="left" indent="6"/>
      <protection/>
    </xf>
    <xf numFmtId="0" fontId="33" fillId="0" borderId="0" xfId="57" applyFont="1" applyFill="1" applyBorder="1" applyAlignment="1" applyProtection="1">
      <alignment horizontal="left" vertical="center" wrapText="1" indent="1"/>
      <protection/>
    </xf>
    <xf numFmtId="0" fontId="33" fillId="0" borderId="38" xfId="57" applyFont="1" applyFill="1" applyBorder="1" applyAlignment="1" applyProtection="1">
      <alignment horizontal="left" vertical="center" wrapText="1" indent="1"/>
      <protection/>
    </xf>
    <xf numFmtId="0" fontId="33" fillId="0" borderId="39" xfId="57" applyFont="1" applyFill="1" applyBorder="1" applyAlignment="1" applyProtection="1">
      <alignment horizontal="left" vertical="center" wrapText="1" indent="1"/>
      <protection/>
    </xf>
    <xf numFmtId="49" fontId="33" fillId="0" borderId="40" xfId="57" applyNumberFormat="1" applyFont="1" applyFill="1" applyBorder="1" applyAlignment="1" applyProtection="1">
      <alignment horizontal="center" vertical="center" wrapText="1"/>
      <protection/>
    </xf>
    <xf numFmtId="0" fontId="30" fillId="0" borderId="41" xfId="57" applyFont="1" applyFill="1" applyBorder="1" applyAlignment="1" applyProtection="1">
      <alignment vertical="center" wrapText="1"/>
      <protection/>
    </xf>
    <xf numFmtId="49" fontId="30" fillId="0" borderId="42" xfId="57" applyNumberFormat="1" applyFont="1" applyFill="1" applyBorder="1" applyAlignment="1" applyProtection="1">
      <alignment horizontal="center" vertical="center" wrapText="1"/>
      <protection/>
    </xf>
    <xf numFmtId="0" fontId="33" fillId="0" borderId="0" xfId="57" applyFont="1" applyFill="1" applyAlignment="1" applyProtection="1">
      <alignment horizontal="center"/>
      <protection/>
    </xf>
    <xf numFmtId="0" fontId="30" fillId="0" borderId="30" xfId="57" applyFont="1" applyFill="1" applyBorder="1" applyAlignment="1" applyProtection="1">
      <alignment horizontal="center" vertical="center" wrapText="1"/>
      <protection/>
    </xf>
    <xf numFmtId="0" fontId="30" fillId="0" borderId="30" xfId="0" applyFont="1" applyBorder="1" applyAlignment="1" applyProtection="1">
      <alignment horizontal="left" vertical="center" wrapText="1" indent="1"/>
      <protection/>
    </xf>
    <xf numFmtId="49" fontId="30" fillId="0" borderId="10" xfId="0" applyNumberFormat="1" applyFont="1" applyBorder="1" applyAlignment="1" applyProtection="1">
      <alignment horizontal="center" vertical="center" wrapText="1"/>
      <protection/>
    </xf>
    <xf numFmtId="49" fontId="33" fillId="0" borderId="14" xfId="0" applyNumberFormat="1" applyFont="1" applyBorder="1" applyAlignment="1" applyProtection="1">
      <alignment horizontal="center" vertical="center" wrapText="1"/>
      <protection/>
    </xf>
    <xf numFmtId="0" fontId="33" fillId="0" borderId="31" xfId="0" applyFont="1" applyBorder="1" applyAlignment="1" applyProtection="1">
      <alignment horizontal="left" vertical="center" wrapText="1" indent="1"/>
      <protection/>
    </xf>
    <xf numFmtId="0" fontId="30" fillId="0" borderId="12" xfId="57" applyFont="1" applyFill="1" applyBorder="1" applyAlignment="1" applyProtection="1">
      <alignment horizontal="left" vertical="center" wrapText="1" indent="1"/>
      <protection/>
    </xf>
    <xf numFmtId="49" fontId="30" fillId="0" borderId="27" xfId="57" applyNumberFormat="1" applyFont="1" applyFill="1" applyBorder="1" applyAlignment="1" applyProtection="1">
      <alignment horizontal="center" vertical="center" wrapText="1"/>
      <protection/>
    </xf>
    <xf numFmtId="0" fontId="33" fillId="0" borderId="28" xfId="0" applyFont="1" applyBorder="1" applyAlignment="1" applyProtection="1">
      <alignment horizontal="left" vertical="center" wrapText="1" indent="1"/>
      <protection/>
    </xf>
    <xf numFmtId="49" fontId="33" fillId="0" borderId="29" xfId="57" applyNumberFormat="1" applyFont="1" applyFill="1" applyBorder="1" applyAlignment="1" applyProtection="1">
      <alignment horizontal="center" vertical="center" wrapText="1"/>
      <protection/>
    </xf>
    <xf numFmtId="0" fontId="30" fillId="0" borderId="41" xfId="57" applyFont="1" applyFill="1" applyBorder="1" applyAlignment="1" applyProtection="1">
      <alignment horizontal="center" vertical="center" wrapText="1"/>
      <protection/>
    </xf>
    <xf numFmtId="0" fontId="33" fillId="0" borderId="0" xfId="57" applyFont="1" applyFill="1" applyAlignment="1" applyProtection="1">
      <alignment wrapText="1"/>
      <protection/>
    </xf>
    <xf numFmtId="0" fontId="30" fillId="0" borderId="0" xfId="57" applyFont="1" applyFill="1" applyAlignment="1" applyProtection="1">
      <alignment horizontal="center" vertical="center" wrapText="1"/>
      <protection/>
    </xf>
    <xf numFmtId="49" fontId="30" fillId="0" borderId="0" xfId="57" applyNumberFormat="1" applyFont="1" applyFill="1" applyAlignment="1" applyProtection="1">
      <alignment horizontal="left" vertical="center" wrapText="1"/>
      <protection/>
    </xf>
    <xf numFmtId="0" fontId="25" fillId="0" borderId="0" xfId="57" applyFill="1" applyProtection="1">
      <alignment/>
      <protection/>
    </xf>
    <xf numFmtId="0" fontId="25" fillId="0" borderId="0" xfId="57" applyFont="1" applyFill="1" applyAlignment="1" applyProtection="1">
      <alignment horizontal="right" vertical="center" indent="1"/>
      <protection/>
    </xf>
    <xf numFmtId="0" fontId="25" fillId="0" borderId="0" xfId="57" applyFont="1" applyFill="1" applyProtection="1">
      <alignment/>
      <protection/>
    </xf>
    <xf numFmtId="49" fontId="25" fillId="0" borderId="0" xfId="57" applyNumberFormat="1" applyFont="1" applyFill="1" applyAlignment="1" applyProtection="1">
      <alignment horizontal="center" vertical="center"/>
      <protection/>
    </xf>
    <xf numFmtId="174" fontId="22" fillId="0" borderId="12" xfId="57" applyNumberFormat="1" applyFont="1" applyFill="1" applyBorder="1" applyAlignment="1" applyProtection="1">
      <alignment horizontal="right" vertical="center" wrapText="1" indent="1"/>
      <protection/>
    </xf>
    <xf numFmtId="0" fontId="22" fillId="0" borderId="11" xfId="57" applyFont="1" applyFill="1" applyBorder="1" applyAlignment="1" applyProtection="1">
      <alignment vertical="center" wrapText="1"/>
      <protection/>
    </xf>
    <xf numFmtId="49" fontId="22" fillId="0" borderId="10" xfId="57" applyNumberFormat="1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right" vertical="center"/>
      <protection/>
    </xf>
    <xf numFmtId="0" fontId="20" fillId="0" borderId="0" xfId="57" applyFont="1" applyFill="1" applyAlignment="1" applyProtection="1">
      <alignment horizontal="center"/>
      <protection/>
    </xf>
    <xf numFmtId="49" fontId="20" fillId="0" borderId="0" xfId="57" applyNumberFormat="1" applyFont="1" applyFill="1" applyAlignment="1" applyProtection="1">
      <alignment horizontal="center" vertical="center"/>
      <protection/>
    </xf>
    <xf numFmtId="0" fontId="0" fillId="0" borderId="0" xfId="57" applyFont="1" applyFill="1" applyProtection="1">
      <alignment/>
      <protection/>
    </xf>
    <xf numFmtId="174" fontId="28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0" xfId="0" applyFont="1" applyBorder="1" applyAlignment="1" applyProtection="1">
      <alignment horizontal="left" vertical="center" wrapText="1" indent="1"/>
      <protection/>
    </xf>
    <xf numFmtId="49" fontId="28" fillId="0" borderId="0" xfId="0" applyNumberFormat="1" applyFont="1" applyBorder="1" applyAlignment="1" applyProtection="1">
      <alignment horizontal="center" vertical="center" wrapText="1"/>
      <protection/>
    </xf>
    <xf numFmtId="174" fontId="28" fillId="0" borderId="12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44" xfId="0" applyFont="1" applyBorder="1" applyAlignment="1" applyProtection="1">
      <alignment horizontal="left" vertical="center" wrapText="1" indent="1"/>
      <protection/>
    </xf>
    <xf numFmtId="49" fontId="28" fillId="0" borderId="29" xfId="0" applyNumberFormat="1" applyFont="1" applyBorder="1" applyAlignment="1" applyProtection="1">
      <alignment horizontal="center" vertical="center" wrapText="1"/>
      <protection/>
    </xf>
    <xf numFmtId="0" fontId="20" fillId="0" borderId="0" xfId="57" applyFont="1" applyFill="1" applyProtection="1">
      <alignment/>
      <protection/>
    </xf>
    <xf numFmtId="0" fontId="36" fillId="0" borderId="0" xfId="57" applyFont="1" applyFill="1" applyProtection="1">
      <alignment/>
      <protection/>
    </xf>
    <xf numFmtId="0" fontId="20" fillId="0" borderId="11" xfId="57" applyFont="1" applyFill="1" applyBorder="1" applyAlignment="1" applyProtection="1">
      <alignment horizontal="left" vertical="center" wrapText="1" indent="1"/>
      <protection/>
    </xf>
    <xf numFmtId="49" fontId="20" fillId="0" borderId="10" xfId="57" applyNumberFormat="1" applyFont="1" applyFill="1" applyBorder="1" applyAlignment="1" applyProtection="1">
      <alignment horizontal="center" vertical="center" wrapText="1"/>
      <protection/>
    </xf>
    <xf numFmtId="174" fontId="25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5" xfId="57" applyFont="1" applyFill="1" applyBorder="1" applyAlignment="1" applyProtection="1">
      <alignment horizontal="left" vertical="center" wrapText="1" indent="1"/>
      <protection/>
    </xf>
    <xf numFmtId="49" fontId="25" fillId="0" borderId="14" xfId="57" applyNumberFormat="1" applyFont="1" applyFill="1" applyBorder="1" applyAlignment="1" applyProtection="1">
      <alignment horizontal="center" vertical="center" wrapText="1"/>
      <protection/>
    </xf>
    <xf numFmtId="174" fontId="28" fillId="0" borderId="12" xfId="0" applyNumberFormat="1" applyFont="1" applyBorder="1" applyAlignment="1" applyProtection="1">
      <alignment horizontal="right" vertical="center" wrapText="1" indent="1"/>
      <protection/>
    </xf>
    <xf numFmtId="0" fontId="25" fillId="0" borderId="21" xfId="57" applyFont="1" applyFill="1" applyBorder="1" applyAlignment="1" applyProtection="1">
      <alignment horizontal="left" vertical="center" wrapText="1" indent="1"/>
      <protection/>
    </xf>
    <xf numFmtId="49" fontId="25" fillId="0" borderId="20" xfId="57" applyNumberFormat="1" applyFont="1" applyFill="1" applyBorder="1" applyAlignment="1" applyProtection="1">
      <alignment horizontal="center" vertical="center" wrapText="1"/>
      <protection/>
    </xf>
    <xf numFmtId="174" fontId="20" fillId="0" borderId="12" xfId="57" applyNumberFormat="1" applyFont="1" applyFill="1" applyBorder="1" applyAlignment="1" applyProtection="1">
      <alignment horizontal="right" vertical="center" wrapText="1" indent="1"/>
      <protection/>
    </xf>
    <xf numFmtId="174" fontId="20" fillId="0" borderId="12" xfId="57" applyNumberFormat="1" applyFont="1" applyFill="1" applyBorder="1" applyAlignment="1" applyProtection="1">
      <alignment horizontal="right" vertical="center" wrapText="1" indent="1"/>
      <protection/>
    </xf>
    <xf numFmtId="174" fontId="25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46" xfId="57" applyFont="1" applyFill="1" applyBorder="1" applyAlignment="1" applyProtection="1">
      <alignment horizontal="left" vertical="center" wrapText="1" indent="1"/>
      <protection/>
    </xf>
    <xf numFmtId="49" fontId="25" fillId="0" borderId="26" xfId="57" applyNumberFormat="1" applyFont="1" applyFill="1" applyBorder="1" applyAlignment="1" applyProtection="1">
      <alignment horizontal="center" vertical="center" wrapText="1"/>
      <protection/>
    </xf>
    <xf numFmtId="174" fontId="25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8" xfId="57" applyFont="1" applyFill="1" applyBorder="1" applyAlignment="1" applyProtection="1">
      <alignment horizontal="left" vertical="center" wrapText="1" indent="6"/>
      <protection/>
    </xf>
    <xf numFmtId="0" fontId="25" fillId="0" borderId="15" xfId="57" applyFont="1" applyFill="1" applyBorder="1" applyAlignment="1" applyProtection="1">
      <alignment horizontal="left" vertical="center" wrapText="1" indent="6"/>
      <protection/>
    </xf>
    <xf numFmtId="0" fontId="29" fillId="0" borderId="18" xfId="0" applyFont="1" applyBorder="1" applyAlignment="1" applyProtection="1">
      <alignment horizontal="left" vertical="center" wrapText="1" indent="1"/>
      <protection/>
    </xf>
    <xf numFmtId="0" fontId="29" fillId="0" borderId="46" xfId="0" applyFont="1" applyBorder="1" applyAlignment="1" applyProtection="1">
      <alignment horizontal="left" vertical="center" wrapText="1" indent="1"/>
      <protection/>
    </xf>
    <xf numFmtId="0" fontId="25" fillId="0" borderId="18" xfId="57" applyFont="1" applyFill="1" applyBorder="1" applyAlignment="1" applyProtection="1">
      <alignment horizontal="left" vertical="center" wrapText="1" indent="1"/>
      <protection/>
    </xf>
    <xf numFmtId="0" fontId="20" fillId="0" borderId="11" xfId="57" applyFont="1" applyFill="1" applyBorder="1" applyAlignment="1" applyProtection="1">
      <alignment vertical="center" wrapText="1"/>
      <protection/>
    </xf>
    <xf numFmtId="174" fontId="25" fillId="0" borderId="47" xfId="5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48" xfId="57" applyFont="1" applyFill="1" applyBorder="1" applyAlignment="1" applyProtection="1">
      <alignment horizontal="left" vertical="center" wrapText="1" indent="6"/>
      <protection/>
    </xf>
    <xf numFmtId="49" fontId="25" fillId="0" borderId="37" xfId="57" applyNumberFormat="1" applyFont="1" applyFill="1" applyBorder="1" applyAlignment="1" applyProtection="1">
      <alignment horizontal="center" vertical="center" wrapText="1"/>
      <protection/>
    </xf>
    <xf numFmtId="0" fontId="25" fillId="0" borderId="46" xfId="57" applyFont="1" applyFill="1" applyBorder="1" applyAlignment="1" applyProtection="1">
      <alignment horizontal="left" vertical="center" wrapText="1" indent="6"/>
      <protection/>
    </xf>
    <xf numFmtId="49" fontId="25" fillId="0" borderId="17" xfId="57" applyNumberFormat="1" applyFont="1" applyFill="1" applyBorder="1" applyAlignment="1" applyProtection="1">
      <alignment horizontal="center" vertical="center" wrapText="1"/>
      <protection/>
    </xf>
    <xf numFmtId="0" fontId="25" fillId="0" borderId="18" xfId="57" applyFont="1" applyFill="1" applyBorder="1" applyAlignment="1" applyProtection="1">
      <alignment horizontal="left" indent="6"/>
      <protection/>
    </xf>
    <xf numFmtId="0" fontId="25" fillId="0" borderId="0" xfId="57" applyFont="1" applyFill="1" applyBorder="1" applyAlignment="1" applyProtection="1">
      <alignment horizontal="left" vertical="center" wrapText="1" indent="1"/>
      <protection/>
    </xf>
    <xf numFmtId="0" fontId="25" fillId="0" borderId="49" xfId="57" applyFont="1" applyFill="1" applyBorder="1" applyAlignment="1" applyProtection="1">
      <alignment horizontal="left" vertical="center" wrapText="1" indent="1"/>
      <protection/>
    </xf>
    <xf numFmtId="174" fontId="25" fillId="0" borderId="50" xfId="5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51" xfId="57" applyFont="1" applyFill="1" applyBorder="1" applyAlignment="1" applyProtection="1">
      <alignment horizontal="left" vertical="center" wrapText="1" indent="1"/>
      <protection/>
    </xf>
    <xf numFmtId="49" fontId="25" fillId="0" borderId="40" xfId="57" applyNumberFormat="1" applyFont="1" applyFill="1" applyBorder="1" applyAlignment="1" applyProtection="1">
      <alignment horizontal="center" vertical="center" wrapText="1"/>
      <protection/>
    </xf>
    <xf numFmtId="174" fontId="20" fillId="0" borderId="52" xfId="57" applyNumberFormat="1" applyFont="1" applyFill="1" applyBorder="1" applyAlignment="1" applyProtection="1">
      <alignment horizontal="right" vertical="center" wrapText="1" indent="1"/>
      <protection/>
    </xf>
    <xf numFmtId="0" fontId="20" fillId="0" borderId="53" xfId="57" applyFont="1" applyFill="1" applyBorder="1" applyAlignment="1" applyProtection="1">
      <alignment vertical="center" wrapText="1"/>
      <protection/>
    </xf>
    <xf numFmtId="49" fontId="20" fillId="0" borderId="42" xfId="57" applyNumberFormat="1" applyFont="1" applyFill="1" applyBorder="1" applyAlignment="1" applyProtection="1">
      <alignment horizontal="center" vertical="center" wrapText="1"/>
      <protection/>
    </xf>
    <xf numFmtId="0" fontId="37" fillId="0" borderId="0" xfId="57" applyFont="1" applyFill="1" applyProtection="1">
      <alignment/>
      <protection/>
    </xf>
    <xf numFmtId="0" fontId="20" fillId="0" borderId="12" xfId="57" applyFont="1" applyFill="1" applyBorder="1" applyAlignment="1" applyProtection="1">
      <alignment horizontal="center" vertical="center" wrapText="1"/>
      <protection/>
    </xf>
    <xf numFmtId="0" fontId="20" fillId="0" borderId="11" xfId="57" applyFont="1" applyFill="1" applyBorder="1" applyAlignment="1" applyProtection="1">
      <alignment horizontal="center" vertical="center" wrapText="1"/>
      <protection/>
    </xf>
    <xf numFmtId="0" fontId="25" fillId="0" borderId="0" xfId="57" applyFill="1" applyAlignment="1" applyProtection="1">
      <alignment/>
      <protection/>
    </xf>
    <xf numFmtId="49" fontId="28" fillId="0" borderId="0" xfId="0" applyNumberFormat="1" applyFont="1" applyFill="1" applyBorder="1" applyAlignment="1" applyProtection="1">
      <alignment vertical="center" wrapText="1"/>
      <protection/>
    </xf>
    <xf numFmtId="174" fontId="20" fillId="0" borderId="12" xfId="57" applyNumberFormat="1" applyFont="1" applyFill="1" applyBorder="1" applyAlignment="1" applyProtection="1">
      <alignment horizontal="right" vertical="center" wrapText="1"/>
      <protection/>
    </xf>
    <xf numFmtId="0" fontId="28" fillId="0" borderId="11" xfId="0" applyFont="1" applyBorder="1" applyAlignment="1" applyProtection="1">
      <alignment horizontal="left" vertical="center" wrapText="1" indent="1"/>
      <protection/>
    </xf>
    <xf numFmtId="49" fontId="28" fillId="0" borderId="10" xfId="0" applyNumberFormat="1" applyFont="1" applyBorder="1" applyAlignment="1" applyProtection="1">
      <alignment horizontal="center" vertical="center" wrapText="1"/>
      <protection/>
    </xf>
    <xf numFmtId="174" fontId="20" fillId="0" borderId="12" xfId="57" applyNumberFormat="1" applyFont="1" applyFill="1" applyBorder="1" applyAlignment="1" applyProtection="1">
      <alignment horizontal="right" vertical="center" wrapText="1"/>
      <protection locked="0"/>
    </xf>
    <xf numFmtId="174" fontId="25" fillId="0" borderId="19" xfId="57" applyNumberFormat="1" applyFont="1" applyFill="1" applyBorder="1" applyAlignment="1" applyProtection="1">
      <alignment horizontal="right" vertical="center" wrapText="1"/>
      <protection locked="0"/>
    </xf>
    <xf numFmtId="49" fontId="29" fillId="0" borderId="26" xfId="0" applyNumberFormat="1" applyFont="1" applyBorder="1" applyAlignment="1" applyProtection="1">
      <alignment horizontal="center" vertical="center" wrapText="1"/>
      <protection/>
    </xf>
    <xf numFmtId="49" fontId="29" fillId="0" borderId="17" xfId="0" applyNumberFormat="1" applyFont="1" applyBorder="1" applyAlignment="1" applyProtection="1">
      <alignment horizontal="center" vertical="center" wrapText="1"/>
      <protection/>
    </xf>
    <xf numFmtId="0" fontId="29" fillId="0" borderId="15" xfId="0" applyFont="1" applyBorder="1" applyAlignment="1" applyProtection="1">
      <alignment horizontal="left" vertical="center" wrapText="1" indent="1"/>
      <protection/>
    </xf>
    <xf numFmtId="49" fontId="29" fillId="0" borderId="14" xfId="0" applyNumberFormat="1" applyFont="1" applyBorder="1" applyAlignment="1" applyProtection="1">
      <alignment horizontal="center" vertical="center" wrapText="1"/>
      <protection/>
    </xf>
    <xf numFmtId="174" fontId="20" fillId="0" borderId="12" xfId="57" applyNumberFormat="1" applyFont="1" applyFill="1" applyBorder="1" applyAlignment="1" applyProtection="1">
      <alignment horizontal="right" vertical="center" wrapText="1"/>
      <protection/>
    </xf>
    <xf numFmtId="0" fontId="20" fillId="0" borderId="11" xfId="57" applyFont="1" applyFill="1" applyBorder="1" applyAlignment="1" applyProtection="1">
      <alignment horizontal="left" vertical="center" wrapText="1" indent="1"/>
      <protection/>
    </xf>
    <xf numFmtId="174" fontId="25" fillId="0" borderId="45" xfId="57" applyNumberFormat="1" applyFont="1" applyFill="1" applyBorder="1" applyAlignment="1" applyProtection="1">
      <alignment horizontal="right" vertical="center" wrapText="1"/>
      <protection locked="0"/>
    </xf>
    <xf numFmtId="174" fontId="25" fillId="0" borderId="19" xfId="57" applyNumberFormat="1" applyFont="1" applyFill="1" applyBorder="1" applyAlignment="1" applyProtection="1">
      <alignment horizontal="right" vertical="center" wrapText="1"/>
      <protection locked="0"/>
    </xf>
    <xf numFmtId="174" fontId="25" fillId="0" borderId="16" xfId="57" applyNumberFormat="1" applyFont="1" applyFill="1" applyBorder="1" applyAlignment="1" applyProtection="1">
      <alignment horizontal="right" vertical="center" wrapText="1"/>
      <protection locked="0"/>
    </xf>
    <xf numFmtId="174" fontId="25" fillId="0" borderId="45" xfId="57" applyNumberFormat="1" applyFont="1" applyFill="1" applyBorder="1" applyAlignment="1" applyProtection="1">
      <alignment horizontal="right" vertical="center" wrapText="1"/>
      <protection locked="0"/>
    </xf>
    <xf numFmtId="174" fontId="25" fillId="0" borderId="16" xfId="57" applyNumberFormat="1" applyFont="1" applyFill="1" applyBorder="1" applyAlignment="1" applyProtection="1">
      <alignment horizontal="right" vertical="center" wrapText="1"/>
      <protection locked="0"/>
    </xf>
    <xf numFmtId="174" fontId="25" fillId="0" borderId="16" xfId="57" applyNumberFormat="1" applyFont="1" applyFill="1" applyBorder="1" applyAlignment="1" applyProtection="1">
      <alignment horizontal="right" vertical="center" wrapText="1"/>
      <protection/>
    </xf>
    <xf numFmtId="0" fontId="20" fillId="0" borderId="52" xfId="57" applyFont="1" applyFill="1" applyBorder="1" applyAlignment="1" applyProtection="1">
      <alignment horizontal="center" vertical="center" wrapText="1"/>
      <protection/>
    </xf>
    <xf numFmtId="0" fontId="20" fillId="0" borderId="53" xfId="57" applyFont="1" applyFill="1" applyBorder="1" applyAlignment="1" applyProtection="1">
      <alignment horizontal="center" vertical="center" wrapText="1"/>
      <protection/>
    </xf>
    <xf numFmtId="0" fontId="20" fillId="0" borderId="13" xfId="57" applyFont="1" applyFill="1" applyBorder="1" applyAlignment="1" applyProtection="1">
      <alignment horizontal="center"/>
      <protection/>
    </xf>
    <xf numFmtId="0" fontId="20" fillId="0" borderId="0" xfId="57" applyFont="1" applyFill="1" applyBorder="1" applyAlignment="1" applyProtection="1">
      <alignment horizontal="left"/>
      <protection/>
    </xf>
    <xf numFmtId="0" fontId="20" fillId="0" borderId="27" xfId="57" applyFont="1" applyFill="1" applyBorder="1" applyAlignment="1" applyProtection="1">
      <alignment horizontal="left"/>
      <protection/>
    </xf>
    <xf numFmtId="0" fontId="20" fillId="0" borderId="54" xfId="57" applyFont="1" applyFill="1" applyBorder="1" applyAlignment="1" applyProtection="1">
      <alignment horizontal="left"/>
      <protection/>
    </xf>
    <xf numFmtId="174" fontId="31" fillId="0" borderId="43" xfId="57" applyNumberFormat="1" applyFont="1" applyFill="1" applyBorder="1" applyAlignment="1" applyProtection="1">
      <alignment horizontal="left" vertical="center"/>
      <protection/>
    </xf>
    <xf numFmtId="0" fontId="27" fillId="0" borderId="27" xfId="57" applyFont="1" applyFill="1" applyBorder="1" applyAlignment="1" applyProtection="1">
      <alignment horizontal="left"/>
      <protection/>
    </xf>
    <xf numFmtId="0" fontId="27" fillId="0" borderId="54" xfId="57" applyFont="1" applyFill="1" applyBorder="1" applyAlignment="1" applyProtection="1">
      <alignment horizontal="left"/>
      <protection/>
    </xf>
    <xf numFmtId="0" fontId="33" fillId="18" borderId="0" xfId="57" applyFont="1" applyFill="1" applyAlignment="1" applyProtection="1">
      <alignment horizontal="right" vertical="center"/>
      <protection/>
    </xf>
    <xf numFmtId="174" fontId="26" fillId="18" borderId="11" xfId="0" applyNumberFormat="1" applyFont="1" applyFill="1" applyBorder="1" applyAlignment="1" applyProtection="1">
      <alignment horizontal="center" vertical="center" wrapText="1"/>
      <protection/>
    </xf>
    <xf numFmtId="0" fontId="30" fillId="18" borderId="55" xfId="57" applyFont="1" applyFill="1" applyBorder="1" applyAlignment="1" applyProtection="1">
      <alignment horizontal="center" vertical="center" wrapText="1"/>
      <protection/>
    </xf>
    <xf numFmtId="174" fontId="30" fillId="18" borderId="55" xfId="57" applyNumberFormat="1" applyFont="1" applyFill="1" applyBorder="1" applyAlignment="1" applyProtection="1">
      <alignment horizontal="right" vertical="center" wrapText="1"/>
      <protection/>
    </xf>
    <xf numFmtId="174" fontId="30" fillId="18" borderId="27" xfId="57" applyNumberFormat="1" applyFont="1" applyFill="1" applyBorder="1" applyAlignment="1" applyProtection="1">
      <alignment horizontal="right" vertical="center" wrapText="1"/>
      <protection/>
    </xf>
    <xf numFmtId="174" fontId="33" fillId="18" borderId="56" xfId="57" applyNumberFormat="1" applyFont="1" applyFill="1" applyBorder="1" applyAlignment="1" applyProtection="1">
      <alignment horizontal="right" vertical="center" wrapText="1"/>
      <protection locked="0"/>
    </xf>
    <xf numFmtId="174" fontId="33" fillId="18" borderId="57" xfId="57" applyNumberFormat="1" applyFont="1" applyFill="1" applyBorder="1" applyAlignment="1" applyProtection="1">
      <alignment horizontal="right" vertical="center" wrapText="1"/>
      <protection locked="0"/>
    </xf>
    <xf numFmtId="174" fontId="33" fillId="18" borderId="58" xfId="57" applyNumberFormat="1" applyFont="1" applyFill="1" applyBorder="1" applyAlignment="1" applyProtection="1">
      <alignment horizontal="right" vertical="center" wrapText="1"/>
      <protection locked="0"/>
    </xf>
    <xf numFmtId="174" fontId="33" fillId="18" borderId="56" xfId="57" applyNumberFormat="1" applyFont="1" applyFill="1" applyBorder="1" applyAlignment="1" applyProtection="1">
      <alignment horizontal="right" vertical="center" wrapText="1"/>
      <protection/>
    </xf>
    <xf numFmtId="174" fontId="33" fillId="18" borderId="59" xfId="57" applyNumberFormat="1" applyFont="1" applyFill="1" applyBorder="1" applyAlignment="1" applyProtection="1">
      <alignment horizontal="right" vertical="center" wrapText="1"/>
      <protection locked="0"/>
    </xf>
    <xf numFmtId="174" fontId="30" fillId="18" borderId="27" xfId="57" applyNumberFormat="1" applyFont="1" applyFill="1" applyBorder="1" applyAlignment="1" applyProtection="1">
      <alignment horizontal="right" vertical="center" wrapText="1"/>
      <protection locked="0"/>
    </xf>
    <xf numFmtId="0" fontId="30" fillId="18" borderId="27" xfId="57" applyFont="1" applyFill="1" applyBorder="1" applyAlignment="1" applyProtection="1">
      <alignment horizontal="center" vertical="center" wrapText="1"/>
      <protection/>
    </xf>
    <xf numFmtId="174" fontId="33" fillId="18" borderId="60" xfId="57" applyNumberFormat="1" applyFont="1" applyFill="1" applyBorder="1" applyAlignment="1" applyProtection="1">
      <alignment horizontal="right" vertical="center" wrapText="1"/>
      <protection locked="0"/>
    </xf>
    <xf numFmtId="174" fontId="33" fillId="18" borderId="61" xfId="57" applyNumberFormat="1" applyFont="1" applyFill="1" applyBorder="1" applyAlignment="1" applyProtection="1">
      <alignment horizontal="right" vertical="center" wrapText="1"/>
      <protection locked="0"/>
    </xf>
    <xf numFmtId="174" fontId="30" fillId="18" borderId="13" xfId="57" applyNumberFormat="1" applyFont="1" applyFill="1" applyBorder="1" applyAlignment="1" applyProtection="1">
      <alignment horizontal="right" vertical="center" wrapText="1"/>
      <protection/>
    </xf>
    <xf numFmtId="174" fontId="30" fillId="18" borderId="27" xfId="0" applyNumberFormat="1" applyFont="1" applyFill="1" applyBorder="1" applyAlignment="1" applyProtection="1">
      <alignment horizontal="right" vertical="center" wrapText="1"/>
      <protection/>
    </xf>
    <xf numFmtId="174" fontId="30" fillId="18" borderId="27" xfId="0" applyNumberFormat="1" applyFont="1" applyFill="1" applyBorder="1" applyAlignment="1" applyProtection="1" quotePrefix="1">
      <alignment horizontal="right" vertical="center" wrapText="1"/>
      <protection/>
    </xf>
    <xf numFmtId="0" fontId="20" fillId="18" borderId="27" xfId="57" applyFont="1" applyFill="1" applyBorder="1" applyAlignment="1" applyProtection="1">
      <alignment horizontal="center"/>
      <protection/>
    </xf>
    <xf numFmtId="0" fontId="27" fillId="18" borderId="27" xfId="57" applyFont="1" applyFill="1" applyBorder="1" applyAlignment="1" applyProtection="1">
      <alignment horizontal="center"/>
      <protection/>
    </xf>
    <xf numFmtId="174" fontId="30" fillId="18" borderId="12" xfId="57" applyNumberFormat="1" applyFont="1" applyFill="1" applyBorder="1" applyAlignment="1" applyProtection="1">
      <alignment horizontal="right" vertical="center" wrapText="1" indent="1"/>
      <protection/>
    </xf>
    <xf numFmtId="0" fontId="33" fillId="19" borderId="0" xfId="57" applyFont="1" applyFill="1" applyProtection="1">
      <alignment/>
      <protection/>
    </xf>
    <xf numFmtId="174" fontId="26" fillId="19" borderId="11" xfId="0" applyNumberFormat="1" applyFont="1" applyFill="1" applyBorder="1" applyAlignment="1" applyProtection="1">
      <alignment horizontal="center" vertical="center" wrapText="1"/>
      <protection/>
    </xf>
    <xf numFmtId="0" fontId="30" fillId="19" borderId="62" xfId="57" applyFont="1" applyFill="1" applyBorder="1" applyAlignment="1" applyProtection="1">
      <alignment horizontal="center" vertical="center" wrapText="1"/>
      <protection/>
    </xf>
    <xf numFmtId="0" fontId="30" fillId="19" borderId="63" xfId="57" applyFont="1" applyFill="1" applyBorder="1" applyAlignment="1" applyProtection="1">
      <alignment horizontal="center" vertical="center" wrapText="1"/>
      <protection/>
    </xf>
    <xf numFmtId="174" fontId="30" fillId="19" borderId="13" xfId="57" applyNumberFormat="1" applyFont="1" applyFill="1" applyBorder="1" applyAlignment="1" applyProtection="1">
      <alignment horizontal="right" vertical="center" wrapText="1"/>
      <protection/>
    </xf>
    <xf numFmtId="174" fontId="30" fillId="19" borderId="34" xfId="57" applyNumberFormat="1" applyFont="1" applyFill="1" applyBorder="1" applyAlignment="1" applyProtection="1">
      <alignment horizontal="right" vertical="center" wrapText="1"/>
      <protection/>
    </xf>
    <xf numFmtId="174" fontId="33" fillId="19" borderId="23" xfId="57" applyNumberFormat="1" applyFont="1" applyFill="1" applyBorder="1" applyAlignment="1" applyProtection="1">
      <alignment horizontal="right" vertical="center" wrapText="1"/>
      <protection locked="0"/>
    </xf>
    <xf numFmtId="174" fontId="33" fillId="19" borderId="64" xfId="57" applyNumberFormat="1" applyFont="1" applyFill="1" applyBorder="1" applyAlignment="1" applyProtection="1">
      <alignment horizontal="right" vertical="center" wrapText="1"/>
      <protection locked="0"/>
    </xf>
    <xf numFmtId="174" fontId="33" fillId="19" borderId="24" xfId="57" applyNumberFormat="1" applyFont="1" applyFill="1" applyBorder="1" applyAlignment="1" applyProtection="1">
      <alignment horizontal="right" vertical="center" wrapText="1"/>
      <protection locked="0"/>
    </xf>
    <xf numFmtId="174" fontId="33" fillId="19" borderId="65" xfId="57" applyNumberFormat="1" applyFont="1" applyFill="1" applyBorder="1" applyAlignment="1" applyProtection="1">
      <alignment horizontal="right" vertical="center" wrapText="1"/>
      <protection locked="0"/>
    </xf>
    <xf numFmtId="174" fontId="33" fillId="19" borderId="66" xfId="57" applyNumberFormat="1" applyFont="1" applyFill="1" applyBorder="1" applyAlignment="1" applyProtection="1">
      <alignment horizontal="right" vertical="center" wrapText="1"/>
      <protection locked="0"/>
    </xf>
    <xf numFmtId="174" fontId="33" fillId="19" borderId="67" xfId="57" applyNumberFormat="1" applyFont="1" applyFill="1" applyBorder="1" applyAlignment="1" applyProtection="1">
      <alignment horizontal="right" vertical="center" wrapText="1"/>
      <protection locked="0"/>
    </xf>
    <xf numFmtId="174" fontId="33" fillId="19" borderId="23" xfId="57" applyNumberFormat="1" applyFont="1" applyFill="1" applyBorder="1" applyAlignment="1" applyProtection="1">
      <alignment horizontal="right" vertical="center" wrapText="1"/>
      <protection/>
    </xf>
    <xf numFmtId="174" fontId="33" fillId="19" borderId="64" xfId="57" applyNumberFormat="1" applyFont="1" applyFill="1" applyBorder="1" applyAlignment="1" applyProtection="1">
      <alignment horizontal="right" vertical="center" wrapText="1"/>
      <protection/>
    </xf>
    <xf numFmtId="174" fontId="33" fillId="19" borderId="68" xfId="57" applyNumberFormat="1" applyFont="1" applyFill="1" applyBorder="1" applyAlignment="1" applyProtection="1">
      <alignment horizontal="right" vertical="center" wrapText="1"/>
      <protection locked="0"/>
    </xf>
    <xf numFmtId="174" fontId="33" fillId="19" borderId="69" xfId="57" applyNumberFormat="1" applyFont="1" applyFill="1" applyBorder="1" applyAlignment="1" applyProtection="1">
      <alignment horizontal="right" vertical="center" wrapText="1"/>
      <protection locked="0"/>
    </xf>
    <xf numFmtId="174" fontId="30" fillId="19" borderId="13" xfId="57" applyNumberFormat="1" applyFont="1" applyFill="1" applyBorder="1" applyAlignment="1" applyProtection="1">
      <alignment horizontal="right" vertical="center" wrapText="1"/>
      <protection locked="0"/>
    </xf>
    <xf numFmtId="174" fontId="30" fillId="19" borderId="34" xfId="57" applyNumberFormat="1" applyFont="1" applyFill="1" applyBorder="1" applyAlignment="1" applyProtection="1">
      <alignment horizontal="right" vertical="center" wrapText="1"/>
      <protection locked="0"/>
    </xf>
    <xf numFmtId="0" fontId="30" fillId="19" borderId="13" xfId="57" applyFont="1" applyFill="1" applyBorder="1" applyAlignment="1" applyProtection="1">
      <alignment horizontal="center" vertical="center" wrapText="1"/>
      <protection/>
    </xf>
    <xf numFmtId="0" fontId="30" fillId="19" borderId="34" xfId="57" applyFont="1" applyFill="1" applyBorder="1" applyAlignment="1" applyProtection="1">
      <alignment horizontal="center" vertical="center" wrapText="1"/>
      <protection/>
    </xf>
    <xf numFmtId="174" fontId="30" fillId="19" borderId="62" xfId="57" applyNumberFormat="1" applyFont="1" applyFill="1" applyBorder="1" applyAlignment="1" applyProtection="1">
      <alignment horizontal="right" vertical="center" wrapText="1"/>
      <protection/>
    </xf>
    <xf numFmtId="174" fontId="33" fillId="19" borderId="70" xfId="57" applyNumberFormat="1" applyFont="1" applyFill="1" applyBorder="1" applyAlignment="1" applyProtection="1">
      <alignment horizontal="right" vertical="center" wrapText="1"/>
      <protection locked="0"/>
    </xf>
    <xf numFmtId="174" fontId="33" fillId="19" borderId="71" xfId="57" applyNumberFormat="1" applyFont="1" applyFill="1" applyBorder="1" applyAlignment="1" applyProtection="1">
      <alignment horizontal="right" vertical="center" wrapText="1"/>
      <protection locked="0"/>
    </xf>
    <xf numFmtId="174" fontId="30" fillId="19" borderId="13" xfId="0" applyNumberFormat="1" applyFont="1" applyFill="1" applyBorder="1" applyAlignment="1" applyProtection="1">
      <alignment horizontal="right" vertical="center" wrapText="1"/>
      <protection/>
    </xf>
    <xf numFmtId="174" fontId="30" fillId="19" borderId="34" xfId="0" applyNumberFormat="1" applyFont="1" applyFill="1" applyBorder="1" applyAlignment="1" applyProtection="1">
      <alignment horizontal="right" vertical="center" wrapText="1"/>
      <protection/>
    </xf>
    <xf numFmtId="0" fontId="20" fillId="19" borderId="27" xfId="57" applyFont="1" applyFill="1" applyBorder="1" applyAlignment="1" applyProtection="1">
      <alignment horizontal="center"/>
      <protection/>
    </xf>
    <xf numFmtId="0" fontId="27" fillId="19" borderId="27" xfId="57" applyFont="1" applyFill="1" applyBorder="1" applyAlignment="1" applyProtection="1">
      <alignment horizontal="center"/>
      <protection/>
    </xf>
    <xf numFmtId="174" fontId="30" fillId="19" borderId="12" xfId="57" applyNumberFormat="1" applyFont="1" applyFill="1" applyBorder="1" applyAlignment="1" applyProtection="1">
      <alignment horizontal="right" vertical="center" wrapText="1" indent="1"/>
      <protection/>
    </xf>
    <xf numFmtId="0" fontId="33" fillId="20" borderId="0" xfId="57" applyFont="1" applyFill="1" applyProtection="1">
      <alignment/>
      <protection/>
    </xf>
    <xf numFmtId="174" fontId="26" fillId="20" borderId="11" xfId="0" applyNumberFormat="1" applyFont="1" applyFill="1" applyBorder="1" applyAlignment="1" applyProtection="1">
      <alignment horizontal="center" vertical="center" wrapText="1"/>
      <protection/>
    </xf>
    <xf numFmtId="0" fontId="30" fillId="20" borderId="63" xfId="57" applyFont="1" applyFill="1" applyBorder="1" applyAlignment="1" applyProtection="1">
      <alignment horizontal="center" vertical="center" wrapText="1"/>
      <protection/>
    </xf>
    <xf numFmtId="174" fontId="30" fillId="20" borderId="34" xfId="57" applyNumberFormat="1" applyFont="1" applyFill="1" applyBorder="1" applyAlignment="1" applyProtection="1">
      <alignment horizontal="right" vertical="center" wrapText="1"/>
      <protection/>
    </xf>
    <xf numFmtId="174" fontId="33" fillId="20" borderId="64" xfId="57" applyNumberFormat="1" applyFont="1" applyFill="1" applyBorder="1" applyAlignment="1" applyProtection="1">
      <alignment horizontal="right" vertical="center" wrapText="1"/>
      <protection locked="0"/>
    </xf>
    <xf numFmtId="174" fontId="33" fillId="20" borderId="65" xfId="57" applyNumberFormat="1" applyFont="1" applyFill="1" applyBorder="1" applyAlignment="1" applyProtection="1">
      <alignment horizontal="right" vertical="center" wrapText="1"/>
      <protection locked="0"/>
    </xf>
    <xf numFmtId="174" fontId="33" fillId="20" borderId="67" xfId="57" applyNumberFormat="1" applyFont="1" applyFill="1" applyBorder="1" applyAlignment="1" applyProtection="1">
      <alignment horizontal="right" vertical="center" wrapText="1"/>
      <protection locked="0"/>
    </xf>
    <xf numFmtId="174" fontId="33" fillId="20" borderId="64" xfId="57" applyNumberFormat="1" applyFont="1" applyFill="1" applyBorder="1" applyAlignment="1" applyProtection="1">
      <alignment horizontal="right" vertical="center" wrapText="1"/>
      <protection/>
    </xf>
    <xf numFmtId="174" fontId="33" fillId="20" borderId="69" xfId="57" applyNumberFormat="1" applyFont="1" applyFill="1" applyBorder="1" applyAlignment="1" applyProtection="1">
      <alignment horizontal="right" vertical="center" wrapText="1"/>
      <protection locked="0"/>
    </xf>
    <xf numFmtId="174" fontId="30" fillId="20" borderId="34" xfId="57" applyNumberFormat="1" applyFont="1" applyFill="1" applyBorder="1" applyAlignment="1" applyProtection="1">
      <alignment horizontal="right" vertical="center" wrapText="1"/>
      <protection locked="0"/>
    </xf>
    <xf numFmtId="0" fontId="30" fillId="20" borderId="12" xfId="57" applyFont="1" applyFill="1" applyBorder="1" applyAlignment="1" applyProtection="1">
      <alignment horizontal="center" vertical="center" wrapText="1"/>
      <protection/>
    </xf>
    <xf numFmtId="174" fontId="30" fillId="20" borderId="52" xfId="57" applyNumberFormat="1" applyFont="1" applyFill="1" applyBorder="1" applyAlignment="1" applyProtection="1">
      <alignment horizontal="right" vertical="center" wrapText="1"/>
      <protection/>
    </xf>
    <xf numFmtId="174" fontId="33" fillId="20" borderId="50" xfId="57" applyNumberFormat="1" applyFont="1" applyFill="1" applyBorder="1" applyAlignment="1" applyProtection="1">
      <alignment horizontal="right" vertical="center" wrapText="1"/>
      <protection locked="0"/>
    </xf>
    <xf numFmtId="174" fontId="33" fillId="20" borderId="19" xfId="57" applyNumberFormat="1" applyFont="1" applyFill="1" applyBorder="1" applyAlignment="1" applyProtection="1">
      <alignment horizontal="right" vertical="center" wrapText="1"/>
      <protection locked="0"/>
    </xf>
    <xf numFmtId="174" fontId="33" fillId="20" borderId="45" xfId="57" applyNumberFormat="1" applyFont="1" applyFill="1" applyBorder="1" applyAlignment="1" applyProtection="1">
      <alignment horizontal="right" vertical="center" wrapText="1"/>
      <protection locked="0"/>
    </xf>
    <xf numFmtId="174" fontId="33" fillId="20" borderId="47" xfId="57" applyNumberFormat="1" applyFont="1" applyFill="1" applyBorder="1" applyAlignment="1" applyProtection="1">
      <alignment horizontal="right" vertical="center" wrapText="1"/>
      <protection locked="0"/>
    </xf>
    <xf numFmtId="174" fontId="30" fillId="20" borderId="12" xfId="57" applyNumberFormat="1" applyFont="1" applyFill="1" applyBorder="1" applyAlignment="1" applyProtection="1">
      <alignment horizontal="right" vertical="center" wrapText="1"/>
      <protection/>
    </xf>
    <xf numFmtId="174" fontId="33" fillId="20" borderId="16" xfId="57" applyNumberFormat="1" applyFont="1" applyFill="1" applyBorder="1" applyAlignment="1" applyProtection="1">
      <alignment horizontal="right" vertical="center" wrapText="1"/>
      <protection locked="0"/>
    </xf>
    <xf numFmtId="174" fontId="30" fillId="20" borderId="13" xfId="57" applyNumberFormat="1" applyFont="1" applyFill="1" applyBorder="1" applyAlignment="1" applyProtection="1">
      <alignment horizontal="right" vertical="center" wrapText="1"/>
      <protection/>
    </xf>
    <xf numFmtId="174" fontId="30" fillId="20" borderId="12" xfId="0" applyNumberFormat="1" applyFont="1" applyFill="1" applyBorder="1" applyAlignment="1" applyProtection="1">
      <alignment horizontal="right" vertical="center" wrapText="1"/>
      <protection/>
    </xf>
    <xf numFmtId="174" fontId="30" fillId="20" borderId="12" xfId="0" applyNumberFormat="1" applyFont="1" applyFill="1" applyBorder="1" applyAlignment="1" applyProtection="1" quotePrefix="1">
      <alignment horizontal="right" vertical="center" wrapText="1"/>
      <protection/>
    </xf>
    <xf numFmtId="0" fontId="20" fillId="20" borderId="27" xfId="57" applyFont="1" applyFill="1" applyBorder="1" applyAlignment="1" applyProtection="1">
      <alignment horizontal="center"/>
      <protection/>
    </xf>
    <xf numFmtId="0" fontId="27" fillId="20" borderId="27" xfId="57" applyFont="1" applyFill="1" applyBorder="1" applyAlignment="1" applyProtection="1">
      <alignment horizontal="center"/>
      <protection/>
    </xf>
    <xf numFmtId="174" fontId="30" fillId="20" borderId="12" xfId="57" applyNumberFormat="1" applyFont="1" applyFill="1" applyBorder="1" applyAlignment="1" applyProtection="1">
      <alignment horizontal="right" vertical="center" wrapText="1" indent="1"/>
      <protection/>
    </xf>
    <xf numFmtId="174" fontId="22" fillId="0" borderId="72" xfId="0" applyNumberFormat="1" applyFont="1" applyFill="1" applyBorder="1" applyAlignment="1" applyProtection="1">
      <alignment horizontal="right" vertical="center" wrapText="1" indent="1"/>
      <protection/>
    </xf>
    <xf numFmtId="174" fontId="30" fillId="19" borderId="27" xfId="57" applyNumberFormat="1" applyFont="1" applyFill="1" applyBorder="1" applyAlignment="1" applyProtection="1">
      <alignment horizontal="right" vertical="center" wrapText="1"/>
      <protection/>
    </xf>
    <xf numFmtId="174" fontId="33" fillId="18" borderId="18" xfId="57" applyNumberFormat="1" applyFont="1" applyFill="1" applyBorder="1" applyAlignment="1" applyProtection="1">
      <alignment horizontal="right" vertical="center" wrapText="1"/>
      <protection locked="0"/>
    </xf>
    <xf numFmtId="174" fontId="33" fillId="18" borderId="15" xfId="57" applyNumberFormat="1" applyFont="1" applyFill="1" applyBorder="1" applyAlignment="1" applyProtection="1">
      <alignment horizontal="right" vertical="center" wrapText="1"/>
      <protection locked="0"/>
    </xf>
    <xf numFmtId="174" fontId="33" fillId="18" borderId="46" xfId="57" applyNumberFormat="1" applyFont="1" applyFill="1" applyBorder="1" applyAlignment="1" applyProtection="1">
      <alignment horizontal="right" vertical="center" wrapText="1"/>
      <protection locked="0"/>
    </xf>
    <xf numFmtId="174" fontId="30" fillId="19" borderId="27" xfId="0" applyNumberFormat="1" applyFont="1" applyFill="1" applyBorder="1" applyAlignment="1" applyProtection="1" quotePrefix="1">
      <alignment horizontal="right" vertical="center" wrapText="1"/>
      <protection/>
    </xf>
    <xf numFmtId="174" fontId="22" fillId="0" borderId="62" xfId="0" applyNumberFormat="1" applyFont="1" applyFill="1" applyBorder="1" applyAlignment="1" applyProtection="1">
      <alignment horizontal="center" vertical="center" wrapText="1"/>
      <protection/>
    </xf>
    <xf numFmtId="174" fontId="22" fillId="0" borderId="68" xfId="0" applyNumberFormat="1" applyFont="1" applyFill="1" applyBorder="1" applyAlignment="1" applyProtection="1">
      <alignment horizontal="center" vertical="center" wrapText="1"/>
      <protection/>
    </xf>
    <xf numFmtId="174" fontId="21" fillId="0" borderId="0" xfId="0" applyNumberFormat="1" applyFont="1" applyFill="1" applyAlignment="1" applyProtection="1">
      <alignment horizontal="center" textRotation="180" wrapText="1"/>
      <protection/>
    </xf>
    <xf numFmtId="174" fontId="24" fillId="0" borderId="73" xfId="0" applyNumberFormat="1" applyFont="1" applyFill="1" applyBorder="1" applyAlignment="1" applyProtection="1">
      <alignment horizontal="center" vertical="center" wrapText="1"/>
      <protection/>
    </xf>
    <xf numFmtId="174" fontId="22" fillId="0" borderId="74" xfId="0" applyNumberFormat="1" applyFont="1" applyFill="1" applyBorder="1" applyAlignment="1" applyProtection="1">
      <alignment horizontal="center" vertical="center" wrapText="1"/>
      <protection/>
    </xf>
    <xf numFmtId="174" fontId="22" fillId="0" borderId="75" xfId="0" applyNumberFormat="1" applyFont="1" applyFill="1" applyBorder="1" applyAlignment="1" applyProtection="1">
      <alignment horizontal="center" vertical="center" wrapText="1"/>
      <protection/>
    </xf>
    <xf numFmtId="174" fontId="35" fillId="0" borderId="43" xfId="57" applyNumberFormat="1" applyFont="1" applyFill="1" applyBorder="1" applyAlignment="1" applyProtection="1">
      <alignment horizontal="left" vertical="center"/>
      <protection/>
    </xf>
    <xf numFmtId="174" fontId="20" fillId="0" borderId="0" xfId="57" applyNumberFormat="1" applyFont="1" applyFill="1" applyBorder="1" applyAlignment="1" applyProtection="1">
      <alignment horizontal="center" vertical="center"/>
      <protection/>
    </xf>
    <xf numFmtId="174" fontId="35" fillId="0" borderId="0" xfId="57" applyNumberFormat="1" applyFont="1" applyFill="1" applyBorder="1" applyAlignment="1" applyProtection="1">
      <alignment horizontal="left"/>
      <protection/>
    </xf>
    <xf numFmtId="0" fontId="20" fillId="0" borderId="0" xfId="57" applyFont="1" applyFill="1" applyAlignment="1" applyProtection="1">
      <alignment horizontal="center"/>
      <protection/>
    </xf>
    <xf numFmtId="0" fontId="20" fillId="0" borderId="27" xfId="57" applyFont="1" applyFill="1" applyBorder="1" applyAlignment="1" applyProtection="1">
      <alignment horizontal="left"/>
      <protection/>
    </xf>
    <xf numFmtId="0" fontId="20" fillId="0" borderId="54" xfId="57" applyFont="1" applyFill="1" applyBorder="1" applyAlignment="1" applyProtection="1">
      <alignment horizontal="left"/>
      <protection/>
    </xf>
    <xf numFmtId="174" fontId="21" fillId="0" borderId="22" xfId="0" applyNumberFormat="1" applyFont="1" applyFill="1" applyBorder="1" applyAlignment="1" applyProtection="1">
      <alignment horizontal="right" vertical="center" wrapText="1" indent="1"/>
      <protection/>
    </xf>
    <xf numFmtId="174" fontId="21" fillId="0" borderId="19" xfId="0" applyNumberFormat="1" applyFont="1" applyFill="1" applyBorder="1" applyAlignment="1" applyProtection="1">
      <alignment horizontal="right" vertical="center" wrapText="1" indent="1"/>
      <protection/>
    </xf>
    <xf numFmtId="174" fontId="22" fillId="0" borderId="10" xfId="0" applyNumberFormat="1" applyFont="1" applyFill="1" applyBorder="1" applyAlignment="1" applyProtection="1">
      <alignment horizontal="center" vertical="center" wrapText="1"/>
      <protection/>
    </xf>
    <xf numFmtId="174" fontId="22" fillId="0" borderId="11" xfId="0" applyNumberFormat="1" applyFont="1" applyFill="1" applyBorder="1" applyAlignment="1" applyProtection="1">
      <alignment horizontal="center" vertical="center" wrapText="1"/>
      <protection/>
    </xf>
    <xf numFmtId="174" fontId="22" fillId="0" borderId="12" xfId="0" applyNumberFormat="1" applyFont="1" applyFill="1" applyBorder="1" applyAlignment="1" applyProtection="1">
      <alignment horizontal="center" vertical="center" wrapText="1"/>
      <protection/>
    </xf>
    <xf numFmtId="174" fontId="22" fillId="0" borderId="52" xfId="0" applyNumberFormat="1" applyFont="1" applyFill="1" applyBorder="1" applyAlignment="1" applyProtection="1">
      <alignment horizontal="center" vertical="center" wrapText="1"/>
      <protection/>
    </xf>
    <xf numFmtId="174" fontId="0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4" fontId="21" fillId="0" borderId="16" xfId="0" applyNumberFormat="1" applyFont="1" applyFill="1" applyBorder="1" applyAlignment="1" applyProtection="1">
      <alignment horizontal="right" vertical="center" wrapText="1" indent="1"/>
      <protection/>
    </xf>
    <xf numFmtId="49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left" vertical="center" wrapText="1" indent="1"/>
      <protection/>
    </xf>
    <xf numFmtId="174" fontId="30" fillId="0" borderId="0" xfId="57" applyNumberFormat="1" applyFont="1" applyFill="1" applyBorder="1" applyAlignment="1" applyProtection="1">
      <alignment horizontal="right" vertical="center" wrapText="1"/>
      <protection/>
    </xf>
    <xf numFmtId="0" fontId="33" fillId="0" borderId="0" xfId="57" applyFont="1" applyFill="1" applyAlignment="1" applyProtection="1">
      <alignment horizontal="right" vertical="center"/>
      <protection/>
    </xf>
    <xf numFmtId="0" fontId="31" fillId="0" borderId="43" xfId="0" applyFont="1" applyFill="1" applyBorder="1" applyAlignment="1" applyProtection="1">
      <alignment horizontal="right" vertical="center"/>
      <protection/>
    </xf>
    <xf numFmtId="174" fontId="30" fillId="0" borderId="0" xfId="0" applyNumberFormat="1" applyFont="1" applyFill="1" applyBorder="1" applyAlignment="1" applyProtection="1" quotePrefix="1">
      <alignment horizontal="right" vertical="center" wrapText="1"/>
      <protection/>
    </xf>
    <xf numFmtId="0" fontId="20" fillId="0" borderId="0" xfId="57" applyFont="1" applyFill="1" applyBorder="1" applyAlignment="1" applyProtection="1">
      <alignment horizontal="center"/>
      <protection/>
    </xf>
    <xf numFmtId="0" fontId="30" fillId="0" borderId="0" xfId="57" applyFont="1" applyFill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174" fontId="30" fillId="0" borderId="43" xfId="57" applyNumberFormat="1" applyFont="1" applyFill="1" applyBorder="1" applyAlignment="1" applyProtection="1">
      <alignment horizontal="right" vertical="center" wrapText="1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26"/>
  <sheetViews>
    <sheetView view="pageLayout" zoomScaleNormal="130" zoomScaleSheetLayoutView="100" workbookViewId="0" topLeftCell="A1">
      <selection activeCell="F17" sqref="F17"/>
    </sheetView>
  </sheetViews>
  <sheetFormatPr defaultColWidth="9.00390625" defaultRowHeight="12.75"/>
  <cols>
    <col min="1" max="1" width="6.875" style="1" customWidth="1"/>
    <col min="2" max="2" width="55.125" style="4" customWidth="1"/>
    <col min="3" max="5" width="16.375" style="1" customWidth="1"/>
    <col min="6" max="6" width="55.125" style="1" customWidth="1"/>
    <col min="7" max="9" width="16.375" style="1" customWidth="1"/>
    <col min="10" max="10" width="4.875" style="1" customWidth="1"/>
    <col min="11" max="16384" width="9.375" style="1" customWidth="1"/>
  </cols>
  <sheetData>
    <row r="1" spans="2:10" ht="39.75" customHeight="1">
      <c r="B1" s="2" t="s">
        <v>50</v>
      </c>
      <c r="C1" s="3"/>
      <c r="D1" s="3"/>
      <c r="E1" s="3"/>
      <c r="F1" s="3"/>
      <c r="G1" s="3"/>
      <c r="H1" s="3"/>
      <c r="I1" s="3"/>
      <c r="J1" s="257"/>
    </row>
    <row r="2" spans="2:10" ht="16.5" thickBot="1">
      <c r="B2" s="32" t="s">
        <v>52</v>
      </c>
      <c r="H2" s="33"/>
      <c r="I2" s="33" t="s">
        <v>53</v>
      </c>
      <c r="J2" s="257"/>
    </row>
    <row r="3" spans="1:10" ht="13.5" thickBot="1">
      <c r="A3" s="255" t="s">
        <v>0</v>
      </c>
      <c r="B3" s="8" t="s">
        <v>1</v>
      </c>
      <c r="C3" s="9"/>
      <c r="D3" s="9"/>
      <c r="E3" s="10"/>
      <c r="F3" s="269" t="s">
        <v>2</v>
      </c>
      <c r="G3" s="270"/>
      <c r="H3" s="270"/>
      <c r="I3" s="271"/>
      <c r="J3" s="257"/>
    </row>
    <row r="4" spans="1:10" s="5" customFormat="1" ht="26.25" thickBot="1">
      <c r="A4" s="256"/>
      <c r="B4" s="11" t="s">
        <v>3</v>
      </c>
      <c r="C4" s="12" t="s">
        <v>332</v>
      </c>
      <c r="D4" s="12" t="s">
        <v>336</v>
      </c>
      <c r="E4" s="13" t="s">
        <v>337</v>
      </c>
      <c r="F4" s="11" t="s">
        <v>3</v>
      </c>
      <c r="G4" s="12" t="s">
        <v>332</v>
      </c>
      <c r="H4" s="12" t="s">
        <v>336</v>
      </c>
      <c r="I4" s="13" t="s">
        <v>337</v>
      </c>
      <c r="J4" s="257"/>
    </row>
    <row r="5" spans="1:10" s="6" customFormat="1" ht="13.5" thickBot="1">
      <c r="A5" s="14">
        <v>1</v>
      </c>
      <c r="B5" s="11">
        <v>2</v>
      </c>
      <c r="C5" s="12" t="s">
        <v>4</v>
      </c>
      <c r="D5" s="12" t="s">
        <v>5</v>
      </c>
      <c r="E5" s="13" t="s">
        <v>6</v>
      </c>
      <c r="F5" s="11" t="s">
        <v>19</v>
      </c>
      <c r="G5" s="12" t="s">
        <v>22</v>
      </c>
      <c r="H5" s="12" t="s">
        <v>56</v>
      </c>
      <c r="I5" s="272" t="s">
        <v>57</v>
      </c>
      <c r="J5" s="257"/>
    </row>
    <row r="6" spans="1:10" ht="12.75">
      <c r="A6" s="34" t="s">
        <v>7</v>
      </c>
      <c r="B6" s="15" t="s">
        <v>8</v>
      </c>
      <c r="C6" s="16">
        <f>18729828+11389348</f>
        <v>30119176</v>
      </c>
      <c r="D6" s="16">
        <f aca="true" t="shared" si="0" ref="D6:D12">E6-C6</f>
        <v>0</v>
      </c>
      <c r="E6" s="17">
        <v>30119176</v>
      </c>
      <c r="F6" s="15" t="s">
        <v>9</v>
      </c>
      <c r="G6" s="16">
        <v>32564526</v>
      </c>
      <c r="H6" s="273">
        <v>8067234</v>
      </c>
      <c r="I6" s="274">
        <f aca="true" t="shared" si="1" ref="I6:I12">G6+H6</f>
        <v>40631760</v>
      </c>
      <c r="J6" s="257"/>
    </row>
    <row r="7" spans="1:10" ht="25.5">
      <c r="A7" s="35" t="s">
        <v>10</v>
      </c>
      <c r="B7" s="18" t="s">
        <v>11</v>
      </c>
      <c r="C7" s="19">
        <v>1050000</v>
      </c>
      <c r="D7" s="19">
        <f t="shared" si="0"/>
        <v>9255729</v>
      </c>
      <c r="E7" s="20">
        <v>10305729</v>
      </c>
      <c r="F7" s="18" t="s">
        <v>12</v>
      </c>
      <c r="G7" s="19">
        <v>6027427</v>
      </c>
      <c r="H7" s="19">
        <v>844521</v>
      </c>
      <c r="I7" s="20">
        <f t="shared" si="1"/>
        <v>6871948</v>
      </c>
      <c r="J7" s="257"/>
    </row>
    <row r="8" spans="1:10" ht="12.75">
      <c r="A8" s="35" t="s">
        <v>4</v>
      </c>
      <c r="B8" s="18" t="s">
        <v>13</v>
      </c>
      <c r="C8" s="19"/>
      <c r="D8" s="19">
        <f t="shared" si="0"/>
        <v>0</v>
      </c>
      <c r="E8" s="20"/>
      <c r="F8" s="18" t="s">
        <v>14</v>
      </c>
      <c r="G8" s="19">
        <v>14397335</v>
      </c>
      <c r="H8" s="19">
        <v>1230253</v>
      </c>
      <c r="I8" s="20">
        <f t="shared" si="1"/>
        <v>15627588</v>
      </c>
      <c r="J8" s="257"/>
    </row>
    <row r="9" spans="1:10" ht="12.75">
      <c r="A9" s="35" t="s">
        <v>5</v>
      </c>
      <c r="B9" s="18" t="s">
        <v>15</v>
      </c>
      <c r="C9" s="19">
        <f>5056489+1155148</f>
        <v>6211637</v>
      </c>
      <c r="D9" s="19">
        <f t="shared" si="0"/>
        <v>0</v>
      </c>
      <c r="E9" s="20">
        <v>6211637</v>
      </c>
      <c r="F9" s="18" t="s">
        <v>16</v>
      </c>
      <c r="G9" s="19">
        <v>2101000</v>
      </c>
      <c r="H9" s="19"/>
      <c r="I9" s="20">
        <f t="shared" si="1"/>
        <v>2101000</v>
      </c>
      <c r="J9" s="257"/>
    </row>
    <row r="10" spans="1:10" ht="12.75">
      <c r="A10" s="35" t="s">
        <v>6</v>
      </c>
      <c r="B10" s="24" t="s">
        <v>17</v>
      </c>
      <c r="C10" s="19"/>
      <c r="D10" s="19">
        <f t="shared" si="0"/>
        <v>0</v>
      </c>
      <c r="E10" s="20"/>
      <c r="F10" s="18" t="s">
        <v>18</v>
      </c>
      <c r="G10" s="19">
        <f>11652414+240000</f>
        <v>11892414</v>
      </c>
      <c r="H10" s="19">
        <v>-2740836</v>
      </c>
      <c r="I10" s="20">
        <f t="shared" si="1"/>
        <v>9151578</v>
      </c>
      <c r="J10" s="257"/>
    </row>
    <row r="11" spans="1:10" ht="12.75">
      <c r="A11" s="35" t="s">
        <v>19</v>
      </c>
      <c r="B11" s="18" t="s">
        <v>20</v>
      </c>
      <c r="C11" s="19"/>
      <c r="D11" s="19">
        <f t="shared" si="0"/>
        <v>0</v>
      </c>
      <c r="E11" s="20"/>
      <c r="F11" s="18" t="s">
        <v>21</v>
      </c>
      <c r="G11" s="19">
        <v>445613</v>
      </c>
      <c r="H11" s="19">
        <v>894557</v>
      </c>
      <c r="I11" s="20">
        <f t="shared" si="1"/>
        <v>1340170</v>
      </c>
      <c r="J11" s="257"/>
    </row>
    <row r="12" spans="1:10" ht="13.5" thickBot="1">
      <c r="A12" s="35" t="s">
        <v>22</v>
      </c>
      <c r="B12" s="18" t="s">
        <v>23</v>
      </c>
      <c r="C12" s="19">
        <f>302000+1500+392000+1150338</f>
        <v>1845838</v>
      </c>
      <c r="D12" s="19">
        <f t="shared" si="0"/>
        <v>0</v>
      </c>
      <c r="E12" s="20">
        <f>1845838</f>
        <v>1845838</v>
      </c>
      <c r="F12" s="21"/>
      <c r="G12" s="19"/>
      <c r="H12" s="275"/>
      <c r="I12" s="276">
        <f t="shared" si="1"/>
        <v>0</v>
      </c>
      <c r="J12" s="257"/>
    </row>
    <row r="13" spans="1:10" ht="13.5" thickBot="1">
      <c r="A13" s="14" t="s">
        <v>56</v>
      </c>
      <c r="B13" s="7" t="s">
        <v>54</v>
      </c>
      <c r="C13" s="22">
        <f>+C6+C7+C9+C10+C11+C12</f>
        <v>39226651</v>
      </c>
      <c r="D13" s="22">
        <f>+D6+D7+D9+D10+D11+D12</f>
        <v>9255729</v>
      </c>
      <c r="E13" s="23">
        <f>+E6+E7+E9+E10+E11+E12</f>
        <v>48482380</v>
      </c>
      <c r="F13" s="7" t="s">
        <v>55</v>
      </c>
      <c r="G13" s="22">
        <f>SUM(G6:G12)</f>
        <v>67428315</v>
      </c>
      <c r="H13" s="22">
        <f>SUM(H6:H12)</f>
        <v>8295729</v>
      </c>
      <c r="I13" s="249">
        <f>SUM(I6:I12)</f>
        <v>75724044</v>
      </c>
      <c r="J13" s="257"/>
    </row>
    <row r="14" spans="1:10" ht="12.75">
      <c r="A14" s="36" t="s">
        <v>57</v>
      </c>
      <c r="B14" s="29" t="s">
        <v>60</v>
      </c>
      <c r="C14" s="25">
        <f>C15</f>
        <v>20851453</v>
      </c>
      <c r="D14" s="25"/>
      <c r="E14" s="267">
        <v>20851453</v>
      </c>
      <c r="F14" s="31" t="s">
        <v>51</v>
      </c>
      <c r="G14" s="28">
        <v>1204367</v>
      </c>
      <c r="H14" s="273"/>
      <c r="I14" s="274">
        <v>1204367</v>
      </c>
      <c r="J14" s="257"/>
    </row>
    <row r="15" spans="1:10" ht="12.75">
      <c r="A15" s="36" t="s">
        <v>59</v>
      </c>
      <c r="B15" s="18" t="s">
        <v>29</v>
      </c>
      <c r="C15" s="19">
        <v>20851453</v>
      </c>
      <c r="D15" s="19"/>
      <c r="E15" s="20">
        <v>20851453</v>
      </c>
      <c r="F15" s="18" t="s">
        <v>30</v>
      </c>
      <c r="G15" s="19"/>
      <c r="H15" s="19"/>
      <c r="I15" s="20"/>
      <c r="J15" s="257"/>
    </row>
    <row r="16" spans="1:10" ht="12.75">
      <c r="A16" s="36" t="s">
        <v>24</v>
      </c>
      <c r="B16" s="18" t="s">
        <v>32</v>
      </c>
      <c r="C16" s="19"/>
      <c r="D16" s="19"/>
      <c r="E16" s="20"/>
      <c r="F16" s="18" t="s">
        <v>33</v>
      </c>
      <c r="G16" s="19"/>
      <c r="H16" s="19"/>
      <c r="I16" s="20"/>
      <c r="J16" s="257"/>
    </row>
    <row r="17" spans="1:10" ht="12.75">
      <c r="A17" s="36" t="s">
        <v>25</v>
      </c>
      <c r="B17" s="18" t="s">
        <v>35</v>
      </c>
      <c r="C17" s="19"/>
      <c r="D17" s="19"/>
      <c r="E17" s="20"/>
      <c r="F17" s="18" t="s">
        <v>36</v>
      </c>
      <c r="G17" s="19"/>
      <c r="H17" s="19"/>
      <c r="I17" s="20"/>
      <c r="J17" s="257"/>
    </row>
    <row r="18" spans="1:10" ht="12.75">
      <c r="A18" s="36" t="s">
        <v>26</v>
      </c>
      <c r="B18" s="18" t="s">
        <v>38</v>
      </c>
      <c r="C18" s="19">
        <v>1000000</v>
      </c>
      <c r="D18" s="28"/>
      <c r="E18" s="26">
        <v>1000000</v>
      </c>
      <c r="F18" s="24" t="s">
        <v>39</v>
      </c>
      <c r="G18" s="19"/>
      <c r="H18" s="19"/>
      <c r="I18" s="20"/>
      <c r="J18" s="257"/>
    </row>
    <row r="19" spans="1:10" ht="12.75">
      <c r="A19" s="36" t="s">
        <v>27</v>
      </c>
      <c r="B19" s="30" t="s">
        <v>62</v>
      </c>
      <c r="C19" s="27">
        <f>C21</f>
        <v>19466747</v>
      </c>
      <c r="D19" s="27"/>
      <c r="E19" s="268">
        <v>19466747</v>
      </c>
      <c r="F19" s="18" t="s">
        <v>41</v>
      </c>
      <c r="G19" s="19"/>
      <c r="H19" s="19"/>
      <c r="I19" s="20"/>
      <c r="J19" s="257"/>
    </row>
    <row r="20" spans="1:10" ht="12.75">
      <c r="A20" s="36" t="s">
        <v>28</v>
      </c>
      <c r="B20" s="24" t="s">
        <v>43</v>
      </c>
      <c r="C20" s="28"/>
      <c r="D20" s="28"/>
      <c r="E20" s="26"/>
      <c r="F20" s="15" t="s">
        <v>44</v>
      </c>
      <c r="G20" s="28"/>
      <c r="H20" s="19"/>
      <c r="I20" s="20"/>
      <c r="J20" s="257"/>
    </row>
    <row r="21" spans="1:10" ht="13.5" thickBot="1">
      <c r="A21" s="36" t="s">
        <v>31</v>
      </c>
      <c r="B21" s="18" t="s">
        <v>45</v>
      </c>
      <c r="C21" s="19">
        <v>19466747</v>
      </c>
      <c r="D21" s="19"/>
      <c r="E21" s="20">
        <v>19466747</v>
      </c>
      <c r="F21" s="21"/>
      <c r="G21" s="19"/>
      <c r="H21" s="275"/>
      <c r="I21" s="276"/>
      <c r="J21" s="257"/>
    </row>
    <row r="22" spans="1:10" ht="26.25" thickBot="1">
      <c r="A22" s="14" t="s">
        <v>34</v>
      </c>
      <c r="B22" s="7" t="s">
        <v>58</v>
      </c>
      <c r="C22" s="22">
        <f>+C14+C19+C18</f>
        <v>41318200</v>
      </c>
      <c r="D22" s="22">
        <f>+D14+D19+D18</f>
        <v>0</v>
      </c>
      <c r="E22" s="23">
        <f>+E14+E19+E18</f>
        <v>41318200</v>
      </c>
      <c r="F22" s="7" t="s">
        <v>61</v>
      </c>
      <c r="G22" s="22">
        <f>+G14+G15+G16+G17+G18+G19+G20</f>
        <v>1204367</v>
      </c>
      <c r="H22" s="22">
        <f>+H14+H15+H16+H17+H18+H19+H20</f>
        <v>0</v>
      </c>
      <c r="I22" s="23">
        <f>+I14+I15+I16+I17+I18+I19+I20</f>
        <v>1204367</v>
      </c>
      <c r="J22" s="257"/>
    </row>
    <row r="23" spans="1:10" ht="13.5" thickBot="1">
      <c r="A23" s="14" t="s">
        <v>37</v>
      </c>
      <c r="B23" s="7" t="s">
        <v>63</v>
      </c>
      <c r="C23" s="22">
        <f>+C13+C22</f>
        <v>80544851</v>
      </c>
      <c r="D23" s="22">
        <f>+D13+D22</f>
        <v>9255729</v>
      </c>
      <c r="E23" s="23">
        <f>+E13+E22</f>
        <v>89800580</v>
      </c>
      <c r="F23" s="7" t="s">
        <v>64</v>
      </c>
      <c r="G23" s="22">
        <f>+G13+G22</f>
        <v>68632682</v>
      </c>
      <c r="H23" s="22">
        <f>+H13+H22</f>
        <v>8295729</v>
      </c>
      <c r="I23" s="23">
        <f>+I13+I22</f>
        <v>76928411</v>
      </c>
      <c r="J23" s="257"/>
    </row>
    <row r="24" spans="1:10" ht="13.5" thickBot="1">
      <c r="A24" s="14" t="s">
        <v>40</v>
      </c>
      <c r="B24" s="7" t="s">
        <v>46</v>
      </c>
      <c r="C24" s="22"/>
      <c r="D24" s="22"/>
      <c r="E24" s="23"/>
      <c r="F24" s="7" t="s">
        <v>47</v>
      </c>
      <c r="G24" s="22"/>
      <c r="H24" s="22"/>
      <c r="I24" s="23"/>
      <c r="J24" s="257"/>
    </row>
    <row r="25" spans="1:10" ht="13.5" thickBot="1">
      <c r="A25" s="14" t="s">
        <v>42</v>
      </c>
      <c r="B25" s="7" t="s">
        <v>48</v>
      </c>
      <c r="C25" s="22">
        <f>IF(C13+C14-G23&lt;0,G23-(C13+C14),"-")</f>
        <v>8554578</v>
      </c>
      <c r="D25" s="22" t="str">
        <f>IF(D13+D14-H23&lt;0,H23-(D13+D14),"-")</f>
        <v>-</v>
      </c>
      <c r="E25" s="23">
        <f>IF(E13+E14-I23&lt;0,I23-(E13+E14),"-")</f>
        <v>7594578</v>
      </c>
      <c r="F25" s="7" t="s">
        <v>49</v>
      </c>
      <c r="G25" s="22"/>
      <c r="H25" s="22"/>
      <c r="I25" s="23"/>
      <c r="J25" s="257"/>
    </row>
    <row r="26" spans="2:6" ht="18.75">
      <c r="B26" s="258"/>
      <c r="C26" s="258"/>
      <c r="D26" s="258"/>
      <c r="E26" s="258"/>
      <c r="F26" s="258"/>
    </row>
  </sheetData>
  <sheetProtection/>
  <mergeCells count="4">
    <mergeCell ref="A3:A4"/>
    <mergeCell ref="J1:J25"/>
    <mergeCell ref="B26:F26"/>
    <mergeCell ref="F3:I3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70" r:id="rId1"/>
  <headerFooter alignWithMargins="0">
    <oddHeader xml:space="preserve">&amp;R&amp;"Times New Roman CE,Félkövér dőlt"&amp;11 1. sz.melléklet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28"/>
  <sheetViews>
    <sheetView view="pageBreakPreview" zoomScale="115" zoomScaleSheetLayoutView="115" workbookViewId="0" topLeftCell="A1">
      <selection activeCell="F24" sqref="F24"/>
    </sheetView>
  </sheetViews>
  <sheetFormatPr defaultColWidth="9.00390625" defaultRowHeight="12.75"/>
  <cols>
    <col min="1" max="1" width="6.875" style="4" customWidth="1"/>
    <col min="2" max="2" width="58.875" style="4" customWidth="1"/>
    <col min="3" max="5" width="14.875" style="1" customWidth="1"/>
    <col min="6" max="6" width="60.50390625" style="1" customWidth="1"/>
    <col min="7" max="9" width="16.375" style="1" customWidth="1"/>
    <col min="10" max="10" width="4.875" style="1" customWidth="1"/>
    <col min="11" max="16384" width="9.375" style="1" customWidth="1"/>
  </cols>
  <sheetData>
    <row r="1" spans="2:10" ht="31.5">
      <c r="B1" s="2" t="s">
        <v>101</v>
      </c>
      <c r="C1" s="3"/>
      <c r="D1" s="3"/>
      <c r="E1" s="3"/>
      <c r="F1" s="3"/>
      <c r="G1" s="3"/>
      <c r="H1" s="3"/>
      <c r="I1" s="3"/>
      <c r="J1" s="257"/>
    </row>
    <row r="2" spans="2:10" ht="16.5" thickBot="1">
      <c r="B2" s="32" t="s">
        <v>52</v>
      </c>
      <c r="G2" s="33"/>
      <c r="H2" s="33"/>
      <c r="I2" s="33" t="s">
        <v>53</v>
      </c>
      <c r="J2" s="257"/>
    </row>
    <row r="3" spans="1:10" ht="13.5" thickBot="1">
      <c r="A3" s="259" t="s">
        <v>0</v>
      </c>
      <c r="B3" s="8" t="s">
        <v>1</v>
      </c>
      <c r="C3" s="9"/>
      <c r="D3" s="9"/>
      <c r="E3" s="10"/>
      <c r="F3" s="8" t="s">
        <v>2</v>
      </c>
      <c r="G3" s="9"/>
      <c r="H3" s="9"/>
      <c r="I3" s="10"/>
      <c r="J3" s="257"/>
    </row>
    <row r="4" spans="1:10" s="5" customFormat="1" ht="26.25" thickBot="1">
      <c r="A4" s="260"/>
      <c r="B4" s="11" t="s">
        <v>3</v>
      </c>
      <c r="C4" s="12" t="s">
        <v>340</v>
      </c>
      <c r="D4" s="12" t="s">
        <v>338</v>
      </c>
      <c r="E4" s="13" t="s">
        <v>339</v>
      </c>
      <c r="F4" s="11" t="s">
        <v>3</v>
      </c>
      <c r="G4" s="12" t="s">
        <v>340</v>
      </c>
      <c r="H4" s="12" t="s">
        <v>338</v>
      </c>
      <c r="I4" s="13" t="s">
        <v>339</v>
      </c>
      <c r="J4" s="257"/>
    </row>
    <row r="5" spans="1:10" s="5" customFormat="1" ht="13.5" thickBot="1">
      <c r="A5" s="14">
        <v>1</v>
      </c>
      <c r="B5" s="11">
        <v>2</v>
      </c>
      <c r="C5" s="12">
        <v>3</v>
      </c>
      <c r="D5" s="12">
        <v>4</v>
      </c>
      <c r="E5" s="13">
        <v>5</v>
      </c>
      <c r="F5" s="11">
        <v>6</v>
      </c>
      <c r="G5" s="12">
        <v>7</v>
      </c>
      <c r="H5" s="12">
        <v>8</v>
      </c>
      <c r="I5" s="13">
        <v>9</v>
      </c>
      <c r="J5" s="257"/>
    </row>
    <row r="6" spans="1:10" ht="12.75">
      <c r="A6" s="34" t="s">
        <v>7</v>
      </c>
      <c r="B6" s="15" t="s">
        <v>100</v>
      </c>
      <c r="C6" s="16">
        <v>256604536</v>
      </c>
      <c r="D6" s="16">
        <f>E6-C6</f>
        <v>8634000</v>
      </c>
      <c r="E6" s="17">
        <v>265238536</v>
      </c>
      <c r="F6" s="15" t="s">
        <v>99</v>
      </c>
      <c r="G6" s="16">
        <v>269662475</v>
      </c>
      <c r="H6" s="16"/>
      <c r="I6" s="17">
        <f>H6+G6</f>
        <v>269662475</v>
      </c>
      <c r="J6" s="257"/>
    </row>
    <row r="7" spans="1:10" ht="12.75">
      <c r="A7" s="34" t="s">
        <v>10</v>
      </c>
      <c r="B7" s="18" t="s">
        <v>98</v>
      </c>
      <c r="C7" s="19">
        <f>195967177+23365937</f>
        <v>219333114</v>
      </c>
      <c r="D7" s="16">
        <f>E7-C7</f>
        <v>0</v>
      </c>
      <c r="E7" s="20">
        <v>219333114</v>
      </c>
      <c r="F7" s="18" t="s">
        <v>97</v>
      </c>
      <c r="G7" s="19">
        <v>197797800</v>
      </c>
      <c r="H7" s="19"/>
      <c r="I7" s="20">
        <f>H7+G7</f>
        <v>197797800</v>
      </c>
      <c r="J7" s="257"/>
    </row>
    <row r="8" spans="1:10" ht="12.75">
      <c r="A8" s="34" t="s">
        <v>4</v>
      </c>
      <c r="B8" s="18" t="s">
        <v>96</v>
      </c>
      <c r="C8" s="19"/>
      <c r="D8" s="19"/>
      <c r="E8" s="20"/>
      <c r="F8" s="18" t="s">
        <v>95</v>
      </c>
      <c r="G8" s="19"/>
      <c r="H8" s="19">
        <v>9594000</v>
      </c>
      <c r="I8" s="20">
        <f>H8+G8</f>
        <v>9594000</v>
      </c>
      <c r="J8" s="257"/>
    </row>
    <row r="9" spans="1:10" ht="12.75">
      <c r="A9" s="34" t="s">
        <v>5</v>
      </c>
      <c r="B9" s="18" t="s">
        <v>94</v>
      </c>
      <c r="C9" s="19"/>
      <c r="D9" s="19"/>
      <c r="E9" s="20"/>
      <c r="F9" s="18" t="s">
        <v>93</v>
      </c>
      <c r="G9" s="19"/>
      <c r="H9" s="19"/>
      <c r="I9" s="20"/>
      <c r="J9" s="257"/>
    </row>
    <row r="10" spans="1:10" ht="12.75">
      <c r="A10" s="34" t="s">
        <v>6</v>
      </c>
      <c r="B10" s="18" t="s">
        <v>92</v>
      </c>
      <c r="C10" s="19"/>
      <c r="D10" s="19"/>
      <c r="E10" s="20"/>
      <c r="F10" s="18" t="s">
        <v>91</v>
      </c>
      <c r="G10" s="19"/>
      <c r="H10" s="19"/>
      <c r="I10" s="20"/>
      <c r="J10" s="257"/>
    </row>
    <row r="11" spans="1:10" ht="13.5" thickBot="1">
      <c r="A11" s="34" t="s">
        <v>19</v>
      </c>
      <c r="B11" s="18" t="s">
        <v>90</v>
      </c>
      <c r="C11" s="19">
        <v>1145770</v>
      </c>
      <c r="D11" s="19"/>
      <c r="E11" s="20">
        <v>1145770</v>
      </c>
      <c r="F11" s="24" t="s">
        <v>21</v>
      </c>
      <c r="G11" s="19"/>
      <c r="H11" s="19"/>
      <c r="I11" s="20"/>
      <c r="J11" s="257"/>
    </row>
    <row r="12" spans="1:10" ht="13.5" thickBot="1">
      <c r="A12" s="14" t="s">
        <v>22</v>
      </c>
      <c r="B12" s="7" t="s">
        <v>89</v>
      </c>
      <c r="C12" s="22">
        <f>+C6+C8+C9+C11</f>
        <v>257750306</v>
      </c>
      <c r="D12" s="22">
        <f>+D6+D8+D9+D11</f>
        <v>8634000</v>
      </c>
      <c r="E12" s="23">
        <f>+E6+E8+E9+E11</f>
        <v>266384306</v>
      </c>
      <c r="F12" s="7" t="s">
        <v>88</v>
      </c>
      <c r="G12" s="22">
        <f>+G6+G8+G10+G11</f>
        <v>269662475</v>
      </c>
      <c r="H12" s="22">
        <f>+H6+H8+H10+H11</f>
        <v>9594000</v>
      </c>
      <c r="I12" s="23">
        <f>+I6+I8+I10+I11</f>
        <v>279256475</v>
      </c>
      <c r="J12" s="257"/>
    </row>
    <row r="13" spans="1:10" ht="12.75">
      <c r="A13" s="42" t="s">
        <v>56</v>
      </c>
      <c r="B13" s="29" t="s">
        <v>87</v>
      </c>
      <c r="C13" s="43"/>
      <c r="D13" s="43"/>
      <c r="E13" s="277"/>
      <c r="F13" s="18" t="s">
        <v>86</v>
      </c>
      <c r="G13" s="16"/>
      <c r="H13" s="16"/>
      <c r="I13" s="17"/>
      <c r="J13" s="257"/>
    </row>
    <row r="14" spans="1:10" ht="12.75">
      <c r="A14" s="39" t="s">
        <v>57</v>
      </c>
      <c r="B14" s="41" t="s">
        <v>85</v>
      </c>
      <c r="C14" s="19"/>
      <c r="D14" s="19"/>
      <c r="E14" s="20"/>
      <c r="F14" s="18" t="s">
        <v>84</v>
      </c>
      <c r="G14" s="19"/>
      <c r="H14" s="19"/>
      <c r="I14" s="20"/>
      <c r="J14" s="257"/>
    </row>
    <row r="15" spans="1:10" ht="12.75">
      <c r="A15" s="39" t="s">
        <v>59</v>
      </c>
      <c r="B15" s="41" t="s">
        <v>83</v>
      </c>
      <c r="C15" s="19"/>
      <c r="D15" s="19"/>
      <c r="E15" s="20"/>
      <c r="F15" s="18" t="s">
        <v>33</v>
      </c>
      <c r="G15" s="19"/>
      <c r="H15" s="19"/>
      <c r="I15" s="20"/>
      <c r="J15" s="257"/>
    </row>
    <row r="16" spans="1:10" ht="12.75">
      <c r="A16" s="39" t="s">
        <v>24</v>
      </c>
      <c r="B16" s="41" t="s">
        <v>82</v>
      </c>
      <c r="C16" s="19"/>
      <c r="D16" s="19"/>
      <c r="E16" s="20"/>
      <c r="F16" s="18" t="s">
        <v>36</v>
      </c>
      <c r="G16" s="19"/>
      <c r="H16" s="19"/>
      <c r="I16" s="20"/>
      <c r="J16" s="257"/>
    </row>
    <row r="17" spans="1:10" ht="12.75">
      <c r="A17" s="39" t="s">
        <v>25</v>
      </c>
      <c r="B17" s="41" t="s">
        <v>81</v>
      </c>
      <c r="C17" s="19"/>
      <c r="D17" s="19"/>
      <c r="E17" s="20"/>
      <c r="F17" s="24" t="s">
        <v>39</v>
      </c>
      <c r="G17" s="19"/>
      <c r="H17" s="19"/>
      <c r="I17" s="20"/>
      <c r="J17" s="257"/>
    </row>
    <row r="18" spans="1:10" ht="12.75">
      <c r="A18" s="39" t="s">
        <v>26</v>
      </c>
      <c r="B18" s="41" t="s">
        <v>80</v>
      </c>
      <c r="C18" s="19"/>
      <c r="D18" s="19"/>
      <c r="E18" s="20"/>
      <c r="F18" s="18" t="s">
        <v>79</v>
      </c>
      <c r="G18" s="19"/>
      <c r="H18" s="19"/>
      <c r="I18" s="20"/>
      <c r="J18" s="257"/>
    </row>
    <row r="19" spans="1:10" ht="12.75">
      <c r="A19" s="42" t="s">
        <v>27</v>
      </c>
      <c r="B19" s="30" t="s">
        <v>78</v>
      </c>
      <c r="C19" s="27"/>
      <c r="D19" s="27"/>
      <c r="E19" s="268"/>
      <c r="F19" s="15" t="s">
        <v>44</v>
      </c>
      <c r="G19" s="19"/>
      <c r="H19" s="19"/>
      <c r="I19" s="20"/>
      <c r="J19" s="257"/>
    </row>
    <row r="20" spans="1:10" ht="12.75">
      <c r="A20" s="39" t="s">
        <v>28</v>
      </c>
      <c r="B20" s="41" t="s">
        <v>77</v>
      </c>
      <c r="C20" s="19"/>
      <c r="D20" s="19"/>
      <c r="E20" s="20"/>
      <c r="F20" s="15" t="s">
        <v>76</v>
      </c>
      <c r="G20" s="19"/>
      <c r="H20" s="19"/>
      <c r="I20" s="20"/>
      <c r="J20" s="257"/>
    </row>
    <row r="21" spans="1:10" ht="12.75">
      <c r="A21" s="39" t="s">
        <v>31</v>
      </c>
      <c r="B21" s="41" t="s">
        <v>75</v>
      </c>
      <c r="C21" s="19"/>
      <c r="D21" s="19"/>
      <c r="E21" s="20"/>
      <c r="F21" s="37"/>
      <c r="G21" s="19"/>
      <c r="H21" s="19"/>
      <c r="I21" s="20"/>
      <c r="J21" s="257"/>
    </row>
    <row r="22" spans="1:10" ht="12.75">
      <c r="A22" s="39" t="s">
        <v>34</v>
      </c>
      <c r="B22" s="41" t="s">
        <v>74</v>
      </c>
      <c r="C22" s="19"/>
      <c r="D22" s="19"/>
      <c r="E22" s="20"/>
      <c r="F22" s="37"/>
      <c r="G22" s="19"/>
      <c r="H22" s="19"/>
      <c r="I22" s="20"/>
      <c r="J22" s="257"/>
    </row>
    <row r="23" spans="1:10" ht="12.75">
      <c r="A23" s="39" t="s">
        <v>37</v>
      </c>
      <c r="B23" s="40" t="s">
        <v>73</v>
      </c>
      <c r="C23" s="19"/>
      <c r="D23" s="19"/>
      <c r="E23" s="20"/>
      <c r="F23" s="21"/>
      <c r="G23" s="19"/>
      <c r="H23" s="19"/>
      <c r="I23" s="20"/>
      <c r="J23" s="257"/>
    </row>
    <row r="24" spans="1:10" ht="13.5" thickBot="1">
      <c r="A24" s="39" t="s">
        <v>40</v>
      </c>
      <c r="B24" s="38" t="s">
        <v>72</v>
      </c>
      <c r="C24" s="19"/>
      <c r="D24" s="19"/>
      <c r="E24" s="20"/>
      <c r="F24" s="37"/>
      <c r="G24" s="19"/>
      <c r="H24" s="19"/>
      <c r="I24" s="20"/>
      <c r="J24" s="257"/>
    </row>
    <row r="25" spans="1:10" ht="26.25" thickBot="1">
      <c r="A25" s="14" t="s">
        <v>42</v>
      </c>
      <c r="B25" s="7" t="s">
        <v>71</v>
      </c>
      <c r="C25" s="22"/>
      <c r="D25" s="22"/>
      <c r="E25" s="23"/>
      <c r="F25" s="7" t="s">
        <v>70</v>
      </c>
      <c r="G25" s="22"/>
      <c r="H25" s="22"/>
      <c r="I25" s="23"/>
      <c r="J25" s="257"/>
    </row>
    <row r="26" spans="1:10" ht="13.5" thickBot="1">
      <c r="A26" s="14" t="s">
        <v>69</v>
      </c>
      <c r="B26" s="7" t="s">
        <v>68</v>
      </c>
      <c r="C26" s="22">
        <f>+C12+C25</f>
        <v>257750306</v>
      </c>
      <c r="D26" s="22">
        <f>+D12+D25</f>
        <v>8634000</v>
      </c>
      <c r="E26" s="23">
        <f>+E12+E25</f>
        <v>266384306</v>
      </c>
      <c r="F26" s="7" t="s">
        <v>67</v>
      </c>
      <c r="G26" s="22">
        <f>+G12+G25</f>
        <v>269662475</v>
      </c>
      <c r="H26" s="22">
        <f>+H12+H25</f>
        <v>9594000</v>
      </c>
      <c r="I26" s="23">
        <f>+I12+I25</f>
        <v>279256475</v>
      </c>
      <c r="J26" s="257"/>
    </row>
    <row r="27" spans="1:10" ht="13.5" thickBot="1">
      <c r="A27" s="14" t="s">
        <v>66</v>
      </c>
      <c r="B27" s="7" t="s">
        <v>46</v>
      </c>
      <c r="C27" s="22"/>
      <c r="D27" s="22"/>
      <c r="E27" s="23"/>
      <c r="F27" s="7" t="s">
        <v>47</v>
      </c>
      <c r="G27" s="22"/>
      <c r="H27" s="22"/>
      <c r="I27" s="23"/>
      <c r="J27" s="257"/>
    </row>
    <row r="28" spans="1:10" ht="13.5" thickBot="1">
      <c r="A28" s="14" t="s">
        <v>65</v>
      </c>
      <c r="B28" s="7" t="s">
        <v>48</v>
      </c>
      <c r="C28" s="22">
        <f>+G26-C26</f>
        <v>11912169</v>
      </c>
      <c r="D28" s="22">
        <f>+H26-D26</f>
        <v>960000</v>
      </c>
      <c r="E28" s="23">
        <f>+I26-E26</f>
        <v>12872169</v>
      </c>
      <c r="F28" s="7" t="s">
        <v>49</v>
      </c>
      <c r="G28" s="22"/>
      <c r="H28" s="22"/>
      <c r="I28" s="23"/>
      <c r="J28" s="257"/>
    </row>
  </sheetData>
  <sheetProtection/>
  <mergeCells count="2">
    <mergeCell ref="A3:A4"/>
    <mergeCell ref="J1:J28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65" r:id="rId1"/>
  <headerFooter alignWithMargins="0">
    <oddHeader>&amp;R&amp;"Times New Roman CE,Félkövér 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155"/>
  <sheetViews>
    <sheetView view="pageBreakPreview" zoomScale="50" zoomScaleSheetLayoutView="50" workbookViewId="0" topLeftCell="A100">
      <selection activeCell="B66" sqref="B66"/>
    </sheetView>
  </sheetViews>
  <sheetFormatPr defaultColWidth="9.00390625" defaultRowHeight="12.75"/>
  <cols>
    <col min="1" max="1" width="9.50390625" style="96" customWidth="1"/>
    <col min="2" max="2" width="91.625" style="95" customWidth="1"/>
    <col min="3" max="5" width="21.625" style="94" customWidth="1"/>
    <col min="6" max="16384" width="9.375" style="93" customWidth="1"/>
  </cols>
  <sheetData>
    <row r="1" spans="1:5" ht="15.75" customHeight="1">
      <c r="A1" s="262" t="s">
        <v>321</v>
      </c>
      <c r="B1" s="262"/>
      <c r="C1" s="262"/>
      <c r="D1" s="93"/>
      <c r="E1" s="93"/>
    </row>
    <row r="2" spans="1:5" ht="15.75" customHeight="1" thickBot="1">
      <c r="A2" s="261"/>
      <c r="B2" s="261"/>
      <c r="C2" s="100"/>
      <c r="D2" s="100"/>
      <c r="E2" s="100" t="s">
        <v>106</v>
      </c>
    </row>
    <row r="3" spans="1:5" ht="32.25" thickBot="1">
      <c r="A3" s="113" t="s">
        <v>0</v>
      </c>
      <c r="B3" s="148" t="s">
        <v>103</v>
      </c>
      <c r="C3" s="44" t="s">
        <v>340</v>
      </c>
      <c r="D3" s="44" t="s">
        <v>338</v>
      </c>
      <c r="E3" s="44" t="s">
        <v>339</v>
      </c>
    </row>
    <row r="4" spans="1:5" s="103" customFormat="1" ht="16.5" thickBot="1">
      <c r="A4" s="145">
        <v>1</v>
      </c>
      <c r="B4" s="169">
        <v>2</v>
      </c>
      <c r="C4" s="168">
        <v>3</v>
      </c>
      <c r="D4" s="168">
        <v>3</v>
      </c>
      <c r="E4" s="168">
        <v>3</v>
      </c>
    </row>
    <row r="5" spans="1:5" s="103" customFormat="1" ht="16.5" thickBot="1">
      <c r="A5" s="113" t="s">
        <v>7</v>
      </c>
      <c r="B5" s="161" t="s">
        <v>319</v>
      </c>
      <c r="C5" s="160">
        <f>+C6+C7+C8+C9+C10+C11</f>
        <v>30119176</v>
      </c>
      <c r="D5" s="160">
        <f>+D6+D7+D8+D9+D10+D11</f>
        <v>0</v>
      </c>
      <c r="E5" s="160">
        <f>C5+D5</f>
        <v>30119176</v>
      </c>
    </row>
    <row r="6" spans="1:5" s="103" customFormat="1" ht="15.75">
      <c r="A6" s="116" t="s">
        <v>199</v>
      </c>
      <c r="B6" s="158" t="s">
        <v>318</v>
      </c>
      <c r="C6" s="164">
        <v>18729828</v>
      </c>
      <c r="D6" s="164"/>
      <c r="E6" s="164">
        <f>C6+D6</f>
        <v>18729828</v>
      </c>
    </row>
    <row r="7" spans="1:5" s="103" customFormat="1" ht="15.75">
      <c r="A7" s="136" t="s">
        <v>197</v>
      </c>
      <c r="B7" s="128" t="s">
        <v>317</v>
      </c>
      <c r="C7" s="163"/>
      <c r="D7" s="163"/>
      <c r="E7" s="163"/>
    </row>
    <row r="8" spans="1:5" s="103" customFormat="1" ht="15.75">
      <c r="A8" s="136" t="s">
        <v>196</v>
      </c>
      <c r="B8" s="128" t="s">
        <v>316</v>
      </c>
      <c r="C8" s="163">
        <f>7924378+1664970</f>
        <v>9589348</v>
      </c>
      <c r="D8" s="163"/>
      <c r="E8" s="164">
        <f>C8+D8</f>
        <v>9589348</v>
      </c>
    </row>
    <row r="9" spans="1:5" s="103" customFormat="1" ht="15.75">
      <c r="A9" s="136" t="s">
        <v>194</v>
      </c>
      <c r="B9" s="128" t="s">
        <v>315</v>
      </c>
      <c r="C9" s="163">
        <v>1800000</v>
      </c>
      <c r="D9" s="163"/>
      <c r="E9" s="164">
        <f>C9+D9</f>
        <v>1800000</v>
      </c>
    </row>
    <row r="10" spans="1:5" s="103" customFormat="1" ht="15.75">
      <c r="A10" s="136" t="s">
        <v>314</v>
      </c>
      <c r="B10" s="128" t="s">
        <v>313</v>
      </c>
      <c r="C10" s="163"/>
      <c r="D10" s="163"/>
      <c r="E10" s="163"/>
    </row>
    <row r="11" spans="1:5" s="103" customFormat="1" ht="16.5" thickBot="1">
      <c r="A11" s="124" t="s">
        <v>192</v>
      </c>
      <c r="B11" s="129" t="s">
        <v>312</v>
      </c>
      <c r="C11" s="163"/>
      <c r="D11" s="163"/>
      <c r="E11" s="163"/>
    </row>
    <row r="12" spans="1:5" s="103" customFormat="1" ht="16.5" thickBot="1">
      <c r="A12" s="113" t="s">
        <v>10</v>
      </c>
      <c r="B12" s="152" t="s">
        <v>311</v>
      </c>
      <c r="C12" s="160">
        <f>+C13+C14+C15+C16+C17+C18</f>
        <v>0</v>
      </c>
      <c r="D12" s="160">
        <f>+D13+D14+D15+D16+D17+D18</f>
        <v>11451499</v>
      </c>
      <c r="E12" s="160">
        <f>C12+D12</f>
        <v>11451499</v>
      </c>
    </row>
    <row r="13" spans="1:5" s="103" customFormat="1" ht="15.75">
      <c r="A13" s="116" t="s">
        <v>173</v>
      </c>
      <c r="B13" s="158" t="s">
        <v>310</v>
      </c>
      <c r="C13" s="164"/>
      <c r="D13" s="164"/>
      <c r="E13" s="164"/>
    </row>
    <row r="14" spans="1:5" s="103" customFormat="1" ht="15.75">
      <c r="A14" s="136" t="s">
        <v>172</v>
      </c>
      <c r="B14" s="128" t="s">
        <v>309</v>
      </c>
      <c r="C14" s="163"/>
      <c r="D14" s="163"/>
      <c r="E14" s="163"/>
    </row>
    <row r="15" spans="1:5" s="103" customFormat="1" ht="15.75">
      <c r="A15" s="136" t="s">
        <v>170</v>
      </c>
      <c r="B15" s="128" t="s">
        <v>308</v>
      </c>
      <c r="C15" s="163"/>
      <c r="D15" s="163">
        <v>1145770</v>
      </c>
      <c r="E15" s="164">
        <f>C15+D15</f>
        <v>1145770</v>
      </c>
    </row>
    <row r="16" spans="1:5" s="103" customFormat="1" ht="15.75">
      <c r="A16" s="136" t="s">
        <v>169</v>
      </c>
      <c r="B16" s="128" t="s">
        <v>307</v>
      </c>
      <c r="C16" s="163"/>
      <c r="D16" s="163"/>
      <c r="E16" s="163"/>
    </row>
    <row r="17" spans="1:5" s="103" customFormat="1" ht="15.75">
      <c r="A17" s="136" t="s">
        <v>167</v>
      </c>
      <c r="B17" s="128" t="s">
        <v>306</v>
      </c>
      <c r="C17" s="163"/>
      <c r="D17" s="163">
        <v>10305729</v>
      </c>
      <c r="E17" s="164">
        <f>C17+D17</f>
        <v>10305729</v>
      </c>
    </row>
    <row r="18" spans="1:5" s="103" customFormat="1" ht="16.5" thickBot="1">
      <c r="A18" s="124" t="s">
        <v>166</v>
      </c>
      <c r="B18" s="129" t="s">
        <v>305</v>
      </c>
      <c r="C18" s="162"/>
      <c r="D18" s="162"/>
      <c r="E18" s="162"/>
    </row>
    <row r="19" spans="1:5" s="103" customFormat="1" ht="16.5" thickBot="1">
      <c r="A19" s="113" t="s">
        <v>4</v>
      </c>
      <c r="B19" s="161" t="s">
        <v>304</v>
      </c>
      <c r="C19" s="160">
        <f>+C20+C21+C22+C23+C24</f>
        <v>257750306</v>
      </c>
      <c r="D19" s="160">
        <f>+D20+D21+D22+D23+D24</f>
        <v>7488230</v>
      </c>
      <c r="E19" s="160">
        <f>+E20+E21+E22+E23+E24</f>
        <v>265238536</v>
      </c>
    </row>
    <row r="20" spans="1:5" s="103" customFormat="1" ht="15.75">
      <c r="A20" s="116" t="s">
        <v>149</v>
      </c>
      <c r="B20" s="158" t="s">
        <v>303</v>
      </c>
      <c r="C20" s="164"/>
      <c r="D20" s="164"/>
      <c r="E20" s="164"/>
    </row>
    <row r="21" spans="1:5" s="103" customFormat="1" ht="15.75">
      <c r="A21" s="136" t="s">
        <v>147</v>
      </c>
      <c r="B21" s="128" t="s">
        <v>302</v>
      </c>
      <c r="C21" s="163"/>
      <c r="D21" s="163"/>
      <c r="E21" s="163"/>
    </row>
    <row r="22" spans="1:5" s="103" customFormat="1" ht="15.75">
      <c r="A22" s="136" t="s">
        <v>301</v>
      </c>
      <c r="B22" s="128" t="s">
        <v>300</v>
      </c>
      <c r="C22" s="163"/>
      <c r="D22" s="163"/>
      <c r="E22" s="163"/>
    </row>
    <row r="23" spans="1:5" s="103" customFormat="1" ht="15.75">
      <c r="A23" s="136" t="s">
        <v>299</v>
      </c>
      <c r="B23" s="128" t="s">
        <v>298</v>
      </c>
      <c r="C23" s="163">
        <v>1145770</v>
      </c>
      <c r="D23" s="163">
        <v>-1145770</v>
      </c>
      <c r="E23" s="164">
        <f aca="true" t="shared" si="0" ref="E23:E32">C23+D23</f>
        <v>0</v>
      </c>
    </row>
    <row r="24" spans="1:5" s="103" customFormat="1" ht="15.75">
      <c r="A24" s="136" t="s">
        <v>297</v>
      </c>
      <c r="B24" s="128" t="s">
        <v>296</v>
      </c>
      <c r="C24" s="163">
        <v>256604536</v>
      </c>
      <c r="D24" s="163">
        <v>8634000</v>
      </c>
      <c r="E24" s="164">
        <f t="shared" si="0"/>
        <v>265238536</v>
      </c>
    </row>
    <row r="25" spans="1:5" s="103" customFormat="1" ht="16.5" thickBot="1">
      <c r="A25" s="124" t="s">
        <v>295</v>
      </c>
      <c r="B25" s="129" t="s">
        <v>294</v>
      </c>
      <c r="C25" s="162">
        <f>195967177+23365937</f>
        <v>219333114</v>
      </c>
      <c r="D25" s="162"/>
      <c r="E25" s="164">
        <f t="shared" si="0"/>
        <v>219333114</v>
      </c>
    </row>
    <row r="26" spans="1:5" s="103" customFormat="1" ht="16.5" thickBot="1">
      <c r="A26" s="113" t="s">
        <v>293</v>
      </c>
      <c r="B26" s="161" t="s">
        <v>292</v>
      </c>
      <c r="C26" s="151">
        <f>+C27+C30+C32</f>
        <v>6211637</v>
      </c>
      <c r="D26" s="151">
        <f>+D27+D30+D32</f>
        <v>0</v>
      </c>
      <c r="E26" s="151">
        <f>+E27+E30+E32</f>
        <v>6211637</v>
      </c>
    </row>
    <row r="27" spans="1:5" s="103" customFormat="1" ht="15.75">
      <c r="A27" s="116" t="s">
        <v>291</v>
      </c>
      <c r="B27" s="158" t="s">
        <v>290</v>
      </c>
      <c r="C27" s="167">
        <v>5056489</v>
      </c>
      <c r="D27" s="167"/>
      <c r="E27" s="164">
        <f t="shared" si="0"/>
        <v>5056489</v>
      </c>
    </row>
    <row r="28" spans="1:5" s="103" customFormat="1" ht="15.75">
      <c r="A28" s="136" t="s">
        <v>289</v>
      </c>
      <c r="B28" s="128" t="s">
        <v>288</v>
      </c>
      <c r="C28" s="163">
        <v>5056489</v>
      </c>
      <c r="D28" s="163"/>
      <c r="E28" s="164">
        <f t="shared" si="0"/>
        <v>5056489</v>
      </c>
    </row>
    <row r="29" spans="1:5" s="103" customFormat="1" ht="15.75">
      <c r="A29" s="136" t="s">
        <v>287</v>
      </c>
      <c r="B29" s="128" t="s">
        <v>286</v>
      </c>
      <c r="C29" s="163"/>
      <c r="D29" s="163"/>
      <c r="E29" s="164">
        <f t="shared" si="0"/>
        <v>0</v>
      </c>
    </row>
    <row r="30" spans="1:5" s="103" customFormat="1" ht="15.75">
      <c r="A30" s="136" t="s">
        <v>285</v>
      </c>
      <c r="B30" s="128" t="s">
        <v>284</v>
      </c>
      <c r="C30" s="163">
        <v>1155148</v>
      </c>
      <c r="D30" s="163"/>
      <c r="E30" s="164">
        <f t="shared" si="0"/>
        <v>1155148</v>
      </c>
    </row>
    <row r="31" spans="1:5" s="103" customFormat="1" ht="15.75">
      <c r="A31" s="136" t="s">
        <v>283</v>
      </c>
      <c r="B31" s="128" t="s">
        <v>282</v>
      </c>
      <c r="C31" s="163"/>
      <c r="D31" s="163"/>
      <c r="E31" s="164">
        <f t="shared" si="0"/>
        <v>0</v>
      </c>
    </row>
    <row r="32" spans="1:5" s="103" customFormat="1" ht="16.5" thickBot="1">
      <c r="A32" s="124" t="s">
        <v>281</v>
      </c>
      <c r="B32" s="129" t="s">
        <v>280</v>
      </c>
      <c r="C32" s="162"/>
      <c r="D32" s="162"/>
      <c r="E32" s="164">
        <f t="shared" si="0"/>
        <v>0</v>
      </c>
    </row>
    <row r="33" spans="1:5" s="103" customFormat="1" ht="16.5" thickBot="1">
      <c r="A33" s="113" t="s">
        <v>6</v>
      </c>
      <c r="B33" s="161" t="s">
        <v>279</v>
      </c>
      <c r="C33" s="160">
        <f>SUM(C34:C43)</f>
        <v>1845838</v>
      </c>
      <c r="D33" s="160">
        <f>SUM(D34:D43)</f>
        <v>0</v>
      </c>
      <c r="E33" s="160">
        <f>SUM(E34:E43)</f>
        <v>1845838</v>
      </c>
    </row>
    <row r="34" spans="1:5" s="103" customFormat="1" ht="15.75">
      <c r="A34" s="116" t="s">
        <v>143</v>
      </c>
      <c r="B34" s="158" t="s">
        <v>278</v>
      </c>
      <c r="C34" s="164"/>
      <c r="D34" s="164"/>
      <c r="E34" s="164"/>
    </row>
    <row r="35" spans="1:5" s="103" customFormat="1" ht="15.75">
      <c r="A35" s="136" t="s">
        <v>141</v>
      </c>
      <c r="B35" s="128" t="s">
        <v>277</v>
      </c>
      <c r="C35" s="163">
        <v>1150338</v>
      </c>
      <c r="D35" s="163"/>
      <c r="E35" s="164">
        <f aca="true" t="shared" si="1" ref="E35:E41">C35+D35</f>
        <v>1150338</v>
      </c>
    </row>
    <row r="36" spans="1:5" s="103" customFormat="1" ht="15.75">
      <c r="A36" s="136" t="s">
        <v>139</v>
      </c>
      <c r="B36" s="128" t="s">
        <v>276</v>
      </c>
      <c r="C36" s="163">
        <v>302000</v>
      </c>
      <c r="D36" s="163"/>
      <c r="E36" s="164">
        <f t="shared" si="1"/>
        <v>302000</v>
      </c>
    </row>
    <row r="37" spans="1:5" s="103" customFormat="1" ht="15.75">
      <c r="A37" s="136" t="s">
        <v>275</v>
      </c>
      <c r="B37" s="128" t="s">
        <v>274</v>
      </c>
      <c r="C37" s="163"/>
      <c r="D37" s="163"/>
      <c r="E37" s="164">
        <f t="shared" si="1"/>
        <v>0</v>
      </c>
    </row>
    <row r="38" spans="1:5" s="103" customFormat="1" ht="15.75">
      <c r="A38" s="136" t="s">
        <v>273</v>
      </c>
      <c r="B38" s="128" t="s">
        <v>272</v>
      </c>
      <c r="C38" s="163"/>
      <c r="D38" s="163"/>
      <c r="E38" s="164">
        <f t="shared" si="1"/>
        <v>0</v>
      </c>
    </row>
    <row r="39" spans="1:5" s="103" customFormat="1" ht="15.75">
      <c r="A39" s="136" t="s">
        <v>271</v>
      </c>
      <c r="B39" s="128" t="s">
        <v>270</v>
      </c>
      <c r="C39" s="163">
        <v>392000</v>
      </c>
      <c r="D39" s="163"/>
      <c r="E39" s="164">
        <f t="shared" si="1"/>
        <v>392000</v>
      </c>
    </row>
    <row r="40" spans="1:5" s="103" customFormat="1" ht="15.75">
      <c r="A40" s="136" t="s">
        <v>269</v>
      </c>
      <c r="B40" s="128" t="s">
        <v>268</v>
      </c>
      <c r="C40" s="163"/>
      <c r="D40" s="163"/>
      <c r="E40" s="164">
        <f t="shared" si="1"/>
        <v>0</v>
      </c>
    </row>
    <row r="41" spans="1:5" s="103" customFormat="1" ht="15.75">
      <c r="A41" s="136" t="s">
        <v>267</v>
      </c>
      <c r="B41" s="128" t="s">
        <v>266</v>
      </c>
      <c r="C41" s="163">
        <v>1500</v>
      </c>
      <c r="D41" s="163"/>
      <c r="E41" s="164">
        <f t="shared" si="1"/>
        <v>1500</v>
      </c>
    </row>
    <row r="42" spans="1:5" s="103" customFormat="1" ht="15.75">
      <c r="A42" s="136" t="s">
        <v>265</v>
      </c>
      <c r="B42" s="128" t="s">
        <v>264</v>
      </c>
      <c r="C42" s="155"/>
      <c r="D42" s="155"/>
      <c r="E42" s="155"/>
    </row>
    <row r="43" spans="1:5" s="103" customFormat="1" ht="16.5" thickBot="1">
      <c r="A43" s="124" t="s">
        <v>263</v>
      </c>
      <c r="B43" s="129" t="s">
        <v>23</v>
      </c>
      <c r="C43" s="165">
        <v>0</v>
      </c>
      <c r="D43" s="165">
        <v>0</v>
      </c>
      <c r="E43" s="165">
        <v>0</v>
      </c>
    </row>
    <row r="44" spans="1:5" s="103" customFormat="1" ht="16.5" thickBot="1">
      <c r="A44" s="113" t="s">
        <v>19</v>
      </c>
      <c r="B44" s="161" t="s">
        <v>262</v>
      </c>
      <c r="C44" s="160">
        <f>+C45+C46+C47+C48+C49</f>
        <v>0</v>
      </c>
      <c r="D44" s="160">
        <f>+D45+D46+D47+D48+D49</f>
        <v>0</v>
      </c>
      <c r="E44" s="160">
        <f>+E45+E46+E47+E48+E49</f>
        <v>0</v>
      </c>
    </row>
    <row r="45" spans="1:5" s="103" customFormat="1" ht="15.75">
      <c r="A45" s="116" t="s">
        <v>136</v>
      </c>
      <c r="B45" s="158" t="s">
        <v>261</v>
      </c>
      <c r="C45" s="166"/>
      <c r="D45" s="166"/>
      <c r="E45" s="166"/>
    </row>
    <row r="46" spans="1:5" s="103" customFormat="1" ht="15.75">
      <c r="A46" s="136" t="s">
        <v>331</v>
      </c>
      <c r="B46" s="128" t="s">
        <v>260</v>
      </c>
      <c r="C46" s="155"/>
      <c r="D46" s="155"/>
      <c r="E46" s="155"/>
    </row>
    <row r="47" spans="1:5" s="103" customFormat="1" ht="15.75">
      <c r="A47" s="136" t="s">
        <v>132</v>
      </c>
      <c r="B47" s="128" t="s">
        <v>259</v>
      </c>
      <c r="C47" s="155"/>
      <c r="D47" s="155"/>
      <c r="E47" s="155"/>
    </row>
    <row r="48" spans="1:5" s="103" customFormat="1" ht="15.75">
      <c r="A48" s="136" t="s">
        <v>130</v>
      </c>
      <c r="B48" s="128" t="s">
        <v>258</v>
      </c>
      <c r="C48" s="155"/>
      <c r="D48" s="155"/>
      <c r="E48" s="155"/>
    </row>
    <row r="49" spans="1:5" s="103" customFormat="1" ht="16.5" thickBot="1">
      <c r="A49" s="124" t="s">
        <v>257</v>
      </c>
      <c r="B49" s="129" t="s">
        <v>256</v>
      </c>
      <c r="C49" s="165"/>
      <c r="D49" s="165"/>
      <c r="E49" s="165"/>
    </row>
    <row r="50" spans="1:5" s="103" customFormat="1" ht="16.5" thickBot="1">
      <c r="A50" s="113" t="s">
        <v>255</v>
      </c>
      <c r="B50" s="161" t="s">
        <v>254</v>
      </c>
      <c r="C50" s="160">
        <f>C52</f>
        <v>2050000</v>
      </c>
      <c r="D50" s="160">
        <f>D52</f>
        <v>-1050000</v>
      </c>
      <c r="E50" s="160">
        <f>E52</f>
        <v>1000000</v>
      </c>
    </row>
    <row r="51" spans="1:5" s="103" customFormat="1" ht="15.75">
      <c r="A51" s="116" t="s">
        <v>127</v>
      </c>
      <c r="B51" s="158" t="s">
        <v>253</v>
      </c>
      <c r="C51" s="164"/>
      <c r="D51" s="164"/>
      <c r="E51" s="164"/>
    </row>
    <row r="52" spans="1:5" s="103" customFormat="1" ht="15.75">
      <c r="A52" s="136" t="s">
        <v>125</v>
      </c>
      <c r="B52" s="128" t="s">
        <v>252</v>
      </c>
      <c r="C52" s="163">
        <v>2050000</v>
      </c>
      <c r="D52" s="163">
        <v>-1050000</v>
      </c>
      <c r="E52" s="164">
        <f>C52+D52</f>
        <v>1000000</v>
      </c>
    </row>
    <row r="53" spans="1:5" s="103" customFormat="1" ht="15.75">
      <c r="A53" s="136" t="s">
        <v>123</v>
      </c>
      <c r="B53" s="128" t="s">
        <v>251</v>
      </c>
      <c r="C53" s="163"/>
      <c r="D53" s="163"/>
      <c r="E53" s="163"/>
    </row>
    <row r="54" spans="1:5" s="103" customFormat="1" ht="16.5" thickBot="1">
      <c r="A54" s="124" t="s">
        <v>121</v>
      </c>
      <c r="B54" s="129" t="s">
        <v>250</v>
      </c>
      <c r="C54" s="162"/>
      <c r="D54" s="162"/>
      <c r="E54" s="162"/>
    </row>
    <row r="55" spans="1:5" s="103" customFormat="1" ht="16.5" thickBot="1">
      <c r="A55" s="113" t="s">
        <v>56</v>
      </c>
      <c r="B55" s="152" t="s">
        <v>249</v>
      </c>
      <c r="C55" s="160"/>
      <c r="D55" s="160"/>
      <c r="E55" s="160"/>
    </row>
    <row r="56" spans="1:5" s="103" customFormat="1" ht="15.75">
      <c r="A56" s="116" t="s">
        <v>118</v>
      </c>
      <c r="B56" s="158" t="s">
        <v>248</v>
      </c>
      <c r="C56" s="155"/>
      <c r="D56" s="155"/>
      <c r="E56" s="155"/>
    </row>
    <row r="57" spans="1:5" s="103" customFormat="1" ht="15.75">
      <c r="A57" s="136" t="s">
        <v>116</v>
      </c>
      <c r="B57" s="128" t="s">
        <v>247</v>
      </c>
      <c r="C57" s="155"/>
      <c r="D57" s="155"/>
      <c r="E57" s="155"/>
    </row>
    <row r="58" spans="1:5" s="103" customFormat="1" ht="15.75">
      <c r="A58" s="136" t="s">
        <v>114</v>
      </c>
      <c r="B58" s="128" t="s">
        <v>246</v>
      </c>
      <c r="C58" s="155"/>
      <c r="D58" s="155"/>
      <c r="E58" s="155"/>
    </row>
    <row r="59" spans="1:5" s="103" customFormat="1" ht="16.5" thickBot="1">
      <c r="A59" s="124" t="s">
        <v>112</v>
      </c>
      <c r="B59" s="129" t="s">
        <v>245</v>
      </c>
      <c r="C59" s="155"/>
      <c r="D59" s="155"/>
      <c r="E59" s="155"/>
    </row>
    <row r="60" spans="1:5" s="103" customFormat="1" ht="16.5" thickBot="1">
      <c r="A60" s="113" t="s">
        <v>57</v>
      </c>
      <c r="B60" s="161" t="s">
        <v>244</v>
      </c>
      <c r="C60" s="151">
        <f>+C5+C12+C19+C26+C33+C44+C50+C55</f>
        <v>297976957</v>
      </c>
      <c r="D60" s="151">
        <f>+D5+D12+D19+D26+D33+D44+D50+D55</f>
        <v>17889729</v>
      </c>
      <c r="E60" s="151">
        <f>+E5+E12+E19+E26+E33+E44+E50+E55</f>
        <v>315866686</v>
      </c>
    </row>
    <row r="61" spans="1:5" s="103" customFormat="1" ht="16.5" thickBot="1">
      <c r="A61" s="153" t="s">
        <v>59</v>
      </c>
      <c r="B61" s="152" t="s">
        <v>243</v>
      </c>
      <c r="C61" s="160"/>
      <c r="D61" s="160"/>
      <c r="E61" s="160"/>
    </row>
    <row r="62" spans="1:5" s="103" customFormat="1" ht="15.75">
      <c r="A62" s="116" t="s">
        <v>242</v>
      </c>
      <c r="B62" s="158" t="s">
        <v>241</v>
      </c>
      <c r="C62" s="155"/>
      <c r="D62" s="155"/>
      <c r="E62" s="155"/>
    </row>
    <row r="63" spans="1:5" s="103" customFormat="1" ht="15.75">
      <c r="A63" s="136" t="s">
        <v>240</v>
      </c>
      <c r="B63" s="128" t="s">
        <v>239</v>
      </c>
      <c r="C63" s="155"/>
      <c r="D63" s="155"/>
      <c r="E63" s="155"/>
    </row>
    <row r="64" spans="1:5" s="103" customFormat="1" ht="16.5" thickBot="1">
      <c r="A64" s="124" t="s">
        <v>238</v>
      </c>
      <c r="B64" s="129" t="s">
        <v>330</v>
      </c>
      <c r="C64" s="155"/>
      <c r="D64" s="155"/>
      <c r="E64" s="155"/>
    </row>
    <row r="65" spans="1:5" s="103" customFormat="1" ht="16.5" thickBot="1">
      <c r="A65" s="153" t="s">
        <v>24</v>
      </c>
      <c r="B65" s="152" t="s">
        <v>236</v>
      </c>
      <c r="C65" s="160"/>
      <c r="D65" s="160"/>
      <c r="E65" s="160"/>
    </row>
    <row r="66" spans="1:5" s="103" customFormat="1" ht="15.75">
      <c r="A66" s="116" t="s">
        <v>235</v>
      </c>
      <c r="B66" s="158" t="s">
        <v>234</v>
      </c>
      <c r="C66" s="155"/>
      <c r="D66" s="155"/>
      <c r="E66" s="155"/>
    </row>
    <row r="67" spans="1:5" s="103" customFormat="1" ht="15.75">
      <c r="A67" s="136" t="s">
        <v>233</v>
      </c>
      <c r="B67" s="128" t="s">
        <v>232</v>
      </c>
      <c r="C67" s="155"/>
      <c r="D67" s="155"/>
      <c r="E67" s="155"/>
    </row>
    <row r="68" spans="1:5" s="103" customFormat="1" ht="15.75">
      <c r="A68" s="136" t="s">
        <v>231</v>
      </c>
      <c r="B68" s="128" t="s">
        <v>230</v>
      </c>
      <c r="C68" s="155"/>
      <c r="D68" s="155"/>
      <c r="E68" s="155"/>
    </row>
    <row r="69" spans="1:5" s="103" customFormat="1" ht="16.5" thickBot="1">
      <c r="A69" s="124" t="s">
        <v>229</v>
      </c>
      <c r="B69" s="129" t="s">
        <v>228</v>
      </c>
      <c r="C69" s="155"/>
      <c r="D69" s="155"/>
      <c r="E69" s="155"/>
    </row>
    <row r="70" spans="1:5" s="103" customFormat="1" ht="16.5" thickBot="1">
      <c r="A70" s="153" t="s">
        <v>25</v>
      </c>
      <c r="B70" s="152" t="s">
        <v>227</v>
      </c>
      <c r="C70" s="160">
        <f>+C71+C72</f>
        <v>20851453</v>
      </c>
      <c r="D70" s="160">
        <f>+D71+D72</f>
        <v>0</v>
      </c>
      <c r="E70" s="160">
        <f>+E71+E72</f>
        <v>20851453</v>
      </c>
    </row>
    <row r="71" spans="1:5" s="103" customFormat="1" ht="15.75">
      <c r="A71" s="116" t="s">
        <v>226</v>
      </c>
      <c r="B71" s="158" t="s">
        <v>225</v>
      </c>
      <c r="C71" s="155">
        <v>20851453</v>
      </c>
      <c r="D71" s="155"/>
      <c r="E71" s="164">
        <f>C71+D71</f>
        <v>20851453</v>
      </c>
    </row>
    <row r="72" spans="1:5" s="103" customFormat="1" ht="16.5" thickBot="1">
      <c r="A72" s="124" t="s">
        <v>224</v>
      </c>
      <c r="B72" s="129" t="s">
        <v>223</v>
      </c>
      <c r="C72" s="155"/>
      <c r="D72" s="155"/>
      <c r="E72" s="155"/>
    </row>
    <row r="73" spans="1:5" s="103" customFormat="1" ht="16.5" thickBot="1">
      <c r="A73" s="153" t="s">
        <v>26</v>
      </c>
      <c r="B73" s="152" t="s">
        <v>222</v>
      </c>
      <c r="C73" s="160"/>
      <c r="D73" s="160"/>
      <c r="E73" s="160"/>
    </row>
    <row r="74" spans="1:5" s="103" customFormat="1" ht="15.75">
      <c r="A74" s="116" t="s">
        <v>221</v>
      </c>
      <c r="B74" s="158" t="s">
        <v>220</v>
      </c>
      <c r="C74" s="155"/>
      <c r="D74" s="155"/>
      <c r="E74" s="155"/>
    </row>
    <row r="75" spans="1:5" s="103" customFormat="1" ht="15.75">
      <c r="A75" s="136" t="s">
        <v>219</v>
      </c>
      <c r="B75" s="128" t="s">
        <v>218</v>
      </c>
      <c r="C75" s="155"/>
      <c r="D75" s="155"/>
      <c r="E75" s="155"/>
    </row>
    <row r="76" spans="1:5" s="103" customFormat="1" ht="16.5" thickBot="1">
      <c r="A76" s="124" t="s">
        <v>217</v>
      </c>
      <c r="B76" s="129" t="s">
        <v>216</v>
      </c>
      <c r="C76" s="155"/>
      <c r="D76" s="155"/>
      <c r="E76" s="155"/>
    </row>
    <row r="77" spans="1:5" s="103" customFormat="1" ht="16.5" thickBot="1">
      <c r="A77" s="153" t="s">
        <v>27</v>
      </c>
      <c r="B77" s="152" t="s">
        <v>215</v>
      </c>
      <c r="C77" s="160">
        <f>+C78+C79+C80+C81</f>
        <v>19466747</v>
      </c>
      <c r="D77" s="160">
        <f>+D78+D79+D80+D81</f>
        <v>0</v>
      </c>
      <c r="E77" s="160">
        <f>+E78+E79+E80+E81</f>
        <v>19466747</v>
      </c>
    </row>
    <row r="78" spans="1:5" s="103" customFormat="1" ht="15.75">
      <c r="A78" s="159" t="s">
        <v>214</v>
      </c>
      <c r="B78" s="158" t="s">
        <v>213</v>
      </c>
      <c r="C78" s="155">
        <v>19466747</v>
      </c>
      <c r="D78" s="155"/>
      <c r="E78" s="164">
        <f>C78+D78</f>
        <v>19466747</v>
      </c>
    </row>
    <row r="79" spans="1:5" s="103" customFormat="1" ht="15.75">
      <c r="A79" s="157" t="s">
        <v>212</v>
      </c>
      <c r="B79" s="128" t="s">
        <v>211</v>
      </c>
      <c r="C79" s="155"/>
      <c r="D79" s="155"/>
      <c r="E79" s="155"/>
    </row>
    <row r="80" spans="1:5" s="103" customFormat="1" ht="15.75">
      <c r="A80" s="157" t="s">
        <v>210</v>
      </c>
      <c r="B80" s="128" t="s">
        <v>209</v>
      </c>
      <c r="C80" s="155"/>
      <c r="D80" s="155"/>
      <c r="E80" s="155"/>
    </row>
    <row r="81" spans="1:5" s="103" customFormat="1" ht="16.5" thickBot="1">
      <c r="A81" s="156" t="s">
        <v>208</v>
      </c>
      <c r="B81" s="129" t="s">
        <v>207</v>
      </c>
      <c r="C81" s="155"/>
      <c r="D81" s="155"/>
      <c r="E81" s="155"/>
    </row>
    <row r="82" spans="1:5" s="103" customFormat="1" ht="16.5" thickBot="1">
      <c r="A82" s="153" t="s">
        <v>28</v>
      </c>
      <c r="B82" s="152" t="s">
        <v>206</v>
      </c>
      <c r="C82" s="154"/>
      <c r="D82" s="154"/>
      <c r="E82" s="154"/>
    </row>
    <row r="83" spans="1:5" s="103" customFormat="1" ht="16.5" thickBot="1">
      <c r="A83" s="153" t="s">
        <v>31</v>
      </c>
      <c r="B83" s="152" t="s">
        <v>205</v>
      </c>
      <c r="C83" s="151">
        <f>+C61+C65+C70+C77+C82</f>
        <v>40318200</v>
      </c>
      <c r="D83" s="151">
        <f>+D61+D65+D70+D77+D82</f>
        <v>0</v>
      </c>
      <c r="E83" s="151">
        <f>+E61+E65+E70+E77+E82</f>
        <v>40318200</v>
      </c>
    </row>
    <row r="84" spans="1:5" s="103" customFormat="1" ht="27" customHeight="1" thickBot="1">
      <c r="A84" s="153" t="s">
        <v>34</v>
      </c>
      <c r="B84" s="152" t="s">
        <v>204</v>
      </c>
      <c r="C84" s="151">
        <f>+C60+C83</f>
        <v>338295157</v>
      </c>
      <c r="D84" s="151">
        <f>+D60+D83</f>
        <v>17889729</v>
      </c>
      <c r="E84" s="151">
        <f>+E60+E83</f>
        <v>356184886</v>
      </c>
    </row>
    <row r="85" spans="1:5" s="103" customFormat="1" ht="15.75">
      <c r="A85" s="150"/>
      <c r="B85" s="150"/>
      <c r="C85" s="150"/>
      <c r="D85" s="150"/>
      <c r="E85" s="150"/>
    </row>
    <row r="86" spans="1:9" ht="16.5" customHeight="1">
      <c r="A86" s="262" t="s">
        <v>203</v>
      </c>
      <c r="B86" s="262"/>
      <c r="C86" s="262"/>
      <c r="D86" s="93"/>
      <c r="E86" s="93"/>
      <c r="I86" s="93" t="s">
        <v>102</v>
      </c>
    </row>
    <row r="87" spans="1:5" s="149" customFormat="1" ht="16.5" customHeight="1" thickBot="1">
      <c r="A87" s="263"/>
      <c r="B87" s="263"/>
      <c r="C87" s="100"/>
      <c r="D87" s="100"/>
      <c r="E87" s="100" t="s">
        <v>106</v>
      </c>
    </row>
    <row r="88" spans="1:5" ht="32.25" thickBot="1">
      <c r="A88" s="113" t="s">
        <v>0</v>
      </c>
      <c r="B88" s="148" t="s">
        <v>201</v>
      </c>
      <c r="C88" s="44" t="s">
        <v>340</v>
      </c>
      <c r="D88" s="44" t="s">
        <v>338</v>
      </c>
      <c r="E88" s="44" t="s">
        <v>339</v>
      </c>
    </row>
    <row r="89" spans="1:5" s="146" customFormat="1" ht="16.5" thickBot="1">
      <c r="A89" s="113">
        <v>1</v>
      </c>
      <c r="B89" s="148">
        <v>2</v>
      </c>
      <c r="C89" s="147">
        <v>3</v>
      </c>
      <c r="D89" s="147">
        <v>3</v>
      </c>
      <c r="E89" s="147">
        <v>3</v>
      </c>
    </row>
    <row r="90" spans="1:5" ht="16.5" thickBot="1">
      <c r="A90" s="145" t="s">
        <v>7</v>
      </c>
      <c r="B90" s="144" t="s">
        <v>329</v>
      </c>
      <c r="C90" s="143">
        <f>+C91+C92+C93+C94+C95</f>
        <v>66982702</v>
      </c>
      <c r="D90" s="143">
        <f>+D91+D92+D93+D94+D95</f>
        <v>7401172</v>
      </c>
      <c r="E90" s="143">
        <f>C90+D90</f>
        <v>74383874</v>
      </c>
    </row>
    <row r="91" spans="1:5" ht="15.75">
      <c r="A91" s="142" t="s">
        <v>199</v>
      </c>
      <c r="B91" s="141" t="s">
        <v>198</v>
      </c>
      <c r="C91" s="140">
        <v>32564526</v>
      </c>
      <c r="D91" s="140">
        <v>8067234</v>
      </c>
      <c r="E91" s="140">
        <f>C91+D91</f>
        <v>40631760</v>
      </c>
    </row>
    <row r="92" spans="1:5" ht="15.75">
      <c r="A92" s="136" t="s">
        <v>197</v>
      </c>
      <c r="B92" s="130" t="s">
        <v>12</v>
      </c>
      <c r="C92" s="114">
        <v>6027427</v>
      </c>
      <c r="D92" s="114">
        <v>844521</v>
      </c>
      <c r="E92" s="114">
        <f>C92+D92</f>
        <v>6871948</v>
      </c>
    </row>
    <row r="93" spans="1:5" ht="15.75">
      <c r="A93" s="136" t="s">
        <v>196</v>
      </c>
      <c r="B93" s="130" t="s">
        <v>195</v>
      </c>
      <c r="C93" s="122">
        <v>14397335</v>
      </c>
      <c r="D93" s="122">
        <v>1230253</v>
      </c>
      <c r="E93" s="114">
        <f aca="true" t="shared" si="2" ref="E93:E121">C93+D93</f>
        <v>15627588</v>
      </c>
    </row>
    <row r="94" spans="1:5" ht="15.75">
      <c r="A94" s="136" t="s">
        <v>194</v>
      </c>
      <c r="B94" s="139" t="s">
        <v>16</v>
      </c>
      <c r="C94" s="122">
        <v>2101000</v>
      </c>
      <c r="D94" s="122">
        <v>0</v>
      </c>
      <c r="E94" s="114">
        <f t="shared" si="2"/>
        <v>2101000</v>
      </c>
    </row>
    <row r="95" spans="1:5" ht="15.75">
      <c r="A95" s="136" t="s">
        <v>193</v>
      </c>
      <c r="B95" s="138" t="s">
        <v>18</v>
      </c>
      <c r="C95" s="122">
        <f>11652414+240000</f>
        <v>11892414</v>
      </c>
      <c r="D95" s="122">
        <v>-2740836</v>
      </c>
      <c r="E95" s="114">
        <f t="shared" si="2"/>
        <v>9151578</v>
      </c>
    </row>
    <row r="96" spans="1:5" ht="15.75">
      <c r="A96" s="136" t="s">
        <v>192</v>
      </c>
      <c r="B96" s="130" t="s">
        <v>191</v>
      </c>
      <c r="C96" s="122"/>
      <c r="D96" s="122"/>
      <c r="E96" s="114">
        <f t="shared" si="2"/>
        <v>0</v>
      </c>
    </row>
    <row r="97" spans="1:5" ht="15.75">
      <c r="A97" s="136" t="s">
        <v>190</v>
      </c>
      <c r="B97" s="137" t="s">
        <v>189</v>
      </c>
      <c r="C97" s="122"/>
      <c r="D97" s="122"/>
      <c r="E97" s="114">
        <f t="shared" si="2"/>
        <v>0</v>
      </c>
    </row>
    <row r="98" spans="1:5" ht="15.75">
      <c r="A98" s="136" t="s">
        <v>188</v>
      </c>
      <c r="B98" s="126" t="s">
        <v>187</v>
      </c>
      <c r="C98" s="122"/>
      <c r="D98" s="122"/>
      <c r="E98" s="114">
        <f t="shared" si="2"/>
        <v>0</v>
      </c>
    </row>
    <row r="99" spans="1:5" ht="15.75">
      <c r="A99" s="136" t="s">
        <v>186</v>
      </c>
      <c r="B99" s="126" t="s">
        <v>161</v>
      </c>
      <c r="C99" s="122"/>
      <c r="D99" s="122"/>
      <c r="E99" s="114">
        <f t="shared" si="2"/>
        <v>0</v>
      </c>
    </row>
    <row r="100" spans="1:5" ht="15.75">
      <c r="A100" s="136" t="s">
        <v>185</v>
      </c>
      <c r="B100" s="137" t="s">
        <v>184</v>
      </c>
      <c r="C100" s="122">
        <v>11652414</v>
      </c>
      <c r="D100" s="122">
        <v>-2740836</v>
      </c>
      <c r="E100" s="114">
        <f t="shared" si="2"/>
        <v>8911578</v>
      </c>
    </row>
    <row r="101" spans="1:5" ht="15.75">
      <c r="A101" s="136" t="s">
        <v>183</v>
      </c>
      <c r="B101" s="137" t="s">
        <v>182</v>
      </c>
      <c r="C101" s="122"/>
      <c r="D101" s="122"/>
      <c r="E101" s="114">
        <f t="shared" si="2"/>
        <v>0</v>
      </c>
    </row>
    <row r="102" spans="1:5" ht="15.75">
      <c r="A102" s="136" t="s">
        <v>181</v>
      </c>
      <c r="B102" s="126" t="s">
        <v>155</v>
      </c>
      <c r="C102" s="122"/>
      <c r="D102" s="122"/>
      <c r="E102" s="114">
        <f t="shared" si="2"/>
        <v>0</v>
      </c>
    </row>
    <row r="103" spans="1:5" ht="15.75">
      <c r="A103" s="119" t="s">
        <v>180</v>
      </c>
      <c r="B103" s="135" t="s">
        <v>179</v>
      </c>
      <c r="C103" s="122"/>
      <c r="D103" s="122"/>
      <c r="E103" s="114">
        <f t="shared" si="2"/>
        <v>0</v>
      </c>
    </row>
    <row r="104" spans="1:5" ht="15.75">
      <c r="A104" s="136" t="s">
        <v>178</v>
      </c>
      <c r="B104" s="135" t="s">
        <v>177</v>
      </c>
      <c r="C104" s="122"/>
      <c r="D104" s="122"/>
      <c r="E104" s="114">
        <f t="shared" si="2"/>
        <v>0</v>
      </c>
    </row>
    <row r="105" spans="1:5" ht="16.5" thickBot="1">
      <c r="A105" s="134" t="s">
        <v>176</v>
      </c>
      <c r="B105" s="133" t="s">
        <v>175</v>
      </c>
      <c r="C105" s="132">
        <v>240000</v>
      </c>
      <c r="D105" s="132"/>
      <c r="E105" s="114">
        <f t="shared" si="2"/>
        <v>240000</v>
      </c>
    </row>
    <row r="106" spans="1:5" ht="16.5" thickBot="1">
      <c r="A106" s="113" t="s">
        <v>10</v>
      </c>
      <c r="B106" s="131" t="s">
        <v>328</v>
      </c>
      <c r="C106" s="121">
        <f>+C107+C109+C111</f>
        <v>269662475</v>
      </c>
      <c r="D106" s="121">
        <f>+D107+D109+D111</f>
        <v>9594000</v>
      </c>
      <c r="E106" s="121">
        <f>+E107+E109+E111</f>
        <v>279256475</v>
      </c>
    </row>
    <row r="107" spans="1:5" ht="15.75">
      <c r="A107" s="116" t="s">
        <v>173</v>
      </c>
      <c r="B107" s="130" t="s">
        <v>99</v>
      </c>
      <c r="C107" s="125">
        <v>269662475</v>
      </c>
      <c r="D107" s="125"/>
      <c r="E107" s="114">
        <f t="shared" si="2"/>
        <v>269662475</v>
      </c>
    </row>
    <row r="108" spans="1:5" ht="15.75">
      <c r="A108" s="116" t="s">
        <v>172</v>
      </c>
      <c r="B108" s="123" t="s">
        <v>171</v>
      </c>
      <c r="C108" s="125">
        <f>190804777+6993023</f>
        <v>197797800</v>
      </c>
      <c r="D108" s="125"/>
      <c r="E108" s="114">
        <f t="shared" si="2"/>
        <v>197797800</v>
      </c>
    </row>
    <row r="109" spans="1:5" ht="15.75">
      <c r="A109" s="116" t="s">
        <v>170</v>
      </c>
      <c r="B109" s="123" t="s">
        <v>95</v>
      </c>
      <c r="C109" s="114"/>
      <c r="D109" s="114">
        <v>9594000</v>
      </c>
      <c r="E109" s="114">
        <v>9594000</v>
      </c>
    </row>
    <row r="110" spans="1:5" ht="15.75">
      <c r="A110" s="116" t="s">
        <v>169</v>
      </c>
      <c r="B110" s="123" t="s">
        <v>168</v>
      </c>
      <c r="C110" s="114"/>
      <c r="D110" s="114"/>
      <c r="E110" s="114">
        <f t="shared" si="2"/>
        <v>0</v>
      </c>
    </row>
    <row r="111" spans="1:5" ht="15.75">
      <c r="A111" s="116" t="s">
        <v>167</v>
      </c>
      <c r="B111" s="129" t="s">
        <v>91</v>
      </c>
      <c r="C111" s="114"/>
      <c r="D111" s="114"/>
      <c r="E111" s="114">
        <f t="shared" si="2"/>
        <v>0</v>
      </c>
    </row>
    <row r="112" spans="1:5" ht="15.75">
      <c r="A112" s="116" t="s">
        <v>166</v>
      </c>
      <c r="B112" s="128" t="s">
        <v>327</v>
      </c>
      <c r="C112" s="114"/>
      <c r="D112" s="114"/>
      <c r="E112" s="114">
        <f t="shared" si="2"/>
        <v>0</v>
      </c>
    </row>
    <row r="113" spans="1:5" ht="15.75">
      <c r="A113" s="116" t="s">
        <v>164</v>
      </c>
      <c r="B113" s="127" t="s">
        <v>163</v>
      </c>
      <c r="C113" s="114"/>
      <c r="D113" s="114"/>
      <c r="E113" s="114">
        <f t="shared" si="2"/>
        <v>0</v>
      </c>
    </row>
    <row r="114" spans="1:5" ht="15.75">
      <c r="A114" s="116" t="s">
        <v>162</v>
      </c>
      <c r="B114" s="126" t="s">
        <v>161</v>
      </c>
      <c r="C114" s="114"/>
      <c r="D114" s="114"/>
      <c r="E114" s="114">
        <f t="shared" si="2"/>
        <v>0</v>
      </c>
    </row>
    <row r="115" spans="1:5" ht="15.75">
      <c r="A115" s="116" t="s">
        <v>160</v>
      </c>
      <c r="B115" s="126" t="s">
        <v>159</v>
      </c>
      <c r="C115" s="114"/>
      <c r="D115" s="114"/>
      <c r="E115" s="114">
        <f t="shared" si="2"/>
        <v>0</v>
      </c>
    </row>
    <row r="116" spans="1:5" ht="15.75">
      <c r="A116" s="116" t="s">
        <v>158</v>
      </c>
      <c r="B116" s="126" t="s">
        <v>157</v>
      </c>
      <c r="C116" s="114"/>
      <c r="D116" s="114"/>
      <c r="E116" s="114">
        <f t="shared" si="2"/>
        <v>0</v>
      </c>
    </row>
    <row r="117" spans="1:5" ht="15.75">
      <c r="A117" s="116" t="s">
        <v>156</v>
      </c>
      <c r="B117" s="126" t="s">
        <v>155</v>
      </c>
      <c r="C117" s="114"/>
      <c r="D117" s="114"/>
      <c r="E117" s="114">
        <f t="shared" si="2"/>
        <v>0</v>
      </c>
    </row>
    <row r="118" spans="1:5" ht="15.75">
      <c r="A118" s="116" t="s">
        <v>154</v>
      </c>
      <c r="B118" s="126" t="s">
        <v>153</v>
      </c>
      <c r="C118" s="114"/>
      <c r="D118" s="114"/>
      <c r="E118" s="114">
        <f t="shared" si="2"/>
        <v>0</v>
      </c>
    </row>
    <row r="119" spans="1:5" ht="16.5" thickBot="1">
      <c r="A119" s="119" t="s">
        <v>152</v>
      </c>
      <c r="B119" s="126" t="s">
        <v>151</v>
      </c>
      <c r="C119" s="122"/>
      <c r="D119" s="122"/>
      <c r="E119" s="114">
        <f t="shared" si="2"/>
        <v>0</v>
      </c>
    </row>
    <row r="120" spans="1:5" ht="16.5" thickBot="1">
      <c r="A120" s="113" t="s">
        <v>4</v>
      </c>
      <c r="B120" s="112" t="s">
        <v>150</v>
      </c>
      <c r="C120" s="121">
        <f>+C121+C122</f>
        <v>445613</v>
      </c>
      <c r="D120" s="121">
        <f>+D121+D122</f>
        <v>894557</v>
      </c>
      <c r="E120" s="121">
        <f>+E121+E122</f>
        <v>1340170</v>
      </c>
    </row>
    <row r="121" spans="1:5" ht="15.75">
      <c r="A121" s="116" t="s">
        <v>149</v>
      </c>
      <c r="B121" s="115" t="s">
        <v>148</v>
      </c>
      <c r="C121" s="125">
        <v>445613</v>
      </c>
      <c r="D121" s="125">
        <v>894557</v>
      </c>
      <c r="E121" s="114">
        <f t="shared" si="2"/>
        <v>1340170</v>
      </c>
    </row>
    <row r="122" spans="1:5" ht="16.5" thickBot="1">
      <c r="A122" s="124" t="s">
        <v>147</v>
      </c>
      <c r="B122" s="123" t="s">
        <v>146</v>
      </c>
      <c r="C122" s="122"/>
      <c r="D122" s="122"/>
      <c r="E122" s="122"/>
    </row>
    <row r="123" spans="1:5" ht="16.5" thickBot="1">
      <c r="A123" s="113" t="s">
        <v>5</v>
      </c>
      <c r="B123" s="112" t="s">
        <v>145</v>
      </c>
      <c r="C123" s="121">
        <f>+C90+C106+C120</f>
        <v>337090790</v>
      </c>
      <c r="D123" s="121">
        <f>+D90+D106+D120</f>
        <v>17889729</v>
      </c>
      <c r="E123" s="121">
        <f>+E90+E106+E120</f>
        <v>354980519</v>
      </c>
    </row>
    <row r="124" spans="1:5" ht="16.5" thickBot="1">
      <c r="A124" s="113" t="s">
        <v>6</v>
      </c>
      <c r="B124" s="112" t="s">
        <v>144</v>
      </c>
      <c r="C124" s="121"/>
      <c r="D124" s="121"/>
      <c r="E124" s="121"/>
    </row>
    <row r="125" spans="1:5" ht="15.75">
      <c r="A125" s="116" t="s">
        <v>143</v>
      </c>
      <c r="B125" s="115" t="s">
        <v>142</v>
      </c>
      <c r="C125" s="114"/>
      <c r="D125" s="114"/>
      <c r="E125" s="114"/>
    </row>
    <row r="126" spans="1:5" ht="15.75">
      <c r="A126" s="116" t="s">
        <v>141</v>
      </c>
      <c r="B126" s="115" t="s">
        <v>140</v>
      </c>
      <c r="C126" s="114"/>
      <c r="D126" s="114"/>
      <c r="E126" s="114"/>
    </row>
    <row r="127" spans="1:5" ht="16.5" thickBot="1">
      <c r="A127" s="119" t="s">
        <v>139</v>
      </c>
      <c r="B127" s="118" t="s">
        <v>138</v>
      </c>
      <c r="C127" s="114"/>
      <c r="D127" s="114"/>
      <c r="E127" s="114"/>
    </row>
    <row r="128" spans="1:5" ht="16.5" thickBot="1">
      <c r="A128" s="113" t="s">
        <v>19</v>
      </c>
      <c r="B128" s="112" t="s">
        <v>137</v>
      </c>
      <c r="C128" s="121"/>
      <c r="D128" s="121"/>
      <c r="E128" s="121"/>
    </row>
    <row r="129" spans="1:5" ht="15.75">
      <c r="A129" s="116" t="s">
        <v>136</v>
      </c>
      <c r="B129" s="115" t="s">
        <v>135</v>
      </c>
      <c r="C129" s="114"/>
      <c r="D129" s="114"/>
      <c r="E129" s="114"/>
    </row>
    <row r="130" spans="1:5" ht="15.75">
      <c r="A130" s="116" t="s">
        <v>134</v>
      </c>
      <c r="B130" s="115" t="s">
        <v>133</v>
      </c>
      <c r="C130" s="114"/>
      <c r="D130" s="114"/>
      <c r="E130" s="114"/>
    </row>
    <row r="131" spans="1:5" ht="15.75">
      <c r="A131" s="116" t="s">
        <v>132</v>
      </c>
      <c r="B131" s="115" t="s">
        <v>131</v>
      </c>
      <c r="C131" s="114"/>
      <c r="D131" s="114"/>
      <c r="E131" s="114"/>
    </row>
    <row r="132" spans="1:5" ht="16.5" thickBot="1">
      <c r="A132" s="119" t="s">
        <v>130</v>
      </c>
      <c r="B132" s="118" t="s">
        <v>129</v>
      </c>
      <c r="C132" s="114"/>
      <c r="D132" s="114"/>
      <c r="E132" s="114"/>
    </row>
    <row r="133" spans="1:5" ht="16.5" thickBot="1">
      <c r="A133" s="113" t="s">
        <v>22</v>
      </c>
      <c r="B133" s="112" t="s">
        <v>128</v>
      </c>
      <c r="C133" s="120">
        <f>C135</f>
        <v>1204367</v>
      </c>
      <c r="D133" s="120">
        <f>D135</f>
        <v>0</v>
      </c>
      <c r="E133" s="120">
        <f>E135</f>
        <v>1204367</v>
      </c>
    </row>
    <row r="134" spans="1:5" ht="15.75">
      <c r="A134" s="116" t="s">
        <v>127</v>
      </c>
      <c r="B134" s="115" t="s">
        <v>126</v>
      </c>
      <c r="C134" s="114"/>
      <c r="D134" s="114"/>
      <c r="E134" s="114"/>
    </row>
    <row r="135" spans="1:5" ht="15.75">
      <c r="A135" s="116" t="s">
        <v>125</v>
      </c>
      <c r="B135" s="115" t="s">
        <v>124</v>
      </c>
      <c r="C135" s="114">
        <v>1204367</v>
      </c>
      <c r="D135" s="114"/>
      <c r="E135" s="114">
        <f>C135+D135</f>
        <v>1204367</v>
      </c>
    </row>
    <row r="136" spans="1:5" ht="15.75">
      <c r="A136" s="116" t="s">
        <v>123</v>
      </c>
      <c r="B136" s="115" t="s">
        <v>122</v>
      </c>
      <c r="C136" s="114"/>
      <c r="D136" s="114"/>
      <c r="E136" s="114"/>
    </row>
    <row r="137" spans="1:5" ht="16.5" thickBot="1">
      <c r="A137" s="119" t="s">
        <v>121</v>
      </c>
      <c r="B137" s="118" t="s">
        <v>326</v>
      </c>
      <c r="C137" s="114"/>
      <c r="D137" s="114"/>
      <c r="E137" s="114"/>
    </row>
    <row r="138" spans="1:5" ht="16.5" thickBot="1">
      <c r="A138" s="113" t="s">
        <v>56</v>
      </c>
      <c r="B138" s="112" t="s">
        <v>119</v>
      </c>
      <c r="C138" s="117"/>
      <c r="D138" s="117"/>
      <c r="E138" s="117"/>
    </row>
    <row r="139" spans="1:5" ht="15.75">
      <c r="A139" s="116" t="s">
        <v>118</v>
      </c>
      <c r="B139" s="115" t="s">
        <v>117</v>
      </c>
      <c r="C139" s="114"/>
      <c r="D139" s="114"/>
      <c r="E139" s="114"/>
    </row>
    <row r="140" spans="1:5" ht="15.75">
      <c r="A140" s="116" t="s">
        <v>116</v>
      </c>
      <c r="B140" s="115" t="s">
        <v>115</v>
      </c>
      <c r="C140" s="114"/>
      <c r="D140" s="114"/>
      <c r="E140" s="114"/>
    </row>
    <row r="141" spans="1:5" ht="15.75">
      <c r="A141" s="116" t="s">
        <v>114</v>
      </c>
      <c r="B141" s="115" t="s">
        <v>113</v>
      </c>
      <c r="C141" s="114"/>
      <c r="D141" s="114"/>
      <c r="E141" s="114"/>
    </row>
    <row r="142" spans="1:5" ht="16.5" thickBot="1">
      <c r="A142" s="116" t="s">
        <v>112</v>
      </c>
      <c r="B142" s="115" t="s">
        <v>111</v>
      </c>
      <c r="C142" s="114"/>
      <c r="D142" s="114"/>
      <c r="E142" s="114"/>
    </row>
    <row r="143" spans="1:9" ht="16.5" thickBot="1">
      <c r="A143" s="113" t="s">
        <v>57</v>
      </c>
      <c r="B143" s="112" t="s">
        <v>110</v>
      </c>
      <c r="C143" s="107">
        <f>C138+C133</f>
        <v>1204367</v>
      </c>
      <c r="D143" s="107">
        <f>D138+D133</f>
        <v>0</v>
      </c>
      <c r="E143" s="107">
        <f>E138+E133</f>
        <v>1204367</v>
      </c>
      <c r="F143" s="111"/>
      <c r="G143" s="110"/>
      <c r="H143" s="110"/>
      <c r="I143" s="110"/>
    </row>
    <row r="144" spans="1:5" s="103" customFormat="1" ht="16.5" thickBot="1">
      <c r="A144" s="109" t="s">
        <v>59</v>
      </c>
      <c r="B144" s="108" t="s">
        <v>109</v>
      </c>
      <c r="C144" s="107">
        <f>+C123+C143</f>
        <v>338295157</v>
      </c>
      <c r="D144" s="107">
        <f>+D123+D143</f>
        <v>17889729</v>
      </c>
      <c r="E144" s="107">
        <f>+E123+E143</f>
        <v>356184886</v>
      </c>
    </row>
    <row r="145" spans="1:5" s="103" customFormat="1" ht="15.75">
      <c r="A145" s="106"/>
      <c r="B145" s="105"/>
      <c r="C145" s="104"/>
      <c r="D145" s="104"/>
      <c r="E145" s="104"/>
    </row>
    <row r="146" ht="7.5" customHeight="1" thickBot="1"/>
    <row r="147" spans="1:5" ht="16.5" thickBot="1">
      <c r="A147" s="265" t="s">
        <v>108</v>
      </c>
      <c r="B147" s="266"/>
      <c r="C147" s="170">
        <v>20</v>
      </c>
      <c r="D147" s="170"/>
      <c r="E147" s="170">
        <v>20</v>
      </c>
    </row>
    <row r="148" spans="1:5" ht="16.5" thickBot="1">
      <c r="A148" s="265" t="s">
        <v>334</v>
      </c>
      <c r="B148" s="266"/>
      <c r="C148" s="170">
        <v>5</v>
      </c>
      <c r="D148" s="170"/>
      <c r="E148" s="170">
        <v>5</v>
      </c>
    </row>
    <row r="149" spans="1:5" ht="16.5" thickBot="1">
      <c r="A149" s="265" t="s">
        <v>333</v>
      </c>
      <c r="B149" s="266"/>
      <c r="C149" s="170">
        <v>10</v>
      </c>
      <c r="D149" s="170"/>
      <c r="E149" s="170">
        <v>10</v>
      </c>
    </row>
    <row r="150" spans="1:5" ht="16.5" thickBot="1">
      <c r="A150" s="265" t="s">
        <v>335</v>
      </c>
      <c r="B150" s="266"/>
      <c r="C150" s="170">
        <v>5</v>
      </c>
      <c r="D150" s="170"/>
      <c r="E150" s="170">
        <v>5</v>
      </c>
    </row>
    <row r="151" spans="1:5" ht="15.75">
      <c r="A151" s="102"/>
      <c r="B151" s="101"/>
      <c r="C151" s="101"/>
      <c r="D151" s="101"/>
      <c r="E151" s="101"/>
    </row>
    <row r="152" spans="1:5" ht="15.75">
      <c r="A152" s="264" t="s">
        <v>107</v>
      </c>
      <c r="B152" s="264"/>
      <c r="C152" s="264"/>
      <c r="D152" s="93"/>
      <c r="E152" s="93"/>
    </row>
    <row r="153" spans="1:5" ht="15" customHeight="1" thickBot="1">
      <c r="A153" s="261"/>
      <c r="B153" s="261"/>
      <c r="C153" s="100" t="s">
        <v>106</v>
      </c>
      <c r="D153" s="100" t="s">
        <v>106</v>
      </c>
      <c r="E153" s="100" t="s">
        <v>106</v>
      </c>
    </row>
    <row r="154" spans="1:5" ht="19.5" customHeight="1" thickBot="1">
      <c r="A154" s="99" t="s">
        <v>7</v>
      </c>
      <c r="B154" s="98" t="s">
        <v>105</v>
      </c>
      <c r="C154" s="97">
        <f>+C60-C123</f>
        <v>-39113833</v>
      </c>
      <c r="D154" s="97">
        <f>+D60-D123</f>
        <v>0</v>
      </c>
      <c r="E154" s="97">
        <f>+E60-E123</f>
        <v>-39113833</v>
      </c>
    </row>
    <row r="155" spans="1:5" ht="25.5" customHeight="1" thickBot="1">
      <c r="A155" s="99" t="s">
        <v>10</v>
      </c>
      <c r="B155" s="98" t="s">
        <v>104</v>
      </c>
      <c r="C155" s="97">
        <f>+C83-C143</f>
        <v>39113833</v>
      </c>
      <c r="D155" s="97">
        <f>+D83-D143</f>
        <v>0</v>
      </c>
      <c r="E155" s="97">
        <f>+E83-E143</f>
        <v>39113833</v>
      </c>
    </row>
  </sheetData>
  <sheetProtection/>
  <mergeCells count="10">
    <mergeCell ref="A153:B153"/>
    <mergeCell ref="A86:C86"/>
    <mergeCell ref="A1:C1"/>
    <mergeCell ref="A2:B2"/>
    <mergeCell ref="A87:B87"/>
    <mergeCell ref="A152:C152"/>
    <mergeCell ref="A147:B147"/>
    <mergeCell ref="A148:B148"/>
    <mergeCell ref="A149:B149"/>
    <mergeCell ref="A150:B150"/>
  </mergeCells>
  <printOptions horizontalCentered="1"/>
  <pageMargins left="0.1968503937007874" right="0.1968503937007874" top="1.062992125984252" bottom="0.4724409448818898" header="0.7874015748031497" footer="0.5905511811023623"/>
  <pageSetup fitToHeight="2" horizontalDpi="600" verticalDpi="600" orientation="portrait" paperSize="9" scale="65" r:id="rId1"/>
  <headerFooter alignWithMargins="0">
    <oddHeader xml:space="preserve">&amp;C&amp;"Times New Roman CE,Félkövér"&amp;12Pári Község Önkormányzata
2019. ÉVI KÖLTSÉGVETÉSÉNEK ÖSSZEVONT MÉRLEGE&amp;10
&amp;R&amp;"Times New Roman CE,Félkövér dőlt"&amp;11 3. sz. melléklet </oddHeader>
  </headerFooter>
  <rowBreaks count="2" manualBreakCount="2">
    <brk id="49" max="4" man="1"/>
    <brk id="10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158"/>
  <sheetViews>
    <sheetView tabSelected="1" view="pageBreakPreview" zoomScale="70" zoomScaleSheetLayoutView="70" zoomScalePageLayoutView="80" workbookViewId="0" topLeftCell="A1">
      <selection activeCell="A1" sqref="A1:IV1"/>
    </sheetView>
  </sheetViews>
  <sheetFormatPr defaultColWidth="9.00390625" defaultRowHeight="12.75"/>
  <cols>
    <col min="1" max="1" width="21.875" style="46" customWidth="1"/>
    <col min="2" max="2" width="92.875" style="45" bestFit="1" customWidth="1"/>
    <col min="3" max="3" width="23.875" style="177" bestFit="1" customWidth="1"/>
    <col min="4" max="4" width="24.625" style="177" customWidth="1"/>
    <col min="5" max="5" width="25.375" style="177" bestFit="1" customWidth="1"/>
    <col min="6" max="6" width="28.125" style="197" bestFit="1" customWidth="1"/>
    <col min="7" max="7" width="29.125" style="197" customWidth="1"/>
    <col min="8" max="8" width="29.875" style="197" bestFit="1" customWidth="1"/>
    <col min="9" max="9" width="29.625" style="225" bestFit="1" customWidth="1"/>
    <col min="10" max="16384" width="9.375" style="45" customWidth="1"/>
  </cols>
  <sheetData>
    <row r="1" spans="1:9" s="90" customFormat="1" ht="57">
      <c r="A1" s="92" t="s">
        <v>325</v>
      </c>
      <c r="C1" s="91" t="s">
        <v>324</v>
      </c>
      <c r="D1" s="91" t="s">
        <v>341</v>
      </c>
      <c r="E1" s="91" t="s">
        <v>342</v>
      </c>
      <c r="F1" s="91" t="s">
        <v>323</v>
      </c>
      <c r="G1" s="91" t="s">
        <v>343</v>
      </c>
      <c r="H1" s="91" t="s">
        <v>344</v>
      </c>
      <c r="I1" s="91" t="s">
        <v>322</v>
      </c>
    </row>
    <row r="2" spans="1:9" s="90" customFormat="1" ht="15">
      <c r="A2" s="92"/>
      <c r="B2" s="91" t="s">
        <v>321</v>
      </c>
      <c r="C2" s="91"/>
      <c r="D2" s="91"/>
      <c r="E2" s="91"/>
      <c r="F2" s="91"/>
      <c r="G2" s="91"/>
      <c r="H2" s="91"/>
      <c r="I2" s="91"/>
    </row>
    <row r="3" spans="1:9" ht="15.75" customHeight="1" thickBot="1">
      <c r="A3" s="174"/>
      <c r="B3" s="174"/>
      <c r="C3" s="282"/>
      <c r="D3" s="282"/>
      <c r="E3" s="282"/>
      <c r="F3" s="282"/>
      <c r="G3" s="282"/>
      <c r="H3" s="282"/>
      <c r="I3" s="282" t="s">
        <v>106</v>
      </c>
    </row>
    <row r="4" spans="1:9" ht="29.25" thickBot="1">
      <c r="A4" s="54" t="s">
        <v>202</v>
      </c>
      <c r="B4" s="80" t="s">
        <v>320</v>
      </c>
      <c r="C4" s="178" t="s">
        <v>340</v>
      </c>
      <c r="D4" s="178" t="s">
        <v>338</v>
      </c>
      <c r="E4" s="178" t="s">
        <v>339</v>
      </c>
      <c r="F4" s="198" t="s">
        <v>340</v>
      </c>
      <c r="G4" s="198" t="s">
        <v>338</v>
      </c>
      <c r="H4" s="198" t="s">
        <v>339</v>
      </c>
      <c r="I4" s="226" t="s">
        <v>340</v>
      </c>
    </row>
    <row r="5" spans="1:9" s="79" customFormat="1" ht="15.75" thickBot="1">
      <c r="A5" s="78">
        <v>1</v>
      </c>
      <c r="B5" s="89">
        <v>2</v>
      </c>
      <c r="C5" s="179">
        <v>3</v>
      </c>
      <c r="D5" s="179">
        <v>4</v>
      </c>
      <c r="E5" s="179">
        <v>5</v>
      </c>
      <c r="F5" s="199">
        <v>6</v>
      </c>
      <c r="G5" s="200">
        <v>7</v>
      </c>
      <c r="H5" s="200">
        <v>8</v>
      </c>
      <c r="I5" s="227">
        <v>9</v>
      </c>
    </row>
    <row r="6" spans="1:9" ht="15.75" thickBot="1">
      <c r="A6" s="54" t="s">
        <v>7</v>
      </c>
      <c r="B6" s="53" t="s">
        <v>319</v>
      </c>
      <c r="C6" s="181">
        <f>SUM(C7:C12)</f>
        <v>30119176</v>
      </c>
      <c r="D6" s="181"/>
      <c r="E6" s="181">
        <f>SUM(E7:E12)</f>
        <v>30119176</v>
      </c>
      <c r="F6" s="201">
        <f>SUM(F6:F11)</f>
        <v>0</v>
      </c>
      <c r="G6" s="202"/>
      <c r="H6" s="202"/>
      <c r="I6" s="228">
        <f>SUM(I6:I11)</f>
        <v>0</v>
      </c>
    </row>
    <row r="7" spans="1:9" ht="15">
      <c r="A7" s="56" t="s">
        <v>199</v>
      </c>
      <c r="B7" s="84" t="s">
        <v>318</v>
      </c>
      <c r="C7" s="182">
        <v>18729828</v>
      </c>
      <c r="D7" s="182"/>
      <c r="E7" s="182">
        <f>C7+D7</f>
        <v>18729828</v>
      </c>
      <c r="F7" s="203"/>
      <c r="G7" s="204"/>
      <c r="H7" s="204"/>
      <c r="I7" s="229"/>
    </row>
    <row r="8" spans="1:9" ht="15">
      <c r="A8" s="60" t="s">
        <v>197</v>
      </c>
      <c r="B8" s="66" t="s">
        <v>317</v>
      </c>
      <c r="C8" s="183"/>
      <c r="D8" s="183"/>
      <c r="E8" s="183"/>
      <c r="F8" s="205"/>
      <c r="G8" s="206"/>
      <c r="H8" s="206"/>
      <c r="I8" s="230"/>
    </row>
    <row r="9" spans="1:9" ht="15">
      <c r="A9" s="60" t="s">
        <v>196</v>
      </c>
      <c r="B9" s="66" t="s">
        <v>316</v>
      </c>
      <c r="C9" s="183">
        <v>9589348</v>
      </c>
      <c r="D9" s="183"/>
      <c r="E9" s="183">
        <f>C9+D9</f>
        <v>9589348</v>
      </c>
      <c r="F9" s="205"/>
      <c r="G9" s="206"/>
      <c r="H9" s="206"/>
      <c r="I9" s="230"/>
    </row>
    <row r="10" spans="1:9" ht="15">
      <c r="A10" s="60" t="s">
        <v>194</v>
      </c>
      <c r="B10" s="66" t="s">
        <v>315</v>
      </c>
      <c r="C10" s="183">
        <v>1800000</v>
      </c>
      <c r="D10" s="183"/>
      <c r="E10" s="183">
        <f>C10+D10</f>
        <v>1800000</v>
      </c>
      <c r="F10" s="205"/>
      <c r="G10" s="206"/>
      <c r="H10" s="206"/>
      <c r="I10" s="230"/>
    </row>
    <row r="11" spans="1:9" ht="15">
      <c r="A11" s="60" t="s">
        <v>314</v>
      </c>
      <c r="B11" s="66" t="s">
        <v>313</v>
      </c>
      <c r="C11" s="183"/>
      <c r="D11" s="183"/>
      <c r="E11" s="183"/>
      <c r="F11" s="205"/>
      <c r="G11" s="206"/>
      <c r="H11" s="206"/>
      <c r="I11" s="230"/>
    </row>
    <row r="12" spans="1:9" ht="15.75" thickBot="1">
      <c r="A12" s="63" t="s">
        <v>192</v>
      </c>
      <c r="B12" s="67" t="s">
        <v>312</v>
      </c>
      <c r="C12" s="183"/>
      <c r="D12" s="183"/>
      <c r="E12" s="183"/>
      <c r="F12" s="205"/>
      <c r="G12" s="206"/>
      <c r="H12" s="206"/>
      <c r="I12" s="230"/>
    </row>
    <row r="13" spans="1:9" ht="15.75" thickBot="1">
      <c r="A13" s="54" t="s">
        <v>10</v>
      </c>
      <c r="B13" s="81" t="s">
        <v>311</v>
      </c>
      <c r="C13" s="181">
        <f>SUM(C14:C18)</f>
        <v>0</v>
      </c>
      <c r="D13" s="181"/>
      <c r="E13" s="181"/>
      <c r="F13" s="201">
        <f>SUM(F13:F17)</f>
        <v>0</v>
      </c>
      <c r="G13" s="202">
        <f>1145770+10305729</f>
        <v>11451499</v>
      </c>
      <c r="H13" s="202">
        <f>1145770+10305729</f>
        <v>11451499</v>
      </c>
      <c r="I13" s="228">
        <f>SUM(I13:I17)</f>
        <v>0</v>
      </c>
    </row>
    <row r="14" spans="1:9" ht="15">
      <c r="A14" s="56" t="s">
        <v>173</v>
      </c>
      <c r="B14" s="84" t="s">
        <v>310</v>
      </c>
      <c r="C14" s="182"/>
      <c r="D14" s="182"/>
      <c r="E14" s="182"/>
      <c r="F14" s="203"/>
      <c r="G14" s="204"/>
      <c r="H14" s="204"/>
      <c r="I14" s="229"/>
    </row>
    <row r="15" spans="1:9" ht="15">
      <c r="A15" s="60" t="s">
        <v>172</v>
      </c>
      <c r="B15" s="66" t="s">
        <v>309</v>
      </c>
      <c r="C15" s="183"/>
      <c r="D15" s="183"/>
      <c r="E15" s="183"/>
      <c r="F15" s="205"/>
      <c r="G15" s="206"/>
      <c r="H15" s="206"/>
      <c r="I15" s="230"/>
    </row>
    <row r="16" spans="1:9" ht="15">
      <c r="A16" s="60" t="s">
        <v>170</v>
      </c>
      <c r="B16" s="66" t="s">
        <v>308</v>
      </c>
      <c r="C16" s="183"/>
      <c r="D16" s="183"/>
      <c r="E16" s="183"/>
      <c r="F16" s="205"/>
      <c r="G16" s="206">
        <v>1145770</v>
      </c>
      <c r="H16" s="206">
        <v>1145770</v>
      </c>
      <c r="I16" s="230"/>
    </row>
    <row r="17" spans="1:9" ht="15">
      <c r="A17" s="60" t="s">
        <v>169</v>
      </c>
      <c r="B17" s="66" t="s">
        <v>307</v>
      </c>
      <c r="C17" s="183"/>
      <c r="D17" s="183"/>
      <c r="E17" s="183"/>
      <c r="F17" s="205"/>
      <c r="G17" s="206"/>
      <c r="H17" s="206"/>
      <c r="I17" s="230"/>
    </row>
    <row r="18" spans="1:9" ht="15">
      <c r="A18" s="60" t="s">
        <v>167</v>
      </c>
      <c r="B18" s="66" t="s">
        <v>306</v>
      </c>
      <c r="C18" s="183"/>
      <c r="D18" s="183"/>
      <c r="E18" s="183"/>
      <c r="F18" s="205"/>
      <c r="G18" s="206">
        <v>10305729</v>
      </c>
      <c r="H18" s="206">
        <v>10305729</v>
      </c>
      <c r="I18" s="230"/>
    </row>
    <row r="19" spans="1:9" ht="15.75" thickBot="1">
      <c r="A19" s="63" t="s">
        <v>166</v>
      </c>
      <c r="B19" s="67" t="s">
        <v>305</v>
      </c>
      <c r="C19" s="184"/>
      <c r="D19" s="184"/>
      <c r="E19" s="184"/>
      <c r="F19" s="207"/>
      <c r="G19" s="208"/>
      <c r="H19" s="208"/>
      <c r="I19" s="231"/>
    </row>
    <row r="20" spans="1:9" ht="15.75" thickBot="1">
      <c r="A20" s="54" t="s">
        <v>4</v>
      </c>
      <c r="B20" s="53" t="s">
        <v>304</v>
      </c>
      <c r="C20" s="181">
        <f>SUM(C21:C25)</f>
        <v>0</v>
      </c>
      <c r="D20" s="181"/>
      <c r="E20" s="181"/>
      <c r="F20" s="201">
        <f>SUM(F21:F25)</f>
        <v>257750306</v>
      </c>
      <c r="G20" s="201">
        <f>SUM(G21:G25)</f>
        <v>7488230</v>
      </c>
      <c r="H20" s="201">
        <f>SUM(H21:H25)</f>
        <v>265238536</v>
      </c>
      <c r="I20" s="228">
        <f>SUM(I20:I24)</f>
        <v>0</v>
      </c>
    </row>
    <row r="21" spans="1:9" ht="15">
      <c r="A21" s="56" t="s">
        <v>149</v>
      </c>
      <c r="B21" s="84" t="s">
        <v>303</v>
      </c>
      <c r="C21" s="182"/>
      <c r="D21" s="182"/>
      <c r="E21" s="182"/>
      <c r="F21" s="203"/>
      <c r="G21" s="204"/>
      <c r="H21" s="204"/>
      <c r="I21" s="229"/>
    </row>
    <row r="22" spans="1:9" ht="15">
      <c r="A22" s="60" t="s">
        <v>147</v>
      </c>
      <c r="B22" s="66" t="s">
        <v>302</v>
      </c>
      <c r="C22" s="183"/>
      <c r="D22" s="183"/>
      <c r="E22" s="183"/>
      <c r="F22" s="205"/>
      <c r="G22" s="206"/>
      <c r="H22" s="206"/>
      <c r="I22" s="230"/>
    </row>
    <row r="23" spans="1:9" ht="15">
      <c r="A23" s="60" t="s">
        <v>301</v>
      </c>
      <c r="B23" s="66" t="s">
        <v>300</v>
      </c>
      <c r="C23" s="183"/>
      <c r="D23" s="183"/>
      <c r="E23" s="183"/>
      <c r="F23" s="205">
        <v>1145770</v>
      </c>
      <c r="G23" s="206">
        <v>-1145770</v>
      </c>
      <c r="H23" s="206">
        <f>F23+G23</f>
        <v>0</v>
      </c>
      <c r="I23" s="230"/>
    </row>
    <row r="24" spans="1:9" ht="15">
      <c r="A24" s="60" t="s">
        <v>299</v>
      </c>
      <c r="B24" s="66" t="s">
        <v>298</v>
      </c>
      <c r="C24" s="183"/>
      <c r="D24" s="183"/>
      <c r="E24" s="183"/>
      <c r="F24" s="205"/>
      <c r="G24" s="206"/>
      <c r="H24" s="206"/>
      <c r="I24" s="230"/>
    </row>
    <row r="25" spans="1:9" ht="15">
      <c r="A25" s="60" t="s">
        <v>297</v>
      </c>
      <c r="B25" s="66" t="s">
        <v>296</v>
      </c>
      <c r="C25" s="183"/>
      <c r="D25" s="183"/>
      <c r="E25" s="183"/>
      <c r="F25" s="205">
        <v>256604536</v>
      </c>
      <c r="G25" s="206">
        <v>8634000</v>
      </c>
      <c r="H25" s="206">
        <v>265238536</v>
      </c>
      <c r="I25" s="230"/>
    </row>
    <row r="26" spans="1:9" ht="15.75" thickBot="1">
      <c r="A26" s="63" t="s">
        <v>295</v>
      </c>
      <c r="B26" s="67" t="s">
        <v>294</v>
      </c>
      <c r="C26" s="184"/>
      <c r="D26" s="184"/>
      <c r="E26" s="184"/>
      <c r="F26" s="207">
        <v>219333114</v>
      </c>
      <c r="G26" s="208"/>
      <c r="H26" s="208">
        <v>219333114</v>
      </c>
      <c r="I26" s="231"/>
    </row>
    <row r="27" spans="1:9" ht="15.75" thickBot="1">
      <c r="A27" s="54" t="s">
        <v>293</v>
      </c>
      <c r="B27" s="53" t="s">
        <v>292</v>
      </c>
      <c r="C27" s="181">
        <f>SUM(C28,C31,C32,C33)</f>
        <v>6211637</v>
      </c>
      <c r="D27" s="181">
        <f>SUM(D28,D31,D32,D33)</f>
        <v>0</v>
      </c>
      <c r="E27" s="181">
        <f>SUM(E28,E31,E32,E33)</f>
        <v>6211637</v>
      </c>
      <c r="F27" s="201">
        <f>SUM(F27,F30,F31,F32)</f>
        <v>0</v>
      </c>
      <c r="G27" s="202"/>
      <c r="H27" s="202"/>
      <c r="I27" s="228">
        <f>SUM(I27,I30,I31,I32)</f>
        <v>0</v>
      </c>
    </row>
    <row r="28" spans="1:9" ht="15">
      <c r="A28" s="56" t="s">
        <v>291</v>
      </c>
      <c r="B28" s="84" t="s">
        <v>290</v>
      </c>
      <c r="C28" s="185">
        <v>5056489</v>
      </c>
      <c r="D28" s="185"/>
      <c r="E28" s="183">
        <f>C28+D28</f>
        <v>5056489</v>
      </c>
      <c r="F28" s="209"/>
      <c r="G28" s="210"/>
      <c r="H28" s="210"/>
      <c r="I28" s="232"/>
    </row>
    <row r="29" spans="1:9" ht="15">
      <c r="A29" s="60" t="s">
        <v>289</v>
      </c>
      <c r="B29" s="66" t="s">
        <v>288</v>
      </c>
      <c r="C29" s="183"/>
      <c r="D29" s="183"/>
      <c r="E29" s="183"/>
      <c r="F29" s="205"/>
      <c r="G29" s="206"/>
      <c r="H29" s="206"/>
      <c r="I29" s="230"/>
    </row>
    <row r="30" spans="1:9" ht="15">
      <c r="A30" s="60" t="s">
        <v>287</v>
      </c>
      <c r="B30" s="66" t="s">
        <v>286</v>
      </c>
      <c r="C30" s="183"/>
      <c r="D30" s="183"/>
      <c r="E30" s="183"/>
      <c r="F30" s="205"/>
      <c r="G30" s="206"/>
      <c r="H30" s="206"/>
      <c r="I30" s="230"/>
    </row>
    <row r="31" spans="1:9" ht="15">
      <c r="A31" s="60" t="s">
        <v>285</v>
      </c>
      <c r="B31" s="66" t="s">
        <v>284</v>
      </c>
      <c r="C31" s="183">
        <v>1155148</v>
      </c>
      <c r="D31" s="183"/>
      <c r="E31" s="183">
        <f>C31+D31</f>
        <v>1155148</v>
      </c>
      <c r="F31" s="205"/>
      <c r="G31" s="206"/>
      <c r="H31" s="206"/>
      <c r="I31" s="230"/>
    </row>
    <row r="32" spans="1:9" ht="15">
      <c r="A32" s="60" t="s">
        <v>283</v>
      </c>
      <c r="B32" s="66" t="s">
        <v>282</v>
      </c>
      <c r="C32" s="183"/>
      <c r="D32" s="183"/>
      <c r="E32" s="183"/>
      <c r="F32" s="205"/>
      <c r="G32" s="206"/>
      <c r="H32" s="206"/>
      <c r="I32" s="230"/>
    </row>
    <row r="33" spans="1:9" ht="15.75" thickBot="1">
      <c r="A33" s="63" t="s">
        <v>281</v>
      </c>
      <c r="B33" s="67" t="s">
        <v>280</v>
      </c>
      <c r="C33" s="184"/>
      <c r="D33" s="184"/>
      <c r="E33" s="184"/>
      <c r="F33" s="207"/>
      <c r="G33" s="208"/>
      <c r="H33" s="208"/>
      <c r="I33" s="231"/>
    </row>
    <row r="34" spans="1:9" ht="15.75" thickBot="1">
      <c r="A34" s="54" t="s">
        <v>6</v>
      </c>
      <c r="B34" s="53" t="s">
        <v>279</v>
      </c>
      <c r="C34" s="181">
        <f>SUM(C35:C44)</f>
        <v>0</v>
      </c>
      <c r="D34" s="181"/>
      <c r="E34" s="181"/>
      <c r="F34" s="201">
        <f>SUM(F35:F44)</f>
        <v>1845838</v>
      </c>
      <c r="G34" s="201">
        <f>SUM(G35:G44)</f>
        <v>0</v>
      </c>
      <c r="H34" s="201">
        <f>SUM(H35:H44)</f>
        <v>1845838</v>
      </c>
      <c r="I34" s="228">
        <f>SUM(I34:I43)</f>
        <v>0</v>
      </c>
    </row>
    <row r="35" spans="1:9" ht="15">
      <c r="A35" s="56" t="s">
        <v>143</v>
      </c>
      <c r="B35" s="84" t="s">
        <v>278</v>
      </c>
      <c r="C35" s="182"/>
      <c r="D35" s="182"/>
      <c r="E35" s="182"/>
      <c r="F35" s="203"/>
      <c r="G35" s="204"/>
      <c r="H35" s="204"/>
      <c r="I35" s="229"/>
    </row>
    <row r="36" spans="1:9" ht="15">
      <c r="A36" s="60" t="s">
        <v>141</v>
      </c>
      <c r="B36" s="66" t="s">
        <v>277</v>
      </c>
      <c r="C36" s="183"/>
      <c r="D36" s="183"/>
      <c r="E36" s="183"/>
      <c r="F36" s="205">
        <v>1150338</v>
      </c>
      <c r="G36" s="206"/>
      <c r="H36" s="206">
        <v>1150338</v>
      </c>
      <c r="I36" s="230"/>
    </row>
    <row r="37" spans="1:9" ht="15">
      <c r="A37" s="60" t="s">
        <v>139</v>
      </c>
      <c r="B37" s="66" t="s">
        <v>276</v>
      </c>
      <c r="C37" s="183"/>
      <c r="D37" s="183"/>
      <c r="E37" s="183"/>
      <c r="F37" s="205">
        <v>302000</v>
      </c>
      <c r="G37" s="206"/>
      <c r="H37" s="206">
        <v>302000</v>
      </c>
      <c r="I37" s="230"/>
    </row>
    <row r="38" spans="1:9" ht="15">
      <c r="A38" s="60" t="s">
        <v>275</v>
      </c>
      <c r="B38" s="66" t="s">
        <v>274</v>
      </c>
      <c r="C38" s="183"/>
      <c r="D38" s="183"/>
      <c r="E38" s="183"/>
      <c r="F38" s="205">
        <v>0</v>
      </c>
      <c r="G38" s="206"/>
      <c r="H38" s="206"/>
      <c r="I38" s="230"/>
    </row>
    <row r="39" spans="1:9" ht="15">
      <c r="A39" s="60" t="s">
        <v>273</v>
      </c>
      <c r="B39" s="66" t="s">
        <v>272</v>
      </c>
      <c r="C39" s="183"/>
      <c r="D39" s="183"/>
      <c r="E39" s="183"/>
      <c r="F39" s="205"/>
      <c r="G39" s="206"/>
      <c r="H39" s="206"/>
      <c r="I39" s="230"/>
    </row>
    <row r="40" spans="1:9" ht="15">
      <c r="A40" s="60" t="s">
        <v>271</v>
      </c>
      <c r="B40" s="66" t="s">
        <v>270</v>
      </c>
      <c r="C40" s="183"/>
      <c r="D40" s="183"/>
      <c r="E40" s="183"/>
      <c r="F40" s="205">
        <v>392000</v>
      </c>
      <c r="G40" s="206"/>
      <c r="H40" s="206">
        <v>392000</v>
      </c>
      <c r="I40" s="230"/>
    </row>
    <row r="41" spans="1:9" ht="15">
      <c r="A41" s="60" t="s">
        <v>269</v>
      </c>
      <c r="B41" s="66" t="s">
        <v>268</v>
      </c>
      <c r="C41" s="183"/>
      <c r="D41" s="183"/>
      <c r="E41" s="183"/>
      <c r="F41" s="205"/>
      <c r="G41" s="206"/>
      <c r="H41" s="206"/>
      <c r="I41" s="230"/>
    </row>
    <row r="42" spans="1:9" ht="15">
      <c r="A42" s="60" t="s">
        <v>267</v>
      </c>
      <c r="B42" s="66" t="s">
        <v>266</v>
      </c>
      <c r="C42" s="183"/>
      <c r="D42" s="183"/>
      <c r="E42" s="183"/>
      <c r="F42" s="205">
        <v>1500</v>
      </c>
      <c r="G42" s="206"/>
      <c r="H42" s="206">
        <v>1500</v>
      </c>
      <c r="I42" s="230"/>
    </row>
    <row r="43" spans="1:9" ht="15">
      <c r="A43" s="60" t="s">
        <v>265</v>
      </c>
      <c r="B43" s="66" t="s">
        <v>264</v>
      </c>
      <c r="C43" s="183"/>
      <c r="D43" s="183"/>
      <c r="E43" s="183"/>
      <c r="F43" s="205"/>
      <c r="G43" s="206"/>
      <c r="H43" s="206"/>
      <c r="I43" s="230"/>
    </row>
    <row r="44" spans="1:9" ht="15.75" thickBot="1">
      <c r="A44" s="63" t="s">
        <v>263</v>
      </c>
      <c r="B44" s="67" t="s">
        <v>23</v>
      </c>
      <c r="C44" s="184"/>
      <c r="D44" s="184"/>
      <c r="E44" s="184"/>
      <c r="F44" s="207"/>
      <c r="G44" s="208"/>
      <c r="H44" s="208"/>
      <c r="I44" s="231"/>
    </row>
    <row r="45" spans="1:9" ht="15.75" thickBot="1">
      <c r="A45" s="54" t="s">
        <v>19</v>
      </c>
      <c r="B45" s="53" t="s">
        <v>262</v>
      </c>
      <c r="C45" s="181">
        <f>SUM(C46:C50)</f>
        <v>0</v>
      </c>
      <c r="D45" s="181"/>
      <c r="E45" s="181"/>
      <c r="F45" s="201">
        <f>SUM(F45:F49)</f>
        <v>0</v>
      </c>
      <c r="G45" s="202"/>
      <c r="H45" s="202"/>
      <c r="I45" s="228">
        <f>SUM(I45:I49)</f>
        <v>0</v>
      </c>
    </row>
    <row r="46" spans="1:9" ht="15">
      <c r="A46" s="56" t="s">
        <v>136</v>
      </c>
      <c r="B46" s="84" t="s">
        <v>261</v>
      </c>
      <c r="C46" s="182"/>
      <c r="D46" s="182"/>
      <c r="E46" s="182"/>
      <c r="F46" s="203"/>
      <c r="G46" s="204"/>
      <c r="H46" s="204"/>
      <c r="I46" s="229"/>
    </row>
    <row r="47" spans="1:9" ht="15">
      <c r="A47" s="60" t="s">
        <v>134</v>
      </c>
      <c r="B47" s="66" t="s">
        <v>260</v>
      </c>
      <c r="C47" s="183"/>
      <c r="D47" s="183"/>
      <c r="E47" s="183"/>
      <c r="F47" s="205"/>
      <c r="G47" s="206"/>
      <c r="H47" s="206"/>
      <c r="I47" s="230"/>
    </row>
    <row r="48" spans="1:9" ht="15">
      <c r="A48" s="60" t="s">
        <v>132</v>
      </c>
      <c r="B48" s="66" t="s">
        <v>259</v>
      </c>
      <c r="C48" s="183"/>
      <c r="D48" s="183"/>
      <c r="E48" s="183"/>
      <c r="F48" s="205"/>
      <c r="G48" s="206"/>
      <c r="H48" s="206"/>
      <c r="I48" s="230"/>
    </row>
    <row r="49" spans="1:9" ht="15">
      <c r="A49" s="60" t="s">
        <v>130</v>
      </c>
      <c r="B49" s="66" t="s">
        <v>258</v>
      </c>
      <c r="C49" s="183"/>
      <c r="D49" s="183"/>
      <c r="E49" s="183"/>
      <c r="F49" s="205"/>
      <c r="G49" s="206"/>
      <c r="H49" s="206"/>
      <c r="I49" s="230"/>
    </row>
    <row r="50" spans="1:9" ht="15.75" thickBot="1">
      <c r="A50" s="88" t="s">
        <v>257</v>
      </c>
      <c r="B50" s="87" t="s">
        <v>256</v>
      </c>
      <c r="C50" s="186"/>
      <c r="D50" s="186"/>
      <c r="E50" s="186"/>
      <c r="F50" s="211"/>
      <c r="G50" s="212"/>
      <c r="H50" s="212"/>
      <c r="I50" s="233"/>
    </row>
    <row r="51" spans="1:9" ht="15.75" thickBot="1">
      <c r="A51" s="86" t="s">
        <v>255</v>
      </c>
      <c r="B51" s="85" t="s">
        <v>254</v>
      </c>
      <c r="C51" s="181">
        <f>SUM(C52:C54)</f>
        <v>0</v>
      </c>
      <c r="D51" s="181"/>
      <c r="E51" s="181"/>
      <c r="F51" s="201">
        <f>SUM(F51:F53)</f>
        <v>0</v>
      </c>
      <c r="G51" s="202"/>
      <c r="H51" s="202"/>
      <c r="I51" s="228">
        <f>SUM(I51:I53)</f>
        <v>0</v>
      </c>
    </row>
    <row r="52" spans="1:9" ht="15">
      <c r="A52" s="56" t="s">
        <v>127</v>
      </c>
      <c r="B52" s="84" t="s">
        <v>253</v>
      </c>
      <c r="C52" s="182"/>
      <c r="D52" s="182"/>
      <c r="E52" s="182"/>
      <c r="F52" s="203"/>
      <c r="G52" s="204"/>
      <c r="H52" s="204"/>
      <c r="I52" s="229"/>
    </row>
    <row r="53" spans="1:9" ht="15">
      <c r="A53" s="60" t="s">
        <v>125</v>
      </c>
      <c r="B53" s="66" t="s">
        <v>252</v>
      </c>
      <c r="C53" s="183"/>
      <c r="D53" s="183"/>
      <c r="E53" s="183"/>
      <c r="F53" s="205"/>
      <c r="G53" s="206"/>
      <c r="H53" s="206"/>
      <c r="I53" s="230"/>
    </row>
    <row r="54" spans="1:9" ht="15">
      <c r="A54" s="60" t="s">
        <v>123</v>
      </c>
      <c r="B54" s="66" t="s">
        <v>251</v>
      </c>
      <c r="C54" s="183"/>
      <c r="D54" s="183"/>
      <c r="E54" s="183"/>
      <c r="F54" s="205"/>
      <c r="G54" s="206"/>
      <c r="H54" s="206"/>
      <c r="I54" s="230"/>
    </row>
    <row r="55" spans="1:9" ht="15.75" thickBot="1">
      <c r="A55" s="63" t="s">
        <v>121</v>
      </c>
      <c r="B55" s="67" t="s">
        <v>250</v>
      </c>
      <c r="C55" s="184"/>
      <c r="D55" s="184"/>
      <c r="E55" s="184"/>
      <c r="F55" s="207"/>
      <c r="G55" s="208"/>
      <c r="H55" s="208"/>
      <c r="I55" s="231"/>
    </row>
    <row r="56" spans="1:9" ht="15.75" thickBot="1">
      <c r="A56" s="54" t="s">
        <v>56</v>
      </c>
      <c r="B56" s="81" t="s">
        <v>249</v>
      </c>
      <c r="C56" s="181">
        <f>SUM(C57:C59)</f>
        <v>0</v>
      </c>
      <c r="D56" s="181"/>
      <c r="E56" s="181"/>
      <c r="F56" s="201">
        <f>SUM(F57:F59)</f>
        <v>2050000</v>
      </c>
      <c r="G56" s="201">
        <f>SUM(G57:G59)</f>
        <v>-1050000</v>
      </c>
      <c r="H56" s="201">
        <f>SUM(H57:H59)</f>
        <v>1000000</v>
      </c>
      <c r="I56" s="228">
        <f>SUM(I56:I58)</f>
        <v>0</v>
      </c>
    </row>
    <row r="57" spans="1:9" ht="15">
      <c r="A57" s="56" t="s">
        <v>118</v>
      </c>
      <c r="B57" s="84" t="s">
        <v>248</v>
      </c>
      <c r="C57" s="183"/>
      <c r="D57" s="183"/>
      <c r="E57" s="183"/>
      <c r="F57" s="205"/>
      <c r="G57" s="206"/>
      <c r="H57" s="206"/>
      <c r="I57" s="230"/>
    </row>
    <row r="58" spans="1:9" ht="15">
      <c r="A58" s="60" t="s">
        <v>116</v>
      </c>
      <c r="B58" s="66" t="s">
        <v>247</v>
      </c>
      <c r="C58" s="183"/>
      <c r="D58" s="183"/>
      <c r="E58" s="183"/>
      <c r="F58" s="205">
        <v>2050000</v>
      </c>
      <c r="G58" s="206">
        <v>-1050000</v>
      </c>
      <c r="H58" s="206">
        <f>F58+G58</f>
        <v>1000000</v>
      </c>
      <c r="I58" s="230"/>
    </row>
    <row r="59" spans="1:9" ht="15">
      <c r="A59" s="60" t="s">
        <v>114</v>
      </c>
      <c r="B59" s="66" t="s">
        <v>246</v>
      </c>
      <c r="C59" s="183"/>
      <c r="D59" s="183"/>
      <c r="E59" s="183"/>
      <c r="F59" s="205"/>
      <c r="G59" s="206"/>
      <c r="H59" s="206"/>
      <c r="I59" s="230"/>
    </row>
    <row r="60" spans="1:9" ht="15.75" thickBot="1">
      <c r="A60" s="63" t="s">
        <v>112</v>
      </c>
      <c r="B60" s="67" t="s">
        <v>245</v>
      </c>
      <c r="C60" s="183"/>
      <c r="D60" s="183"/>
      <c r="E60" s="183"/>
      <c r="F60" s="205"/>
      <c r="G60" s="206"/>
      <c r="H60" s="206"/>
      <c r="I60" s="230"/>
    </row>
    <row r="61" spans="1:9" ht="15.75" thickBot="1">
      <c r="A61" s="54" t="s">
        <v>57</v>
      </c>
      <c r="B61" s="53" t="s">
        <v>244</v>
      </c>
      <c r="C61" s="181">
        <f>SUM(C6,C13,C20,C27,C34)</f>
        <v>36330813</v>
      </c>
      <c r="D61" s="181">
        <f>SUM(D6,D13,D20,D27,D34)</f>
        <v>0</v>
      </c>
      <c r="E61" s="181">
        <f>SUM(E6,E13,E20,E27,E34)</f>
        <v>36330813</v>
      </c>
      <c r="F61" s="201">
        <f>SUM(F5,F12,F19,F26,F33,F55)</f>
        <v>219333120</v>
      </c>
      <c r="G61" s="201">
        <f>SUM(G6,G13,G20,G27,G34,G56)</f>
        <v>17889729</v>
      </c>
      <c r="H61" s="201">
        <f>SUM(H6,H13,H20,H27,H34,H56)</f>
        <v>279535873</v>
      </c>
      <c r="I61" s="228"/>
    </row>
    <row r="62" spans="1:9" ht="15.75" thickBot="1">
      <c r="A62" s="82" t="s">
        <v>59</v>
      </c>
      <c r="B62" s="81" t="s">
        <v>243</v>
      </c>
      <c r="C62" s="181">
        <f>SUM(C63:C65)</f>
        <v>0</v>
      </c>
      <c r="D62" s="181"/>
      <c r="E62" s="181"/>
      <c r="F62" s="201">
        <f>SUM(F62:F64)</f>
        <v>0</v>
      </c>
      <c r="G62" s="202"/>
      <c r="H62" s="202"/>
      <c r="I62" s="228">
        <f>SUM(I62:I64)</f>
        <v>0</v>
      </c>
    </row>
    <row r="63" spans="1:9" ht="15">
      <c r="A63" s="56" t="s">
        <v>242</v>
      </c>
      <c r="B63" s="84" t="s">
        <v>241</v>
      </c>
      <c r="C63" s="183"/>
      <c r="D63" s="183"/>
      <c r="E63" s="183"/>
      <c r="F63" s="205"/>
      <c r="G63" s="206"/>
      <c r="H63" s="206"/>
      <c r="I63" s="230"/>
    </row>
    <row r="64" spans="1:9" ht="15">
      <c r="A64" s="60" t="s">
        <v>240</v>
      </c>
      <c r="B64" s="66" t="s">
        <v>239</v>
      </c>
      <c r="C64" s="183"/>
      <c r="D64" s="183"/>
      <c r="E64" s="183"/>
      <c r="F64" s="205"/>
      <c r="G64" s="206"/>
      <c r="H64" s="206"/>
      <c r="I64" s="230"/>
    </row>
    <row r="65" spans="1:9" ht="15.75" thickBot="1">
      <c r="A65" s="63" t="s">
        <v>238</v>
      </c>
      <c r="B65" s="67" t="s">
        <v>237</v>
      </c>
      <c r="C65" s="183"/>
      <c r="D65" s="183"/>
      <c r="E65" s="183"/>
      <c r="F65" s="205"/>
      <c r="G65" s="206"/>
      <c r="H65" s="206"/>
      <c r="I65" s="230"/>
    </row>
    <row r="66" spans="1:9" ht="15.75" thickBot="1">
      <c r="A66" s="82" t="s">
        <v>24</v>
      </c>
      <c r="B66" s="81" t="s">
        <v>236</v>
      </c>
      <c r="C66" s="181">
        <f>SUM(C67:C70)</f>
        <v>0</v>
      </c>
      <c r="D66" s="181"/>
      <c r="E66" s="181"/>
      <c r="F66" s="201">
        <f>SUM(F66:F69)</f>
        <v>0</v>
      </c>
      <c r="G66" s="202"/>
      <c r="H66" s="202"/>
      <c r="I66" s="228">
        <f>SUM(I66:I69)</f>
        <v>0</v>
      </c>
    </row>
    <row r="67" spans="1:9" ht="15">
      <c r="A67" s="56" t="s">
        <v>235</v>
      </c>
      <c r="B67" s="84" t="s">
        <v>234</v>
      </c>
      <c r="C67" s="183"/>
      <c r="D67" s="183"/>
      <c r="E67" s="183"/>
      <c r="F67" s="205"/>
      <c r="G67" s="206"/>
      <c r="H67" s="206"/>
      <c r="I67" s="230"/>
    </row>
    <row r="68" spans="1:9" ht="15">
      <c r="A68" s="60" t="s">
        <v>233</v>
      </c>
      <c r="B68" s="66" t="s">
        <v>232</v>
      </c>
      <c r="C68" s="183"/>
      <c r="D68" s="183"/>
      <c r="E68" s="183"/>
      <c r="F68" s="205"/>
      <c r="G68" s="206"/>
      <c r="H68" s="206"/>
      <c r="I68" s="230"/>
    </row>
    <row r="69" spans="1:9" ht="15">
      <c r="A69" s="60" t="s">
        <v>231</v>
      </c>
      <c r="B69" s="66" t="s">
        <v>230</v>
      </c>
      <c r="C69" s="183"/>
      <c r="D69" s="183"/>
      <c r="E69" s="183"/>
      <c r="F69" s="205"/>
      <c r="G69" s="206"/>
      <c r="H69" s="206"/>
      <c r="I69" s="230"/>
    </row>
    <row r="70" spans="1:9" ht="15.75" thickBot="1">
      <c r="A70" s="63" t="s">
        <v>229</v>
      </c>
      <c r="B70" s="67" t="s">
        <v>228</v>
      </c>
      <c r="C70" s="183"/>
      <c r="D70" s="183"/>
      <c r="E70" s="183"/>
      <c r="F70" s="205"/>
      <c r="G70" s="206"/>
      <c r="H70" s="206"/>
      <c r="I70" s="230"/>
    </row>
    <row r="71" spans="1:9" ht="15.75" thickBot="1">
      <c r="A71" s="82" t="s">
        <v>25</v>
      </c>
      <c r="B71" s="81" t="s">
        <v>227</v>
      </c>
      <c r="C71" s="181">
        <f>SUM(C72:C73)</f>
        <v>20851453</v>
      </c>
      <c r="D71" s="181">
        <f>SUM(D72:D73)</f>
        <v>0</v>
      </c>
      <c r="E71" s="181">
        <f>SUM(E72:E73)</f>
        <v>20851453</v>
      </c>
      <c r="F71" s="201">
        <f>SUM(F71:F72)</f>
        <v>0</v>
      </c>
      <c r="G71" s="202"/>
      <c r="H71" s="202"/>
      <c r="I71" s="228">
        <f>SUM(I71:I72)</f>
        <v>0</v>
      </c>
    </row>
    <row r="72" spans="1:9" ht="15">
      <c r="A72" s="56" t="s">
        <v>226</v>
      </c>
      <c r="B72" s="84" t="s">
        <v>225</v>
      </c>
      <c r="C72" s="183">
        <v>20851453</v>
      </c>
      <c r="D72" s="183"/>
      <c r="E72" s="183">
        <v>20851453</v>
      </c>
      <c r="F72" s="205"/>
      <c r="G72" s="206"/>
      <c r="H72" s="206"/>
      <c r="I72" s="230"/>
    </row>
    <row r="73" spans="1:9" ht="15.75" thickBot="1">
      <c r="A73" s="63" t="s">
        <v>224</v>
      </c>
      <c r="B73" s="67" t="s">
        <v>223</v>
      </c>
      <c r="C73" s="183"/>
      <c r="D73" s="183"/>
      <c r="E73" s="183"/>
      <c r="F73" s="205"/>
      <c r="G73" s="206"/>
      <c r="H73" s="206"/>
      <c r="I73" s="230"/>
    </row>
    <row r="74" spans="1:9" ht="15.75" thickBot="1">
      <c r="A74" s="82" t="s">
        <v>26</v>
      </c>
      <c r="B74" s="81" t="s">
        <v>222</v>
      </c>
      <c r="C74" s="181">
        <f>SUM(C75:C77)</f>
        <v>0</v>
      </c>
      <c r="D74" s="181"/>
      <c r="E74" s="181"/>
      <c r="F74" s="201">
        <f>SUM(F74:F76)</f>
        <v>0</v>
      </c>
      <c r="G74" s="202"/>
      <c r="H74" s="202"/>
      <c r="I74" s="228">
        <f>SUM(I74:I76)</f>
        <v>0</v>
      </c>
    </row>
    <row r="75" spans="1:9" ht="15">
      <c r="A75" s="56" t="s">
        <v>221</v>
      </c>
      <c r="B75" s="84" t="s">
        <v>220</v>
      </c>
      <c r="C75" s="183"/>
      <c r="D75" s="183"/>
      <c r="E75" s="183"/>
      <c r="F75" s="205"/>
      <c r="G75" s="206"/>
      <c r="H75" s="206"/>
      <c r="I75" s="230"/>
    </row>
    <row r="76" spans="1:9" ht="15">
      <c r="A76" s="60" t="s">
        <v>219</v>
      </c>
      <c r="B76" s="66" t="s">
        <v>218</v>
      </c>
      <c r="C76" s="183"/>
      <c r="D76" s="183"/>
      <c r="E76" s="183"/>
      <c r="F76" s="205"/>
      <c r="G76" s="206"/>
      <c r="H76" s="206"/>
      <c r="I76" s="230"/>
    </row>
    <row r="77" spans="1:9" ht="15.75" thickBot="1">
      <c r="A77" s="63" t="s">
        <v>217</v>
      </c>
      <c r="B77" s="67" t="s">
        <v>216</v>
      </c>
      <c r="C77" s="183"/>
      <c r="D77" s="183"/>
      <c r="E77" s="183"/>
      <c r="F77" s="205"/>
      <c r="G77" s="206"/>
      <c r="H77" s="206"/>
      <c r="I77" s="230"/>
    </row>
    <row r="78" spans="1:9" ht="15.75" thickBot="1">
      <c r="A78" s="82" t="s">
        <v>27</v>
      </c>
      <c r="B78" s="81" t="s">
        <v>215</v>
      </c>
      <c r="C78" s="181">
        <f>SUM(C79:C82)</f>
        <v>0</v>
      </c>
      <c r="D78" s="181"/>
      <c r="E78" s="181"/>
      <c r="F78" s="201">
        <f>SUM(F78:F81)</f>
        <v>19466747</v>
      </c>
      <c r="G78" s="202"/>
      <c r="H78" s="202">
        <v>19466747</v>
      </c>
      <c r="I78" s="228">
        <f>SUM(I78:I81)</f>
        <v>0</v>
      </c>
    </row>
    <row r="79" spans="1:9" ht="15">
      <c r="A79" s="83" t="s">
        <v>214</v>
      </c>
      <c r="B79" s="84" t="s">
        <v>213</v>
      </c>
      <c r="C79" s="183"/>
      <c r="D79" s="183"/>
      <c r="E79" s="183"/>
      <c r="F79" s="205">
        <v>19466747</v>
      </c>
      <c r="G79" s="206"/>
      <c r="H79" s="206">
        <v>19466747</v>
      </c>
      <c r="I79" s="230"/>
    </row>
    <row r="80" spans="1:9" ht="15">
      <c r="A80" s="83" t="s">
        <v>212</v>
      </c>
      <c r="B80" s="66" t="s">
        <v>211</v>
      </c>
      <c r="C80" s="183"/>
      <c r="D80" s="183"/>
      <c r="E80" s="183"/>
      <c r="F80" s="205"/>
      <c r="G80" s="206"/>
      <c r="H80" s="206"/>
      <c r="I80" s="230"/>
    </row>
    <row r="81" spans="1:9" ht="15">
      <c r="A81" s="83" t="s">
        <v>210</v>
      </c>
      <c r="B81" s="66" t="s">
        <v>209</v>
      </c>
      <c r="C81" s="183"/>
      <c r="D81" s="183"/>
      <c r="E81" s="183"/>
      <c r="F81" s="205"/>
      <c r="G81" s="206"/>
      <c r="H81" s="206"/>
      <c r="I81" s="230"/>
    </row>
    <row r="82" spans="1:9" ht="15.75" thickBot="1">
      <c r="A82" s="83" t="s">
        <v>208</v>
      </c>
      <c r="B82" s="67" t="s">
        <v>207</v>
      </c>
      <c r="C82" s="183"/>
      <c r="D82" s="183"/>
      <c r="E82" s="183"/>
      <c r="F82" s="205"/>
      <c r="G82" s="206"/>
      <c r="H82" s="206"/>
      <c r="I82" s="230"/>
    </row>
    <row r="83" spans="1:9" ht="15.75" thickBot="1">
      <c r="A83" s="82" t="s">
        <v>28</v>
      </c>
      <c r="B83" s="81" t="s">
        <v>206</v>
      </c>
      <c r="C83" s="187"/>
      <c r="D83" s="187"/>
      <c r="E83" s="187"/>
      <c r="F83" s="213"/>
      <c r="G83" s="214"/>
      <c r="H83" s="214"/>
      <c r="I83" s="234"/>
    </row>
    <row r="84" spans="1:9" ht="15.75" thickBot="1">
      <c r="A84" s="82" t="s">
        <v>31</v>
      </c>
      <c r="B84" s="81" t="s">
        <v>205</v>
      </c>
      <c r="C84" s="181">
        <f>SUM(C62,C66,C71,C74,C78,C83)</f>
        <v>20851453</v>
      </c>
      <c r="D84" s="181">
        <f>SUM(D62,D66,D71,D74,D78,D83)</f>
        <v>0</v>
      </c>
      <c r="E84" s="181">
        <f>SUM(E62,E66,E71,E74,E78,E83)</f>
        <v>20851453</v>
      </c>
      <c r="F84" s="201">
        <f>SUM(F61,F66,F71,F74,F78,F83)</f>
        <v>0</v>
      </c>
      <c r="G84" s="201">
        <f>SUM(G61,G65,G70,G73,G77,G82)</f>
        <v>17889729</v>
      </c>
      <c r="H84" s="201">
        <v>19466747</v>
      </c>
      <c r="I84" s="228"/>
    </row>
    <row r="85" spans="1:9" ht="27" customHeight="1" thickBot="1">
      <c r="A85" s="50" t="s">
        <v>34</v>
      </c>
      <c r="B85" s="49" t="s">
        <v>204</v>
      </c>
      <c r="C85" s="181">
        <f aca="true" t="shared" si="0" ref="C85:H85">SUM(C61,C84)</f>
        <v>57182266</v>
      </c>
      <c r="D85" s="181">
        <f t="shared" si="0"/>
        <v>0</v>
      </c>
      <c r="E85" s="181">
        <f t="shared" si="0"/>
        <v>57182266</v>
      </c>
      <c r="F85" s="250">
        <f t="shared" si="0"/>
        <v>438666240</v>
      </c>
      <c r="G85" s="250">
        <f t="shared" si="0"/>
        <v>35779458</v>
      </c>
      <c r="H85" s="250">
        <f t="shared" si="0"/>
        <v>299002620</v>
      </c>
      <c r="I85" s="243">
        <f>SUM(I60,I83)</f>
        <v>0</v>
      </c>
    </row>
    <row r="86" spans="1:9" ht="15">
      <c r="A86" s="278"/>
      <c r="B86" s="279"/>
      <c r="C86" s="280"/>
      <c r="D86" s="280"/>
      <c r="E86" s="280"/>
      <c r="F86" s="280"/>
      <c r="G86" s="280"/>
      <c r="H86" s="280"/>
      <c r="I86" s="280"/>
    </row>
    <row r="87" spans="1:9" s="90" customFormat="1" ht="57">
      <c r="A87" s="92" t="s">
        <v>325</v>
      </c>
      <c r="C87" s="91" t="s">
        <v>324</v>
      </c>
      <c r="D87" s="91" t="s">
        <v>341</v>
      </c>
      <c r="E87" s="91" t="s">
        <v>342</v>
      </c>
      <c r="F87" s="91" t="s">
        <v>323</v>
      </c>
      <c r="G87" s="91" t="s">
        <v>343</v>
      </c>
      <c r="H87" s="91" t="s">
        <v>344</v>
      </c>
      <c r="I87" s="91" t="s">
        <v>322</v>
      </c>
    </row>
    <row r="88" spans="1:9" s="90" customFormat="1" ht="15">
      <c r="A88" s="92"/>
      <c r="C88" s="91"/>
      <c r="D88" s="91"/>
      <c r="E88" s="91"/>
      <c r="F88" s="91"/>
      <c r="G88" s="91"/>
      <c r="H88" s="91"/>
      <c r="I88" s="91"/>
    </row>
    <row r="89" spans="1:9" s="90" customFormat="1" ht="15">
      <c r="A89" s="92"/>
      <c r="B89" s="91" t="s">
        <v>345</v>
      </c>
      <c r="C89" s="91"/>
      <c r="D89" s="91"/>
      <c r="E89" s="91"/>
      <c r="F89" s="91"/>
      <c r="G89" s="91"/>
      <c r="H89" s="91"/>
      <c r="I89" s="91"/>
    </row>
    <row r="90" spans="1:9" ht="15.75" customHeight="1" thickBot="1">
      <c r="A90" s="174"/>
      <c r="B90" s="174"/>
      <c r="C90" s="282"/>
      <c r="D90" s="282"/>
      <c r="E90" s="282"/>
      <c r="F90" s="282"/>
      <c r="G90" s="282"/>
      <c r="H90" s="282"/>
      <c r="I90" s="282" t="s">
        <v>106</v>
      </c>
    </row>
    <row r="91" spans="1:9" ht="29.25" thickBot="1">
      <c r="A91" s="54" t="s">
        <v>202</v>
      </c>
      <c r="B91" s="80" t="s">
        <v>320</v>
      </c>
      <c r="C91" s="178" t="s">
        <v>340</v>
      </c>
      <c r="D91" s="178" t="s">
        <v>338</v>
      </c>
      <c r="E91" s="178" t="s">
        <v>339</v>
      </c>
      <c r="F91" s="198" t="s">
        <v>340</v>
      </c>
      <c r="G91" s="198" t="s">
        <v>338</v>
      </c>
      <c r="H91" s="198" t="s">
        <v>339</v>
      </c>
      <c r="I91" s="226" t="s">
        <v>340</v>
      </c>
    </row>
    <row r="92" spans="1:9" s="79" customFormat="1" ht="15.75" thickBot="1">
      <c r="A92" s="54">
        <v>1</v>
      </c>
      <c r="B92" s="80">
        <v>2</v>
      </c>
      <c r="C92" s="188">
        <v>3</v>
      </c>
      <c r="D92" s="188">
        <v>4</v>
      </c>
      <c r="E92" s="188">
        <v>5</v>
      </c>
      <c r="F92" s="215">
        <v>6</v>
      </c>
      <c r="G92" s="216">
        <v>7</v>
      </c>
      <c r="H92" s="216">
        <v>8</v>
      </c>
      <c r="I92" s="235">
        <v>9</v>
      </c>
    </row>
    <row r="93" spans="1:9" ht="15.75" thickBot="1">
      <c r="A93" s="78" t="s">
        <v>7</v>
      </c>
      <c r="B93" s="77" t="s">
        <v>200</v>
      </c>
      <c r="C93" s="180">
        <f aca="true" t="shared" si="1" ref="C93:H93">SUM(C94:C98)</f>
        <v>32412374</v>
      </c>
      <c r="D93" s="180">
        <f t="shared" si="1"/>
        <v>-2740836</v>
      </c>
      <c r="E93" s="191">
        <f t="shared" si="1"/>
        <v>29671538</v>
      </c>
      <c r="F93" s="217">
        <f t="shared" si="1"/>
        <v>34570328</v>
      </c>
      <c r="G93" s="217">
        <f t="shared" si="1"/>
        <v>10142008</v>
      </c>
      <c r="H93" s="217">
        <f t="shared" si="1"/>
        <v>44712336</v>
      </c>
      <c r="I93" s="236">
        <f>SUM(I93:I97)</f>
        <v>0</v>
      </c>
    </row>
    <row r="94" spans="1:9" ht="15">
      <c r="A94" s="76" t="s">
        <v>199</v>
      </c>
      <c r="B94" s="75" t="s">
        <v>198</v>
      </c>
      <c r="C94" s="189">
        <v>9702115</v>
      </c>
      <c r="D94" s="189"/>
      <c r="E94" s="252">
        <f>C94+D94</f>
        <v>9702115</v>
      </c>
      <c r="F94" s="218">
        <v>22862411</v>
      </c>
      <c r="G94" s="218">
        <v>8067234</v>
      </c>
      <c r="H94" s="218">
        <f>F94+G94</f>
        <v>30929645</v>
      </c>
      <c r="I94" s="237"/>
    </row>
    <row r="95" spans="1:9" ht="15">
      <c r="A95" s="60" t="s">
        <v>197</v>
      </c>
      <c r="B95" s="59" t="s">
        <v>12</v>
      </c>
      <c r="C95" s="183">
        <v>1569259</v>
      </c>
      <c r="D95" s="183"/>
      <c r="E95" s="251">
        <f aca="true" t="shared" si="2" ref="E95:E108">C95+D95</f>
        <v>1569259</v>
      </c>
      <c r="F95" s="206">
        <v>4458168</v>
      </c>
      <c r="G95" s="206">
        <v>844521</v>
      </c>
      <c r="H95" s="206">
        <f>F95+G95</f>
        <v>5302689</v>
      </c>
      <c r="I95" s="238"/>
    </row>
    <row r="96" spans="1:9" ht="15">
      <c r="A96" s="60" t="s">
        <v>196</v>
      </c>
      <c r="B96" s="59" t="s">
        <v>195</v>
      </c>
      <c r="C96" s="184">
        <v>13889335</v>
      </c>
      <c r="D96" s="184"/>
      <c r="E96" s="251">
        <f t="shared" si="2"/>
        <v>13889335</v>
      </c>
      <c r="F96" s="208">
        <v>508000</v>
      </c>
      <c r="G96" s="208">
        <v>1230253</v>
      </c>
      <c r="H96" s="206">
        <f>F96+G96</f>
        <v>1738253</v>
      </c>
      <c r="I96" s="239"/>
    </row>
    <row r="97" spans="1:9" ht="15">
      <c r="A97" s="60" t="s">
        <v>194</v>
      </c>
      <c r="B97" s="74" t="s">
        <v>16</v>
      </c>
      <c r="C97" s="184">
        <v>2101000</v>
      </c>
      <c r="D97" s="184"/>
      <c r="E97" s="251">
        <f t="shared" si="2"/>
        <v>2101000</v>
      </c>
      <c r="F97" s="208"/>
      <c r="G97" s="208"/>
      <c r="H97" s="208"/>
      <c r="I97" s="239"/>
    </row>
    <row r="98" spans="1:9" ht="15">
      <c r="A98" s="60" t="s">
        <v>193</v>
      </c>
      <c r="B98" s="73" t="s">
        <v>18</v>
      </c>
      <c r="C98" s="184">
        <v>5150665</v>
      </c>
      <c r="D98" s="184">
        <v>-2740836</v>
      </c>
      <c r="E98" s="251">
        <f t="shared" si="2"/>
        <v>2409829</v>
      </c>
      <c r="F98" s="208">
        <v>6741749</v>
      </c>
      <c r="G98" s="208"/>
      <c r="H98" s="206">
        <f>F98+G98</f>
        <v>6741749</v>
      </c>
      <c r="I98" s="239"/>
    </row>
    <row r="99" spans="1:9" ht="15">
      <c r="A99" s="60" t="s">
        <v>192</v>
      </c>
      <c r="B99" s="59" t="s">
        <v>191</v>
      </c>
      <c r="C99" s="184"/>
      <c r="D99" s="184"/>
      <c r="E99" s="251">
        <f t="shared" si="2"/>
        <v>0</v>
      </c>
      <c r="F99" s="208"/>
      <c r="G99" s="208"/>
      <c r="H99" s="208"/>
      <c r="I99" s="239"/>
    </row>
    <row r="100" spans="1:9" ht="15">
      <c r="A100" s="60" t="s">
        <v>190</v>
      </c>
      <c r="B100" s="72" t="s">
        <v>189</v>
      </c>
      <c r="C100" s="184"/>
      <c r="D100" s="184"/>
      <c r="E100" s="251">
        <f t="shared" si="2"/>
        <v>0</v>
      </c>
      <c r="F100" s="208"/>
      <c r="G100" s="208"/>
      <c r="H100" s="208"/>
      <c r="I100" s="239"/>
    </row>
    <row r="101" spans="1:9" ht="15">
      <c r="A101" s="60" t="s">
        <v>188</v>
      </c>
      <c r="B101" s="64" t="s">
        <v>187</v>
      </c>
      <c r="C101" s="184"/>
      <c r="D101" s="184"/>
      <c r="E101" s="251">
        <f t="shared" si="2"/>
        <v>0</v>
      </c>
      <c r="F101" s="208"/>
      <c r="G101" s="208"/>
      <c r="H101" s="208"/>
      <c r="I101" s="239"/>
    </row>
    <row r="102" spans="1:9" ht="15">
      <c r="A102" s="60" t="s">
        <v>186</v>
      </c>
      <c r="B102" s="64" t="s">
        <v>161</v>
      </c>
      <c r="C102" s="184"/>
      <c r="D102" s="184"/>
      <c r="E102" s="251">
        <f t="shared" si="2"/>
        <v>0</v>
      </c>
      <c r="F102" s="208"/>
      <c r="G102" s="208"/>
      <c r="H102" s="208"/>
      <c r="I102" s="239"/>
    </row>
    <row r="103" spans="1:9" ht="15">
      <c r="A103" s="60" t="s">
        <v>185</v>
      </c>
      <c r="B103" s="72" t="s">
        <v>184</v>
      </c>
      <c r="C103" s="184"/>
      <c r="D103" s="184"/>
      <c r="E103" s="251">
        <f t="shared" si="2"/>
        <v>0</v>
      </c>
      <c r="F103" s="208">
        <v>6501749</v>
      </c>
      <c r="G103" s="208"/>
      <c r="H103" s="206">
        <f>F103+G103</f>
        <v>6501749</v>
      </c>
      <c r="I103" s="239"/>
    </row>
    <row r="104" spans="1:9" ht="15">
      <c r="A104" s="60" t="s">
        <v>183</v>
      </c>
      <c r="B104" s="72" t="s">
        <v>182</v>
      </c>
      <c r="C104" s="184"/>
      <c r="D104" s="184"/>
      <c r="E104" s="251">
        <f t="shared" si="2"/>
        <v>0</v>
      </c>
      <c r="F104" s="208"/>
      <c r="G104" s="208"/>
      <c r="H104" s="208"/>
      <c r="I104" s="239"/>
    </row>
    <row r="105" spans="1:9" ht="15">
      <c r="A105" s="60" t="s">
        <v>181</v>
      </c>
      <c r="B105" s="64" t="s">
        <v>155</v>
      </c>
      <c r="C105" s="184"/>
      <c r="D105" s="184"/>
      <c r="E105" s="251">
        <f t="shared" si="2"/>
        <v>0</v>
      </c>
      <c r="F105" s="208"/>
      <c r="G105" s="208"/>
      <c r="H105" s="208"/>
      <c r="I105" s="239"/>
    </row>
    <row r="106" spans="1:9" ht="15">
      <c r="A106" s="58" t="s">
        <v>180</v>
      </c>
      <c r="B106" s="71" t="s">
        <v>179</v>
      </c>
      <c r="C106" s="184"/>
      <c r="D106" s="184"/>
      <c r="E106" s="251">
        <f t="shared" si="2"/>
        <v>0</v>
      </c>
      <c r="F106" s="208"/>
      <c r="G106" s="208"/>
      <c r="H106" s="208"/>
      <c r="I106" s="239"/>
    </row>
    <row r="107" spans="1:9" ht="15">
      <c r="A107" s="60" t="s">
        <v>178</v>
      </c>
      <c r="B107" s="71" t="s">
        <v>177</v>
      </c>
      <c r="C107" s="184"/>
      <c r="D107" s="184"/>
      <c r="E107" s="251">
        <f t="shared" si="2"/>
        <v>0</v>
      </c>
      <c r="F107" s="208"/>
      <c r="G107" s="208"/>
      <c r="H107" s="208"/>
      <c r="I107" s="239"/>
    </row>
    <row r="108" spans="1:9" ht="15.75" thickBot="1">
      <c r="A108" s="70" t="s">
        <v>176</v>
      </c>
      <c r="B108" s="69" t="s">
        <v>175</v>
      </c>
      <c r="C108" s="190"/>
      <c r="D108" s="190"/>
      <c r="E108" s="253">
        <f t="shared" si="2"/>
        <v>0</v>
      </c>
      <c r="F108" s="219">
        <v>240000</v>
      </c>
      <c r="G108" s="219"/>
      <c r="H108" s="206">
        <f>F108+G108</f>
        <v>240000</v>
      </c>
      <c r="I108" s="240"/>
    </row>
    <row r="109" spans="1:9" ht="15.75" thickBot="1">
      <c r="A109" s="54" t="s">
        <v>10</v>
      </c>
      <c r="B109" s="68" t="s">
        <v>174</v>
      </c>
      <c r="C109" s="181">
        <f>SUM(C110,C112,C114)</f>
        <v>0</v>
      </c>
      <c r="D109" s="181"/>
      <c r="E109" s="191"/>
      <c r="F109" s="201">
        <f>F110+F112</f>
        <v>269662475</v>
      </c>
      <c r="G109" s="201">
        <f>G110+G112</f>
        <v>9594000</v>
      </c>
      <c r="H109" s="201">
        <f>H110+H112</f>
        <v>279256475</v>
      </c>
      <c r="I109" s="241">
        <f>SUM(I109,I111,I113)</f>
        <v>0</v>
      </c>
    </row>
    <row r="110" spans="1:9" ht="15">
      <c r="A110" s="56" t="s">
        <v>173</v>
      </c>
      <c r="B110" s="59" t="s">
        <v>99</v>
      </c>
      <c r="C110" s="182"/>
      <c r="D110" s="182"/>
      <c r="E110" s="182"/>
      <c r="F110" s="203">
        <v>269662475</v>
      </c>
      <c r="G110" s="204"/>
      <c r="H110" s="204">
        <f>F110+G110</f>
        <v>269662475</v>
      </c>
      <c r="I110" s="242"/>
    </row>
    <row r="111" spans="1:9" ht="15">
      <c r="A111" s="56" t="s">
        <v>172</v>
      </c>
      <c r="B111" s="62" t="s">
        <v>171</v>
      </c>
      <c r="C111" s="182"/>
      <c r="D111" s="182"/>
      <c r="E111" s="182"/>
      <c r="F111" s="203">
        <v>197797800</v>
      </c>
      <c r="G111" s="204"/>
      <c r="H111" s="204">
        <f>F111+G111</f>
        <v>197797800</v>
      </c>
      <c r="I111" s="242"/>
    </row>
    <row r="112" spans="1:9" ht="15">
      <c r="A112" s="56" t="s">
        <v>170</v>
      </c>
      <c r="B112" s="62" t="s">
        <v>95</v>
      </c>
      <c r="C112" s="183"/>
      <c r="D112" s="183"/>
      <c r="E112" s="183"/>
      <c r="F112" s="205">
        <v>0</v>
      </c>
      <c r="G112" s="206">
        <v>9594000</v>
      </c>
      <c r="H112" s="204">
        <f>F112+G112</f>
        <v>9594000</v>
      </c>
      <c r="I112" s="238"/>
    </row>
    <row r="113" spans="1:9" ht="15">
      <c r="A113" s="56" t="s">
        <v>169</v>
      </c>
      <c r="B113" s="62" t="s">
        <v>168</v>
      </c>
      <c r="C113" s="183"/>
      <c r="D113" s="183"/>
      <c r="E113" s="183"/>
      <c r="F113" s="205"/>
      <c r="G113" s="206"/>
      <c r="H113" s="206"/>
      <c r="I113" s="230"/>
    </row>
    <row r="114" spans="1:9" ht="15">
      <c r="A114" s="56" t="s">
        <v>167</v>
      </c>
      <c r="B114" s="67" t="s">
        <v>91</v>
      </c>
      <c r="C114" s="183"/>
      <c r="D114" s="183"/>
      <c r="E114" s="183"/>
      <c r="F114" s="205"/>
      <c r="G114" s="206"/>
      <c r="H114" s="206"/>
      <c r="I114" s="230"/>
    </row>
    <row r="115" spans="1:9" ht="15">
      <c r="A115" s="56" t="s">
        <v>166</v>
      </c>
      <c r="B115" s="66" t="s">
        <v>165</v>
      </c>
      <c r="C115" s="183"/>
      <c r="D115" s="183"/>
      <c r="E115" s="183"/>
      <c r="F115" s="205"/>
      <c r="G115" s="206"/>
      <c r="H115" s="206"/>
      <c r="I115" s="230"/>
    </row>
    <row r="116" spans="1:9" ht="15">
      <c r="A116" s="56" t="s">
        <v>164</v>
      </c>
      <c r="B116" s="65" t="s">
        <v>163</v>
      </c>
      <c r="C116" s="183"/>
      <c r="D116" s="183"/>
      <c r="E116" s="183"/>
      <c r="F116" s="205"/>
      <c r="G116" s="206"/>
      <c r="H116" s="206"/>
      <c r="I116" s="230"/>
    </row>
    <row r="117" spans="1:9" ht="15">
      <c r="A117" s="56" t="s">
        <v>162</v>
      </c>
      <c r="B117" s="64" t="s">
        <v>161</v>
      </c>
      <c r="C117" s="183"/>
      <c r="D117" s="183"/>
      <c r="E117" s="183"/>
      <c r="F117" s="205"/>
      <c r="G117" s="206"/>
      <c r="H117" s="206"/>
      <c r="I117" s="230"/>
    </row>
    <row r="118" spans="1:9" ht="15">
      <c r="A118" s="56" t="s">
        <v>160</v>
      </c>
      <c r="B118" s="64" t="s">
        <v>159</v>
      </c>
      <c r="C118" s="183"/>
      <c r="D118" s="183"/>
      <c r="E118" s="183"/>
      <c r="F118" s="205"/>
      <c r="G118" s="206"/>
      <c r="H118" s="206"/>
      <c r="I118" s="230"/>
    </row>
    <row r="119" spans="1:9" ht="15">
      <c r="A119" s="56" t="s">
        <v>158</v>
      </c>
      <c r="B119" s="64" t="s">
        <v>157</v>
      </c>
      <c r="C119" s="183"/>
      <c r="D119" s="183"/>
      <c r="E119" s="183"/>
      <c r="F119" s="205"/>
      <c r="G119" s="206"/>
      <c r="H119" s="206"/>
      <c r="I119" s="230"/>
    </row>
    <row r="120" spans="1:9" ht="15">
      <c r="A120" s="56" t="s">
        <v>156</v>
      </c>
      <c r="B120" s="64" t="s">
        <v>155</v>
      </c>
      <c r="C120" s="183"/>
      <c r="D120" s="183"/>
      <c r="E120" s="183"/>
      <c r="F120" s="205"/>
      <c r="G120" s="206"/>
      <c r="H120" s="206"/>
      <c r="I120" s="230"/>
    </row>
    <row r="121" spans="1:9" ht="15">
      <c r="A121" s="56" t="s">
        <v>154</v>
      </c>
      <c r="B121" s="64" t="s">
        <v>153</v>
      </c>
      <c r="C121" s="183"/>
      <c r="D121" s="183"/>
      <c r="E121" s="183"/>
      <c r="F121" s="205"/>
      <c r="G121" s="206"/>
      <c r="H121" s="206"/>
      <c r="I121" s="230"/>
    </row>
    <row r="122" spans="1:9" ht="15.75" thickBot="1">
      <c r="A122" s="58" t="s">
        <v>152</v>
      </c>
      <c r="B122" s="64" t="s">
        <v>151</v>
      </c>
      <c r="C122" s="184"/>
      <c r="D122" s="184"/>
      <c r="E122" s="184"/>
      <c r="F122" s="207"/>
      <c r="G122" s="208"/>
      <c r="H122" s="208"/>
      <c r="I122" s="231"/>
    </row>
    <row r="123" spans="1:9" ht="15.75" thickBot="1">
      <c r="A123" s="54" t="s">
        <v>4</v>
      </c>
      <c r="B123" s="53" t="s">
        <v>150</v>
      </c>
      <c r="C123" s="181">
        <f>SUM(C124:C125)</f>
        <v>0</v>
      </c>
      <c r="D123" s="181"/>
      <c r="E123" s="181"/>
      <c r="F123" s="201">
        <f>SUM(F123:F124)</f>
        <v>445613</v>
      </c>
      <c r="G123" s="202">
        <v>894557</v>
      </c>
      <c r="H123" s="202">
        <v>1340170</v>
      </c>
      <c r="I123" s="241">
        <f>SUM(I123:I124)</f>
        <v>0</v>
      </c>
    </row>
    <row r="124" spans="1:9" ht="15">
      <c r="A124" s="56" t="s">
        <v>149</v>
      </c>
      <c r="B124" s="55" t="s">
        <v>148</v>
      </c>
      <c r="C124" s="182"/>
      <c r="D124" s="182"/>
      <c r="E124" s="182"/>
      <c r="F124" s="203">
        <v>445613</v>
      </c>
      <c r="G124" s="204">
        <v>894557</v>
      </c>
      <c r="H124" s="204">
        <v>1340170</v>
      </c>
      <c r="I124" s="242"/>
    </row>
    <row r="125" spans="1:9" ht="15.75" thickBot="1">
      <c r="A125" s="63" t="s">
        <v>147</v>
      </c>
      <c r="B125" s="62" t="s">
        <v>146</v>
      </c>
      <c r="C125" s="184"/>
      <c r="D125" s="184"/>
      <c r="E125" s="184"/>
      <c r="F125" s="207"/>
      <c r="G125" s="208"/>
      <c r="H125" s="208"/>
      <c r="I125" s="239"/>
    </row>
    <row r="126" spans="1:9" ht="15.75" thickBot="1">
      <c r="A126" s="54" t="s">
        <v>5</v>
      </c>
      <c r="B126" s="61" t="s">
        <v>145</v>
      </c>
      <c r="C126" s="191">
        <f aca="true" t="shared" si="3" ref="C126:H126">SUM(C93,C109,C123)</f>
        <v>32412374</v>
      </c>
      <c r="D126" s="191">
        <f t="shared" si="3"/>
        <v>-2740836</v>
      </c>
      <c r="E126" s="191">
        <f t="shared" si="3"/>
        <v>29671538</v>
      </c>
      <c r="F126" s="201">
        <f t="shared" si="3"/>
        <v>32412374</v>
      </c>
      <c r="G126" s="201">
        <f t="shared" si="3"/>
        <v>20630565</v>
      </c>
      <c r="H126" s="201">
        <f t="shared" si="3"/>
        <v>325308981</v>
      </c>
      <c r="I126" s="243"/>
    </row>
    <row r="127" spans="1:9" ht="15.75" thickBot="1">
      <c r="A127" s="54" t="s">
        <v>6</v>
      </c>
      <c r="B127" s="61" t="s">
        <v>144</v>
      </c>
      <c r="C127" s="191">
        <f>SUM(C128:C130)</f>
        <v>0</v>
      </c>
      <c r="D127" s="191"/>
      <c r="E127" s="191"/>
      <c r="F127" s="201">
        <f>SUM(F127:F129)</f>
        <v>0</v>
      </c>
      <c r="G127" s="201"/>
      <c r="H127" s="201"/>
      <c r="I127" s="243">
        <f>SUM(I127:I129)</f>
        <v>0</v>
      </c>
    </row>
    <row r="128" spans="1:9" ht="15">
      <c r="A128" s="56" t="s">
        <v>143</v>
      </c>
      <c r="B128" s="55" t="s">
        <v>142</v>
      </c>
      <c r="C128" s="183"/>
      <c r="D128" s="183"/>
      <c r="E128" s="183"/>
      <c r="F128" s="205"/>
      <c r="G128" s="206"/>
      <c r="H128" s="206"/>
      <c r="I128" s="230"/>
    </row>
    <row r="129" spans="1:9" ht="15">
      <c r="A129" s="56" t="s">
        <v>141</v>
      </c>
      <c r="B129" s="55" t="s">
        <v>140</v>
      </c>
      <c r="C129" s="183"/>
      <c r="D129" s="183"/>
      <c r="E129" s="183"/>
      <c r="F129" s="205"/>
      <c r="G129" s="206"/>
      <c r="H129" s="206"/>
      <c r="I129" s="230"/>
    </row>
    <row r="130" spans="1:9" ht="15.75" thickBot="1">
      <c r="A130" s="58" t="s">
        <v>139</v>
      </c>
      <c r="B130" s="57" t="s">
        <v>138</v>
      </c>
      <c r="C130" s="183"/>
      <c r="D130" s="183"/>
      <c r="E130" s="183"/>
      <c r="F130" s="205"/>
      <c r="G130" s="206"/>
      <c r="H130" s="206"/>
      <c r="I130" s="230"/>
    </row>
    <row r="131" spans="1:9" ht="15.75" thickBot="1">
      <c r="A131" s="54" t="s">
        <v>19</v>
      </c>
      <c r="B131" s="53" t="s">
        <v>137</v>
      </c>
      <c r="C131" s="181">
        <f>SUM(C132:C135)</f>
        <v>0</v>
      </c>
      <c r="D131" s="181"/>
      <c r="E131" s="181"/>
      <c r="F131" s="201">
        <f>SUM(F131:F134)</f>
        <v>0</v>
      </c>
      <c r="G131" s="202"/>
      <c r="H131" s="202"/>
      <c r="I131" s="241">
        <f>SUM(I131:I134)</f>
        <v>0</v>
      </c>
    </row>
    <row r="132" spans="1:9" ht="15">
      <c r="A132" s="56" t="s">
        <v>136</v>
      </c>
      <c r="B132" s="55" t="s">
        <v>135</v>
      </c>
      <c r="C132" s="183"/>
      <c r="D132" s="183"/>
      <c r="E132" s="183"/>
      <c r="F132" s="205"/>
      <c r="G132" s="206"/>
      <c r="H132" s="206"/>
      <c r="I132" s="230"/>
    </row>
    <row r="133" spans="1:9" ht="15">
      <c r="A133" s="60" t="s">
        <v>134</v>
      </c>
      <c r="B133" s="59" t="s">
        <v>133</v>
      </c>
      <c r="C133" s="183"/>
      <c r="D133" s="183"/>
      <c r="E133" s="183"/>
      <c r="F133" s="205"/>
      <c r="G133" s="206"/>
      <c r="H133" s="206"/>
      <c r="I133" s="230"/>
    </row>
    <row r="134" spans="1:9" ht="15">
      <c r="A134" s="60" t="s">
        <v>132</v>
      </c>
      <c r="B134" s="59" t="s">
        <v>131</v>
      </c>
      <c r="C134" s="183"/>
      <c r="D134" s="183"/>
      <c r="E134" s="183"/>
      <c r="F134" s="205"/>
      <c r="G134" s="206"/>
      <c r="H134" s="206"/>
      <c r="I134" s="230"/>
    </row>
    <row r="135" spans="1:9" ht="15.75" thickBot="1">
      <c r="A135" s="58" t="s">
        <v>130</v>
      </c>
      <c r="B135" s="57" t="s">
        <v>129</v>
      </c>
      <c r="C135" s="183"/>
      <c r="D135" s="183"/>
      <c r="E135" s="183"/>
      <c r="F135" s="205"/>
      <c r="G135" s="206"/>
      <c r="H135" s="206"/>
      <c r="I135" s="230"/>
    </row>
    <row r="136" spans="1:9" ht="15.75" thickBot="1">
      <c r="A136" s="54" t="s">
        <v>22</v>
      </c>
      <c r="B136" s="53" t="s">
        <v>128</v>
      </c>
      <c r="C136" s="181">
        <f>SUM(C137:C140)</f>
        <v>1204367</v>
      </c>
      <c r="D136" s="181"/>
      <c r="E136" s="181">
        <v>1204367</v>
      </c>
      <c r="F136" s="201">
        <f>SUM(F136:F139)</f>
        <v>0</v>
      </c>
      <c r="G136" s="202"/>
      <c r="H136" s="202"/>
      <c r="I136" s="241">
        <f>SUM(I136:I139)</f>
        <v>0</v>
      </c>
    </row>
    <row r="137" spans="1:9" ht="15">
      <c r="A137" s="56" t="s">
        <v>127</v>
      </c>
      <c r="B137" s="55" t="s">
        <v>126</v>
      </c>
      <c r="C137" s="183"/>
      <c r="D137" s="183"/>
      <c r="E137" s="183"/>
      <c r="F137" s="205"/>
      <c r="G137" s="206"/>
      <c r="H137" s="206"/>
      <c r="I137" s="230"/>
    </row>
    <row r="138" spans="1:9" ht="15">
      <c r="A138" s="56" t="s">
        <v>125</v>
      </c>
      <c r="B138" s="55" t="s">
        <v>124</v>
      </c>
      <c r="C138" s="183">
        <v>1204367</v>
      </c>
      <c r="D138" s="183"/>
      <c r="E138" s="183">
        <v>1204367</v>
      </c>
      <c r="F138" s="205"/>
      <c r="G138" s="206"/>
      <c r="H138" s="206"/>
      <c r="I138" s="230"/>
    </row>
    <row r="139" spans="1:9" ht="15">
      <c r="A139" s="56" t="s">
        <v>123</v>
      </c>
      <c r="B139" s="55" t="s">
        <v>122</v>
      </c>
      <c r="C139" s="183"/>
      <c r="D139" s="183"/>
      <c r="E139" s="183"/>
      <c r="F139" s="205"/>
      <c r="G139" s="206"/>
      <c r="H139" s="206"/>
      <c r="I139" s="230"/>
    </row>
    <row r="140" spans="1:9" ht="15.75" thickBot="1">
      <c r="A140" s="58" t="s">
        <v>121</v>
      </c>
      <c r="B140" s="57" t="s">
        <v>120</v>
      </c>
      <c r="C140" s="183"/>
      <c r="D140" s="183"/>
      <c r="E140" s="183"/>
      <c r="F140" s="205"/>
      <c r="G140" s="206"/>
      <c r="H140" s="206"/>
      <c r="I140" s="230"/>
    </row>
    <row r="141" spans="1:9" ht="15.75" thickBot="1">
      <c r="A141" s="54" t="s">
        <v>56</v>
      </c>
      <c r="B141" s="53" t="s">
        <v>119</v>
      </c>
      <c r="C141" s="192">
        <f>SUM(C142:C145)</f>
        <v>0</v>
      </c>
      <c r="D141" s="192"/>
      <c r="E141" s="192"/>
      <c r="F141" s="220">
        <f>SUM(F141:F144)</f>
        <v>0</v>
      </c>
      <c r="G141" s="221"/>
      <c r="H141" s="221"/>
      <c r="I141" s="244">
        <f>SUM(I141:I144)</f>
        <v>0</v>
      </c>
    </row>
    <row r="142" spans="1:9" ht="15">
      <c r="A142" s="56" t="s">
        <v>118</v>
      </c>
      <c r="B142" s="55" t="s">
        <v>117</v>
      </c>
      <c r="C142" s="183"/>
      <c r="D142" s="183"/>
      <c r="E142" s="183"/>
      <c r="F142" s="205"/>
      <c r="G142" s="206"/>
      <c r="H142" s="206"/>
      <c r="I142" s="230"/>
    </row>
    <row r="143" spans="1:9" ht="15">
      <c r="A143" s="56" t="s">
        <v>116</v>
      </c>
      <c r="B143" s="55" t="s">
        <v>115</v>
      </c>
      <c r="C143" s="183"/>
      <c r="D143" s="183"/>
      <c r="E143" s="183"/>
      <c r="F143" s="205"/>
      <c r="G143" s="206"/>
      <c r="H143" s="206"/>
      <c r="I143" s="230"/>
    </row>
    <row r="144" spans="1:9" ht="15">
      <c r="A144" s="56" t="s">
        <v>114</v>
      </c>
      <c r="B144" s="55" t="s">
        <v>113</v>
      </c>
      <c r="C144" s="183"/>
      <c r="D144" s="183"/>
      <c r="E144" s="183"/>
      <c r="F144" s="205"/>
      <c r="G144" s="206"/>
      <c r="H144" s="206"/>
      <c r="I144" s="230"/>
    </row>
    <row r="145" spans="1:9" ht="15.75" thickBot="1">
      <c r="A145" s="56" t="s">
        <v>112</v>
      </c>
      <c r="B145" s="55" t="s">
        <v>111</v>
      </c>
      <c r="C145" s="183"/>
      <c r="D145" s="183"/>
      <c r="E145" s="183"/>
      <c r="F145" s="205"/>
      <c r="G145" s="206"/>
      <c r="H145" s="206"/>
      <c r="I145" s="230"/>
    </row>
    <row r="146" spans="1:13" ht="15.75" thickBot="1">
      <c r="A146" s="54" t="s">
        <v>57</v>
      </c>
      <c r="B146" s="53" t="s">
        <v>110</v>
      </c>
      <c r="C146" s="193">
        <f>SUM(C127,C131,C136,C141)</f>
        <v>1204367</v>
      </c>
      <c r="D146" s="193">
        <f>SUM(D127,D131,D136,D141)</f>
        <v>0</v>
      </c>
      <c r="E146" s="193">
        <f>SUM(E127,E131,E136,E141)</f>
        <v>1204367</v>
      </c>
      <c r="F146" s="254"/>
      <c r="G146" s="254">
        <f>SUM(G127,G131,G136,G141)</f>
        <v>0</v>
      </c>
      <c r="H146" s="254"/>
      <c r="I146" s="245"/>
      <c r="J146" s="52"/>
      <c r="K146" s="51"/>
      <c r="L146" s="51"/>
      <c r="M146" s="51"/>
    </row>
    <row r="147" spans="1:9" ht="15.75" thickBot="1">
      <c r="A147" s="50" t="s">
        <v>59</v>
      </c>
      <c r="B147" s="49" t="s">
        <v>109</v>
      </c>
      <c r="C147" s="193">
        <f aca="true" t="shared" si="4" ref="C147:H147">SUM(C126,C146)</f>
        <v>33616741</v>
      </c>
      <c r="D147" s="193">
        <f t="shared" si="4"/>
        <v>-2740836</v>
      </c>
      <c r="E147" s="193">
        <f t="shared" si="4"/>
        <v>30875905</v>
      </c>
      <c r="F147" s="254">
        <f t="shared" si="4"/>
        <v>33616741</v>
      </c>
      <c r="G147" s="254">
        <f t="shared" si="4"/>
        <v>20630565</v>
      </c>
      <c r="H147" s="254">
        <f t="shared" si="4"/>
        <v>325308981</v>
      </c>
      <c r="I147" s="245">
        <f>SUM(I125,I145)</f>
        <v>0</v>
      </c>
    </row>
    <row r="148" spans="1:9" ht="15">
      <c r="A148" s="278"/>
      <c r="B148" s="279"/>
      <c r="C148" s="283"/>
      <c r="D148" s="283"/>
      <c r="E148" s="283"/>
      <c r="F148" s="283"/>
      <c r="G148" s="283"/>
      <c r="H148" s="283"/>
      <c r="I148" s="283"/>
    </row>
    <row r="149" spans="3:9" ht="7.5" customHeight="1" thickBot="1">
      <c r="C149" s="281"/>
      <c r="D149" s="281"/>
      <c r="E149" s="281"/>
      <c r="F149" s="281"/>
      <c r="G149" s="281"/>
      <c r="H149" s="281"/>
      <c r="I149" s="281"/>
    </row>
    <row r="150" spans="1:9" s="93" customFormat="1" ht="16.5" thickBot="1">
      <c r="A150" s="172" t="s">
        <v>108</v>
      </c>
      <c r="B150" s="173"/>
      <c r="C150" s="194">
        <v>5</v>
      </c>
      <c r="D150" s="194"/>
      <c r="E150" s="194">
        <v>5</v>
      </c>
      <c r="F150" s="222">
        <v>15</v>
      </c>
      <c r="G150" s="222"/>
      <c r="H150" s="222">
        <v>15</v>
      </c>
      <c r="I150" s="246"/>
    </row>
    <row r="151" spans="1:9" s="93" customFormat="1" ht="16.5" thickBot="1">
      <c r="A151" s="175" t="s">
        <v>334</v>
      </c>
      <c r="B151" s="176"/>
      <c r="C151" s="195"/>
      <c r="D151" s="195"/>
      <c r="E151" s="195"/>
      <c r="F151" s="223">
        <v>5</v>
      </c>
      <c r="G151" s="223"/>
      <c r="H151" s="223">
        <v>5</v>
      </c>
      <c r="I151" s="247"/>
    </row>
    <row r="152" spans="1:9" s="93" customFormat="1" ht="16.5" thickBot="1">
      <c r="A152" s="175" t="s">
        <v>333</v>
      </c>
      <c r="B152" s="176"/>
      <c r="C152" s="195"/>
      <c r="D152" s="195"/>
      <c r="E152" s="195"/>
      <c r="F152" s="223">
        <v>10</v>
      </c>
      <c r="G152" s="223"/>
      <c r="H152" s="223">
        <v>10</v>
      </c>
      <c r="I152" s="247"/>
    </row>
    <row r="153" spans="1:9" s="93" customFormat="1" ht="16.5" thickBot="1">
      <c r="A153" s="175" t="s">
        <v>335</v>
      </c>
      <c r="B153" s="176"/>
      <c r="C153" s="195">
        <v>5</v>
      </c>
      <c r="D153" s="195"/>
      <c r="E153" s="195">
        <v>5</v>
      </c>
      <c r="F153" s="223"/>
      <c r="G153" s="223"/>
      <c r="H153" s="223"/>
      <c r="I153" s="247"/>
    </row>
    <row r="154" spans="1:8" s="93" customFormat="1" ht="15.75">
      <c r="A154" s="171"/>
      <c r="B154" s="171"/>
      <c r="C154" s="284"/>
      <c r="D154" s="284"/>
      <c r="E154" s="284"/>
      <c r="F154" s="95"/>
      <c r="G154" s="95"/>
      <c r="H154" s="95"/>
    </row>
    <row r="155" spans="1:9" ht="15">
      <c r="A155" s="285" t="s">
        <v>107</v>
      </c>
      <c r="B155" s="285"/>
      <c r="C155" s="285"/>
      <c r="D155" s="285"/>
      <c r="E155" s="285"/>
      <c r="F155" s="285"/>
      <c r="G155" s="285"/>
      <c r="H155" s="285"/>
      <c r="I155" s="286" t="s">
        <v>106</v>
      </c>
    </row>
    <row r="156" spans="1:9" ht="15.75" thickBot="1">
      <c r="A156" s="174"/>
      <c r="B156" s="174"/>
      <c r="C156" s="282"/>
      <c r="D156" s="282"/>
      <c r="E156" s="282"/>
      <c r="F156" s="287">
        <f>+F60-F125</f>
        <v>0</v>
      </c>
      <c r="G156" s="287"/>
      <c r="H156" s="287"/>
      <c r="I156" s="287">
        <f>+I60-I125</f>
        <v>0</v>
      </c>
    </row>
    <row r="157" spans="1:9" ht="29.25" thickBot="1">
      <c r="A157" s="48" t="s">
        <v>7</v>
      </c>
      <c r="B157" s="47" t="s">
        <v>105</v>
      </c>
      <c r="C157" s="196">
        <f>+C61-C126</f>
        <v>3918439</v>
      </c>
      <c r="D157" s="196"/>
      <c r="E157" s="196">
        <f>+E61-E126</f>
        <v>6659275</v>
      </c>
      <c r="F157" s="224">
        <f>+F61-F126</f>
        <v>3918439</v>
      </c>
      <c r="G157" s="224"/>
      <c r="H157" s="224">
        <f>+H61-H126</f>
        <v>-45773108</v>
      </c>
      <c r="I157" s="248">
        <f>+I83-I145</f>
        <v>0</v>
      </c>
    </row>
    <row r="158" spans="1:8" ht="29.25" thickBot="1">
      <c r="A158" s="48" t="s">
        <v>10</v>
      </c>
      <c r="B158" s="47" t="s">
        <v>104</v>
      </c>
      <c r="C158" s="196">
        <f>+C84-C146</f>
        <v>19647086</v>
      </c>
      <c r="D158" s="196">
        <f>+D84-D146</f>
        <v>0</v>
      </c>
      <c r="E158" s="196">
        <f>+E84-E146</f>
        <v>19647086</v>
      </c>
      <c r="F158" s="224">
        <f>+F84-F146</f>
        <v>19647086</v>
      </c>
      <c r="G158" s="224"/>
      <c r="H158" s="224">
        <f>+H84-H146</f>
        <v>19466747</v>
      </c>
    </row>
  </sheetData>
  <sheetProtection/>
  <mergeCells count="1">
    <mergeCell ref="A155:H155"/>
  </mergeCells>
  <printOptions horizontalCentered="1"/>
  <pageMargins left="0.3937007874015748" right="0.3937007874015748" top="0.4724409448818898" bottom="0.07874015748031496" header="0.1968503937007874" footer="0.5905511811023623"/>
  <pageSetup fitToHeight="2" horizontalDpi="600" verticalDpi="600" orientation="landscape" paperSize="9" scale="40" r:id="rId1"/>
  <headerFooter alignWithMargins="0">
    <oddHeader>&amp;L&amp;"Times New Roman CE,Félkövér"&amp;14 2019
&amp;C&amp;"Times New Roman CE,Félkövér"&amp;14Pári Község Önkormányzata&amp;R&amp;"Times New Roman CE,Félkövér dőlt"&amp;14 4. sz. melléklet</oddHeader>
  </headerFooter>
  <rowBreaks count="1" manualBreakCount="1">
    <brk id="8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2019-05-09T14:44:18Z</cp:lastPrinted>
  <dcterms:created xsi:type="dcterms:W3CDTF">2014-02-06T13:24:42Z</dcterms:created>
  <dcterms:modified xsi:type="dcterms:W3CDTF">2019-05-09T14:44:32Z</dcterms:modified>
  <cp:category/>
  <cp:version/>
  <cp:contentType/>
  <cp:contentStatus/>
</cp:coreProperties>
</file>