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0"/>
  </bookViews>
  <sheets>
    <sheet name="1.1.sz.mell.  " sheetId="1" r:id="rId1"/>
    <sheet name="1.2.sz.mell.  " sheetId="2" r:id="rId2"/>
    <sheet name="1.3.sz.mell. " sheetId="3" r:id="rId3"/>
    <sheet name="1.4.sz.mell." sheetId="4" r:id="rId4"/>
    <sheet name="2.1.sz.mell  " sheetId="5" r:id="rId5"/>
    <sheet name="2.2.sz.mell " sheetId="6" r:id="rId6"/>
    <sheet name="6.sz.mell. " sheetId="7" r:id="rId7"/>
    <sheet name="7.sz.mell. " sheetId="8" r:id="rId8"/>
    <sheet name="8.1. sz. mell." sheetId="9" r:id="rId9"/>
    <sheet name="8.2. sz. mell." sheetId="10" r:id="rId10"/>
    <sheet name="9.1. sz. mell " sheetId="11" r:id="rId11"/>
    <sheet name="9.1.1. sz. mell " sheetId="12" r:id="rId12"/>
    <sheet name="9.1.2. sz. mell " sheetId="13" r:id="rId13"/>
    <sheet name="9.2. sz. mell  " sheetId="14" r:id="rId14"/>
    <sheet name="9.2.1. sz. mell  " sheetId="15" r:id="rId15"/>
    <sheet name="9.2.3. sz. mell  " sheetId="16" r:id="rId16"/>
    <sheet name="9.3. sz. mell " sheetId="17" r:id="rId17"/>
    <sheet name="9.3.1. sz. mell " sheetId="18" r:id="rId18"/>
    <sheet name="9.4. sz. mell  " sheetId="19" r:id="rId19"/>
    <sheet name="9.4.1. sz. mell" sheetId="20" r:id="rId20"/>
    <sheet name="9.4.2.sz.mell" sheetId="21" r:id="rId21"/>
    <sheet name="9.5. sz. mell  " sheetId="22" r:id="rId22"/>
    <sheet name="9.5.1. sz. mell " sheetId="23" r:id="rId23"/>
    <sheet name="9.5.2.sz.mell" sheetId="24" r:id="rId24"/>
    <sheet name="9.6. sz. mell " sheetId="25" r:id="rId25"/>
    <sheet name="9.6.1. sz. mell" sheetId="26" r:id="rId26"/>
    <sheet name="9.6.2. sz. mell " sheetId="27" r:id="rId27"/>
    <sheet name="9.7. sz. mell " sheetId="28" r:id="rId28"/>
    <sheet name="9.7.1. sz. mell " sheetId="29" r:id="rId29"/>
    <sheet name="9.7.2. sz. mell " sheetId="30" r:id="rId30"/>
    <sheet name="9.8. sz. mell  " sheetId="31" r:id="rId31"/>
    <sheet name="9.8.1. sz. mell " sheetId="32" r:id="rId32"/>
    <sheet name="int.összesítő " sheetId="33" r:id="rId33"/>
    <sheet name="engedélyezett álláshelyek   " sheetId="34" r:id="rId34"/>
    <sheet name="tartalék   " sheetId="35" r:id="rId35"/>
    <sheet name="1. sz tájékoztató t " sheetId="36" r:id="rId36"/>
    <sheet name="3.sz tájékoztató t. " sheetId="37" r:id="rId37"/>
    <sheet name="4.sz. tájékoztató " sheetId="38" r:id="rId38"/>
    <sheet name="szakfeladatos Önk " sheetId="39" r:id="rId39"/>
  </sheets>
  <definedNames>
    <definedName name="_xlfn.IFERROR" hidden="1">#NAME?</definedName>
    <definedName name="_xlnm.Print_Titles" localSheetId="10">'9.1. sz. mell '!$1:$6</definedName>
    <definedName name="_xlnm.Print_Titles" localSheetId="11">'9.1.1. sz. mell '!$1:$6</definedName>
    <definedName name="_xlnm.Print_Titles" localSheetId="12">'9.1.2. sz. mell '!$1:$6</definedName>
    <definedName name="_xlnm.Print_Titles" localSheetId="13">'9.2. sz. mell  '!$1:$6</definedName>
    <definedName name="_xlnm.Print_Titles" localSheetId="14">'9.2.1. sz. mell  '!$1:$6</definedName>
    <definedName name="_xlnm.Print_Titles" localSheetId="15">'9.2.3. sz. mell  '!$1:$6</definedName>
    <definedName name="_xlnm.Print_Titles" localSheetId="16">'9.3. sz. mell '!$1:$6</definedName>
    <definedName name="_xlnm.Print_Titles" localSheetId="17">'9.3.1. sz. mell '!$1:$6</definedName>
    <definedName name="_xlnm.Print_Titles" localSheetId="18">'9.4. sz. mell  '!$1:$6</definedName>
    <definedName name="_xlnm.Print_Titles" localSheetId="19">'9.4.1. sz. mell'!$1:$6</definedName>
    <definedName name="_xlnm.Print_Titles" localSheetId="21">'9.5. sz. mell  '!$1:$6</definedName>
    <definedName name="_xlnm.Print_Titles" localSheetId="22">'9.5.1. sz. mell '!$1:$6</definedName>
    <definedName name="_xlnm.Print_Titles" localSheetId="24">'9.6. sz. mell '!$1:$6</definedName>
    <definedName name="_xlnm.Print_Titles" localSheetId="25">'9.6.1. sz. mell'!$1:$6</definedName>
    <definedName name="_xlnm.Print_Titles" localSheetId="26">'9.6.2. sz. mell '!$1:$6</definedName>
    <definedName name="_xlnm.Print_Titles" localSheetId="27">'9.7. sz. mell '!$1:$6</definedName>
    <definedName name="_xlnm.Print_Titles" localSheetId="28">'9.7.1. sz. mell '!$1:$6</definedName>
    <definedName name="_xlnm.Print_Titles" localSheetId="29">'9.7.2. sz. mell '!$1:$6</definedName>
    <definedName name="_xlnm.Print_Titles" localSheetId="30">'9.8. sz. mell  '!$1:$6</definedName>
    <definedName name="_xlnm.Print_Titles" localSheetId="31">'9.8.1. sz. mell '!$1:$6</definedName>
    <definedName name="_xlnm.Print_Area" localSheetId="0">'1.1.sz.mell.  '!$A$1:$C$149</definedName>
    <definedName name="_xlnm.Print_Area" localSheetId="1">'1.2.sz.mell.  '!$A$1:$C$149</definedName>
    <definedName name="_xlnm.Print_Area" localSheetId="2">'1.3.sz.mell. '!$A$1:$C$149</definedName>
    <definedName name="_xlnm.Print_Area" localSheetId="3">'1.4.sz.mell.'!$A$1:$C$149</definedName>
  </definedNames>
  <calcPr fullCalcOnLoad="1"/>
</workbook>
</file>

<file path=xl/sharedStrings.xml><?xml version="1.0" encoding="utf-8"?>
<sst xmlns="http://schemas.openxmlformats.org/spreadsheetml/2006/main" count="4699" uniqueCount="720">
  <si>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</si>
  <si>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</si>
  <si>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</si>
  <si>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</si>
  <si>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</si>
  <si>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</si>
  <si>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</si>
  <si>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</si>
  <si>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</si>
  <si>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</si>
  <si>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</si>
  <si>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</si>
  <si>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</si>
  <si>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</si>
  <si>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</si>
  <si>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</si>
  <si>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</si>
  <si>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</si>
  <si>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</si>
  <si>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</si>
  <si>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</si>
  <si>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</si>
  <si>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</si>
  <si>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</si>
  <si>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</si>
  <si>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</si>
  <si>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</si>
  <si>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</si>
  <si>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</si>
  <si>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</si>
  <si>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</si>
  <si>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</si>
  <si>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</si>
  <si>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</si>
  <si>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</si>
  <si>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</si>
  <si>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</si>
  <si>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</si>
  <si>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</si>
  <si>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</si>
  <si>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</si>
  <si>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</si>
  <si>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</si>
  <si>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</si>
  <si>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</si>
  <si>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</si>
  <si>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</si>
  <si>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</si>
  <si>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</si>
  <si>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</si>
  <si>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</si>
  <si>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</si>
  <si>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</si>
  <si>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</si>
  <si>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</si>
  <si>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</si>
  <si>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</si>
  <si>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</si>
  <si>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</si>
  <si>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</si>
  <si>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</si>
  <si>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</si>
  <si>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</si>
  <si>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</si>
  <si>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</si>
  <si>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</si>
  <si>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</si>
  <si>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</si>
  <si>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</si>
  <si>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</si>
  <si>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</si>
  <si>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</si>
  <si>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</si>
  <si>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</si>
  <si>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</si>
  <si>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</si>
  <si>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</si>
  <si>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</si>
  <si>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</si>
  <si>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</si>
  <si>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</si>
  <si>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</si>
  <si>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</si>
  <si>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</si>
  <si>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</si>
  <si>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</si>
  <si>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</si>
  <si>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</si>
  <si>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</si>
  <si>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</si>
  <si>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</si>
  <si>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</si>
  <si>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</si>
  <si>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</si>
  <si>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</si>
  <si>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</si>
  <si>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</si>
  <si>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</si>
  <si>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</si>
  <si>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</si>
  <si>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</si>
  <si>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</si>
  <si>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</si>
  <si>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</si>
  <si>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</si>
  <si>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</si>
  <si>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</si>
  <si>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</si>
  <si>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</si>
  <si>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</si>
  <si>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</si>
  <si>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</si>
  <si>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</si>
  <si>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</si>
  <si>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</si>
  <si>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</si>
  <si>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</si>
  <si>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</si>
  <si>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</si>
  <si>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</si>
  <si>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</si>
  <si>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</si>
  <si>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</si>
  <si>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</si>
  <si>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</si>
  <si>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</si>
  <si>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</si>
  <si>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</si>
  <si>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</si>
  <si>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</si>
  <si>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</si>
  <si>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</si>
  <si>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</si>
  <si>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</si>
  <si>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</si>
  <si>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</si>
  <si>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</si>
  <si>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</si>
  <si>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</si>
  <si>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</si>
  <si>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</si>
  <si>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</si>
  <si>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</si>
  <si>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</si>
  <si>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</si>
  <si>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</si>
  <si>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</si>
  <si>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</si>
  <si>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</si>
  <si>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</si>
  <si>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</si>
  <si>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</si>
  <si>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</si>
  <si>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</si>
  <si>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</si>
  <si>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</si>
  <si>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</si>
  <si>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</si>
  <si>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</si>
  <si>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</si>
  <si>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2014.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</si>
  <si>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</si>
  <si>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</si>
  <si>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</si>
  <si>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</si>
  <si>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</si>
  <si>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</si>
  <si>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Egyéb (Pl.: garancia és kezességvállalás, stb.)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</si>
  <si>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</si>
  <si>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</si>
  <si>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</si>
  <si>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</si>
  <si>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</si>
  <si>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</si>
  <si>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</si>
  <si>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</si>
  <si>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</si>
  <si>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</si>
  <si>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</si>
  <si>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</si>
  <si>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</si>
  <si>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</si>
  <si>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</si>
  <si>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</si>
  <si>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</si>
  <si>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</si>
  <si>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</si>
  <si>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</si>
  <si>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</si>
  <si>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</si>
  <si>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</si>
  <si>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</si>
  <si>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</si>
  <si>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</si>
  <si>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</si>
  <si>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</si>
  <si>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</si>
  <si>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</si>
  <si>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</si>
  <si>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</si>
  <si>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</si>
  <si>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</si>
  <si>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</si>
  <si>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</si>
  <si>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</si>
  <si>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</si>
  <si>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</si>
  <si>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</si>
  <si>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</si>
  <si>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</si>
  <si>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</si>
  <si>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</si>
  <si>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</si>
  <si>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</si>
  <si>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</si>
  <si>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</si>
  <si>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</si>
  <si>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</si>
  <si>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</si>
  <si>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</si>
  <si>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</si>
  <si>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</si>
  <si>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</si>
  <si>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</si>
  <si>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</si>
  <si>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</si>
  <si>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</si>
  <si>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</si>
  <si>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</si>
  <si>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</si>
  <si>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</si>
  <si>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</si>
  <si>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</si>
  <si>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</si>
  <si>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</si>
  <si>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</si>
  <si>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</si>
  <si>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</si>
  <si>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</si>
  <si>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</si>
  <si>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</si>
  <si>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</si>
  <si>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</si>
  <si>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</si>
  <si>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</si>
  <si>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</si>
  <si>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</si>
  <si>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</si>
  <si>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</si>
  <si>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</si>
  <si>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</si>
  <si>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</si>
  <si>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</si>
  <si>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</si>
  <si>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</si>
  <si>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</si>
  <si>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</si>
  <si>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</si>
  <si>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</si>
  <si>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</si>
  <si>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</si>
  <si>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</si>
  <si>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</si>
  <si>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</si>
  <si>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</si>
  <si>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</si>
  <si>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</si>
  <si>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</si>
  <si>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</si>
  <si>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</si>
  <si>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</si>
  <si>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</si>
  <si>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</si>
  <si>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</si>
  <si>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</si>
  <si>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</si>
  <si>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</si>
  <si>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</si>
  <si>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</si>
  <si>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</si>
  <si>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</si>
  <si>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</si>
  <si>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</si>
  <si>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</si>
  <si>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</si>
  <si>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</si>
  <si>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</si>
  <si>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</si>
  <si>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</si>
  <si>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</si>
  <si>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</si>
  <si>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</si>
  <si>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</si>
  <si>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</si>
  <si>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</si>
  <si>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</si>
  <si>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</si>
  <si>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</si>
  <si>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</si>
  <si>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</si>
  <si>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</si>
  <si>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</si>
  <si>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</si>
  <si>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</si>
  <si>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</si>
  <si>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</si>
  <si>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</si>
  <si>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</si>
  <si>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</si>
  <si>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</si>
  <si>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</si>
  <si>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</si>
  <si>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</si>
  <si>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</si>
  <si>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</si>
  <si>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</si>
  <si>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</si>
  <si>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</si>
  <si>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</si>
  <si>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</si>
  <si>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</si>
  <si>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</si>
  <si>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</si>
  <si>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</si>
  <si>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</si>
  <si>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</si>
  <si>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</si>
  <si>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</si>
  <si>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</si>
  <si>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</si>
  <si>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</si>
  <si>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</si>
  <si>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</si>
  <si>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</si>
  <si>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</si>
  <si>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</si>
  <si>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</si>
  <si>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</si>
  <si>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</si>
  <si>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</si>
  <si>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</si>
  <si>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</si>
  <si>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</si>
  <si>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</si>
  <si>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</si>
  <si>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</si>
  <si>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</si>
  <si>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</si>
  <si>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</si>
  <si>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</si>
  <si>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</si>
  <si>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</si>
  <si>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</si>
  <si>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</si>
  <si>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</si>
  <si>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</si>
  <si>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</si>
  <si>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</si>
  <si>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</si>
  <si>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</si>
  <si>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</si>
  <si>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</si>
  <si>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</si>
  <si>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</si>
  <si>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</si>
  <si>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</si>
  <si>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</si>
  <si>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</si>
  <si>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</si>
  <si>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</si>
  <si>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</si>
  <si>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</si>
  <si>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</si>
  <si>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</si>
  <si>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</si>
  <si>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</si>
  <si>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</si>
  <si>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</si>
  <si>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</si>
  <si>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</si>
  <si>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</si>
  <si>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Felhasználás
2013. XII.31-ig</t>
  </si>
  <si>
    <t xml:space="preserve">
2014. év utáni szükséglet
</t>
  </si>
  <si>
    <t>2014. év utáni szükséglet
(6=2 - 4 - 5)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</si>
  <si>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</si>
  <si>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</si>
  <si>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</si>
  <si>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</si>
  <si>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</si>
  <si>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</si>
  <si>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Előirányzat-felhasználási terv
2014. évre</t>
  </si>
  <si>
    <t>2014. évi támogatás összesen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</si>
  <si>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</si>
  <si>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</si>
  <si>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</si>
  <si>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</si>
  <si>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</si>
  <si>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</si>
  <si>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</si>
  <si>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</si>
  <si>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</si>
  <si>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</si>
  <si>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</si>
  <si>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</si>
  <si>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</si>
  <si>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</si>
  <si>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</si>
  <si>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</si>
  <si>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</si>
  <si>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</si>
  <si>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</si>
  <si>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</si>
  <si>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</si>
  <si>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</si>
  <si>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</si>
  <si>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</si>
  <si>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</si>
  <si>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</si>
  <si>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</si>
  <si>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</si>
  <si>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</si>
  <si>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</si>
  <si>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</si>
  <si>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</si>
  <si>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</si>
  <si>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</si>
  <si>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</si>
  <si>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</si>
  <si>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</si>
  <si>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</si>
  <si>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</si>
  <si>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</si>
  <si>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   Rövidlejáratú hitelek, kölcsönök felvétele</t>
  </si>
  <si>
    <t>Tiszavasvári Város belterületi vízrendezése</t>
  </si>
  <si>
    <t>2013-2014</t>
  </si>
  <si>
    <t>Férőhelybővítés és komplex fejlesztés a Tiszavasvári Fülemüle Óvodában</t>
  </si>
  <si>
    <t>Ifjúság-Kossuth utca kereszteződésnél gyalogátkelőhely kial.</t>
  </si>
  <si>
    <t>2014</t>
  </si>
  <si>
    <t>Garami utcai tornaterem akadáymentesítése</t>
  </si>
  <si>
    <t>Városi Művelődési Központ tűzjelzőberendezés leválasztása</t>
  </si>
  <si>
    <t>Vasvári Pál út 6. tetőszigetelés</t>
  </si>
  <si>
    <t>Partizán utca 2. tetőszigetelés</t>
  </si>
  <si>
    <t>Központi orvosi rendelő nyílászáró csere</t>
  </si>
  <si>
    <t>Városi Művelődési Központ terasz szigetelés</t>
  </si>
  <si>
    <t>Városi Kincstár épület - zeneterem bejárati ajtó csere és rámpa kial.</t>
  </si>
  <si>
    <t>Közvilágítási hálózat fejlesztése</t>
  </si>
  <si>
    <t>Tervek készíttetése</t>
  </si>
  <si>
    <t>Térfigyelő kamararendszer kiépítése</t>
  </si>
  <si>
    <t>Közfoglalkoztatás gépbeszerzés, fűtési-, öntözőrendszer, fólia kiépítés</t>
  </si>
  <si>
    <t>Polg. Hiv. informatikai és egyéb tárgyi eszköz beszerzés</t>
  </si>
  <si>
    <t>Tiszavasvári Bölcsőde kisértékű tárgyi eszköz beszerzés</t>
  </si>
  <si>
    <t xml:space="preserve">Városi Kincstár - számítógépek és szoftverek beszerzése </t>
  </si>
  <si>
    <t>Városi Kincstár - irodai bútorok beszerzése</t>
  </si>
  <si>
    <t>Sportcsarnok - takarítógép beszerzése</t>
  </si>
  <si>
    <t>Városi parkok tervezése</t>
  </si>
  <si>
    <t>Művelődési Ház - klímaberendezések beszerzése</t>
  </si>
  <si>
    <t>Múzeum - szoftverek beszerz.pályázati pénzeszk.-ből</t>
  </si>
  <si>
    <t>Sportcsarnok - fűtési rendszer felújítása</t>
  </si>
  <si>
    <t>Sportpálya - lelátók felújítása</t>
  </si>
  <si>
    <t>Varázsceruza Óvoda villamos hálózatának felújítása</t>
  </si>
  <si>
    <t>Fűtési rendszer felújítása, radiátorcsere a Mini-Manó Óvodában</t>
  </si>
  <si>
    <t>Egyesített Óvodai intézmény</t>
  </si>
  <si>
    <t>EGYESÍTETT ÓVODAI INTÉZMÉNY</t>
  </si>
  <si>
    <t>Művelődési Központ és Könyvtár</t>
  </si>
  <si>
    <t>MŰVELŐDÉSI KÖZPONT ÉS KÖNYVTÁR</t>
  </si>
  <si>
    <t>VASVÁRI PÁL MÚZEUM</t>
  </si>
  <si>
    <t>05</t>
  </si>
  <si>
    <t>Vasvári Pál Múzeum</t>
  </si>
  <si>
    <t>Városi Kincstár</t>
  </si>
  <si>
    <t>06</t>
  </si>
  <si>
    <t>VÁROSI KINCSTÁR, TISZAVASVÁRI</t>
  </si>
  <si>
    <t>Tiszavasvári Szociális és Egészségügyi Szolgáltató Központ</t>
  </si>
  <si>
    <t>07</t>
  </si>
  <si>
    <t>08</t>
  </si>
  <si>
    <t>Tiszavasvári Bölcsőde</t>
  </si>
  <si>
    <t>TISZEK-kisértékű tárgyieszköz beszerzés</t>
  </si>
  <si>
    <t>TISZEK- melegvíztároló felújítás</t>
  </si>
  <si>
    <t xml:space="preserve">Tiszavasvári Város Önkormányzata </t>
  </si>
  <si>
    <t>adatok: eFt-ban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</si>
  <si>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</si>
  <si>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</si>
  <si>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</si>
  <si>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</si>
  <si>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</si>
  <si>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Céltartalékok összesen:</t>
  </si>
  <si>
    <t>Pénzforgalom nélküli kiadások összesen:</t>
  </si>
  <si>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</si>
  <si>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</si>
  <si>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</si>
  <si>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</si>
  <si>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</si>
  <si>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</si>
  <si>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Műv. Központ és Könyvtár</t>
  </si>
  <si>
    <t>- Vasvári Pál Múzeum</t>
  </si>
  <si>
    <t>- Tiszavasvári Bölcsőde</t>
  </si>
  <si>
    <t>- TISZEK</t>
  </si>
  <si>
    <t>Polgármesteri Hivatal</t>
  </si>
  <si>
    <t>Intézmények összesen</t>
  </si>
  <si>
    <t>Önkormányzat -közfoglalkoztatott</t>
  </si>
  <si>
    <t>Mindösszesen:</t>
  </si>
  <si>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</si>
  <si>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</si>
  <si>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</si>
  <si>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</si>
  <si>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</si>
  <si>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</si>
  <si>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</si>
  <si>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</si>
  <si>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</si>
  <si>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</si>
  <si>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</si>
  <si>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</si>
  <si>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</si>
  <si>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</si>
  <si>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</si>
  <si>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</si>
  <si>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</si>
  <si>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</si>
  <si>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</si>
  <si>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</si>
  <si>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</si>
  <si>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</si>
  <si>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</si>
  <si>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</si>
  <si>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Kötelezettségvállalással nem terhelt záró pénzkészlet</t>
  </si>
  <si>
    <t>- Lakásfelújítási Alap ( ebből felhalmozási: 1270)</t>
  </si>
  <si>
    <t>Infrastrukturális hitel</t>
  </si>
  <si>
    <t>Víziközmű hitel</t>
  </si>
  <si>
    <t>ÉAOP Óvodabővítés projekt saját erő hitel</t>
  </si>
  <si>
    <t>2014. előtti kifizetés</t>
  </si>
  <si>
    <t>2016. után</t>
  </si>
  <si>
    <t>ÉAOP Óvodabővítés projekt támogatást megelőlegező hitel</t>
  </si>
  <si>
    <t>Saját erő finanszírozása 2-es hitelcél</t>
  </si>
  <si>
    <t>Saját erő finanszírozása 8-as hitelcél</t>
  </si>
  <si>
    <t>Belterületi vízrendezés projekt</t>
  </si>
  <si>
    <t>ÉAOP Férőhelybővítés és komplex fejlesztés a tiszavasvári Fülemüle Óvodában a minőségi nevelés érdekében projekt</t>
  </si>
  <si>
    <t>ÉAOP Tiszavasvári Város belterületi vízrendezése projekt</t>
  </si>
  <si>
    <t>A táblázatban a konszolidációs tételek nem szerepelnek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</si>
  <si>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</si>
  <si>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</si>
  <si>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</si>
  <si>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</si>
  <si>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</si>
  <si>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</si>
  <si>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</si>
  <si>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</si>
  <si>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</si>
  <si>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</si>
  <si>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</si>
  <si>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Hozzájárulás a pénzbeli szociális ellátásokhoz</t>
  </si>
  <si>
    <t>Egyes szociális és gyermekjóléti feladatok támogatása</t>
  </si>
  <si>
    <t>Települési önkormányzatok által az idősek átmeneti és tartós, valamint a hajléktalan személyek részére nyújtott tartós szoc.szakosított ellátási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</si>
  <si>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</si>
  <si>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</si>
  <si>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</si>
  <si>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</si>
  <si>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</si>
  <si>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</si>
  <si>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Települési önkormányzatok köznevelési feladatainak egyéb támogatása</t>
  </si>
  <si>
    <t>Lakott külterülettel kapcsolatos feladatok támogatása</t>
  </si>
  <si>
    <t>Központosított támogatások összesen:</t>
  </si>
  <si>
    <t>- Tiszavasvári Bölcsőde - közfoglalkoztatottak</t>
  </si>
  <si>
    <t>- Városi Kincstár - közfoglalkoztatottak</t>
  </si>
  <si>
    <t>Múzeum TIOP 1.2.2. pályázat</t>
  </si>
  <si>
    <t>2013</t>
  </si>
  <si>
    <t>Múzeum TÁMOP 3.2.8. pályázat</t>
  </si>
  <si>
    <t>Múzeum TÁMOP 3.2.3. pályázat</t>
  </si>
  <si>
    <t>Könyvtár TÁMOP 3.2.4. pályázat</t>
  </si>
  <si>
    <t>2012</t>
  </si>
  <si>
    <t>Könyvtár TÁMOP 3.2.12. pályázat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</si>
  <si>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</si>
  <si>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</si>
  <si>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</si>
  <si>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</si>
  <si>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</si>
  <si>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</si>
  <si>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</si>
  <si>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</si>
  <si>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</si>
  <si>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</si>
  <si>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</si>
  <si>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</si>
  <si>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</si>
  <si>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</si>
  <si>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</si>
  <si>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</si>
  <si>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</si>
  <si>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</si>
  <si>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</si>
  <si>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</si>
  <si>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</si>
  <si>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</si>
  <si>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</si>
  <si>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</si>
  <si>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</si>
  <si>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</si>
  <si>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</si>
  <si>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Téli közfoglalkoztatás</t>
  </si>
  <si>
    <t>- Le: intézményi támogatás</t>
  </si>
  <si>
    <t>Közhat.</t>
  </si>
  <si>
    <t>Záró</t>
  </si>
  <si>
    <t>pénzk.</t>
  </si>
  <si>
    <t>Tartalék</t>
  </si>
  <si>
    <t>2014. év</t>
  </si>
  <si>
    <t>Az önkormányzat 2014. évi költségvetésének</t>
  </si>
  <si>
    <t>Szennyvízcsat. építése, fenntartása, üzemeltetése</t>
  </si>
  <si>
    <t>Nem veszélyes hulladék vegyes begyűjtése</t>
  </si>
  <si>
    <t xml:space="preserve"> Szennyeződésmentesítési tevékenységek</t>
  </si>
  <si>
    <t>Pályázat- és támogatáskezelés, ellenőrzés</t>
  </si>
  <si>
    <t>- Talajterhelési díj, helyszíni bírság,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</si>
  <si>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</si>
  <si>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</si>
  <si>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</si>
  <si>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</si>
  <si>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</si>
  <si>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</si>
  <si>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</si>
  <si>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</si>
  <si>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</si>
  <si>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 xml:space="preserve">Önkormányzati segélyek </t>
  </si>
  <si>
    <t>- TISZEK - közfoglalkoztatottak</t>
  </si>
  <si>
    <t>Intézmény összesen közfoglalkoztatottak nélkül</t>
  </si>
  <si>
    <t>Mindösszesen közfoglalkoztattok nélkül:</t>
  </si>
  <si>
    <t>Önkormányzat  (saját)</t>
  </si>
  <si>
    <t>Önkormányzat (saját)</t>
  </si>
  <si>
    <t>Polgármesteri hivatal</t>
  </si>
  <si>
    <t xml:space="preserve">2014. évi költségvetésében rendelkezésre álló tartalékok </t>
  </si>
  <si>
    <t>- Civil szervezetek támogatási tartaléka</t>
  </si>
  <si>
    <t>Varázsceruza Óvoda fűtési rendszer felújítása</t>
  </si>
  <si>
    <t>Romák társadalmi integrációjának segítése</t>
  </si>
  <si>
    <t>Bűnmegelőzés</t>
  </si>
  <si>
    <t>TISZEK gépjármű vásárlás</t>
  </si>
  <si>
    <t>Közfoglalkoztatás - kistérségi start minta program gépbeszerzés, öntőzőrendszer, fólia építés és egyéb eszközbeszerzés</t>
  </si>
  <si>
    <t>Kistérségi startmunka mintaprogram</t>
  </si>
  <si>
    <t>Közgfoglalkoztatás - téli és egyéb értékteremtő</t>
  </si>
  <si>
    <t>Városi Kincstár riasztórendszer bővítése</t>
  </si>
  <si>
    <t>Városi Művelődési Központ közműv.érdek.növ. tám</t>
  </si>
  <si>
    <t>Belvárosi üzletsor előtti útpadka felújítása</t>
  </si>
  <si>
    <t>2014. évi szociális nyári gyermekétkeztetés</t>
  </si>
  <si>
    <t>Közművelődési érdekeltségnövelő támogatás</t>
  </si>
  <si>
    <t>2014. évi bérkompenzáció</t>
  </si>
  <si>
    <t>Szakágazati pótlék</t>
  </si>
  <si>
    <t>Nem veszélyes hulladék kezelése, ártalmatlanítása</t>
  </si>
  <si>
    <t>Törzsbetét emelés Nyírség Tiszk</t>
  </si>
  <si>
    <t>Tiszavasvári Város Önk. zászló beszerzés</t>
  </si>
  <si>
    <t>Törzstőke biztosítása - Egészségügyi Kft.</t>
  </si>
  <si>
    <t>Tiszek főzőüst beszerzése</t>
  </si>
  <si>
    <t>Tiszek röntgenelőhívó beszerzés</t>
  </si>
  <si>
    <t>Önk. játszótér fejlesztés</t>
  </si>
  <si>
    <t>Önk. részesedés vásárláse Kelet-Körny. Kft.</t>
  </si>
  <si>
    <t>Varázsceruza Óvoda tetőszigetelés</t>
  </si>
  <si>
    <t>TÁJÉKOZTATÓ TÁBLA</t>
  </si>
  <si>
    <t>Városi Kincstár - használt kishaszongépjármű beszerzése</t>
  </si>
  <si>
    <t>TISZEK kisértékű tárgyi eszközök beszerzése</t>
  </si>
  <si>
    <t>Egyesített Óvodai Int. Eszközbeszerzés</t>
  </si>
  <si>
    <t>Városközpont rehabilitációja</t>
  </si>
  <si>
    <t>Központi orvosi rendelő külső homlokzatának felújítása</t>
  </si>
  <si>
    <t>Hősök út vízelevezető árok felújítása</t>
  </si>
  <si>
    <t>ÉAOP Tiszavasvári Városközpont rehabilitációja</t>
  </si>
  <si>
    <t>Egyesített Óvodai Int. IPR pályázat eszközbesz.</t>
  </si>
  <si>
    <t>2014-2015</t>
  </si>
  <si>
    <t xml:space="preserve">Városi Kincstár-Vágóhíd u. teleph. kerítés építés </t>
  </si>
  <si>
    <t>TISZEK-házi segítségnyújtáshoz eszközbeszerzés</t>
  </si>
  <si>
    <t>TISZEK- nagyteljesítményű olajsütő beszerzése</t>
  </si>
  <si>
    <t>Fülemüle Óvoda kerítés felújítás</t>
  </si>
  <si>
    <t>Orvosi ügyelet és Védőnői Szolg. áthelyezése</t>
  </si>
  <si>
    <t>Városi Művelődési Központ részleges tetőszigetelés</t>
  </si>
  <si>
    <t>Kistérségi start mintaprogram-belvízelvezetés</t>
  </si>
  <si>
    <t>Kistérségi start mintaprogram-Illegális hulladékl.</t>
  </si>
  <si>
    <t>Kistérségi start mintaprogram-közúthálózat javítás</t>
  </si>
  <si>
    <t>E-útdíj kompenzáció</t>
  </si>
  <si>
    <t>Könyvtári érdeltségnövelő támogatás</t>
  </si>
  <si>
    <t>2014. évi bérkompenzáció előleg</t>
  </si>
  <si>
    <t>Adósságátvállalás 2014.</t>
  </si>
  <si>
    <t xml:space="preserve">Hosszabb id. közfogl. </t>
  </si>
  <si>
    <t>Vasvári Pál út 6.-vízmelegítő beszerzése és felszerelése</t>
  </si>
  <si>
    <t>Vasvári Pál Múzeum TÁMOP 3.2.3 pályázat</t>
  </si>
  <si>
    <t>Városi Kincstár riasztórendszer kiépítése Kabay út</t>
  </si>
  <si>
    <t>Tiszavasvári világháborús emlékhely felújítása</t>
  </si>
  <si>
    <t>EU-s projekt neve, azonosítója:</t>
  </si>
  <si>
    <t>Tiszavasvári Város belterületi vízrendezése                         ÉAOP-5.1.2/D-1-11-2011-0035</t>
  </si>
  <si>
    <t>Ezer forintban!</t>
  </si>
  <si>
    <t>Források</t>
  </si>
  <si>
    <t>2015. után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</si>
  <si>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</si>
  <si>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</si>
  <si>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</si>
  <si>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</si>
  <si>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</si>
  <si>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</si>
  <si>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</si>
  <si>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</si>
  <si>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</si>
  <si>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</si>
  <si>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</si>
  <si>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Férőhelybővítés és komplex fejlesztés a tiszavasvári Fülemüle óvodában a minőségi nevelés érdekében                                                      ÉAOP-4.1.1/A-11-2012-0006</t>
  </si>
  <si>
    <t>Tiszavasvári városközpont rehabilitációja                                          ÉAOP-5.1.1/D-12-2013-0004</t>
  </si>
  <si>
    <t>2013.</t>
  </si>
  <si>
    <t>Tiszavasvári Város Önkormányzatának szervezetfejlesztése        ÁROP-1.A.5-2013-2013-0015</t>
  </si>
  <si>
    <t>X. Öhönforgató Verseny és Néptánctalálkozó                            LEADER Előirányzat, 8548679043 számú pályázat</t>
  </si>
  <si>
    <t>Önkormányzaton kívüli EU-s projektekhez történő hozzájárulás 2014. évi előirányzat</t>
  </si>
  <si>
    <t>Támogatott neve</t>
  </si>
  <si>
    <t>Hozzájárulás  (E Ft)</t>
  </si>
  <si>
    <t>Közterület rendjének fenntartása</t>
  </si>
  <si>
    <t>17. melléklet a 36/2014.(XII.2.) önkormányzati rendelethez</t>
  </si>
  <si>
    <t>18. melléklet a 36/2014.(XII.2.) önkormányzati rendelethez</t>
  </si>
  <si>
    <t>19. melléklet a 36/2014.(XII.2.) önkormányzati rendelethez</t>
  </si>
  <si>
    <t>20. melléklet a 36/2014.(XII.2.) önkormányzati rendelethez</t>
  </si>
  <si>
    <t>21. melléklet a 36/2014.(XII.2.) önkormányzati rendelethez</t>
  </si>
  <si>
    <t>22. melléklet a 36/2014.(XII.2.) önkormányzati rendelethez</t>
  </si>
  <si>
    <t>23. melléklet a 36/2014. (XII.2.) önkormányzati rendelethez</t>
  </si>
  <si>
    <t>24. melléklet a 36/2014.(XII.2.) önkormányzati rendelethez</t>
  </si>
  <si>
    <t>25. melléklet a 36/2014.(XII.2.) önkormányzati rendelethez</t>
  </si>
  <si>
    <t>26. melléklet a 36/2014.(XII.2.) önkormányzati rendelethez</t>
  </si>
  <si>
    <t>28. melléklet a 36/2014.(XII.2.) önkormányzati rendelethez</t>
  </si>
  <si>
    <t>29. melléklet a 36/2014.(XII.2.) önkormányzati rendelethez</t>
  </si>
  <si>
    <t>30. melléklet a 36/2014.(XII.2.) önkormányzati rendelethez</t>
  </si>
  <si>
    <t>31. melléklet a 36/2014.(XII.2.) önkormányzati rendelethez</t>
  </si>
  <si>
    <t>32. melléklet a 36/2014.(XII.2.) önkormányzati rendelethez</t>
  </si>
  <si>
    <t>38. tájékoztató tábla a 36/2014.(XII.2.)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</si>
</sst>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i/>
      <sz val="8"/>
      <name val="Times New Roman CE"/>
      <family val="0"/>
    </font>
    <font>
      <b/>
      <sz val="10"/>
      <name val="MS Sans Serif"/>
      <family val="0"/>
    </font>
    <font>
      <b/>
      <u val="single"/>
      <sz val="12"/>
      <name val="Times New Roman CE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1"/>
      <name val="Times New Roman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1"/>
    </font>
    <font>
      <sz val="11"/>
      <color indexed="10"/>
      <name val="Times New Roman CE"/>
      <family val="1"/>
    </font>
    <font>
      <b/>
      <sz val="8"/>
      <color indexed="8"/>
      <name val="Times New Roman CE"/>
      <family val="0"/>
    </font>
    <font>
      <b/>
      <i/>
      <sz val="10"/>
      <color indexed="10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8" fillId="1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>
      <alignment/>
      <protection/>
    </xf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6" borderId="7" applyNumberFormat="0" applyFont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8" applyNumberFormat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4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11" borderId="0" applyNumberFormat="0" applyBorder="0" applyAlignment="0" applyProtection="0"/>
    <xf numFmtId="0" fontId="44" fillId="16" borderId="1" applyNumberFormat="0" applyAlignment="0" applyProtection="0"/>
    <xf numFmtId="9" fontId="0" fillId="0" borderId="0" applyFont="0" applyFill="0" applyBorder="0" applyAlignment="0" applyProtection="0"/>
  </cellStyleXfs>
  <cellXfs count="86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Fill="1" applyBorder="1" applyAlignment="1" applyProtection="1">
      <alignment vertical="center" wrapText="1"/>
      <protection/>
    </xf>
    <xf numFmtId="0" fontId="16" fillId="0" borderId="10" xfId="68" applyFont="1" applyFill="1" applyBorder="1" applyAlignment="1" applyProtection="1">
      <alignment horizontal="left" vertical="center" wrapText="1" indent="1"/>
      <protection/>
    </xf>
    <xf numFmtId="0" fontId="16" fillId="0" borderId="11" xfId="68" applyFont="1" applyFill="1" applyBorder="1" applyAlignment="1" applyProtection="1">
      <alignment horizontal="left" vertical="center" wrapText="1" indent="1"/>
      <protection/>
    </xf>
    <xf numFmtId="0" fontId="16" fillId="0" borderId="12" xfId="68" applyFont="1" applyFill="1" applyBorder="1" applyAlignment="1" applyProtection="1">
      <alignment horizontal="left" vertical="center" wrapText="1" indent="1"/>
      <protection/>
    </xf>
    <xf numFmtId="0" fontId="16" fillId="0" borderId="13" xfId="68" applyFont="1" applyFill="1" applyBorder="1" applyAlignment="1" applyProtection="1">
      <alignment horizontal="left" vertical="center" wrapText="1" indent="1"/>
      <protection/>
    </xf>
    <xf numFmtId="0" fontId="16" fillId="0" borderId="14" xfId="68" applyFont="1" applyFill="1" applyBorder="1" applyAlignment="1" applyProtection="1">
      <alignment horizontal="left" vertical="center" wrapText="1" indent="1"/>
      <protection/>
    </xf>
    <xf numFmtId="0" fontId="16" fillId="0" borderId="15" xfId="68" applyFont="1" applyFill="1" applyBorder="1" applyAlignment="1" applyProtection="1">
      <alignment horizontal="left" vertical="center" wrapText="1" indent="1"/>
      <protection/>
    </xf>
    <xf numFmtId="49" fontId="16" fillId="0" borderId="16" xfId="6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6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6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6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6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68" applyFont="1" applyFill="1" applyBorder="1" applyAlignment="1" applyProtection="1">
      <alignment horizontal="left" vertical="center" wrapText="1" indent="1"/>
      <protection/>
    </xf>
    <xf numFmtId="0" fontId="14" fillId="0" borderId="22" xfId="68" applyFont="1" applyFill="1" applyBorder="1" applyAlignment="1" applyProtection="1">
      <alignment horizontal="left" vertical="center" wrapText="1" indent="1"/>
      <protection/>
    </xf>
    <xf numFmtId="0" fontId="14" fillId="0" borderId="23" xfId="68" applyFont="1" applyFill="1" applyBorder="1" applyAlignment="1" applyProtection="1">
      <alignment horizontal="left" vertical="center" wrapText="1" indent="1"/>
      <protection/>
    </xf>
    <xf numFmtId="0" fontId="14" fillId="0" borderId="24" xfId="68" applyFont="1" applyFill="1" applyBorder="1" applyAlignment="1" applyProtection="1">
      <alignment horizontal="left" vertical="center" wrapText="1" indent="1"/>
      <protection/>
    </xf>
    <xf numFmtId="0" fontId="7" fillId="0" borderId="22" xfId="68" applyFont="1" applyFill="1" applyBorder="1" applyAlignment="1" applyProtection="1">
      <alignment horizontal="center" vertical="center" wrapText="1"/>
      <protection/>
    </xf>
    <xf numFmtId="0" fontId="7" fillId="0" borderId="23" xfId="68" applyFont="1" applyFill="1" applyBorder="1" applyAlignment="1" applyProtection="1">
      <alignment horizontal="center" vertical="center" wrapText="1"/>
      <protection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164" fontId="16" fillId="0" borderId="26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68" applyFont="1" applyFill="1" applyBorder="1" applyAlignment="1" applyProtection="1">
      <alignment vertical="center" wrapText="1"/>
      <protection/>
    </xf>
    <xf numFmtId="0" fontId="14" fillId="0" borderId="27" xfId="68" applyFont="1" applyFill="1" applyBorder="1" applyAlignment="1" applyProtection="1">
      <alignment vertical="center" wrapText="1"/>
      <protection/>
    </xf>
    <xf numFmtId="0" fontId="14" fillId="0" borderId="22" xfId="68" applyFont="1" applyFill="1" applyBorder="1" applyAlignment="1" applyProtection="1">
      <alignment horizontal="center" vertical="center" wrapText="1"/>
      <protection/>
    </xf>
    <xf numFmtId="0" fontId="14" fillId="0" borderId="23" xfId="68" applyFont="1" applyFill="1" applyBorder="1" applyAlignment="1" applyProtection="1">
      <alignment horizontal="center" vertical="center" wrapText="1"/>
      <protection/>
    </xf>
    <xf numFmtId="0" fontId="14" fillId="0" borderId="28" xfId="68" applyFont="1" applyFill="1" applyBorder="1" applyAlignment="1" applyProtection="1">
      <alignment horizontal="center" vertical="center" wrapText="1"/>
      <protection/>
    </xf>
    <xf numFmtId="0" fontId="7" fillId="0" borderId="23" xfId="70" applyFont="1" applyFill="1" applyBorder="1" applyAlignment="1" applyProtection="1">
      <alignment horizontal="left" vertical="center" indent="1"/>
      <protection/>
    </xf>
    <xf numFmtId="0" fontId="7" fillId="0" borderId="28" xfId="6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14" fillId="0" borderId="30" xfId="0" applyNumberFormat="1" applyFont="1" applyFill="1" applyBorder="1" applyAlignment="1" applyProtection="1">
      <alignment horizontal="center" vertical="center" wrapText="1"/>
      <protection/>
    </xf>
    <xf numFmtId="164" fontId="14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5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33" xfId="0" applyNumberFormat="1" applyFont="1" applyFill="1" applyBorder="1" applyAlignment="1" applyProtection="1">
      <alignment vertical="center" wrapText="1"/>
      <protection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35" xfId="0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70" applyFont="1" applyFill="1" applyBorder="1" applyAlignment="1" applyProtection="1">
      <alignment horizontal="center" vertical="center" wrapText="1"/>
      <protection/>
    </xf>
    <xf numFmtId="0" fontId="7" fillId="0" borderId="27" xfId="70" applyFont="1" applyFill="1" applyBorder="1" applyAlignment="1" applyProtection="1">
      <alignment horizontal="center" vertical="center"/>
      <protection/>
    </xf>
    <xf numFmtId="0" fontId="7" fillId="0" borderId="38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6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6" fillId="0" borderId="16" xfId="70" applyFont="1" applyFill="1" applyBorder="1" applyAlignment="1" applyProtection="1">
      <alignment horizontal="left" vertical="center" indent="1"/>
      <protection/>
    </xf>
    <xf numFmtId="164" fontId="16" fillId="0" borderId="10" xfId="70" applyNumberFormat="1" applyFont="1" applyFill="1" applyBorder="1" applyAlignment="1" applyProtection="1">
      <alignment vertical="center"/>
      <protection locked="0"/>
    </xf>
    <xf numFmtId="0" fontId="16" fillId="0" borderId="17" xfId="70" applyFont="1" applyFill="1" applyBorder="1" applyAlignment="1" applyProtection="1">
      <alignment horizontal="left" vertical="center" indent="1"/>
      <protection/>
    </xf>
    <xf numFmtId="164" fontId="16" fillId="0" borderId="11" xfId="70" applyNumberFormat="1" applyFont="1" applyFill="1" applyBorder="1" applyAlignment="1" applyProtection="1">
      <alignment vertical="center"/>
      <protection locked="0"/>
    </xf>
    <xf numFmtId="0" fontId="2" fillId="0" borderId="0" xfId="70" applyFill="1" applyAlignment="1" applyProtection="1">
      <alignment vertical="center"/>
      <protection locked="0"/>
    </xf>
    <xf numFmtId="164" fontId="16" fillId="0" borderId="12" xfId="70" applyNumberFormat="1" applyFont="1" applyFill="1" applyBorder="1" applyAlignment="1" applyProtection="1">
      <alignment vertical="center"/>
      <protection locked="0"/>
    </xf>
    <xf numFmtId="164" fontId="14" fillId="0" borderId="23" xfId="70" applyNumberFormat="1" applyFont="1" applyFill="1" applyBorder="1" applyAlignment="1" applyProtection="1">
      <alignment vertical="center"/>
      <protection/>
    </xf>
    <xf numFmtId="164" fontId="14" fillId="0" borderId="28" xfId="70" applyNumberFormat="1" applyFont="1" applyFill="1" applyBorder="1" applyAlignment="1" applyProtection="1">
      <alignment vertical="center"/>
      <protection/>
    </xf>
    <xf numFmtId="0" fontId="16" fillId="0" borderId="18" xfId="70" applyFont="1" applyFill="1" applyBorder="1" applyAlignment="1" applyProtection="1">
      <alignment horizontal="left" vertical="center" indent="1"/>
      <protection/>
    </xf>
    <xf numFmtId="0" fontId="14" fillId="0" borderId="22" xfId="70" applyFont="1" applyFill="1" applyBorder="1" applyAlignment="1" applyProtection="1">
      <alignment horizontal="left" vertical="center" indent="1"/>
      <protection/>
    </xf>
    <xf numFmtId="164" fontId="14" fillId="0" borderId="23" xfId="70" applyNumberFormat="1" applyFont="1" applyFill="1" applyBorder="1" applyProtection="1">
      <alignment/>
      <protection/>
    </xf>
    <xf numFmtId="164" fontId="14" fillId="0" borderId="28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4" fillId="0" borderId="0" xfId="70" applyFont="1" applyFill="1" applyProtection="1">
      <alignment/>
      <protection locked="0"/>
    </xf>
    <xf numFmtId="0" fontId="6" fillId="0" borderId="0" xfId="70" applyFont="1" applyFill="1" applyProtection="1">
      <alignment/>
      <protection locked="0"/>
    </xf>
    <xf numFmtId="164" fontId="14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39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6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40" xfId="0" applyFont="1" applyFill="1" applyBorder="1" applyAlignment="1" applyProtection="1">
      <alignment horizontal="right"/>
      <protection/>
    </xf>
    <xf numFmtId="0" fontId="16" fillId="0" borderId="30" xfId="68" applyFont="1" applyFill="1" applyBorder="1" applyAlignment="1" applyProtection="1">
      <alignment horizontal="left" vertical="center" wrapText="1" indent="1"/>
      <protection/>
    </xf>
    <xf numFmtId="0" fontId="16" fillId="0" borderId="11" xfId="68" applyFont="1" applyFill="1" applyBorder="1" applyAlignment="1" applyProtection="1">
      <alignment horizontal="left" indent="6"/>
      <protection/>
    </xf>
    <xf numFmtId="0" fontId="16" fillId="0" borderId="11" xfId="68" applyFont="1" applyFill="1" applyBorder="1" applyAlignment="1" applyProtection="1">
      <alignment horizontal="left" vertical="center" wrapText="1" indent="6"/>
      <protection/>
    </xf>
    <xf numFmtId="0" fontId="16" fillId="0" borderId="15" xfId="68" applyFont="1" applyFill="1" applyBorder="1" applyAlignment="1" applyProtection="1">
      <alignment horizontal="left" vertical="center" wrapText="1" indent="6"/>
      <protection/>
    </xf>
    <xf numFmtId="0" fontId="16" fillId="0" borderId="41" xfId="6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4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3" fillId="0" borderId="46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6" fillId="0" borderId="49" xfId="6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0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4" fillId="0" borderId="47" xfId="0" applyNumberFormat="1" applyFont="1" applyFill="1" applyBorder="1" applyAlignment="1" applyProtection="1">
      <alignment horizontal="center" vertical="center" wrapText="1"/>
      <protection/>
    </xf>
    <xf numFmtId="164" fontId="14" fillId="0" borderId="33" xfId="0" applyNumberFormat="1" applyFont="1" applyFill="1" applyBorder="1" applyAlignment="1" applyProtection="1">
      <alignment horizontal="center" vertical="center" wrapText="1"/>
      <protection/>
    </xf>
    <xf numFmtId="164" fontId="14" fillId="0" borderId="39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35" xfId="0" applyNumberFormat="1" applyFont="1" applyFill="1" applyBorder="1" applyAlignment="1" applyProtection="1">
      <alignment horizontal="center" vertical="center" wrapText="1"/>
      <protection/>
    </xf>
    <xf numFmtId="164" fontId="14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3" xfId="0" applyNumberFormat="1" applyFont="1" applyFill="1" applyBorder="1" applyAlignment="1" applyProtection="1">
      <alignment horizontal="left" vertical="center" wrapText="1" indent="1"/>
      <protection/>
    </xf>
    <xf numFmtId="0" fontId="16" fillId="0" borderId="11" xfId="70" applyFont="1" applyFill="1" applyBorder="1" applyAlignment="1" applyProtection="1">
      <alignment horizontal="left" vertical="center" indent="1"/>
      <protection/>
    </xf>
    <xf numFmtId="0" fontId="16" fillId="0" borderId="12" xfId="70" applyFont="1" applyFill="1" applyBorder="1" applyAlignment="1" applyProtection="1">
      <alignment horizontal="left" vertical="center" wrapText="1" indent="1"/>
      <protection/>
    </xf>
    <xf numFmtId="0" fontId="16" fillId="0" borderId="11" xfId="70" applyFont="1" applyFill="1" applyBorder="1" applyAlignment="1" applyProtection="1">
      <alignment horizontal="left" vertical="center" wrapText="1" indent="1"/>
      <protection/>
    </xf>
    <xf numFmtId="0" fontId="16" fillId="0" borderId="12" xfId="70" applyFont="1" applyFill="1" applyBorder="1" applyAlignment="1" applyProtection="1">
      <alignment horizontal="left" vertical="center" indent="1"/>
      <protection/>
    </xf>
    <xf numFmtId="0" fontId="7" fillId="0" borderId="23" xfId="70" applyFont="1" applyFill="1" applyBorder="1" applyAlignment="1" applyProtection="1">
      <alignment horizontal="left" inden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164" fontId="14" fillId="0" borderId="38" xfId="68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16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16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40" xfId="0" applyFont="1" applyFill="1" applyBorder="1" applyAlignment="1" applyProtection="1">
      <alignment horizontal="right" vertical="center"/>
      <protection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3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 quotePrefix="1">
      <alignment horizontal="right" vertical="center" indent="1"/>
      <protection/>
    </xf>
    <xf numFmtId="0" fontId="7" fillId="0" borderId="56" xfId="0" applyFont="1" applyFill="1" applyBorder="1" applyAlignment="1" applyProtection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49" fontId="7" fillId="0" borderId="5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8" fillId="0" borderId="30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4" fillId="0" borderId="24" xfId="68" applyFont="1" applyFill="1" applyBorder="1" applyAlignment="1" applyProtection="1">
      <alignment horizontal="center" vertical="center" wrapText="1"/>
      <protection/>
    </xf>
    <xf numFmtId="0" fontId="14" fillId="0" borderId="27" xfId="68" applyFont="1" applyFill="1" applyBorder="1" applyAlignment="1" applyProtection="1">
      <alignment horizontal="center" vertical="center" wrapText="1"/>
      <protection/>
    </xf>
    <xf numFmtId="0" fontId="14" fillId="0" borderId="38" xfId="68" applyFont="1" applyFill="1" applyBorder="1" applyAlignment="1" applyProtection="1">
      <alignment horizontal="center" vertical="center" wrapText="1"/>
      <protection/>
    </xf>
    <xf numFmtId="164" fontId="16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68" applyFont="1" applyFill="1" applyBorder="1" applyAlignment="1" applyProtection="1">
      <alignment horizontal="left" vertical="center" wrapText="1" indent="6"/>
      <protection/>
    </xf>
    <xf numFmtId="0" fontId="2" fillId="0" borderId="0" xfId="68" applyFill="1" applyProtection="1">
      <alignment/>
      <protection/>
    </xf>
    <xf numFmtId="0" fontId="16" fillId="0" borderId="0" xfId="68" applyFont="1" applyFill="1" applyProtection="1">
      <alignment/>
      <protection/>
    </xf>
    <xf numFmtId="0" fontId="0" fillId="0" borderId="0" xfId="68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20" fillId="0" borderId="22" xfId="0" applyFont="1" applyBorder="1" applyAlignment="1" applyProtection="1">
      <alignment wrapTex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0" xfId="0" applyFont="1" applyBorder="1" applyAlignment="1" applyProtection="1">
      <alignment wrapText="1"/>
      <protection/>
    </xf>
    <xf numFmtId="0" fontId="2" fillId="0" borderId="0" xfId="68" applyFill="1" applyAlignment="1" applyProtection="1">
      <alignment/>
      <protection/>
    </xf>
    <xf numFmtId="164" fontId="18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0" xfId="68" applyFont="1" applyFill="1" applyProtection="1">
      <alignment/>
      <protection/>
    </xf>
    <xf numFmtId="0" fontId="6" fillId="0" borderId="0" xfId="68" applyFont="1" applyFill="1" applyProtection="1">
      <alignment/>
      <protection/>
    </xf>
    <xf numFmtId="0" fontId="2" fillId="0" borderId="0" xfId="6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68" applyNumberFormat="1" applyFont="1" applyFill="1" applyBorder="1" applyAlignment="1" applyProtection="1">
      <alignment horizontal="center" vertical="center" wrapText="1"/>
      <protection/>
    </xf>
    <xf numFmtId="49" fontId="16" fillId="0" borderId="17" xfId="68" applyNumberFormat="1" applyFont="1" applyFill="1" applyBorder="1" applyAlignment="1" applyProtection="1">
      <alignment horizontal="center" vertical="center" wrapText="1"/>
      <protection/>
    </xf>
    <xf numFmtId="49" fontId="16" fillId="0" borderId="19" xfId="68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20" fillId="0" borderId="29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68" applyNumberFormat="1" applyFont="1" applyFill="1" applyBorder="1" applyAlignment="1" applyProtection="1">
      <alignment horizontal="center" vertical="center" wrapText="1"/>
      <protection/>
    </xf>
    <xf numFmtId="49" fontId="16" fillId="0" borderId="16" xfId="68" applyNumberFormat="1" applyFont="1" applyFill="1" applyBorder="1" applyAlignment="1" applyProtection="1">
      <alignment horizontal="center" vertical="center" wrapText="1"/>
      <protection/>
    </xf>
    <xf numFmtId="49" fontId="16" fillId="0" borderId="21" xfId="68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68" applyFont="1" applyFill="1" applyBorder="1" applyAlignment="1" applyProtection="1">
      <alignment horizontal="left" vertical="center" wrapText="1" indent="1"/>
      <protection/>
    </xf>
    <xf numFmtId="0" fontId="16" fillId="0" borderId="11" xfId="68" applyFont="1" applyFill="1" applyBorder="1" applyAlignment="1" applyProtection="1">
      <alignment horizontal="left" vertical="center" wrapText="1" indent="1"/>
      <protection/>
    </xf>
    <xf numFmtId="0" fontId="16" fillId="0" borderId="30" xfId="68" applyFont="1" applyFill="1" applyBorder="1" applyAlignment="1" applyProtection="1" quotePrefix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70" applyFont="1" applyFill="1" applyBorder="1" applyAlignment="1" applyProtection="1">
      <alignment horizontal="left" vertical="center" wrapText="1" indent="1"/>
      <protection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46" fillId="0" borderId="25" xfId="0" applyNumberFormat="1" applyFont="1" applyFill="1" applyBorder="1" applyAlignment="1" applyProtection="1">
      <alignment vertical="center" wrapText="1"/>
      <protection/>
    </xf>
    <xf numFmtId="164" fontId="16" fillId="19" borderId="25" xfId="6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7" applyFont="1">
      <alignment/>
      <protection/>
    </xf>
    <xf numFmtId="166" fontId="8" fillId="0" borderId="0" xfId="46" applyNumberFormat="1" applyFont="1" applyAlignment="1">
      <alignment horizontal="center"/>
    </xf>
    <xf numFmtId="0" fontId="48" fillId="0" borderId="0" xfId="67">
      <alignment/>
      <protection/>
    </xf>
    <xf numFmtId="0" fontId="8" fillId="0" borderId="0" xfId="67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50" fillId="0" borderId="0" xfId="67" applyFont="1" applyAlignment="1">
      <alignment horizontal="centerContinuous"/>
      <protection/>
    </xf>
    <xf numFmtId="166" fontId="50" fillId="0" borderId="0" xfId="46" applyNumberFormat="1" applyFont="1" applyAlignment="1">
      <alignment horizontal="centerContinuous"/>
    </xf>
    <xf numFmtId="166" fontId="8" fillId="0" borderId="0" xfId="46" applyNumberFormat="1" applyFont="1" applyAlignment="1">
      <alignment horizontal="right"/>
    </xf>
    <xf numFmtId="0" fontId="6" fillId="0" borderId="59" xfId="67" applyFont="1" applyBorder="1" applyAlignment="1">
      <alignment vertical="center"/>
      <protection/>
    </xf>
    <xf numFmtId="0" fontId="2" fillId="0" borderId="60" xfId="67" applyFont="1" applyBorder="1" applyAlignment="1">
      <alignment vertical="center"/>
      <protection/>
    </xf>
    <xf numFmtId="0" fontId="2" fillId="0" borderId="61" xfId="67" applyFont="1" applyBorder="1" applyAlignment="1">
      <alignment vertical="center"/>
      <protection/>
    </xf>
    <xf numFmtId="166" fontId="6" fillId="0" borderId="33" xfId="46" applyNumberFormat="1" applyFont="1" applyBorder="1" applyAlignment="1">
      <alignment horizontal="center" vertical="center"/>
    </xf>
    <xf numFmtId="0" fontId="48" fillId="0" borderId="0" xfId="67" applyAlignment="1">
      <alignment vertical="center"/>
      <protection/>
    </xf>
    <xf numFmtId="166" fontId="6" fillId="0" borderId="58" xfId="46" applyNumberFormat="1" applyFont="1" applyBorder="1" applyAlignment="1">
      <alignment/>
    </xf>
    <xf numFmtId="166" fontId="6" fillId="0" borderId="62" xfId="46" applyNumberFormat="1" applyFont="1" applyBorder="1" applyAlignment="1">
      <alignment/>
    </xf>
    <xf numFmtId="166" fontId="6" fillId="0" borderId="63" xfId="46" applyNumberFormat="1" applyFont="1" applyBorder="1" applyAlignment="1">
      <alignment/>
    </xf>
    <xf numFmtId="0" fontId="48" fillId="0" borderId="0" xfId="67" applyFill="1" applyBorder="1">
      <alignment/>
      <protection/>
    </xf>
    <xf numFmtId="0" fontId="48" fillId="0" borderId="0" xfId="67" applyBorder="1">
      <alignment/>
      <protection/>
    </xf>
    <xf numFmtId="166" fontId="6" fillId="0" borderId="64" xfId="46" applyNumberFormat="1" applyFont="1" applyBorder="1" applyAlignment="1">
      <alignment/>
    </xf>
    <xf numFmtId="166" fontId="2" fillId="0" borderId="65" xfId="46" applyNumberFormat="1" applyFont="1" applyBorder="1" applyAlignment="1" quotePrefix="1">
      <alignment/>
    </xf>
    <xf numFmtId="166" fontId="2" fillId="0" borderId="49" xfId="46" applyNumberFormat="1" applyFont="1" applyBorder="1" applyAlignment="1" quotePrefix="1">
      <alignment/>
    </xf>
    <xf numFmtId="166" fontId="2" fillId="0" borderId="49" xfId="46" applyNumberFormat="1" applyFont="1" applyBorder="1" applyAlignment="1">
      <alignment/>
    </xf>
    <xf numFmtId="0" fontId="0" fillId="0" borderId="64" xfId="67" applyFont="1" applyBorder="1" quotePrefix="1">
      <alignment/>
      <protection/>
    </xf>
    <xf numFmtId="0" fontId="0" fillId="0" borderId="65" xfId="67" applyFont="1" applyBorder="1">
      <alignment/>
      <protection/>
    </xf>
    <xf numFmtId="0" fontId="0" fillId="0" borderId="49" xfId="67" applyFont="1" applyBorder="1">
      <alignment/>
      <protection/>
    </xf>
    <xf numFmtId="0" fontId="0" fillId="0" borderId="0" xfId="67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4" xfId="67" applyFont="1" applyBorder="1">
      <alignment/>
      <protection/>
    </xf>
    <xf numFmtId="166" fontId="51" fillId="0" borderId="0" xfId="46" applyNumberFormat="1" applyFont="1" applyBorder="1" applyAlignment="1">
      <alignment/>
    </xf>
    <xf numFmtId="0" fontId="0" fillId="0" borderId="64" xfId="67" applyFont="1" applyBorder="1">
      <alignment/>
      <protection/>
    </xf>
    <xf numFmtId="0" fontId="0" fillId="0" borderId="65" xfId="67" applyFont="1" applyBorder="1">
      <alignment/>
      <protection/>
    </xf>
    <xf numFmtId="0" fontId="51" fillId="0" borderId="65" xfId="67" applyFont="1" applyBorder="1">
      <alignment/>
      <protection/>
    </xf>
    <xf numFmtId="0" fontId="51" fillId="0" borderId="49" xfId="67" applyFont="1" applyBorder="1">
      <alignment/>
      <protection/>
    </xf>
    <xf numFmtId="166" fontId="0" fillId="0" borderId="49" xfId="46" applyNumberFormat="1" applyFont="1" applyBorder="1" applyAlignment="1">
      <alignment/>
    </xf>
    <xf numFmtId="166" fontId="6" fillId="0" borderId="65" xfId="46" applyNumberFormat="1" applyFont="1" applyBorder="1" applyAlignment="1">
      <alignment/>
    </xf>
    <xf numFmtId="166" fontId="6" fillId="0" borderId="49" xfId="46" applyNumberFormat="1" applyFont="1" applyBorder="1" applyAlignment="1">
      <alignment/>
    </xf>
    <xf numFmtId="166" fontId="3" fillId="0" borderId="49" xfId="46" applyNumberFormat="1" applyFont="1" applyBorder="1" applyAlignment="1">
      <alignment/>
    </xf>
    <xf numFmtId="166" fontId="6" fillId="0" borderId="42" xfId="46" applyNumberFormat="1" applyFont="1" applyBorder="1" applyAlignment="1">
      <alignment/>
    </xf>
    <xf numFmtId="166" fontId="6" fillId="0" borderId="66" xfId="46" applyNumberFormat="1" applyFont="1" applyBorder="1" applyAlignment="1">
      <alignment/>
    </xf>
    <xf numFmtId="166" fontId="6" fillId="0" borderId="67" xfId="46" applyNumberFormat="1" applyFont="1" applyBorder="1" applyAlignment="1">
      <alignment/>
    </xf>
    <xf numFmtId="166" fontId="3" fillId="0" borderId="67" xfId="46" applyNumberFormat="1" applyFont="1" applyBorder="1" applyAlignment="1">
      <alignment/>
    </xf>
    <xf numFmtId="0" fontId="0" fillId="0" borderId="0" xfId="72" applyFont="1">
      <alignment/>
      <protection/>
    </xf>
    <xf numFmtId="0" fontId="53" fillId="0" borderId="0" xfId="69" applyFont="1" applyAlignment="1">
      <alignment horizontal="centerContinuous"/>
      <protection/>
    </xf>
    <xf numFmtId="0" fontId="48" fillId="0" borderId="0" xfId="72">
      <alignment/>
      <protection/>
    </xf>
    <xf numFmtId="0" fontId="53" fillId="0" borderId="0" xfId="72" applyFont="1" applyAlignment="1">
      <alignment horizontal="centerContinuous"/>
      <protection/>
    </xf>
    <xf numFmtId="0" fontId="21" fillId="0" borderId="0" xfId="72" applyFont="1" applyAlignment="1">
      <alignment horizontal="centerContinuous"/>
      <protection/>
    </xf>
    <xf numFmtId="0" fontId="21" fillId="0" borderId="0" xfId="69" applyFont="1" applyFill="1" applyAlignment="1">
      <alignment horizontal="centerContinuous"/>
      <protection/>
    </xf>
    <xf numFmtId="0" fontId="21" fillId="0" borderId="0" xfId="69" applyFont="1" applyAlignment="1">
      <alignment horizontal="centerContinuous"/>
      <protection/>
    </xf>
    <xf numFmtId="0" fontId="48" fillId="0" borderId="0" xfId="72" applyAlignment="1">
      <alignment horizontal="right"/>
      <protection/>
    </xf>
    <xf numFmtId="0" fontId="50" fillId="0" borderId="0" xfId="72" applyFont="1" applyAlignment="1">
      <alignment horizontal="left"/>
      <protection/>
    </xf>
    <xf numFmtId="0" fontId="50" fillId="0" borderId="0" xfId="72" applyFont="1" applyAlignment="1">
      <alignment horizontal="centerContinuous"/>
      <protection/>
    </xf>
    <xf numFmtId="0" fontId="0" fillId="0" borderId="0" xfId="72" applyFont="1" applyBorder="1">
      <alignment/>
      <protection/>
    </xf>
    <xf numFmtId="0" fontId="8" fillId="0" borderId="0" xfId="72" applyFont="1" applyAlignment="1">
      <alignment horizontal="right"/>
      <protection/>
    </xf>
    <xf numFmtId="0" fontId="16" fillId="0" borderId="68" xfId="72" applyFont="1" applyBorder="1">
      <alignment/>
      <protection/>
    </xf>
    <xf numFmtId="0" fontId="14" fillId="0" borderId="0" xfId="72" applyFont="1" applyBorder="1" applyAlignment="1">
      <alignment horizontal="left"/>
      <protection/>
    </xf>
    <xf numFmtId="0" fontId="48" fillId="0" borderId="0" xfId="72" applyBorder="1" applyAlignment="1">
      <alignment horizontal="left"/>
      <protection/>
    </xf>
    <xf numFmtId="0" fontId="14" fillId="0" borderId="0" xfId="72" applyFont="1" applyBorder="1" applyAlignment="1">
      <alignment horizontal="center"/>
      <protection/>
    </xf>
    <xf numFmtId="0" fontId="54" fillId="0" borderId="0" xfId="72" applyFont="1" applyBorder="1" applyAlignment="1">
      <alignment horizontal="center"/>
      <protection/>
    </xf>
    <xf numFmtId="0" fontId="14" fillId="0" borderId="35" xfId="72" applyFont="1" applyBorder="1" applyAlignment="1">
      <alignment horizontal="center"/>
      <protection/>
    </xf>
    <xf numFmtId="0" fontId="14" fillId="0" borderId="69" xfId="72" applyFont="1" applyBorder="1" applyAlignment="1">
      <alignment horizontal="center"/>
      <protection/>
    </xf>
    <xf numFmtId="49" fontId="16" fillId="0" borderId="70" xfId="71" applyNumberFormat="1" applyFont="1" applyBorder="1">
      <alignment/>
      <protection/>
    </xf>
    <xf numFmtId="3" fontId="16" fillId="0" borderId="0" xfId="72" applyNumberFormat="1" applyFont="1" applyBorder="1">
      <alignment/>
      <protection/>
    </xf>
    <xf numFmtId="3" fontId="16" fillId="0" borderId="0" xfId="72" applyNumberFormat="1" applyFont="1" applyFill="1" applyBorder="1">
      <alignment/>
      <protection/>
    </xf>
    <xf numFmtId="3" fontId="14" fillId="0" borderId="0" xfId="72" applyNumberFormat="1" applyFont="1" applyBorder="1" applyAlignment="1">
      <alignment horizontal="right"/>
      <protection/>
    </xf>
    <xf numFmtId="0" fontId="48" fillId="0" borderId="0" xfId="72" applyFont="1">
      <alignment/>
      <protection/>
    </xf>
    <xf numFmtId="0" fontId="16" fillId="0" borderId="64" xfId="71" applyFont="1" applyBorder="1" quotePrefix="1">
      <alignment/>
      <protection/>
    </xf>
    <xf numFmtId="3" fontId="16" fillId="0" borderId="0" xfId="46" applyNumberFormat="1" applyFont="1" applyBorder="1" applyAlignment="1" quotePrefix="1">
      <alignment horizontal="right"/>
    </xf>
    <xf numFmtId="3" fontId="16" fillId="0" borderId="0" xfId="46" applyNumberFormat="1" applyFont="1" applyBorder="1" applyAlignment="1">
      <alignment horizontal="right"/>
    </xf>
    <xf numFmtId="3" fontId="16" fillId="0" borderId="0" xfId="46" applyNumberFormat="1" applyFont="1" applyFill="1" applyBorder="1" applyAlignment="1">
      <alignment horizontal="right"/>
    </xf>
    <xf numFmtId="3" fontId="14" fillId="0" borderId="0" xfId="46" applyNumberFormat="1" applyFont="1" applyBorder="1" applyAlignment="1">
      <alignment horizontal="right"/>
    </xf>
    <xf numFmtId="49" fontId="16" fillId="0" borderId="64" xfId="71" applyNumberFormat="1" applyFont="1" applyBorder="1">
      <alignment/>
      <protection/>
    </xf>
    <xf numFmtId="0" fontId="16" fillId="0" borderId="64" xfId="71" applyFont="1" applyBorder="1" quotePrefix="1">
      <alignment/>
      <protection/>
    </xf>
    <xf numFmtId="0" fontId="0" fillId="0" borderId="43" xfId="72" applyFont="1" applyBorder="1">
      <alignment/>
      <protection/>
    </xf>
    <xf numFmtId="177" fontId="16" fillId="0" borderId="32" xfId="72" applyNumberFormat="1" applyFont="1" applyBorder="1">
      <alignment/>
      <protection/>
    </xf>
    <xf numFmtId="0" fontId="16" fillId="0" borderId="0" xfId="72" applyFont="1" applyBorder="1">
      <alignment/>
      <protection/>
    </xf>
    <xf numFmtId="0" fontId="3" fillId="0" borderId="47" xfId="72" applyFont="1" applyBorder="1">
      <alignment/>
      <protection/>
    </xf>
    <xf numFmtId="3" fontId="14" fillId="0" borderId="0" xfId="72" applyNumberFormat="1" applyFont="1" applyBorder="1">
      <alignment/>
      <protection/>
    </xf>
    <xf numFmtId="3" fontId="6" fillId="0" borderId="0" xfId="72" applyNumberFormat="1" applyFont="1" applyBorder="1">
      <alignment/>
      <protection/>
    </xf>
    <xf numFmtId="0" fontId="3" fillId="0" borderId="42" xfId="72" applyFont="1" applyBorder="1">
      <alignment/>
      <protection/>
    </xf>
    <xf numFmtId="0" fontId="16" fillId="0" borderId="59" xfId="72" applyFont="1" applyBorder="1">
      <alignment/>
      <protection/>
    </xf>
    <xf numFmtId="0" fontId="14" fillId="0" borderId="53" xfId="72" applyFont="1" applyBorder="1" applyAlignment="1">
      <alignment horizontal="center"/>
      <protection/>
    </xf>
    <xf numFmtId="0" fontId="14" fillId="0" borderId="20" xfId="72" applyFont="1" applyBorder="1" applyAlignment="1">
      <alignment horizontal="center"/>
      <protection/>
    </xf>
    <xf numFmtId="0" fontId="14" fillId="0" borderId="13" xfId="72" applyFont="1" applyBorder="1" applyAlignment="1">
      <alignment horizontal="center"/>
      <protection/>
    </xf>
    <xf numFmtId="0" fontId="14" fillId="0" borderId="55" xfId="72" applyFont="1" applyBorder="1" applyAlignment="1">
      <alignment horizontal="center"/>
      <protection/>
    </xf>
    <xf numFmtId="0" fontId="14" fillId="0" borderId="71" xfId="72" applyFont="1" applyBorder="1" applyAlignment="1">
      <alignment horizontal="center"/>
      <protection/>
    </xf>
    <xf numFmtId="0" fontId="14" fillId="0" borderId="72" xfId="72" applyFont="1" applyBorder="1" applyAlignment="1">
      <alignment horizontal="center"/>
      <protection/>
    </xf>
    <xf numFmtId="0" fontId="14" fillId="0" borderId="21" xfId="72" applyFont="1" applyBorder="1" applyAlignment="1">
      <alignment horizontal="center"/>
      <protection/>
    </xf>
    <xf numFmtId="0" fontId="14" fillId="0" borderId="41" xfId="72" applyFont="1" applyBorder="1" applyAlignment="1">
      <alignment horizontal="center"/>
      <protection/>
    </xf>
    <xf numFmtId="0" fontId="14" fillId="0" borderId="37" xfId="72" applyFont="1" applyBorder="1" applyAlignment="1">
      <alignment horizontal="center"/>
      <protection/>
    </xf>
    <xf numFmtId="0" fontId="14" fillId="0" borderId="50" xfId="72" applyFont="1" applyBorder="1" applyAlignment="1">
      <alignment horizontal="center"/>
      <protection/>
    </xf>
    <xf numFmtId="0" fontId="16" fillId="0" borderId="68" xfId="72" applyFont="1" applyBorder="1" applyAlignment="1">
      <alignment horizontal="left"/>
      <protection/>
    </xf>
    <xf numFmtId="0" fontId="16" fillId="0" borderId="27" xfId="72" applyFont="1" applyBorder="1" applyAlignment="1">
      <alignment horizontal="center"/>
      <protection/>
    </xf>
    <xf numFmtId="0" fontId="14" fillId="0" borderId="38" xfId="72" applyFont="1" applyBorder="1" applyAlignment="1">
      <alignment horizontal="center"/>
      <protection/>
    </xf>
    <xf numFmtId="0" fontId="16" fillId="0" borderId="15" xfId="72" applyFont="1" applyBorder="1" applyAlignment="1">
      <alignment horizontal="center"/>
      <protection/>
    </xf>
    <xf numFmtId="0" fontId="16" fillId="0" borderId="73" xfId="72" applyFont="1" applyBorder="1" applyAlignment="1">
      <alignment horizontal="center"/>
      <protection/>
    </xf>
    <xf numFmtId="0" fontId="16" fillId="0" borderId="34" xfId="72" applyFont="1" applyBorder="1" applyAlignment="1">
      <alignment horizontal="left"/>
      <protection/>
    </xf>
    <xf numFmtId="0" fontId="14" fillId="0" borderId="32" xfId="72" applyFont="1" applyBorder="1" applyAlignment="1">
      <alignment horizontal="center"/>
      <protection/>
    </xf>
    <xf numFmtId="0" fontId="16" fillId="0" borderId="11" xfId="72" applyFont="1" applyBorder="1" applyAlignment="1">
      <alignment horizontal="center"/>
      <protection/>
    </xf>
    <xf numFmtId="0" fontId="16" fillId="0" borderId="34" xfId="71" applyFont="1" applyBorder="1" applyAlignment="1" quotePrefix="1">
      <alignment horizontal="left"/>
      <protection/>
    </xf>
    <xf numFmtId="0" fontId="14" fillId="0" borderId="32" xfId="72" applyFont="1" applyBorder="1" applyAlignment="1">
      <alignment horizontal="center"/>
      <protection/>
    </xf>
    <xf numFmtId="3" fontId="16" fillId="0" borderId="11" xfId="46" applyNumberFormat="1" applyFont="1" applyBorder="1" applyAlignment="1">
      <alignment horizontal="right"/>
    </xf>
    <xf numFmtId="0" fontId="14" fillId="0" borderId="55" xfId="72" applyFont="1" applyBorder="1" applyAlignment="1">
      <alignment horizontal="center"/>
      <protection/>
    </xf>
    <xf numFmtId="0" fontId="16" fillId="0" borderId="74" xfId="71" applyFont="1" applyBorder="1" applyAlignment="1">
      <alignment horizontal="left"/>
      <protection/>
    </xf>
    <xf numFmtId="3" fontId="16" fillId="0" borderId="15" xfId="46" applyNumberFormat="1" applyFont="1" applyBorder="1" applyAlignment="1">
      <alignment horizontal="right"/>
    </xf>
    <xf numFmtId="0" fontId="14" fillId="0" borderId="38" xfId="72" applyFont="1" applyBorder="1" applyAlignment="1">
      <alignment horizontal="center"/>
      <protection/>
    </xf>
    <xf numFmtId="0" fontId="0" fillId="0" borderId="47" xfId="71" applyFont="1" applyBorder="1">
      <alignment/>
      <protection/>
    </xf>
    <xf numFmtId="3" fontId="14" fillId="0" borderId="22" xfId="46" applyNumberFormat="1" applyFont="1" applyBorder="1" applyAlignment="1">
      <alignment horizontal="right"/>
    </xf>
    <xf numFmtId="3" fontId="14" fillId="0" borderId="33" xfId="46" applyNumberFormat="1" applyFont="1" applyBorder="1" applyAlignment="1">
      <alignment horizontal="right"/>
    </xf>
    <xf numFmtId="177" fontId="16" fillId="0" borderId="25" xfId="72" applyNumberFormat="1" applyFont="1" applyFill="1" applyBorder="1">
      <alignment/>
      <protection/>
    </xf>
    <xf numFmtId="177" fontId="16" fillId="0" borderId="26" xfId="72" applyNumberFormat="1" applyFont="1" applyBorder="1">
      <alignment/>
      <protection/>
    </xf>
    <xf numFmtId="164" fontId="4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6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33" xfId="0" applyNumberFormat="1" applyFont="1" applyFill="1" applyBorder="1" applyAlignment="1" applyProtection="1">
      <alignment vertical="center" wrapText="1"/>
      <protection locked="0"/>
    </xf>
    <xf numFmtId="164" fontId="16" fillId="0" borderId="22" xfId="0" applyNumberFormat="1" applyFont="1" applyFill="1" applyBorder="1" applyAlignment="1" applyProtection="1">
      <alignment vertical="center" wrapText="1"/>
      <protection locked="0"/>
    </xf>
    <xf numFmtId="164" fontId="16" fillId="0" borderId="23" xfId="0" applyNumberFormat="1" applyFont="1" applyFill="1" applyBorder="1" applyAlignment="1" applyProtection="1">
      <alignment vertical="center" wrapText="1"/>
      <protection locked="0"/>
    </xf>
    <xf numFmtId="164" fontId="16" fillId="0" borderId="28" xfId="0" applyNumberFormat="1" applyFont="1" applyFill="1" applyBorder="1" applyAlignment="1" applyProtection="1">
      <alignment vertical="center" wrapText="1"/>
      <protection locked="0"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" fontId="16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14" fillId="0" borderId="34" xfId="0" applyNumberFormat="1" applyFont="1" applyFill="1" applyBorder="1" applyAlignment="1" applyProtection="1">
      <alignment vertical="center" wrapText="1"/>
      <protection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6" fontId="0" fillId="0" borderId="11" xfId="46" applyNumberFormat="1" applyFont="1" applyFill="1" applyBorder="1" applyAlignment="1" applyProtection="1">
      <alignment horizontal="center"/>
      <protection locked="0"/>
    </xf>
    <xf numFmtId="164" fontId="16" fillId="0" borderId="25" xfId="0" applyNumberFormat="1" applyFont="1" applyFill="1" applyBorder="1" applyAlignment="1" applyProtection="1">
      <alignment horizontal="center" vertical="center"/>
      <protection locked="0"/>
    </xf>
    <xf numFmtId="164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4" fillId="0" borderId="22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55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48" fillId="0" borderId="0" xfId="65">
      <alignment/>
      <protection/>
    </xf>
    <xf numFmtId="0" fontId="0" fillId="0" borderId="0" xfId="65" applyFont="1">
      <alignment/>
      <protection/>
    </xf>
    <xf numFmtId="0" fontId="56" fillId="0" borderId="0" xfId="65" applyFont="1" applyAlignment="1">
      <alignment horizontal="centerContinuous"/>
      <protection/>
    </xf>
    <xf numFmtId="0" fontId="3" fillId="0" borderId="75" xfId="65" applyFont="1" applyBorder="1" applyAlignment="1">
      <alignment horizontal="center" vertical="center" wrapText="1"/>
      <protection/>
    </xf>
    <xf numFmtId="166" fontId="48" fillId="0" borderId="0" xfId="65" applyNumberFormat="1">
      <alignment/>
      <protection/>
    </xf>
    <xf numFmtId="0" fontId="48" fillId="0" borderId="0" xfId="65" applyFont="1">
      <alignment/>
      <protection/>
    </xf>
    <xf numFmtId="0" fontId="0" fillId="0" borderId="53" xfId="65" applyFont="1" applyBorder="1">
      <alignment/>
      <protection/>
    </xf>
    <xf numFmtId="0" fontId="0" fillId="0" borderId="53" xfId="65" applyFont="1" applyBorder="1" applyAlignment="1">
      <alignment wrapText="1"/>
      <protection/>
    </xf>
    <xf numFmtId="0" fontId="6" fillId="0" borderId="53" xfId="65" applyFont="1" applyBorder="1">
      <alignment/>
      <protection/>
    </xf>
    <xf numFmtId="0" fontId="3" fillId="0" borderId="58" xfId="65" applyFont="1" applyBorder="1" applyAlignment="1">
      <alignment horizontal="left" vertical="center" wrapText="1"/>
      <protection/>
    </xf>
    <xf numFmtId="0" fontId="0" fillId="0" borderId="70" xfId="65" applyFont="1" applyBorder="1" applyAlignment="1">
      <alignment horizontal="left" vertical="center" wrapText="1"/>
      <protection/>
    </xf>
    <xf numFmtId="0" fontId="0" fillId="0" borderId="70" xfId="65" applyFont="1" applyBorder="1" applyAlignment="1">
      <alignment wrapText="1"/>
      <protection/>
    </xf>
    <xf numFmtId="0" fontId="6" fillId="0" borderId="70" xfId="65" applyFont="1" applyBorder="1" applyAlignment="1">
      <alignment wrapText="1"/>
      <protection/>
    </xf>
    <xf numFmtId="0" fontId="0" fillId="0" borderId="64" xfId="65" applyFont="1" applyBorder="1" applyAlignment="1">
      <alignment wrapText="1"/>
      <protection/>
    </xf>
    <xf numFmtId="0" fontId="0" fillId="0" borderId="64" xfId="65" applyFont="1" applyBorder="1">
      <alignment/>
      <protection/>
    </xf>
    <xf numFmtId="0" fontId="6" fillId="0" borderId="64" xfId="65" applyFont="1" applyBorder="1" applyAlignment="1">
      <alignment wrapText="1"/>
      <protection/>
    </xf>
    <xf numFmtId="0" fontId="0" fillId="0" borderId="64" xfId="65" applyFont="1" applyBorder="1">
      <alignment/>
      <protection/>
    </xf>
    <xf numFmtId="0" fontId="0" fillId="0" borderId="64" xfId="65" applyFont="1" applyBorder="1" applyAlignment="1">
      <alignment wrapText="1"/>
      <protection/>
    </xf>
    <xf numFmtId="0" fontId="0" fillId="0" borderId="64" xfId="65" applyFont="1" applyBorder="1" applyAlignment="1" quotePrefix="1">
      <alignment wrapText="1"/>
      <protection/>
    </xf>
    <xf numFmtId="0" fontId="6" fillId="0" borderId="72" xfId="65" applyFont="1" applyBorder="1">
      <alignment/>
      <protection/>
    </xf>
    <xf numFmtId="3" fontId="3" fillId="0" borderId="76" xfId="65" applyNumberFormat="1" applyFont="1" applyBorder="1" applyAlignment="1">
      <alignment horizontal="center" vertical="center" wrapText="1"/>
      <protection/>
    </xf>
    <xf numFmtId="166" fontId="0" fillId="0" borderId="52" xfId="46" applyNumberFormat="1" applyFont="1" applyBorder="1" applyAlignment="1">
      <alignment horizontal="right"/>
    </xf>
    <xf numFmtId="166" fontId="0" fillId="0" borderId="52" xfId="46" applyNumberFormat="1" applyFont="1" applyBorder="1" applyAlignment="1">
      <alignment horizontal="center"/>
    </xf>
    <xf numFmtId="166" fontId="22" fillId="0" borderId="52" xfId="46" applyNumberFormat="1" applyFont="1" applyBorder="1" applyAlignment="1">
      <alignment horizontal="center"/>
    </xf>
    <xf numFmtId="166" fontId="22" fillId="0" borderId="52" xfId="46" applyNumberFormat="1" applyFont="1" applyBorder="1" applyAlignment="1">
      <alignment/>
    </xf>
    <xf numFmtId="166" fontId="0" fillId="0" borderId="52" xfId="46" applyNumberFormat="1" applyFont="1" applyBorder="1" applyAlignment="1">
      <alignment/>
    </xf>
    <xf numFmtId="166" fontId="22" fillId="0" borderId="52" xfId="46" applyNumberFormat="1" applyFont="1" applyBorder="1" applyAlignment="1">
      <alignment horizontal="right"/>
    </xf>
    <xf numFmtId="166" fontId="22" fillId="0" borderId="69" xfId="46" applyNumberFormat="1" applyFont="1" applyBorder="1" applyAlignment="1">
      <alignment horizontal="center"/>
    </xf>
    <xf numFmtId="166" fontId="0" fillId="0" borderId="34" xfId="46" applyNumberFormat="1" applyFont="1" applyBorder="1" applyAlignment="1">
      <alignment/>
    </xf>
    <xf numFmtId="166" fontId="0" fillId="0" borderId="74" xfId="46" applyNumberFormat="1" applyFont="1" applyBorder="1" applyAlignment="1">
      <alignment/>
    </xf>
    <xf numFmtId="0" fontId="12" fillId="0" borderId="47" xfId="65" applyFont="1" applyBorder="1" applyAlignment="1">
      <alignment horizontal="left"/>
      <protection/>
    </xf>
    <xf numFmtId="166" fontId="57" fillId="0" borderId="33" xfId="65" applyNumberFormat="1" applyFont="1" applyBorder="1">
      <alignment/>
      <protection/>
    </xf>
    <xf numFmtId="3" fontId="0" fillId="0" borderId="52" xfId="65" applyNumberFormat="1" applyFont="1" applyBorder="1" applyAlignment="1">
      <alignment horizontal="right"/>
      <protection/>
    </xf>
    <xf numFmtId="177" fontId="16" fillId="0" borderId="32" xfId="72" applyNumberFormat="1" applyFont="1" applyFill="1" applyBorder="1">
      <alignment/>
      <protection/>
    </xf>
    <xf numFmtId="177" fontId="16" fillId="0" borderId="36" xfId="72" applyNumberFormat="1" applyFont="1" applyFill="1" applyBorder="1">
      <alignment/>
      <protection/>
    </xf>
    <xf numFmtId="177" fontId="16" fillId="0" borderId="32" xfId="72" applyNumberFormat="1" applyFont="1" applyFill="1" applyBorder="1">
      <alignment/>
      <protection/>
    </xf>
    <xf numFmtId="49" fontId="0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66">
      <alignment/>
      <protection/>
    </xf>
    <xf numFmtId="0" fontId="16" fillId="0" borderId="0" xfId="66" applyFont="1">
      <alignment/>
      <protection/>
    </xf>
    <xf numFmtId="0" fontId="14" fillId="0" borderId="0" xfId="66" applyFont="1">
      <alignment/>
      <protection/>
    </xf>
    <xf numFmtId="0" fontId="54" fillId="0" borderId="0" xfId="66" applyFont="1">
      <alignment/>
      <protection/>
    </xf>
    <xf numFmtId="0" fontId="0" fillId="0" borderId="0" xfId="66" applyFont="1">
      <alignment/>
      <protection/>
    </xf>
    <xf numFmtId="0" fontId="15" fillId="0" borderId="0" xfId="66" applyFont="1" applyAlignment="1">
      <alignment horizontal="right"/>
      <protection/>
    </xf>
    <xf numFmtId="49" fontId="50" fillId="0" borderId="0" xfId="66" applyNumberFormat="1" applyFont="1" applyAlignment="1">
      <alignment horizontal="centerContinuous"/>
      <protection/>
    </xf>
    <xf numFmtId="0" fontId="16" fillId="0" borderId="0" xfId="66" applyFont="1" applyAlignment="1">
      <alignment horizontal="centerContinuous"/>
      <protection/>
    </xf>
    <xf numFmtId="0" fontId="14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0" fontId="50" fillId="0" borderId="0" xfId="66" applyFont="1" applyAlignment="1">
      <alignment horizontal="centerContinuous"/>
      <protection/>
    </xf>
    <xf numFmtId="0" fontId="58" fillId="0" borderId="0" xfId="66" applyFont="1" applyAlignment="1">
      <alignment horizontal="centerContinuous"/>
      <protection/>
    </xf>
    <xf numFmtId="0" fontId="6" fillId="0" borderId="59" xfId="66" applyFont="1" applyBorder="1">
      <alignment/>
      <protection/>
    </xf>
    <xf numFmtId="0" fontId="6" fillId="0" borderId="60" xfId="66" applyFont="1" applyBorder="1" applyAlignment="1">
      <alignment horizontal="center"/>
      <protection/>
    </xf>
    <xf numFmtId="0" fontId="15" fillId="0" borderId="53" xfId="66" applyFont="1" applyBorder="1" applyAlignment="1">
      <alignment horizontal="center"/>
      <protection/>
    </xf>
    <xf numFmtId="0" fontId="7" fillId="0" borderId="19" xfId="66" applyFont="1" applyBorder="1" applyAlignment="1">
      <alignment horizontal="center"/>
      <protection/>
    </xf>
    <xf numFmtId="0" fontId="7" fillId="0" borderId="15" xfId="66" applyFont="1" applyBorder="1" applyAlignment="1">
      <alignment horizontal="center"/>
      <protection/>
    </xf>
    <xf numFmtId="0" fontId="7" fillId="0" borderId="32" xfId="66" applyFont="1" applyBorder="1" applyAlignment="1">
      <alignment horizontal="center"/>
      <protection/>
    </xf>
    <xf numFmtId="0" fontId="7" fillId="0" borderId="35" xfId="66" applyFont="1" applyBorder="1" applyAlignment="1">
      <alignment horizontal="center"/>
      <protection/>
    </xf>
    <xf numFmtId="0" fontId="13" fillId="0" borderId="72" xfId="66" applyFont="1" applyBorder="1">
      <alignment/>
      <protection/>
    </xf>
    <xf numFmtId="0" fontId="7" fillId="0" borderId="16" xfId="66" applyFont="1" applyBorder="1" applyAlignment="1">
      <alignment horizontal="center"/>
      <protection/>
    </xf>
    <xf numFmtId="0" fontId="7" fillId="0" borderId="10" xfId="66" applyFont="1" applyBorder="1" applyAlignment="1">
      <alignment horizontal="center"/>
      <protection/>
    </xf>
    <xf numFmtId="0" fontId="7" fillId="0" borderId="26" xfId="66" applyFont="1" applyBorder="1" applyAlignment="1">
      <alignment horizontal="center"/>
      <protection/>
    </xf>
    <xf numFmtId="0" fontId="7" fillId="0" borderId="0" xfId="66" applyFont="1" applyBorder="1" applyAlignment="1">
      <alignment horizontal="center"/>
      <protection/>
    </xf>
    <xf numFmtId="0" fontId="13" fillId="0" borderId="58" xfId="66" applyFont="1" applyBorder="1">
      <alignment/>
      <protection/>
    </xf>
    <xf numFmtId="3" fontId="7" fillId="0" borderId="13" xfId="66" applyNumberFormat="1" applyFont="1" applyBorder="1" applyAlignment="1">
      <alignment horizontal="center"/>
      <protection/>
    </xf>
    <xf numFmtId="3" fontId="13" fillId="0" borderId="13" xfId="66" applyNumberFormat="1" applyFont="1" applyBorder="1" applyAlignment="1">
      <alignment horizontal="right"/>
      <protection/>
    </xf>
    <xf numFmtId="3" fontId="13" fillId="0" borderId="13" xfId="66" applyNumberFormat="1" applyFont="1" applyBorder="1" applyAlignment="1">
      <alignment horizontal="center"/>
      <protection/>
    </xf>
    <xf numFmtId="3" fontId="7" fillId="0" borderId="55" xfId="66" applyNumberFormat="1" applyFont="1" applyBorder="1">
      <alignment/>
      <protection/>
    </xf>
    <xf numFmtId="3" fontId="7" fillId="0" borderId="60" xfId="66" applyNumberFormat="1" applyFont="1" applyBorder="1">
      <alignment/>
      <protection/>
    </xf>
    <xf numFmtId="3" fontId="13" fillId="0" borderId="20" xfId="66" applyNumberFormat="1" applyFont="1" applyBorder="1" applyAlignment="1">
      <alignment horizontal="right"/>
      <protection/>
    </xf>
    <xf numFmtId="3" fontId="13" fillId="0" borderId="13" xfId="66" applyNumberFormat="1" applyFont="1" applyBorder="1" applyAlignment="1">
      <alignment/>
      <protection/>
    </xf>
    <xf numFmtId="0" fontId="49" fillId="0" borderId="0" xfId="66" applyFont="1">
      <alignment/>
      <protection/>
    </xf>
    <xf numFmtId="0" fontId="13" fillId="0" borderId="64" xfId="66" applyFont="1" applyBorder="1">
      <alignment/>
      <protection/>
    </xf>
    <xf numFmtId="3" fontId="13" fillId="0" borderId="17" xfId="66" applyNumberFormat="1" applyFont="1" applyBorder="1">
      <alignment/>
      <protection/>
    </xf>
    <xf numFmtId="3" fontId="13" fillId="0" borderId="11" xfId="66" applyNumberFormat="1" applyFont="1" applyBorder="1">
      <alignment/>
      <protection/>
    </xf>
    <xf numFmtId="3" fontId="7" fillId="0" borderId="25" xfId="66" applyNumberFormat="1" applyFont="1" applyBorder="1">
      <alignment/>
      <protection/>
    </xf>
    <xf numFmtId="3" fontId="7" fillId="0" borderId="35" xfId="66" applyNumberFormat="1" applyFont="1" applyBorder="1">
      <alignment/>
      <protection/>
    </xf>
    <xf numFmtId="0" fontId="13" fillId="0" borderId="64" xfId="66" applyFont="1" applyBorder="1">
      <alignment/>
      <protection/>
    </xf>
    <xf numFmtId="3" fontId="13" fillId="0" borderId="17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3" fontId="7" fillId="0" borderId="11" xfId="66" applyNumberFormat="1" applyFont="1" applyBorder="1">
      <alignment/>
      <protection/>
    </xf>
    <xf numFmtId="3" fontId="13" fillId="0" borderId="11" xfId="66" applyNumberFormat="1" applyFont="1" applyBorder="1">
      <alignment/>
      <protection/>
    </xf>
    <xf numFmtId="49" fontId="13" fillId="0" borderId="64" xfId="66" applyNumberFormat="1" applyFont="1" applyBorder="1">
      <alignment/>
      <protection/>
    </xf>
    <xf numFmtId="3" fontId="60" fillId="0" borderId="11" xfId="66" applyNumberFormat="1" applyFont="1" applyBorder="1">
      <alignment/>
      <protection/>
    </xf>
    <xf numFmtId="3" fontId="61" fillId="0" borderId="11" xfId="66" applyNumberFormat="1" applyFont="1" applyBorder="1">
      <alignment/>
      <protection/>
    </xf>
    <xf numFmtId="3" fontId="7" fillId="0" borderId="25" xfId="66" applyNumberFormat="1" applyFont="1" applyBorder="1">
      <alignment/>
      <protection/>
    </xf>
    <xf numFmtId="3" fontId="15" fillId="0" borderId="11" xfId="66" applyNumberFormat="1" applyFont="1" applyBorder="1">
      <alignment/>
      <protection/>
    </xf>
    <xf numFmtId="3" fontId="62" fillId="0" borderId="11" xfId="66" applyNumberFormat="1" applyFont="1" applyBorder="1">
      <alignment/>
      <protection/>
    </xf>
    <xf numFmtId="3" fontId="15" fillId="0" borderId="35" xfId="66" applyNumberFormat="1" applyFont="1" applyBorder="1">
      <alignment/>
      <protection/>
    </xf>
    <xf numFmtId="49" fontId="13" fillId="0" borderId="64" xfId="66" applyNumberFormat="1" applyFont="1" applyBorder="1">
      <alignment/>
      <protection/>
    </xf>
    <xf numFmtId="3" fontId="60" fillId="0" borderId="11" xfId="66" applyNumberFormat="1" applyFont="1" applyBorder="1">
      <alignment/>
      <protection/>
    </xf>
    <xf numFmtId="0" fontId="7" fillId="0" borderId="64" xfId="66" applyFont="1" applyBorder="1">
      <alignment/>
      <protection/>
    </xf>
    <xf numFmtId="3" fontId="7" fillId="0" borderId="11" xfId="66" applyNumberFormat="1" applyFont="1" applyBorder="1">
      <alignment/>
      <protection/>
    </xf>
    <xf numFmtId="49" fontId="60" fillId="0" borderId="64" xfId="66" applyNumberFormat="1" applyFont="1" applyBorder="1">
      <alignment/>
      <protection/>
    </xf>
    <xf numFmtId="3" fontId="15" fillId="0" borderId="25" xfId="66" applyNumberFormat="1" applyFont="1" applyBorder="1">
      <alignment/>
      <protection/>
    </xf>
    <xf numFmtId="0" fontId="0" fillId="0" borderId="17" xfId="66" applyFont="1" applyBorder="1">
      <alignment/>
      <protection/>
    </xf>
    <xf numFmtId="3" fontId="60" fillId="0" borderId="0" xfId="66" applyNumberFormat="1" applyFont="1" applyBorder="1">
      <alignment/>
      <protection/>
    </xf>
    <xf numFmtId="3" fontId="15" fillId="0" borderId="0" xfId="66" applyNumberFormat="1" applyFont="1" applyBorder="1">
      <alignment/>
      <protection/>
    </xf>
    <xf numFmtId="3" fontId="60" fillId="0" borderId="17" xfId="66" applyNumberFormat="1" applyFont="1" applyBorder="1">
      <alignment/>
      <protection/>
    </xf>
    <xf numFmtId="3" fontId="15" fillId="0" borderId="25" xfId="66" applyNumberFormat="1" applyFont="1" applyBorder="1">
      <alignment/>
      <protection/>
    </xf>
    <xf numFmtId="0" fontId="13" fillId="0" borderId="43" xfId="66" applyFont="1" applyBorder="1">
      <alignment/>
      <protection/>
    </xf>
    <xf numFmtId="3" fontId="13" fillId="0" borderId="19" xfId="66" applyNumberFormat="1" applyFont="1" applyBorder="1">
      <alignment/>
      <protection/>
    </xf>
    <xf numFmtId="3" fontId="13" fillId="0" borderId="15" xfId="66" applyNumberFormat="1" applyFont="1" applyBorder="1">
      <alignment/>
      <protection/>
    </xf>
    <xf numFmtId="0" fontId="13" fillId="0" borderId="53" xfId="66" applyFont="1" applyBorder="1">
      <alignment/>
      <protection/>
    </xf>
    <xf numFmtId="3" fontId="7" fillId="0" borderId="32" xfId="66" applyNumberFormat="1" applyFont="1" applyBorder="1">
      <alignment/>
      <protection/>
    </xf>
    <xf numFmtId="3" fontId="7" fillId="0" borderId="32" xfId="66" applyNumberFormat="1" applyFont="1" applyBorder="1">
      <alignment/>
      <protection/>
    </xf>
    <xf numFmtId="0" fontId="7" fillId="0" borderId="58" xfId="66" applyFont="1" applyBorder="1">
      <alignment/>
      <protection/>
    </xf>
    <xf numFmtId="3" fontId="7" fillId="0" borderId="20" xfId="66" applyNumberFormat="1" applyFont="1" applyBorder="1">
      <alignment/>
      <protection/>
    </xf>
    <xf numFmtId="3" fontId="7" fillId="0" borderId="76" xfId="66" applyNumberFormat="1" applyFont="1" applyBorder="1">
      <alignment/>
      <protection/>
    </xf>
    <xf numFmtId="0" fontId="13" fillId="0" borderId="64" xfId="66" applyFont="1" applyBorder="1" quotePrefix="1">
      <alignment/>
      <protection/>
    </xf>
    <xf numFmtId="3" fontId="7" fillId="0" borderId="0" xfId="66" applyNumberFormat="1" applyFont="1" applyBorder="1">
      <alignment/>
      <protection/>
    </xf>
    <xf numFmtId="3" fontId="13" fillId="0" borderId="25" xfId="66" applyNumberFormat="1" applyFont="1" applyBorder="1">
      <alignment/>
      <protection/>
    </xf>
    <xf numFmtId="0" fontId="7" fillId="0" borderId="77" xfId="66" applyFont="1" applyBorder="1">
      <alignment/>
      <protection/>
    </xf>
    <xf numFmtId="3" fontId="7" fillId="0" borderId="78" xfId="66" applyNumberFormat="1" applyFont="1" applyBorder="1">
      <alignment/>
      <protection/>
    </xf>
    <xf numFmtId="3" fontId="7" fillId="0" borderId="41" xfId="66" applyNumberFormat="1" applyFont="1" applyBorder="1">
      <alignment/>
      <protection/>
    </xf>
    <xf numFmtId="3" fontId="7" fillId="0" borderId="77" xfId="66" applyNumberFormat="1" applyFont="1" applyBorder="1">
      <alignment/>
      <protection/>
    </xf>
    <xf numFmtId="3" fontId="7" fillId="0" borderId="37" xfId="66" applyNumberFormat="1" applyFont="1" applyBorder="1">
      <alignment/>
      <protection/>
    </xf>
    <xf numFmtId="0" fontId="60" fillId="0" borderId="0" xfId="66" applyFont="1" applyBorder="1" quotePrefix="1">
      <alignment/>
      <protection/>
    </xf>
    <xf numFmtId="3" fontId="13" fillId="0" borderId="0" xfId="66" applyNumberFormat="1" applyFont="1" applyBorder="1">
      <alignment/>
      <protection/>
    </xf>
    <xf numFmtId="3" fontId="13" fillId="0" borderId="0" xfId="66" applyNumberFormat="1" applyFont="1" applyFill="1" applyBorder="1">
      <alignment/>
      <protection/>
    </xf>
    <xf numFmtId="3" fontId="60" fillId="0" borderId="0" xfId="66" applyNumberFormat="1" applyFont="1" applyFill="1" applyBorder="1">
      <alignment/>
      <protection/>
    </xf>
    <xf numFmtId="3" fontId="62" fillId="0" borderId="0" xfId="66" applyNumberFormat="1" applyFont="1" applyBorder="1">
      <alignment/>
      <protection/>
    </xf>
    <xf numFmtId="0" fontId="3" fillId="0" borderId="33" xfId="72" applyFont="1" applyBorder="1">
      <alignment/>
      <protection/>
    </xf>
    <xf numFmtId="0" fontId="16" fillId="0" borderId="53" xfId="72" applyFont="1" applyBorder="1">
      <alignment/>
      <protection/>
    </xf>
    <xf numFmtId="0" fontId="16" fillId="0" borderId="43" xfId="72" applyFont="1" applyBorder="1">
      <alignment/>
      <protection/>
    </xf>
    <xf numFmtId="0" fontId="25" fillId="0" borderId="47" xfId="72" applyFont="1" applyBorder="1">
      <alignment/>
      <protection/>
    </xf>
    <xf numFmtId="14" fontId="14" fillId="0" borderId="31" xfId="72" applyNumberFormat="1" applyFont="1" applyBorder="1" applyAlignment="1">
      <alignment horizontal="center"/>
      <protection/>
    </xf>
    <xf numFmtId="164" fontId="16" fillId="0" borderId="14" xfId="0" applyNumberFormat="1" applyFont="1" applyFill="1" applyBorder="1" applyAlignment="1" applyProtection="1">
      <alignment vertical="center" wrapText="1"/>
      <protection locked="0"/>
    </xf>
    <xf numFmtId="164" fontId="16" fillId="0" borderId="76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5" xfId="0" applyNumberFormat="1" applyFill="1" applyBorder="1" applyAlignment="1" applyProtection="1">
      <alignment horizontal="left" vertical="center" wrapText="1"/>
      <protection locked="0"/>
    </xf>
    <xf numFmtId="0" fontId="16" fillId="0" borderId="34" xfId="68" applyFont="1" applyFill="1" applyBorder="1" applyProtection="1">
      <alignment/>
      <protection locked="0"/>
    </xf>
    <xf numFmtId="0" fontId="63" fillId="0" borderId="11" xfId="0" applyFont="1" applyBorder="1" applyAlignment="1" applyProtection="1">
      <alignment horizontal="left" wrapText="1" indent="1"/>
      <protection/>
    </xf>
    <xf numFmtId="3" fontId="60" fillId="0" borderId="15" xfId="66" applyNumberFormat="1" applyFont="1" applyBorder="1">
      <alignment/>
      <protection/>
    </xf>
    <xf numFmtId="3" fontId="60" fillId="0" borderId="15" xfId="66" applyNumberFormat="1" applyFont="1" applyBorder="1">
      <alignment/>
      <protection/>
    </xf>
    <xf numFmtId="3" fontId="15" fillId="0" borderId="74" xfId="66" applyNumberFormat="1" applyFont="1" applyBorder="1">
      <alignment/>
      <protection/>
    </xf>
    <xf numFmtId="3" fontId="7" fillId="0" borderId="51" xfId="66" applyNumberFormat="1" applyFont="1" applyBorder="1">
      <alignment/>
      <protection/>
    </xf>
    <xf numFmtId="164" fontId="64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0" xfId="72" applyFont="1">
      <alignment/>
      <protection/>
    </xf>
    <xf numFmtId="164" fontId="67" fillId="0" borderId="12" xfId="70" applyNumberFormat="1" applyFont="1" applyFill="1" applyBorder="1" applyAlignment="1" applyProtection="1">
      <alignment vertical="center"/>
      <protection locked="0"/>
    </xf>
    <xf numFmtId="164" fontId="16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9" xfId="6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25" xfId="70" applyNumberFormat="1" applyFont="1" applyFill="1" applyBorder="1" applyAlignment="1" applyProtection="1">
      <alignment vertical="center"/>
      <protection/>
    </xf>
    <xf numFmtId="3" fontId="13" fillId="0" borderId="15" xfId="66" applyNumberFormat="1" applyFont="1" applyFill="1" applyBorder="1">
      <alignment/>
      <protection/>
    </xf>
    <xf numFmtId="0" fontId="8" fillId="0" borderId="0" xfId="65" applyFont="1" applyAlignment="1">
      <alignment horizontal="right"/>
      <protection/>
    </xf>
    <xf numFmtId="164" fontId="6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25" xfId="0" applyNumberFormat="1" applyFont="1" applyFill="1" applyBorder="1" applyAlignment="1" applyProtection="1">
      <alignment vertical="center" wrapText="1"/>
      <protection/>
    </xf>
    <xf numFmtId="164" fontId="13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6" fillId="0" borderId="77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55" xfId="68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0" xfId="0" applyFont="1" applyFill="1" applyAlignment="1">
      <alignment vertical="center" wrapText="1"/>
    </xf>
    <xf numFmtId="0" fontId="2" fillId="0" borderId="53" xfId="65" applyFont="1" applyBorder="1">
      <alignment/>
      <protection/>
    </xf>
    <xf numFmtId="0" fontId="2" fillId="0" borderId="64" xfId="65" applyFont="1" applyBorder="1">
      <alignment/>
      <protection/>
    </xf>
    <xf numFmtId="0" fontId="13" fillId="0" borderId="34" xfId="66" applyFont="1" applyBorder="1">
      <alignment/>
      <protection/>
    </xf>
    <xf numFmtId="164" fontId="64" fillId="0" borderId="49" xfId="6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5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51" xfId="46" applyNumberFormat="1" applyFont="1" applyFill="1" applyBorder="1" applyAlignment="1" applyProtection="1">
      <alignment horizontal="left"/>
      <protection locked="0"/>
    </xf>
    <xf numFmtId="3" fontId="0" fillId="16" borderId="51" xfId="46" applyNumberFormat="1" applyFont="1" applyFill="1" applyBorder="1" applyAlignment="1" applyProtection="1">
      <alignment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68" fillId="0" borderId="0" xfId="0" applyFont="1" applyFill="1" applyAlignment="1" applyProtection="1">
      <alignment vertical="center" wrapText="1"/>
      <protection/>
    </xf>
    <xf numFmtId="0" fontId="16" fillId="0" borderId="17" xfId="72" applyFont="1" applyBorder="1" applyAlignment="1">
      <alignment horizontal="center"/>
      <protection/>
    </xf>
    <xf numFmtId="164" fontId="16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49" fontId="6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11" xfId="0" applyNumberFormat="1" applyFont="1" applyFill="1" applyBorder="1" applyAlignment="1" applyProtection="1">
      <alignment vertical="center" wrapText="1"/>
      <protection locked="0"/>
    </xf>
    <xf numFmtId="164" fontId="67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49" fontId="6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15" xfId="0" applyNumberFormat="1" applyFont="1" applyFill="1" applyBorder="1" applyAlignment="1" applyProtection="1">
      <alignment vertical="center" wrapText="1"/>
      <protection locked="0"/>
    </xf>
    <xf numFmtId="164" fontId="59" fillId="0" borderId="32" xfId="0" applyNumberFormat="1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11" xfId="70" applyNumberFormat="1" applyFont="1" applyFill="1" applyBorder="1" applyAlignment="1" applyProtection="1">
      <alignment vertical="center"/>
      <protection locked="0"/>
    </xf>
    <xf numFmtId="164" fontId="16" fillId="0" borderId="12" xfId="70" applyNumberFormat="1" applyFont="1" applyFill="1" applyBorder="1" applyAlignment="1" applyProtection="1">
      <alignment vertical="center"/>
      <protection locked="0"/>
    </xf>
    <xf numFmtId="3" fontId="13" fillId="0" borderId="20" xfId="66" applyNumberFormat="1" applyFont="1" applyBorder="1" applyAlignment="1">
      <alignment horizontal="center"/>
      <protection/>
    </xf>
    <xf numFmtId="3" fontId="15" fillId="0" borderId="15" xfId="66" applyNumberFormat="1" applyFont="1" applyBorder="1">
      <alignment/>
      <protection/>
    </xf>
    <xf numFmtId="164" fontId="16" fillId="19" borderId="32" xfId="68" applyNumberFormat="1" applyFont="1" applyFill="1" applyBorder="1" applyAlignment="1" applyProtection="1">
      <alignment horizontal="right" vertical="center" wrapText="1" indent="1"/>
      <protection/>
    </xf>
    <xf numFmtId="166" fontId="0" fillId="0" borderId="49" xfId="46" applyNumberFormat="1" applyFont="1" applyBorder="1" applyAlignment="1">
      <alignment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35" xfId="0" applyNumberFormat="1" applyFont="1" applyFill="1" applyBorder="1" applyAlignment="1" applyProtection="1">
      <alignment vertical="center" wrapText="1"/>
      <protection locked="0"/>
    </xf>
    <xf numFmtId="166" fontId="2" fillId="0" borderId="34" xfId="46" applyNumberFormat="1" applyFont="1" applyBorder="1" applyAlignment="1">
      <alignment horizontal="center"/>
    </xf>
    <xf numFmtId="164" fontId="64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55" xfId="68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5" xfId="0" applyNumberFormat="1" applyFont="1" applyFill="1" applyBorder="1" applyAlignment="1" applyProtection="1">
      <alignment vertical="center" wrapText="1"/>
      <protection locked="0"/>
    </xf>
    <xf numFmtId="164" fontId="64" fillId="0" borderId="11" xfId="0" applyNumberFormat="1" applyFont="1" applyFill="1" applyBorder="1" applyAlignment="1" applyProtection="1">
      <alignment vertical="center" wrapText="1"/>
      <protection locked="0"/>
    </xf>
    <xf numFmtId="164" fontId="64" fillId="0" borderId="14" xfId="0" applyNumberFormat="1" applyFont="1" applyFill="1" applyBorder="1" applyAlignment="1" applyProtection="1">
      <alignment vertical="center" wrapText="1"/>
      <protection locked="0"/>
    </xf>
    <xf numFmtId="164" fontId="64" fillId="0" borderId="79" xfId="0" applyNumberFormat="1" applyFont="1" applyFill="1" applyBorder="1" applyAlignment="1" applyProtection="1">
      <alignment vertical="center" wrapText="1"/>
      <protection locked="0"/>
    </xf>
    <xf numFmtId="164" fontId="64" fillId="0" borderId="10" xfId="0" applyNumberFormat="1" applyFont="1" applyFill="1" applyBorder="1" applyAlignment="1" applyProtection="1">
      <alignment vertical="center" wrapText="1"/>
      <protection locked="0"/>
    </xf>
    <xf numFmtId="164" fontId="64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164" fontId="64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164" fontId="16" fillId="0" borderId="55" xfId="0" applyNumberFormat="1" applyFont="1" applyFill="1" applyBorder="1" applyAlignment="1" applyProtection="1">
      <alignment vertical="center" wrapText="1"/>
      <protection/>
    </xf>
    <xf numFmtId="164" fontId="67" fillId="0" borderId="17" xfId="0" applyNumberFormat="1" applyFont="1" applyFill="1" applyBorder="1" applyAlignment="1" applyProtection="1">
      <alignment vertical="center" wrapText="1"/>
      <protection locked="0"/>
    </xf>
    <xf numFmtId="164" fontId="64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64" fillId="0" borderId="19" xfId="0" applyNumberFormat="1" applyFont="1" applyFill="1" applyBorder="1" applyAlignment="1" applyProtection="1">
      <alignment vertical="center" wrapText="1"/>
      <protection locked="0"/>
    </xf>
    <xf numFmtId="164" fontId="16" fillId="0" borderId="19" xfId="0" applyNumberFormat="1" applyFont="1" applyFill="1" applyBorder="1" applyAlignment="1" applyProtection="1">
      <alignment vertical="center" wrapText="1"/>
      <protection locked="0"/>
    </xf>
    <xf numFmtId="164" fontId="67" fillId="0" borderId="19" xfId="0" applyNumberFormat="1" applyFont="1" applyFill="1" applyBorder="1" applyAlignment="1" applyProtection="1">
      <alignment vertical="center" wrapText="1"/>
      <protection locked="0"/>
    </xf>
    <xf numFmtId="164" fontId="64" fillId="0" borderId="21" xfId="0" applyNumberFormat="1" applyFont="1" applyFill="1" applyBorder="1" applyAlignment="1" applyProtection="1">
      <alignment vertical="center" wrapText="1"/>
      <protection locked="0"/>
    </xf>
    <xf numFmtId="49" fontId="16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41" xfId="0" applyNumberFormat="1" applyFont="1" applyFill="1" applyBorder="1" applyAlignment="1" applyProtection="1">
      <alignment vertical="center" wrapText="1"/>
      <protection locked="0"/>
    </xf>
    <xf numFmtId="164" fontId="64" fillId="0" borderId="41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5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59" fillId="0" borderId="15" xfId="0" applyNumberFormat="1" applyFont="1" applyFill="1" applyBorder="1" applyAlignment="1" applyProtection="1">
      <alignment vertical="center" wrapText="1"/>
      <protection locked="0"/>
    </xf>
    <xf numFmtId="49" fontId="5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9" fillId="0" borderId="11" xfId="0" applyNumberFormat="1" applyFont="1" applyFill="1" applyBorder="1" applyAlignment="1" applyProtection="1">
      <alignment vertical="center" wrapText="1"/>
      <protection locked="0"/>
    </xf>
    <xf numFmtId="2" fontId="14" fillId="0" borderId="33" xfId="72" applyNumberFormat="1" applyFont="1" applyBorder="1">
      <alignment/>
      <protection/>
    </xf>
    <xf numFmtId="2" fontId="14" fillId="0" borderId="37" xfId="72" applyNumberFormat="1" applyFont="1" applyBorder="1">
      <alignment/>
      <protection/>
    </xf>
    <xf numFmtId="2" fontId="25" fillId="0" borderId="33" xfId="72" applyNumberFormat="1" applyFont="1" applyBorder="1">
      <alignment/>
      <protection/>
    </xf>
    <xf numFmtId="166" fontId="65" fillId="0" borderId="63" xfId="46" applyNumberFormat="1" applyFont="1" applyBorder="1" applyAlignment="1">
      <alignment/>
    </xf>
    <xf numFmtId="166" fontId="65" fillId="0" borderId="49" xfId="46" applyNumberFormat="1" applyFont="1" applyBorder="1" applyAlignment="1">
      <alignment/>
    </xf>
    <xf numFmtId="49" fontId="0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73" xfId="0" applyNumberFormat="1" applyFont="1" applyFill="1" applyBorder="1" applyAlignment="1" applyProtection="1">
      <alignment vertical="center" wrapText="1"/>
      <protection locked="0"/>
    </xf>
    <xf numFmtId="164" fontId="16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80" xfId="0" applyNumberFormat="1" applyFont="1" applyFill="1" applyBorder="1" applyAlignment="1" applyProtection="1">
      <alignment vertical="center" wrapText="1"/>
      <protection locked="0"/>
    </xf>
    <xf numFmtId="164" fontId="16" fillId="0" borderId="81" xfId="0" applyNumberFormat="1" applyFont="1" applyFill="1" applyBorder="1" applyAlignment="1" applyProtection="1">
      <alignment vertical="center" wrapText="1"/>
      <protection locked="0"/>
    </xf>
    <xf numFmtId="164" fontId="16" fillId="0" borderId="76" xfId="0" applyNumberFormat="1" applyFont="1" applyFill="1" applyBorder="1" applyAlignment="1" applyProtection="1">
      <alignment vertical="center" wrapText="1"/>
      <protection locked="0"/>
    </xf>
    <xf numFmtId="164" fontId="16" fillId="0" borderId="74" xfId="0" applyNumberFormat="1" applyFont="1" applyFill="1" applyBorder="1" applyAlignment="1" applyProtection="1">
      <alignment vertical="center" wrapText="1"/>
      <protection locked="0"/>
    </xf>
    <xf numFmtId="164" fontId="16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64" fontId="64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49" fontId="65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34" xfId="0" applyNumberFormat="1" applyFont="1" applyFill="1" applyBorder="1" applyAlignment="1" applyProtection="1">
      <alignment vertical="center" wrapText="1"/>
      <protection locked="0"/>
    </xf>
    <xf numFmtId="164" fontId="64" fillId="0" borderId="51" xfId="0" applyNumberFormat="1" applyFont="1" applyFill="1" applyBorder="1" applyAlignment="1" applyProtection="1">
      <alignment vertical="center" wrapText="1"/>
      <protection locked="0"/>
    </xf>
    <xf numFmtId="164" fontId="64" fillId="0" borderId="33" xfId="0" applyNumberFormat="1" applyFont="1" applyFill="1" applyBorder="1" applyAlignment="1" applyProtection="1">
      <alignment vertical="center" wrapText="1"/>
      <protection/>
    </xf>
    <xf numFmtId="49" fontId="65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6" xfId="0" applyNumberFormat="1" applyFont="1" applyFill="1" applyBorder="1" applyAlignment="1" applyProtection="1">
      <alignment vertical="center" wrapText="1"/>
      <protection locked="0"/>
    </xf>
    <xf numFmtId="164" fontId="64" fillId="0" borderId="69" xfId="0" applyNumberFormat="1" applyFont="1" applyFill="1" applyBorder="1" applyAlignment="1" applyProtection="1">
      <alignment vertical="center" wrapText="1"/>
      <protection locked="0"/>
    </xf>
    <xf numFmtId="164" fontId="64" fillId="0" borderId="46" xfId="0" applyNumberFormat="1" applyFont="1" applyFill="1" applyBorder="1" applyAlignment="1" applyProtection="1">
      <alignment vertical="center" wrapText="1"/>
      <protection locked="0"/>
    </xf>
    <xf numFmtId="164" fontId="64" fillId="0" borderId="23" xfId="0" applyNumberFormat="1" applyFont="1" applyFill="1" applyBorder="1" applyAlignment="1" applyProtection="1">
      <alignment vertical="center" wrapText="1"/>
      <protection locked="0"/>
    </xf>
    <xf numFmtId="164" fontId="64" fillId="0" borderId="28" xfId="0" applyNumberFormat="1" applyFont="1" applyFill="1" applyBorder="1" applyAlignment="1" applyProtection="1">
      <alignment vertical="center" wrapText="1"/>
      <protection locked="0"/>
    </xf>
    <xf numFmtId="164" fontId="65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5" xfId="70" applyNumberFormat="1" applyFont="1" applyFill="1" applyBorder="1" applyAlignment="1" applyProtection="1">
      <alignment vertical="center"/>
      <protection/>
    </xf>
    <xf numFmtId="164" fontId="64" fillId="0" borderId="36" xfId="70" applyNumberFormat="1" applyFont="1" applyFill="1" applyBorder="1" applyAlignment="1" applyProtection="1">
      <alignment vertical="center"/>
      <protection/>
    </xf>
    <xf numFmtId="164" fontId="64" fillId="0" borderId="26" xfId="70" applyNumberFormat="1" applyFont="1" applyFill="1" applyBorder="1" applyAlignment="1" applyProtection="1">
      <alignment vertical="center"/>
      <protection/>
    </xf>
    <xf numFmtId="164" fontId="6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19" borderId="25" xfId="68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 applyProtection="1">
      <alignment vertical="center" wrapText="1"/>
      <protection/>
    </xf>
    <xf numFmtId="0" fontId="64" fillId="0" borderId="11" xfId="72" applyFont="1" applyBorder="1" applyAlignment="1">
      <alignment horizontal="center"/>
      <protection/>
    </xf>
    <xf numFmtId="3" fontId="64" fillId="0" borderId="15" xfId="46" applyNumberFormat="1" applyFont="1" applyBorder="1" applyAlignment="1">
      <alignment horizontal="right"/>
    </xf>
    <xf numFmtId="0" fontId="64" fillId="0" borderId="17" xfId="72" applyFont="1" applyBorder="1" applyAlignment="1">
      <alignment horizontal="center"/>
      <protection/>
    </xf>
    <xf numFmtId="3" fontId="64" fillId="0" borderId="14" xfId="46" applyNumberFormat="1" applyFont="1" applyBorder="1" applyAlignment="1">
      <alignment horizontal="right"/>
    </xf>
    <xf numFmtId="3" fontId="64" fillId="0" borderId="11" xfId="46" applyNumberFormat="1" applyFont="1" applyBorder="1" applyAlignment="1">
      <alignment horizontal="right"/>
    </xf>
    <xf numFmtId="3" fontId="64" fillId="0" borderId="17" xfId="46" applyNumberFormat="1" applyFont="1" applyBorder="1" applyAlignment="1" quotePrefix="1">
      <alignment horizontal="right"/>
    </xf>
    <xf numFmtId="0" fontId="64" fillId="0" borderId="14" xfId="72" applyFont="1" applyBorder="1" applyAlignment="1">
      <alignment horizontal="center"/>
      <protection/>
    </xf>
    <xf numFmtId="0" fontId="64" fillId="0" borderId="15" xfId="72" applyFont="1" applyBorder="1" applyAlignment="1">
      <alignment horizontal="center"/>
      <protection/>
    </xf>
    <xf numFmtId="0" fontId="64" fillId="0" borderId="73" xfId="72" applyFont="1" applyBorder="1" applyAlignment="1">
      <alignment horizontal="center"/>
      <protection/>
    </xf>
    <xf numFmtId="0" fontId="64" fillId="0" borderId="24" xfId="72" applyFont="1" applyBorder="1" applyAlignment="1">
      <alignment horizontal="center"/>
      <protection/>
    </xf>
    <xf numFmtId="3" fontId="64" fillId="0" borderId="51" xfId="46" applyNumberFormat="1" applyFont="1" applyBorder="1" applyAlignment="1">
      <alignment horizontal="right"/>
    </xf>
    <xf numFmtId="166" fontId="65" fillId="0" borderId="34" xfId="46" applyNumberFormat="1" applyFont="1" applyBorder="1" applyAlignment="1">
      <alignment/>
    </xf>
    <xf numFmtId="0" fontId="65" fillId="0" borderId="64" xfId="65" applyFont="1" applyBorder="1" applyAlignment="1">
      <alignment wrapText="1"/>
      <protection/>
    </xf>
    <xf numFmtId="166" fontId="17" fillId="0" borderId="35" xfId="46" applyNumberFormat="1" applyFont="1" applyBorder="1" applyAlignment="1">
      <alignment horizontal="center"/>
    </xf>
    <xf numFmtId="164" fontId="64" fillId="19" borderId="32" xfId="68" applyNumberFormat="1" applyFont="1" applyFill="1" applyBorder="1" applyAlignment="1" applyProtection="1">
      <alignment horizontal="right" vertical="center" wrapText="1"/>
      <protection/>
    </xf>
    <xf numFmtId="164" fontId="64" fillId="19" borderId="32" xfId="68" applyNumberFormat="1" applyFont="1" applyFill="1" applyBorder="1" applyAlignment="1" applyProtection="1">
      <alignment horizontal="right" vertical="center" wrapText="1" indent="1"/>
      <protection/>
    </xf>
    <xf numFmtId="3" fontId="59" fillId="0" borderId="19" xfId="66" applyNumberFormat="1" applyFont="1" applyBorder="1">
      <alignment/>
      <protection/>
    </xf>
    <xf numFmtId="3" fontId="59" fillId="0" borderId="15" xfId="66" applyNumberFormat="1" applyFont="1" applyBorder="1">
      <alignment/>
      <protection/>
    </xf>
    <xf numFmtId="3" fontId="59" fillId="0" borderId="11" xfId="66" applyNumberFormat="1" applyFont="1" applyBorder="1">
      <alignment/>
      <protection/>
    </xf>
    <xf numFmtId="3" fontId="59" fillId="0" borderId="17" xfId="66" applyNumberFormat="1" applyFont="1" applyBorder="1">
      <alignment/>
      <protection/>
    </xf>
    <xf numFmtId="2" fontId="64" fillId="0" borderId="25" xfId="72" applyNumberFormat="1" applyFont="1" applyFill="1" applyBorder="1">
      <alignment/>
      <protection/>
    </xf>
    <xf numFmtId="4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17" xfId="0" applyNumberFormat="1" applyFont="1" applyFill="1" applyBorder="1" applyAlignment="1" applyProtection="1">
      <alignment vertical="center" wrapText="1"/>
      <protection locked="0"/>
    </xf>
    <xf numFmtId="49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64" fillId="0" borderId="13" xfId="0" applyNumberFormat="1" applyFont="1" applyFill="1" applyBorder="1" applyAlignment="1" applyProtection="1">
      <alignment vertical="center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64" fillId="0" borderId="55" xfId="0" applyNumberFormat="1" applyFont="1" applyFill="1" applyBorder="1" applyAlignment="1" applyProtection="1">
      <alignment vertical="center"/>
      <protection/>
    </xf>
    <xf numFmtId="49" fontId="21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21" fillId="0" borderId="25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8" xfId="0" applyNumberFormat="1" applyFont="1" applyFill="1" applyBorder="1" applyAlignment="1" applyProtection="1">
      <alignment vertical="center"/>
      <protection/>
    </xf>
    <xf numFmtId="0" fontId="65" fillId="0" borderId="0" xfId="0" applyFont="1" applyFill="1" applyAlignment="1">
      <alignment/>
    </xf>
    <xf numFmtId="0" fontId="0" fillId="0" borderId="0" xfId="0" applyFill="1" applyAlignment="1" applyProtection="1">
      <alignment vertical="center"/>
      <protection/>
    </xf>
    <xf numFmtId="3" fontId="16" fillId="0" borderId="55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3" fontId="64" fillId="0" borderId="11" xfId="0" applyNumberFormat="1" applyFont="1" applyFill="1" applyBorder="1" applyAlignment="1" applyProtection="1">
      <alignment vertical="center"/>
      <protection locked="0"/>
    </xf>
    <xf numFmtId="3" fontId="64" fillId="0" borderId="25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" fontId="64" fillId="0" borderId="23" xfId="0" applyNumberFormat="1" applyFont="1" applyFill="1" applyBorder="1" applyAlignment="1" applyProtection="1">
      <alignment vertical="center"/>
      <protection/>
    </xf>
    <xf numFmtId="3" fontId="64" fillId="0" borderId="28" xfId="0" applyNumberFormat="1" applyFont="1" applyFill="1" applyBorder="1" applyAlignment="1" applyProtection="1">
      <alignment vertical="center"/>
      <protection/>
    </xf>
    <xf numFmtId="0" fontId="6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3" fontId="64" fillId="0" borderId="15" xfId="0" applyNumberFormat="1" applyFont="1" applyFill="1" applyBorder="1" applyAlignment="1" applyProtection="1">
      <alignment vertical="center"/>
      <protection locked="0"/>
    </xf>
    <xf numFmtId="164" fontId="6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81" xfId="72" applyFont="1" applyBorder="1" applyAlignment="1">
      <alignment horizontal="center"/>
      <protection/>
    </xf>
    <xf numFmtId="3" fontId="64" fillId="0" borderId="19" xfId="46" applyNumberFormat="1" applyFont="1" applyBorder="1" applyAlignment="1" quotePrefix="1">
      <alignment horizontal="right"/>
    </xf>
    <xf numFmtId="3" fontId="64" fillId="0" borderId="81" xfId="46" applyNumberFormat="1" applyFont="1" applyBorder="1" applyAlignment="1">
      <alignment horizontal="right"/>
    </xf>
    <xf numFmtId="164" fontId="64" fillId="0" borderId="16" xfId="0" applyNumberFormat="1" applyFont="1" applyFill="1" applyBorder="1" applyAlignment="1" applyProtection="1">
      <alignment vertical="center" wrapText="1"/>
      <protection locked="0"/>
    </xf>
    <xf numFmtId="166" fontId="17" fillId="0" borderId="34" xfId="46" applyNumberFormat="1" applyFont="1" applyBorder="1" applyAlignment="1">
      <alignment horizontal="center"/>
    </xf>
    <xf numFmtId="164" fontId="15" fillId="0" borderId="40" xfId="68" applyNumberFormat="1" applyFont="1" applyFill="1" applyBorder="1" applyAlignment="1" applyProtection="1">
      <alignment horizontal="left" vertical="center"/>
      <protection/>
    </xf>
    <xf numFmtId="164" fontId="6" fillId="0" borderId="0" xfId="68" applyNumberFormat="1" applyFont="1" applyFill="1" applyBorder="1" applyAlignment="1" applyProtection="1">
      <alignment horizontal="center" vertical="center"/>
      <protection/>
    </xf>
    <xf numFmtId="0" fontId="6" fillId="0" borderId="0" xfId="68" applyFont="1" applyFill="1" applyAlignment="1" applyProtection="1">
      <alignment horizontal="center"/>
      <protection/>
    </xf>
    <xf numFmtId="164" fontId="15" fillId="0" borderId="40" xfId="68" applyNumberFormat="1" applyFont="1" applyFill="1" applyBorder="1" applyAlignment="1" applyProtection="1">
      <alignment horizontal="left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5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right" inden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 indent="1"/>
      <protection locked="0"/>
    </xf>
    <xf numFmtId="0" fontId="7" fillId="0" borderId="0" xfId="0" applyFont="1" applyFill="1" applyBorder="1" applyAlignment="1" applyProtection="1">
      <alignment horizontal="left" indent="1"/>
      <protection/>
    </xf>
    <xf numFmtId="0" fontId="16" fillId="0" borderId="0" xfId="0" applyFont="1" applyFill="1" applyBorder="1" applyAlignment="1" applyProtection="1">
      <alignment horizontal="right" indent="1"/>
      <protection locked="0"/>
    </xf>
    <xf numFmtId="0" fontId="7" fillId="0" borderId="47" xfId="0" applyFont="1" applyFill="1" applyBorder="1" applyAlignment="1" applyProtection="1">
      <alignment horizontal="left" indent="1"/>
      <protection/>
    </xf>
    <xf numFmtId="0" fontId="7" fillId="0" borderId="48" xfId="0" applyFont="1" applyFill="1" applyBorder="1" applyAlignment="1" applyProtection="1">
      <alignment horizontal="left" indent="1"/>
      <protection/>
    </xf>
    <xf numFmtId="0" fontId="7" fillId="0" borderId="46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55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2" xfId="0" applyFont="1" applyFill="1" applyBorder="1" applyAlignment="1" applyProtection="1">
      <alignment horizontal="right" indent="1"/>
      <protection locked="0"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8" xfId="0" applyFont="1" applyFill="1" applyBorder="1" applyAlignment="1" applyProtection="1">
      <alignment horizontal="right" indent="1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82" xfId="0" applyFont="1" applyFill="1" applyBorder="1" applyAlignment="1" applyProtection="1">
      <alignment horizontal="center"/>
      <protection/>
    </xf>
    <xf numFmtId="0" fontId="16" fillId="0" borderId="58" xfId="0" applyFont="1" applyFill="1" applyBorder="1" applyAlignment="1" applyProtection="1">
      <alignment horizontal="left" indent="1"/>
      <protection locked="0"/>
    </xf>
    <xf numFmtId="0" fontId="16" fillId="0" borderId="62" xfId="0" applyFont="1" applyFill="1" applyBorder="1" applyAlignment="1" applyProtection="1">
      <alignment horizontal="left" indent="1"/>
      <protection locked="0"/>
    </xf>
    <xf numFmtId="0" fontId="16" fillId="0" borderId="83" xfId="0" applyFont="1" applyFill="1" applyBorder="1" applyAlignment="1" applyProtection="1">
      <alignment horizontal="left" indent="1"/>
      <protection locked="0"/>
    </xf>
    <xf numFmtId="0" fontId="16" fillId="0" borderId="43" xfId="0" applyFont="1" applyFill="1" applyBorder="1" applyAlignment="1" applyProtection="1">
      <alignment horizontal="left" indent="1"/>
      <protection locked="0"/>
    </xf>
    <xf numFmtId="0" fontId="16" fillId="0" borderId="44" xfId="0" applyFont="1" applyFill="1" applyBorder="1" applyAlignment="1" applyProtection="1">
      <alignment horizontal="left" indent="1"/>
      <protection locked="0"/>
    </xf>
    <xf numFmtId="0" fontId="16" fillId="0" borderId="81" xfId="0" applyFont="1" applyFill="1" applyBorder="1" applyAlignment="1" applyProtection="1">
      <alignment horizontal="left" indent="1"/>
      <protection locked="0"/>
    </xf>
    <xf numFmtId="0" fontId="14" fillId="0" borderId="47" xfId="72" applyFont="1" applyBorder="1" applyAlignment="1">
      <alignment horizontal="left"/>
      <protection/>
    </xf>
    <xf numFmtId="0" fontId="48" fillId="0" borderId="48" xfId="72" applyBorder="1" applyAlignment="1">
      <alignment horizontal="left"/>
      <protection/>
    </xf>
    <xf numFmtId="0" fontId="48" fillId="0" borderId="54" xfId="72" applyBorder="1" applyAlignment="1">
      <alignment horizontal="left"/>
      <protection/>
    </xf>
    <xf numFmtId="0" fontId="14" fillId="0" borderId="38" xfId="72" applyFont="1" applyBorder="1" applyAlignment="1">
      <alignment horizontal="center" wrapText="1"/>
      <protection/>
    </xf>
    <xf numFmtId="0" fontId="49" fillId="0" borderId="26" xfId="69" applyFont="1" applyBorder="1" applyAlignment="1">
      <alignment wrapText="1"/>
      <protection/>
    </xf>
    <xf numFmtId="0" fontId="21" fillId="0" borderId="0" xfId="69" applyFont="1" applyFill="1" applyAlignment="1">
      <alignment horizontal="center"/>
      <protection/>
    </xf>
    <xf numFmtId="164" fontId="7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0" fontId="15" fillId="0" borderId="39" xfId="70" applyFont="1" applyFill="1" applyBorder="1" applyAlignment="1" applyProtection="1">
      <alignment horizontal="left" vertical="center" indent="1"/>
      <protection/>
    </xf>
    <xf numFmtId="0" fontId="15" fillId="0" borderId="48" xfId="70" applyFont="1" applyFill="1" applyBorder="1" applyAlignment="1" applyProtection="1">
      <alignment horizontal="left" vertical="center" indent="1"/>
      <protection/>
    </xf>
    <xf numFmtId="0" fontId="15" fillId="0" borderId="54" xfId="70" applyFont="1" applyFill="1" applyBorder="1" applyAlignment="1" applyProtection="1">
      <alignment horizontal="left" vertical="center" indent="1"/>
      <protection/>
    </xf>
    <xf numFmtId="0" fontId="6" fillId="0" borderId="0" xfId="70" applyFont="1" applyFill="1" applyAlignment="1" applyProtection="1">
      <alignment horizontal="center" wrapText="1"/>
      <protection/>
    </xf>
    <xf numFmtId="0" fontId="6" fillId="0" borderId="0" xfId="70" applyFont="1" applyFill="1" applyAlignment="1" applyProtection="1">
      <alignment horizontal="center"/>
      <protection/>
    </xf>
    <xf numFmtId="0" fontId="8" fillId="0" borderId="0" xfId="65" applyFont="1" applyAlignment="1">
      <alignment horizontal="right"/>
      <protection/>
    </xf>
    <xf numFmtId="0" fontId="3" fillId="0" borderId="68" xfId="65" applyFont="1" applyBorder="1" applyAlignment="1">
      <alignment horizontal="center" vertical="center" wrapText="1"/>
      <protection/>
    </xf>
    <xf numFmtId="0" fontId="3" fillId="0" borderId="35" xfId="65" applyFont="1" applyBorder="1" applyAlignment="1">
      <alignment horizontal="center" vertical="center" wrapText="1"/>
      <protection/>
    </xf>
    <xf numFmtId="0" fontId="3" fillId="0" borderId="69" xfId="65" applyFont="1" applyBorder="1" applyAlignment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66" applyFont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0" fontId="6" fillId="0" borderId="20" xfId="66" applyFont="1" applyBorder="1" applyAlignment="1">
      <alignment horizontal="center"/>
      <protection/>
    </xf>
    <xf numFmtId="0" fontId="6" fillId="0" borderId="13" xfId="66" applyFont="1" applyBorder="1" applyAlignment="1">
      <alignment horizontal="center"/>
      <protection/>
    </xf>
    <xf numFmtId="0" fontId="6" fillId="0" borderId="55" xfId="66" applyFont="1" applyBorder="1" applyAlignment="1">
      <alignment horizontal="center"/>
      <protection/>
    </xf>
    <xf numFmtId="164" fontId="64" fillId="0" borderId="26" xfId="0" applyNumberFormat="1" applyFont="1" applyFill="1" applyBorder="1" applyAlignment="1" applyProtection="1">
      <alignment horizontal="right" vertical="center" wrapText="1" indent="1"/>
      <protection locked="0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Már látott hiperhivatkozás" xfId="64"/>
    <cellStyle name="Normál_2013.évi normatíva költségvetéshez" xfId="65"/>
    <cellStyle name="Normál_Göngyölített 12.13" xfId="66"/>
    <cellStyle name="Normál_költségvetési rend. mód. melléklet" xfId="67"/>
    <cellStyle name="Normál_KVRENMUNKA" xfId="68"/>
    <cellStyle name="Normál_Önkormányzati%20melléklet%202013.(1)" xfId="69"/>
    <cellStyle name="Normál_SEGEDLETEK" xfId="70"/>
    <cellStyle name="Normál_szakfeladat táblázat költségvetéshez" xfId="71"/>
    <cellStyle name="Normál_szakfeladatokhoz táblázat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workbookViewId="0" topLeftCell="A130">
      <selection activeCell="D128" sqref="D128"/>
    </sheetView>
  </sheetViews>
  <sheetFormatPr defaultColWidth="9.00390625" defaultRowHeight="12.75"/>
  <cols>
    <col min="1" max="1" width="9.50390625" style="238" customWidth="1"/>
    <col min="2" max="2" width="91.625" style="238" customWidth="1"/>
    <col min="3" max="3" width="21.625" style="239" customWidth="1"/>
    <col min="4" max="4" width="9.00390625" style="251" customWidth="1"/>
    <col min="5" max="16384" width="9.375" style="251" customWidth="1"/>
  </cols>
  <sheetData>
    <row r="1" spans="1:3" ht="15.75" customHeight="1">
      <c r="A1" s="792" t="s">
        <v>13</v>
      </c>
      <c r="B1" s="792"/>
      <c r="C1" s="792"/>
    </row>
    <row r="2" spans="1:3" ht="37.5" customHeight="1" thickBot="1">
      <c r="A2" s="791" t="s">
        <v>126</v>
      </c>
      <c r="B2" s="791"/>
      <c r="C2" s="173" t="s">
        <v>172</v>
      </c>
    </row>
    <row r="3" spans="1:3" s="252" customFormat="1" ht="12" customHeight="1" thickBot="1">
      <c r="A3" s="22" t="s">
        <v>71</v>
      </c>
      <c r="B3" s="23" t="s">
        <v>15</v>
      </c>
      <c r="C3" s="34" t="s">
        <v>195</v>
      </c>
    </row>
    <row r="4" spans="1:3" s="253" customFormat="1" ht="12" customHeight="1" thickBot="1">
      <c r="A4" s="246">
        <v>1</v>
      </c>
      <c r="B4" s="247">
        <v>2</v>
      </c>
      <c r="C4" s="248">
        <v>3</v>
      </c>
    </row>
    <row r="5" spans="1:3" s="253" customFormat="1" ht="12" customHeight="1" thickBot="1">
      <c r="A5" s="19" t="s">
        <v>16</v>
      </c>
      <c r="B5" s="20" t="s">
        <v>196</v>
      </c>
      <c r="C5" s="164">
        <f>+C6+C7+C8+C9+C10+C11</f>
        <v>1061909</v>
      </c>
    </row>
    <row r="6" spans="1:3" s="253" customFormat="1" ht="12" customHeight="1">
      <c r="A6" s="14" t="s">
        <v>99</v>
      </c>
      <c r="B6" s="254" t="s">
        <v>197</v>
      </c>
      <c r="C6" s="166">
        <v>253915</v>
      </c>
    </row>
    <row r="7" spans="1:3" s="253" customFormat="1" ht="12" customHeight="1">
      <c r="A7" s="13" t="s">
        <v>100</v>
      </c>
      <c r="B7" s="255" t="s">
        <v>198</v>
      </c>
      <c r="C7" s="168">
        <v>190125</v>
      </c>
    </row>
    <row r="8" spans="1:3" s="253" customFormat="1" ht="12" customHeight="1">
      <c r="A8" s="13" t="s">
        <v>101</v>
      </c>
      <c r="B8" s="589" t="s">
        <v>199</v>
      </c>
      <c r="C8" s="168">
        <v>527845</v>
      </c>
    </row>
    <row r="9" spans="1:3" s="253" customFormat="1" ht="12" customHeight="1">
      <c r="A9" s="13" t="s">
        <v>102</v>
      </c>
      <c r="B9" s="255" t="s">
        <v>200</v>
      </c>
      <c r="C9" s="168">
        <v>23953</v>
      </c>
    </row>
    <row r="10" spans="1:3" s="253" customFormat="1" ht="12" customHeight="1">
      <c r="A10" s="13" t="s">
        <v>123</v>
      </c>
      <c r="B10" s="255" t="s">
        <v>201</v>
      </c>
      <c r="C10" s="594">
        <v>22784</v>
      </c>
    </row>
    <row r="11" spans="1:3" s="253" customFormat="1" ht="12" customHeight="1" thickBot="1">
      <c r="A11" s="15" t="s">
        <v>103</v>
      </c>
      <c r="B11" s="256" t="s">
        <v>202</v>
      </c>
      <c r="C11" s="594">
        <v>43287</v>
      </c>
    </row>
    <row r="12" spans="1:3" s="253" customFormat="1" ht="12" customHeight="1" thickBot="1">
      <c r="A12" s="19" t="s">
        <v>17</v>
      </c>
      <c r="B12" s="159" t="s">
        <v>203</v>
      </c>
      <c r="C12" s="164">
        <f>+C13+C14+C15+C16+C17</f>
        <v>456434</v>
      </c>
    </row>
    <row r="13" spans="1:3" s="253" customFormat="1" ht="12" customHeight="1">
      <c r="A13" s="14" t="s">
        <v>105</v>
      </c>
      <c r="B13" s="254" t="s">
        <v>204</v>
      </c>
      <c r="C13" s="166"/>
    </row>
    <row r="14" spans="1:3" s="253" customFormat="1" ht="12" customHeight="1">
      <c r="A14" s="13" t="s">
        <v>106</v>
      </c>
      <c r="B14" s="255" t="s">
        <v>205</v>
      </c>
      <c r="C14" s="165"/>
    </row>
    <row r="15" spans="1:3" s="253" customFormat="1" ht="12" customHeight="1">
      <c r="A15" s="13" t="s">
        <v>107</v>
      </c>
      <c r="B15" s="255" t="s">
        <v>422</v>
      </c>
      <c r="C15" s="165"/>
    </row>
    <row r="16" spans="1:3" s="253" customFormat="1" ht="12" customHeight="1">
      <c r="A16" s="13" t="s">
        <v>108</v>
      </c>
      <c r="B16" s="255" t="s">
        <v>423</v>
      </c>
      <c r="C16" s="165"/>
    </row>
    <row r="17" spans="1:3" s="253" customFormat="1" ht="12" customHeight="1">
      <c r="A17" s="13" t="s">
        <v>109</v>
      </c>
      <c r="B17" s="255" t="s">
        <v>206</v>
      </c>
      <c r="C17" s="594">
        <v>456434</v>
      </c>
    </row>
    <row r="18" spans="1:3" s="253" customFormat="1" ht="12" customHeight="1" thickBot="1">
      <c r="A18" s="15" t="s">
        <v>118</v>
      </c>
      <c r="B18" s="256" t="s">
        <v>207</v>
      </c>
      <c r="C18" s="243">
        <v>18990</v>
      </c>
    </row>
    <row r="19" spans="1:3" s="253" customFormat="1" ht="12" customHeight="1" thickBot="1">
      <c r="A19" s="19" t="s">
        <v>18</v>
      </c>
      <c r="B19" s="20" t="s">
        <v>208</v>
      </c>
      <c r="C19" s="164">
        <f>+C20+C21+C22+C23+C24</f>
        <v>275005</v>
      </c>
    </row>
    <row r="20" spans="1:3" s="253" customFormat="1" ht="12" customHeight="1">
      <c r="A20" s="14" t="s">
        <v>88</v>
      </c>
      <c r="B20" s="254" t="s">
        <v>209</v>
      </c>
      <c r="C20" s="298">
        <v>266328</v>
      </c>
    </row>
    <row r="21" spans="1:3" s="253" customFormat="1" ht="12" customHeight="1">
      <c r="A21" s="13" t="s">
        <v>89</v>
      </c>
      <c r="B21" s="255" t="s">
        <v>210</v>
      </c>
      <c r="C21" s="165"/>
    </row>
    <row r="22" spans="1:3" s="253" customFormat="1" ht="12" customHeight="1">
      <c r="A22" s="13" t="s">
        <v>90</v>
      </c>
      <c r="B22" s="255" t="s">
        <v>424</v>
      </c>
      <c r="C22" s="165"/>
    </row>
    <row r="23" spans="1:3" s="253" customFormat="1" ht="12" customHeight="1">
      <c r="A23" s="13" t="s">
        <v>91</v>
      </c>
      <c r="B23" s="255" t="s">
        <v>425</v>
      </c>
      <c r="C23" s="165"/>
    </row>
    <row r="24" spans="1:3" s="253" customFormat="1" ht="12" customHeight="1">
      <c r="A24" s="13" t="s">
        <v>135</v>
      </c>
      <c r="B24" s="255" t="s">
        <v>211</v>
      </c>
      <c r="C24" s="594">
        <v>8677</v>
      </c>
    </row>
    <row r="25" spans="1:3" s="253" customFormat="1" ht="12" customHeight="1" thickBot="1">
      <c r="A25" s="15" t="s">
        <v>136</v>
      </c>
      <c r="B25" s="256" t="s">
        <v>212</v>
      </c>
      <c r="C25" s="167"/>
    </row>
    <row r="26" spans="1:3" s="253" customFormat="1" ht="12" customHeight="1" thickBot="1">
      <c r="A26" s="19" t="s">
        <v>137</v>
      </c>
      <c r="B26" s="20" t="s">
        <v>213</v>
      </c>
      <c r="C26" s="169">
        <f>+C27+C30+C31+C32</f>
        <v>331983</v>
      </c>
    </row>
    <row r="27" spans="1:3" s="253" customFormat="1" ht="12" customHeight="1">
      <c r="A27" s="14" t="s">
        <v>214</v>
      </c>
      <c r="B27" s="254" t="s">
        <v>220</v>
      </c>
      <c r="C27" s="249">
        <f>+C28+C29</f>
        <v>296476</v>
      </c>
    </row>
    <row r="28" spans="1:3" s="253" customFormat="1" ht="12" customHeight="1">
      <c r="A28" s="13" t="s">
        <v>215</v>
      </c>
      <c r="B28" s="255" t="s">
        <v>221</v>
      </c>
      <c r="C28" s="168">
        <v>101900</v>
      </c>
    </row>
    <row r="29" spans="1:3" s="253" customFormat="1" ht="12" customHeight="1">
      <c r="A29" s="13" t="s">
        <v>216</v>
      </c>
      <c r="B29" s="255" t="s">
        <v>222</v>
      </c>
      <c r="C29" s="165">
        <v>194576</v>
      </c>
    </row>
    <row r="30" spans="1:3" s="253" customFormat="1" ht="12" customHeight="1">
      <c r="A30" s="13" t="s">
        <v>217</v>
      </c>
      <c r="B30" s="255" t="s">
        <v>223</v>
      </c>
      <c r="C30" s="165">
        <v>25507</v>
      </c>
    </row>
    <row r="31" spans="1:3" s="253" customFormat="1" ht="12" customHeight="1">
      <c r="A31" s="13" t="s">
        <v>218</v>
      </c>
      <c r="B31" s="255" t="s">
        <v>224</v>
      </c>
      <c r="C31" s="165">
        <v>3500</v>
      </c>
    </row>
    <row r="32" spans="1:3" s="253" customFormat="1" ht="12" customHeight="1" thickBot="1">
      <c r="A32" s="15" t="s">
        <v>219</v>
      </c>
      <c r="B32" s="256" t="s">
        <v>225</v>
      </c>
      <c r="C32" s="167">
        <v>6500</v>
      </c>
    </row>
    <row r="33" spans="1:3" s="253" customFormat="1" ht="12" customHeight="1" thickBot="1">
      <c r="A33" s="19" t="s">
        <v>20</v>
      </c>
      <c r="B33" s="20" t="s">
        <v>226</v>
      </c>
      <c r="C33" s="164">
        <f>SUM(C34:C43)</f>
        <v>421682</v>
      </c>
    </row>
    <row r="34" spans="1:3" s="253" customFormat="1" ht="12" customHeight="1">
      <c r="A34" s="14" t="s">
        <v>92</v>
      </c>
      <c r="B34" s="254" t="s">
        <v>229</v>
      </c>
      <c r="C34" s="657">
        <v>13716</v>
      </c>
    </row>
    <row r="35" spans="1:3" s="253" customFormat="1" ht="12" customHeight="1">
      <c r="A35" s="13" t="s">
        <v>93</v>
      </c>
      <c r="B35" s="255" t="s">
        <v>230</v>
      </c>
      <c r="C35" s="594">
        <v>74849</v>
      </c>
    </row>
    <row r="36" spans="1:3" s="253" customFormat="1" ht="12" customHeight="1">
      <c r="A36" s="13" t="s">
        <v>94</v>
      </c>
      <c r="B36" s="255" t="s">
        <v>231</v>
      </c>
      <c r="C36" s="594">
        <v>67760</v>
      </c>
    </row>
    <row r="37" spans="1:3" s="253" customFormat="1" ht="12" customHeight="1">
      <c r="A37" s="13" t="s">
        <v>139</v>
      </c>
      <c r="B37" s="255" t="s">
        <v>232</v>
      </c>
      <c r="C37" s="594">
        <v>23992</v>
      </c>
    </row>
    <row r="38" spans="1:3" s="253" customFormat="1" ht="12" customHeight="1">
      <c r="A38" s="13" t="s">
        <v>140</v>
      </c>
      <c r="B38" s="255" t="s">
        <v>233</v>
      </c>
      <c r="C38" s="168">
        <v>174559</v>
      </c>
    </row>
    <row r="39" spans="1:3" s="253" customFormat="1" ht="12" customHeight="1">
      <c r="A39" s="13" t="s">
        <v>141</v>
      </c>
      <c r="B39" s="255" t="s">
        <v>234</v>
      </c>
      <c r="C39" s="594">
        <v>36285</v>
      </c>
    </row>
    <row r="40" spans="1:3" s="253" customFormat="1" ht="12" customHeight="1">
      <c r="A40" s="13" t="s">
        <v>142</v>
      </c>
      <c r="B40" s="255" t="s">
        <v>235</v>
      </c>
      <c r="C40" s="168">
        <v>26095</v>
      </c>
    </row>
    <row r="41" spans="1:3" s="253" customFormat="1" ht="12" customHeight="1">
      <c r="A41" s="13" t="s">
        <v>143</v>
      </c>
      <c r="B41" s="255" t="s">
        <v>236</v>
      </c>
      <c r="C41" s="168">
        <v>693</v>
      </c>
    </row>
    <row r="42" spans="1:3" s="253" customFormat="1" ht="12" customHeight="1">
      <c r="A42" s="13" t="s">
        <v>227</v>
      </c>
      <c r="B42" s="255" t="s">
        <v>237</v>
      </c>
      <c r="C42" s="168"/>
    </row>
    <row r="43" spans="1:3" s="253" customFormat="1" ht="12" customHeight="1" thickBot="1">
      <c r="A43" s="15" t="s">
        <v>228</v>
      </c>
      <c r="B43" s="256" t="s">
        <v>238</v>
      </c>
      <c r="C43" s="655">
        <v>3733</v>
      </c>
    </row>
    <row r="44" spans="1:3" s="253" customFormat="1" ht="12" customHeight="1" thickBot="1">
      <c r="A44" s="19" t="s">
        <v>21</v>
      </c>
      <c r="B44" s="20" t="s">
        <v>239</v>
      </c>
      <c r="C44" s="164">
        <f>SUM(C45:C49)</f>
        <v>25261</v>
      </c>
    </row>
    <row r="45" spans="1:3" s="253" customFormat="1" ht="12" customHeight="1">
      <c r="A45" s="14" t="s">
        <v>95</v>
      </c>
      <c r="B45" s="254" t="s">
        <v>243</v>
      </c>
      <c r="C45" s="298"/>
    </row>
    <row r="46" spans="1:3" s="253" customFormat="1" ht="12" customHeight="1">
      <c r="A46" s="13" t="s">
        <v>96</v>
      </c>
      <c r="B46" s="255" t="s">
        <v>244</v>
      </c>
      <c r="C46" s="168">
        <v>24558</v>
      </c>
    </row>
    <row r="47" spans="1:3" s="253" customFormat="1" ht="12" customHeight="1">
      <c r="A47" s="13" t="s">
        <v>240</v>
      </c>
      <c r="B47" s="255" t="s">
        <v>245</v>
      </c>
      <c r="C47" s="168">
        <v>703</v>
      </c>
    </row>
    <row r="48" spans="1:3" s="253" customFormat="1" ht="12" customHeight="1">
      <c r="A48" s="13" t="s">
        <v>241</v>
      </c>
      <c r="B48" s="255" t="s">
        <v>246</v>
      </c>
      <c r="C48" s="168"/>
    </row>
    <row r="49" spans="1:3" s="253" customFormat="1" ht="12" customHeight="1" thickBot="1">
      <c r="A49" s="15" t="s">
        <v>242</v>
      </c>
      <c r="B49" s="256" t="s">
        <v>247</v>
      </c>
      <c r="C49" s="243"/>
    </row>
    <row r="50" spans="1:3" s="253" customFormat="1" ht="12" customHeight="1" thickBot="1">
      <c r="A50" s="19" t="s">
        <v>144</v>
      </c>
      <c r="B50" s="20" t="s">
        <v>248</v>
      </c>
      <c r="C50" s="164">
        <f>SUM(C51:C53)</f>
        <v>184882</v>
      </c>
    </row>
    <row r="51" spans="1:3" s="253" customFormat="1" ht="12" customHeight="1">
      <c r="A51" s="14" t="s">
        <v>97</v>
      </c>
      <c r="B51" s="254" t="s">
        <v>249</v>
      </c>
      <c r="C51" s="166"/>
    </row>
    <row r="52" spans="1:3" s="253" customFormat="1" ht="12" customHeight="1">
      <c r="A52" s="13" t="s">
        <v>98</v>
      </c>
      <c r="B52" s="255" t="s">
        <v>426</v>
      </c>
      <c r="C52" s="168">
        <v>20000</v>
      </c>
    </row>
    <row r="53" spans="1:3" s="253" customFormat="1" ht="12" customHeight="1">
      <c r="A53" s="13" t="s">
        <v>253</v>
      </c>
      <c r="B53" s="255" t="s">
        <v>251</v>
      </c>
      <c r="C53" s="594">
        <v>164882</v>
      </c>
    </row>
    <row r="54" spans="1:3" s="253" customFormat="1" ht="12" customHeight="1" thickBot="1">
      <c r="A54" s="15" t="s">
        <v>254</v>
      </c>
      <c r="B54" s="256" t="s">
        <v>252</v>
      </c>
      <c r="C54" s="243">
        <v>48384</v>
      </c>
    </row>
    <row r="55" spans="1:3" s="253" customFormat="1" ht="12" customHeight="1" thickBot="1">
      <c r="A55" s="19" t="s">
        <v>23</v>
      </c>
      <c r="B55" s="159" t="s">
        <v>255</v>
      </c>
      <c r="C55" s="164">
        <f>SUM(C56:C58)</f>
        <v>170569</v>
      </c>
    </row>
    <row r="56" spans="1:3" s="253" customFormat="1" ht="12" customHeight="1">
      <c r="A56" s="14" t="s">
        <v>145</v>
      </c>
      <c r="B56" s="254" t="s">
        <v>257</v>
      </c>
      <c r="C56" s="168"/>
    </row>
    <row r="57" spans="1:3" s="253" customFormat="1" ht="12" customHeight="1">
      <c r="A57" s="13" t="s">
        <v>146</v>
      </c>
      <c r="B57" s="255" t="s">
        <v>427</v>
      </c>
      <c r="C57" s="168">
        <v>488</v>
      </c>
    </row>
    <row r="58" spans="1:3" s="253" customFormat="1" ht="12" customHeight="1">
      <c r="A58" s="13" t="s">
        <v>173</v>
      </c>
      <c r="B58" s="255" t="s">
        <v>258</v>
      </c>
      <c r="C58" s="168">
        <v>170081</v>
      </c>
    </row>
    <row r="59" spans="1:3" s="253" customFormat="1" ht="12" customHeight="1" thickBot="1">
      <c r="A59" s="15" t="s">
        <v>256</v>
      </c>
      <c r="B59" s="256" t="s">
        <v>259</v>
      </c>
      <c r="C59" s="168">
        <v>168800</v>
      </c>
    </row>
    <row r="60" spans="1:3" s="253" customFormat="1" ht="12" customHeight="1" thickBot="1">
      <c r="A60" s="19" t="s">
        <v>24</v>
      </c>
      <c r="B60" s="20" t="s">
        <v>260</v>
      </c>
      <c r="C60" s="169">
        <f>+C5+C12+C19+C26+C33+C44+C50+C55</f>
        <v>2927725</v>
      </c>
    </row>
    <row r="61" spans="1:3" s="253" customFormat="1" ht="12" customHeight="1" thickBot="1">
      <c r="A61" s="257" t="s">
        <v>261</v>
      </c>
      <c r="B61" s="159" t="s">
        <v>262</v>
      </c>
      <c r="C61" s="164">
        <f>SUM(C62:C64)</f>
        <v>83746</v>
      </c>
    </row>
    <row r="62" spans="1:3" s="253" customFormat="1" ht="12" customHeight="1">
      <c r="A62" s="14" t="s">
        <v>295</v>
      </c>
      <c r="B62" s="254" t="s">
        <v>263</v>
      </c>
      <c r="C62" s="168">
        <v>8746</v>
      </c>
    </row>
    <row r="63" spans="1:3" s="253" customFormat="1" ht="12" customHeight="1">
      <c r="A63" s="13" t="s">
        <v>304</v>
      </c>
      <c r="B63" s="255" t="s">
        <v>264</v>
      </c>
      <c r="C63" s="168">
        <v>75000</v>
      </c>
    </row>
    <row r="64" spans="1:3" s="253" customFormat="1" ht="12" customHeight="1" thickBot="1">
      <c r="A64" s="15" t="s">
        <v>305</v>
      </c>
      <c r="B64" s="258" t="s">
        <v>265</v>
      </c>
      <c r="C64" s="168"/>
    </row>
    <row r="65" spans="1:3" s="253" customFormat="1" ht="12" customHeight="1" thickBot="1">
      <c r="A65" s="257" t="s">
        <v>266</v>
      </c>
      <c r="B65" s="159" t="s">
        <v>267</v>
      </c>
      <c r="C65" s="164">
        <f>SUM(C66:C69)</f>
        <v>0</v>
      </c>
    </row>
    <row r="66" spans="1:3" s="253" customFormat="1" ht="12" customHeight="1">
      <c r="A66" s="14" t="s">
        <v>124</v>
      </c>
      <c r="B66" s="254" t="s">
        <v>268</v>
      </c>
      <c r="C66" s="168"/>
    </row>
    <row r="67" spans="1:3" s="253" customFormat="1" ht="12" customHeight="1">
      <c r="A67" s="13" t="s">
        <v>125</v>
      </c>
      <c r="B67" s="255" t="s">
        <v>269</v>
      </c>
      <c r="C67" s="168"/>
    </row>
    <row r="68" spans="1:3" s="253" customFormat="1" ht="12" customHeight="1">
      <c r="A68" s="13" t="s">
        <v>296</v>
      </c>
      <c r="B68" s="255" t="s">
        <v>270</v>
      </c>
      <c r="C68" s="168"/>
    </row>
    <row r="69" spans="1:3" s="253" customFormat="1" ht="12" customHeight="1" thickBot="1">
      <c r="A69" s="15" t="s">
        <v>297</v>
      </c>
      <c r="B69" s="256" t="s">
        <v>271</v>
      </c>
      <c r="C69" s="168"/>
    </row>
    <row r="70" spans="1:3" s="253" customFormat="1" ht="12" customHeight="1" thickBot="1">
      <c r="A70" s="257" t="s">
        <v>272</v>
      </c>
      <c r="B70" s="159" t="s">
        <v>273</v>
      </c>
      <c r="C70" s="164">
        <f>SUM(C71:C72)</f>
        <v>262292</v>
      </c>
    </row>
    <row r="71" spans="1:3" s="253" customFormat="1" ht="12" customHeight="1">
      <c r="A71" s="14" t="s">
        <v>298</v>
      </c>
      <c r="B71" s="254" t="s">
        <v>274</v>
      </c>
      <c r="C71" s="168">
        <v>262292</v>
      </c>
    </row>
    <row r="72" spans="1:3" s="253" customFormat="1" ht="12" customHeight="1" thickBot="1">
      <c r="A72" s="15" t="s">
        <v>299</v>
      </c>
      <c r="B72" s="256" t="s">
        <v>275</v>
      </c>
      <c r="C72" s="168"/>
    </row>
    <row r="73" spans="1:3" s="253" customFormat="1" ht="12" customHeight="1" thickBot="1">
      <c r="A73" s="257" t="s">
        <v>276</v>
      </c>
      <c r="B73" s="159" t="s">
        <v>277</v>
      </c>
      <c r="C73" s="164">
        <f>SUM(C74:C76)</f>
        <v>0</v>
      </c>
    </row>
    <row r="74" spans="1:3" s="253" customFormat="1" ht="12" customHeight="1">
      <c r="A74" s="14" t="s">
        <v>300</v>
      </c>
      <c r="B74" s="254" t="s">
        <v>278</v>
      </c>
      <c r="C74" s="168"/>
    </row>
    <row r="75" spans="1:3" s="253" customFormat="1" ht="12" customHeight="1">
      <c r="A75" s="13" t="s">
        <v>301</v>
      </c>
      <c r="B75" s="255" t="s">
        <v>279</v>
      </c>
      <c r="C75" s="168"/>
    </row>
    <row r="76" spans="1:3" s="253" customFormat="1" ht="12" customHeight="1" thickBot="1">
      <c r="A76" s="15" t="s">
        <v>302</v>
      </c>
      <c r="B76" s="256" t="s">
        <v>280</v>
      </c>
      <c r="C76" s="168"/>
    </row>
    <row r="77" spans="1:3" s="253" customFormat="1" ht="12" customHeight="1" thickBot="1">
      <c r="A77" s="257" t="s">
        <v>281</v>
      </c>
      <c r="B77" s="159" t="s">
        <v>303</v>
      </c>
      <c r="C77" s="164">
        <f>SUM(C78:C81)</f>
        <v>0</v>
      </c>
    </row>
    <row r="78" spans="1:3" s="253" customFormat="1" ht="12" customHeight="1">
      <c r="A78" s="259" t="s">
        <v>282</v>
      </c>
      <c r="B78" s="254" t="s">
        <v>283</v>
      </c>
      <c r="C78" s="168"/>
    </row>
    <row r="79" spans="1:3" s="253" customFormat="1" ht="12" customHeight="1">
      <c r="A79" s="260" t="s">
        <v>284</v>
      </c>
      <c r="B79" s="255" t="s">
        <v>285</v>
      </c>
      <c r="C79" s="168"/>
    </row>
    <row r="80" spans="1:3" s="253" customFormat="1" ht="12" customHeight="1">
      <c r="A80" s="260" t="s">
        <v>286</v>
      </c>
      <c r="B80" s="255" t="s">
        <v>287</v>
      </c>
      <c r="C80" s="168"/>
    </row>
    <row r="81" spans="1:3" s="253" customFormat="1" ht="13.5" customHeight="1" thickBot="1">
      <c r="A81" s="261" t="s">
        <v>288</v>
      </c>
      <c r="B81" s="256" t="s">
        <v>289</v>
      </c>
      <c r="C81" s="168"/>
    </row>
    <row r="82" spans="1:3" s="253" customFormat="1" ht="15.75" customHeight="1" thickBot="1">
      <c r="A82" s="257" t="s">
        <v>290</v>
      </c>
      <c r="B82" s="159" t="s">
        <v>291</v>
      </c>
      <c r="C82" s="299"/>
    </row>
    <row r="83" spans="1:3" s="253" customFormat="1" ht="16.5" customHeight="1" thickBot="1">
      <c r="A83" s="257" t="s">
        <v>292</v>
      </c>
      <c r="B83" s="262" t="s">
        <v>293</v>
      </c>
      <c r="C83" s="169">
        <f>+C61+C65+C70+C73+C77+C82</f>
        <v>346038</v>
      </c>
    </row>
    <row r="84" spans="1:3" s="253" customFormat="1" ht="83.25" customHeight="1" thickBot="1">
      <c r="A84" s="263" t="s">
        <v>306</v>
      </c>
      <c r="B84" s="264" t="s">
        <v>294</v>
      </c>
      <c r="C84" s="169">
        <f>+C60+C83</f>
        <v>3273763</v>
      </c>
    </row>
    <row r="85" spans="1:3" ht="16.5" customHeight="1">
      <c r="A85" s="4"/>
      <c r="B85" s="5"/>
      <c r="C85" s="170"/>
    </row>
    <row r="86" spans="1:3" s="265" customFormat="1" ht="16.5" customHeight="1">
      <c r="A86" s="792" t="s">
        <v>44</v>
      </c>
      <c r="B86" s="792"/>
      <c r="C86" s="792"/>
    </row>
    <row r="87" spans="1:3" ht="37.5" customHeight="1" thickBot="1">
      <c r="A87" s="794" t="s">
        <v>127</v>
      </c>
      <c r="B87" s="794"/>
      <c r="C87" s="100" t="s">
        <v>172</v>
      </c>
    </row>
    <row r="88" spans="1:3" s="252" customFormat="1" ht="12" customHeight="1" thickBot="1">
      <c r="A88" s="22" t="s">
        <v>71</v>
      </c>
      <c r="B88" s="23" t="s">
        <v>45</v>
      </c>
      <c r="C88" s="34" t="s">
        <v>195</v>
      </c>
    </row>
    <row r="89" spans="1:3" ht="12" customHeight="1" thickBot="1">
      <c r="A89" s="30">
        <v>1</v>
      </c>
      <c r="B89" s="31">
        <v>2</v>
      </c>
      <c r="C89" s="32">
        <v>3</v>
      </c>
    </row>
    <row r="90" spans="1:3" ht="12" customHeight="1" thickBot="1">
      <c r="A90" s="21" t="s">
        <v>16</v>
      </c>
      <c r="B90" s="29" t="s">
        <v>309</v>
      </c>
      <c r="C90" s="163">
        <f>SUM(C91:C95)</f>
        <v>2564529</v>
      </c>
    </row>
    <row r="91" spans="1:3" ht="12" customHeight="1">
      <c r="A91" s="16" t="s">
        <v>99</v>
      </c>
      <c r="B91" s="9" t="s">
        <v>46</v>
      </c>
      <c r="C91" s="656">
        <v>960401</v>
      </c>
    </row>
    <row r="92" spans="1:3" ht="12" customHeight="1">
      <c r="A92" s="13" t="s">
        <v>100</v>
      </c>
      <c r="B92" s="7" t="s">
        <v>147</v>
      </c>
      <c r="C92" s="594">
        <v>224434</v>
      </c>
    </row>
    <row r="93" spans="1:3" ht="12" customHeight="1">
      <c r="A93" s="13" t="s">
        <v>101</v>
      </c>
      <c r="B93" s="7" t="s">
        <v>122</v>
      </c>
      <c r="C93" s="655">
        <v>925306</v>
      </c>
    </row>
    <row r="94" spans="1:3" ht="12" customHeight="1">
      <c r="A94" s="13" t="s">
        <v>102</v>
      </c>
      <c r="B94" s="10" t="s">
        <v>148</v>
      </c>
      <c r="C94" s="243">
        <v>265500</v>
      </c>
    </row>
    <row r="95" spans="1:3" ht="12" customHeight="1">
      <c r="A95" s="13" t="s">
        <v>113</v>
      </c>
      <c r="B95" s="18" t="s">
        <v>149</v>
      </c>
      <c r="C95" s="655">
        <v>188888</v>
      </c>
    </row>
    <row r="96" spans="1:3" ht="12" customHeight="1">
      <c r="A96" s="13" t="s">
        <v>103</v>
      </c>
      <c r="B96" s="7" t="s">
        <v>310</v>
      </c>
      <c r="C96" s="243">
        <v>10965</v>
      </c>
    </row>
    <row r="97" spans="1:3" ht="12" customHeight="1">
      <c r="A97" s="13" t="s">
        <v>104</v>
      </c>
      <c r="B97" s="102" t="s">
        <v>311</v>
      </c>
      <c r="C97" s="243"/>
    </row>
    <row r="98" spans="1:3" ht="12" customHeight="1">
      <c r="A98" s="13" t="s">
        <v>114</v>
      </c>
      <c r="B98" s="103" t="s">
        <v>312</v>
      </c>
      <c r="C98" s="243"/>
    </row>
    <row r="99" spans="1:3" ht="12" customHeight="1">
      <c r="A99" s="13" t="s">
        <v>115</v>
      </c>
      <c r="B99" s="103" t="s">
        <v>313</v>
      </c>
      <c r="C99" s="243"/>
    </row>
    <row r="100" spans="1:3" ht="12" customHeight="1">
      <c r="A100" s="13" t="s">
        <v>116</v>
      </c>
      <c r="B100" s="102" t="s">
        <v>314</v>
      </c>
      <c r="C100" s="655">
        <v>118793</v>
      </c>
    </row>
    <row r="101" spans="1:3" ht="12" customHeight="1">
      <c r="A101" s="13" t="s">
        <v>117</v>
      </c>
      <c r="B101" s="102" t="s">
        <v>315</v>
      </c>
      <c r="C101" s="243"/>
    </row>
    <row r="102" spans="1:3" ht="12" customHeight="1">
      <c r="A102" s="13" t="s">
        <v>119</v>
      </c>
      <c r="B102" s="103" t="s">
        <v>316</v>
      </c>
      <c r="C102" s="243">
        <v>21566</v>
      </c>
    </row>
    <row r="103" spans="1:3" ht="12" customHeight="1">
      <c r="A103" s="12" t="s">
        <v>150</v>
      </c>
      <c r="B103" s="104" t="s">
        <v>317</v>
      </c>
      <c r="C103" s="243"/>
    </row>
    <row r="104" spans="1:3" ht="12" customHeight="1">
      <c r="A104" s="13" t="s">
        <v>307</v>
      </c>
      <c r="B104" s="104" t="s">
        <v>318</v>
      </c>
      <c r="C104" s="243"/>
    </row>
    <row r="105" spans="1:3" ht="12" customHeight="1" thickBot="1">
      <c r="A105" s="17" t="s">
        <v>308</v>
      </c>
      <c r="B105" s="105" t="s">
        <v>319</v>
      </c>
      <c r="C105" s="600">
        <v>37564</v>
      </c>
    </row>
    <row r="106" spans="1:3" ht="12" customHeight="1" thickBot="1">
      <c r="A106" s="19" t="s">
        <v>17</v>
      </c>
      <c r="B106" s="28" t="s">
        <v>320</v>
      </c>
      <c r="C106" s="164">
        <f>+C107+C109+C111</f>
        <v>286984</v>
      </c>
    </row>
    <row r="107" spans="1:3" ht="12" customHeight="1">
      <c r="A107" s="14" t="s">
        <v>105</v>
      </c>
      <c r="B107" s="7" t="s">
        <v>171</v>
      </c>
      <c r="C107" s="657">
        <v>234432</v>
      </c>
    </row>
    <row r="108" spans="1:3" ht="12" customHeight="1">
      <c r="A108" s="14" t="s">
        <v>106</v>
      </c>
      <c r="B108" s="11" t="s">
        <v>324</v>
      </c>
      <c r="C108" s="298">
        <v>167328</v>
      </c>
    </row>
    <row r="109" spans="1:3" ht="12" customHeight="1">
      <c r="A109" s="14" t="s">
        <v>107</v>
      </c>
      <c r="B109" s="11" t="s">
        <v>151</v>
      </c>
      <c r="C109" s="594">
        <v>35142</v>
      </c>
    </row>
    <row r="110" spans="1:3" ht="12" customHeight="1">
      <c r="A110" s="14" t="s">
        <v>108</v>
      </c>
      <c r="B110" s="11" t="s">
        <v>325</v>
      </c>
      <c r="C110" s="601"/>
    </row>
    <row r="111" spans="1:3" ht="12" customHeight="1">
      <c r="A111" s="14" t="s">
        <v>109</v>
      </c>
      <c r="B111" s="161" t="s">
        <v>174</v>
      </c>
      <c r="C111" s="601">
        <v>17410</v>
      </c>
    </row>
    <row r="112" spans="1:3" ht="12" customHeight="1">
      <c r="A112" s="14" t="s">
        <v>118</v>
      </c>
      <c r="B112" s="160" t="s">
        <v>428</v>
      </c>
      <c r="C112" s="601"/>
    </row>
    <row r="113" spans="1:3" ht="15.75">
      <c r="A113" s="14" t="s">
        <v>120</v>
      </c>
      <c r="B113" s="250" t="s">
        <v>330</v>
      </c>
      <c r="C113" s="601"/>
    </row>
    <row r="114" spans="1:3" ht="12" customHeight="1">
      <c r="A114" s="14" t="s">
        <v>152</v>
      </c>
      <c r="B114" s="103" t="s">
        <v>313</v>
      </c>
      <c r="C114" s="601"/>
    </row>
    <row r="115" spans="1:3" ht="12" customHeight="1">
      <c r="A115" s="14" t="s">
        <v>153</v>
      </c>
      <c r="B115" s="103" t="s">
        <v>329</v>
      </c>
      <c r="C115" s="601">
        <v>572</v>
      </c>
    </row>
    <row r="116" spans="1:3" ht="12" customHeight="1">
      <c r="A116" s="14" t="s">
        <v>154</v>
      </c>
      <c r="B116" s="103" t="s">
        <v>328</v>
      </c>
      <c r="C116" s="601"/>
    </row>
    <row r="117" spans="1:3" ht="12" customHeight="1">
      <c r="A117" s="14" t="s">
        <v>321</v>
      </c>
      <c r="B117" s="103" t="s">
        <v>316</v>
      </c>
      <c r="C117" s="601"/>
    </row>
    <row r="118" spans="1:3" ht="15.75">
      <c r="A118" s="14" t="s">
        <v>322</v>
      </c>
      <c r="B118" s="103" t="s">
        <v>327</v>
      </c>
      <c r="C118" s="601"/>
    </row>
    <row r="119" spans="1:3" ht="12" customHeight="1" thickBot="1">
      <c r="A119" s="12" t="s">
        <v>323</v>
      </c>
      <c r="B119" s="103" t="s">
        <v>326</v>
      </c>
      <c r="C119" s="634">
        <v>16238</v>
      </c>
    </row>
    <row r="120" spans="1:3" ht="12" customHeight="1" thickBot="1">
      <c r="A120" s="19" t="s">
        <v>18</v>
      </c>
      <c r="B120" s="98" t="s">
        <v>331</v>
      </c>
      <c r="C120" s="164">
        <f>+C121+C122</f>
        <v>66829</v>
      </c>
    </row>
    <row r="121" spans="1:3" ht="12" customHeight="1">
      <c r="A121" s="14" t="s">
        <v>88</v>
      </c>
      <c r="B121" s="8" t="s">
        <v>58</v>
      </c>
      <c r="C121" s="657">
        <v>5049</v>
      </c>
    </row>
    <row r="122" spans="1:3" ht="12" customHeight="1" thickBot="1">
      <c r="A122" s="15" t="s">
        <v>89</v>
      </c>
      <c r="B122" s="11" t="s">
        <v>59</v>
      </c>
      <c r="C122" s="655">
        <v>61780</v>
      </c>
    </row>
    <row r="123" spans="1:3" ht="12" customHeight="1" thickBot="1">
      <c r="A123" s="19" t="s">
        <v>19</v>
      </c>
      <c r="B123" s="98" t="s">
        <v>332</v>
      </c>
      <c r="C123" s="164">
        <f>+C90+C106+C120</f>
        <v>2918342</v>
      </c>
    </row>
    <row r="124" spans="1:3" ht="12" customHeight="1" thickBot="1">
      <c r="A124" s="19" t="s">
        <v>20</v>
      </c>
      <c r="B124" s="98" t="s">
        <v>333</v>
      </c>
      <c r="C124" s="164">
        <f>+C125+C126+C127</f>
        <v>355421</v>
      </c>
    </row>
    <row r="125" spans="1:3" ht="12" customHeight="1">
      <c r="A125" s="14" t="s">
        <v>92</v>
      </c>
      <c r="B125" s="8" t="s">
        <v>334</v>
      </c>
      <c r="C125" s="601">
        <v>258540</v>
      </c>
    </row>
    <row r="126" spans="1:3" ht="12" customHeight="1">
      <c r="A126" s="14" t="s">
        <v>93</v>
      </c>
      <c r="B126" s="8" t="s">
        <v>335</v>
      </c>
      <c r="C126" s="601">
        <v>75000</v>
      </c>
    </row>
    <row r="127" spans="1:3" ht="12" customHeight="1" thickBot="1">
      <c r="A127" s="12" t="s">
        <v>94</v>
      </c>
      <c r="B127" s="6" t="s">
        <v>336</v>
      </c>
      <c r="C127" s="601">
        <v>21881</v>
      </c>
    </row>
    <row r="128" spans="1:3" ht="12" customHeight="1" thickBot="1">
      <c r="A128" s="19" t="s">
        <v>21</v>
      </c>
      <c r="B128" s="98" t="s">
        <v>384</v>
      </c>
      <c r="C128" s="164">
        <f>+C129+C130+C131+C132</f>
        <v>0</v>
      </c>
    </row>
    <row r="129" spans="1:3" ht="12" customHeight="1">
      <c r="A129" s="14" t="s">
        <v>95</v>
      </c>
      <c r="B129" s="8" t="s">
        <v>337</v>
      </c>
      <c r="C129" s="142"/>
    </row>
    <row r="130" spans="1:3" ht="12" customHeight="1">
      <c r="A130" s="14" t="s">
        <v>96</v>
      </c>
      <c r="B130" s="8" t="s">
        <v>338</v>
      </c>
      <c r="C130" s="142"/>
    </row>
    <row r="131" spans="1:3" ht="12" customHeight="1">
      <c r="A131" s="14" t="s">
        <v>240</v>
      </c>
      <c r="B131" s="8" t="s">
        <v>339</v>
      </c>
      <c r="C131" s="142"/>
    </row>
    <row r="132" spans="1:3" ht="12" customHeight="1" thickBot="1">
      <c r="A132" s="12" t="s">
        <v>241</v>
      </c>
      <c r="B132" s="6" t="s">
        <v>340</v>
      </c>
      <c r="C132" s="142"/>
    </row>
    <row r="133" spans="1:3" ht="12" customHeight="1" thickBot="1">
      <c r="A133" s="19" t="s">
        <v>22</v>
      </c>
      <c r="B133" s="98" t="s">
        <v>341</v>
      </c>
      <c r="C133" s="169">
        <f>+C134+C135+C136+C137</f>
        <v>0</v>
      </c>
    </row>
    <row r="134" spans="1:3" ht="12" customHeight="1">
      <c r="A134" s="14" t="s">
        <v>97</v>
      </c>
      <c r="B134" s="8" t="s">
        <v>342</v>
      </c>
      <c r="C134" s="142"/>
    </row>
    <row r="135" spans="1:3" ht="12" customHeight="1">
      <c r="A135" s="14" t="s">
        <v>98</v>
      </c>
      <c r="B135" s="8" t="s">
        <v>352</v>
      </c>
      <c r="C135" s="142"/>
    </row>
    <row r="136" spans="1:3" ht="12" customHeight="1">
      <c r="A136" s="14" t="s">
        <v>253</v>
      </c>
      <c r="B136" s="8" t="s">
        <v>343</v>
      </c>
      <c r="C136" s="142"/>
    </row>
    <row r="137" spans="1:3" ht="12" customHeight="1" thickBot="1">
      <c r="A137" s="12" t="s">
        <v>254</v>
      </c>
      <c r="B137" s="6" t="s">
        <v>344</v>
      </c>
      <c r="C137" s="142"/>
    </row>
    <row r="138" spans="1:3" ht="12" customHeight="1" thickBot="1">
      <c r="A138" s="19" t="s">
        <v>23</v>
      </c>
      <c r="B138" s="98" t="s">
        <v>345</v>
      </c>
      <c r="C138" s="172">
        <f>+C139+C140+C141+C142</f>
        <v>0</v>
      </c>
    </row>
    <row r="139" spans="1:3" ht="12" customHeight="1">
      <c r="A139" s="14" t="s">
        <v>145</v>
      </c>
      <c r="B139" s="8" t="s">
        <v>346</v>
      </c>
      <c r="C139" s="142"/>
    </row>
    <row r="140" spans="1:3" ht="12" customHeight="1">
      <c r="A140" s="14" t="s">
        <v>146</v>
      </c>
      <c r="B140" s="8" t="s">
        <v>347</v>
      </c>
      <c r="C140" s="142"/>
    </row>
    <row r="141" spans="1:3" ht="12" customHeight="1">
      <c r="A141" s="14" t="s">
        <v>173</v>
      </c>
      <c r="B141" s="8" t="s">
        <v>348</v>
      </c>
      <c r="C141" s="142"/>
    </row>
    <row r="142" spans="1:9" ht="15" customHeight="1" thickBot="1">
      <c r="A142" s="14" t="s">
        <v>256</v>
      </c>
      <c r="B142" s="8" t="s">
        <v>349</v>
      </c>
      <c r="C142" s="142"/>
      <c r="F142" s="267"/>
      <c r="G142" s="268"/>
      <c r="H142" s="268"/>
      <c r="I142" s="268"/>
    </row>
    <row r="143" spans="1:3" s="253" customFormat="1" ht="12.75" customHeight="1" thickBot="1">
      <c r="A143" s="19" t="s">
        <v>24</v>
      </c>
      <c r="B143" s="98" t="s">
        <v>350</v>
      </c>
      <c r="C143" s="266">
        <f>+C124+C128+C133+C138</f>
        <v>355421</v>
      </c>
    </row>
    <row r="144" spans="1:3" ht="13.5" customHeight="1" thickBot="1">
      <c r="A144" s="162" t="s">
        <v>25</v>
      </c>
      <c r="B144" s="237" t="s">
        <v>351</v>
      </c>
      <c r="C144" s="266">
        <f>+C123+C143</f>
        <v>3273763</v>
      </c>
    </row>
    <row r="146" spans="1:3" ht="15" customHeight="1">
      <c r="A146" s="793" t="s">
        <v>353</v>
      </c>
      <c r="B146" s="793"/>
      <c r="C146" s="793"/>
    </row>
    <row r="147" spans="1:4" ht="13.5" customHeight="1" thickBot="1">
      <c r="A147" s="791" t="s">
        <v>128</v>
      </c>
      <c r="B147" s="791"/>
      <c r="C147" s="173" t="s">
        <v>172</v>
      </c>
      <c r="D147" s="269"/>
    </row>
    <row r="148" spans="1:3" ht="27.75" customHeight="1" thickBot="1">
      <c r="A148" s="19">
        <v>1</v>
      </c>
      <c r="B148" s="28" t="s">
        <v>354</v>
      </c>
      <c r="C148" s="164">
        <f>+C60-C123</f>
        <v>9383</v>
      </c>
    </row>
    <row r="149" spans="1:3" ht="21.75" thickBot="1">
      <c r="A149" s="19" t="s">
        <v>17</v>
      </c>
      <c r="B149" s="28" t="s">
        <v>355</v>
      </c>
      <c r="C149" s="164">
        <f>+C83-C143</f>
        <v>-9383</v>
      </c>
    </row>
  </sheetData>
  <sheetProtection/>
  <mergeCells count="6">
    <mergeCell ref="A2:B2"/>
    <mergeCell ref="A1:C1"/>
    <mergeCell ref="A147:B147"/>
    <mergeCell ref="A146:C146"/>
    <mergeCell ref="A87:B8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8" r:id="rId1"/>
  <headerFooter alignWithMargins="0">
    <oddHeader>&amp;C&amp;"Times New Roman CE,Félkövér"&amp;12
Tiszavasvári Város Önkormányzata
2014. ÉVI KÖLTSÉGVETÉSÉNEK ÖSSZEVONT MÉRLEGE&amp;10
&amp;R&amp;"Times New Roman CE,Félkövér dőlt"&amp;11 1. melléklet a 36/2014.(XII.2.)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workbookViewId="0" topLeftCell="A1">
      <selection activeCell="H16" sqref="H16"/>
    </sheetView>
  </sheetViews>
  <sheetFormatPr defaultColWidth="9.00390625" defaultRowHeight="12.75"/>
  <cols>
    <col min="1" max="1" width="38.625" style="749" customWidth="1"/>
    <col min="2" max="5" width="13.875" style="749" customWidth="1"/>
    <col min="6" max="16384" width="9.375" style="749" customWidth="1"/>
  </cols>
  <sheetData>
    <row r="1" spans="1:5" ht="12.75">
      <c r="A1" s="748"/>
      <c r="B1" s="748"/>
      <c r="C1" s="748"/>
      <c r="D1" s="748"/>
      <c r="E1" s="748"/>
    </row>
    <row r="2" spans="1:5" ht="28.5" customHeight="1">
      <c r="A2" s="750" t="s">
        <v>679</v>
      </c>
      <c r="B2" s="802" t="s">
        <v>698</v>
      </c>
      <c r="C2" s="802"/>
      <c r="D2" s="802"/>
      <c r="E2" s="802"/>
    </row>
    <row r="3" spans="1:5" ht="14.25" thickBot="1">
      <c r="A3" s="748"/>
      <c r="B3" s="748"/>
      <c r="C3" s="748"/>
      <c r="D3" s="803" t="s">
        <v>681</v>
      </c>
      <c r="E3" s="803"/>
    </row>
    <row r="4" spans="1:5" ht="15" customHeight="1" thickBot="1">
      <c r="A4" s="751" t="s">
        <v>682</v>
      </c>
      <c r="B4" s="752" t="s">
        <v>160</v>
      </c>
      <c r="C4" s="752" t="s">
        <v>193</v>
      </c>
      <c r="D4" s="752" t="s">
        <v>683</v>
      </c>
      <c r="E4" s="753" t="s">
        <v>48</v>
      </c>
    </row>
    <row r="5" spans="1:5" ht="12.75">
      <c r="A5" s="754" t="s">
        <v>684</v>
      </c>
      <c r="B5" s="756"/>
      <c r="C5" s="756"/>
      <c r="D5" s="756"/>
      <c r="E5" s="771">
        <f aca="true" t="shared" si="0" ref="E5:E11">SUM(B5:D5)</f>
        <v>0</v>
      </c>
    </row>
    <row r="6" spans="1:5" ht="12.75">
      <c r="A6" s="758" t="s">
        <v>685</v>
      </c>
      <c r="B6" s="759"/>
      <c r="C6" s="759"/>
      <c r="D6" s="759"/>
      <c r="E6" s="760">
        <f t="shared" si="0"/>
        <v>0</v>
      </c>
    </row>
    <row r="7" spans="1:5" ht="12.75">
      <c r="A7" s="761" t="s">
        <v>686</v>
      </c>
      <c r="B7" s="762">
        <v>21996</v>
      </c>
      <c r="C7" s="762"/>
      <c r="D7" s="762"/>
      <c r="E7" s="763">
        <f t="shared" si="0"/>
        <v>21996</v>
      </c>
    </row>
    <row r="8" spans="1:5" ht="12.75">
      <c r="A8" s="761" t="s">
        <v>687</v>
      </c>
      <c r="B8" s="762"/>
      <c r="C8" s="762"/>
      <c r="D8" s="762"/>
      <c r="E8" s="763">
        <f t="shared" si="0"/>
        <v>0</v>
      </c>
    </row>
    <row r="9" spans="1:5" ht="12.75">
      <c r="A9" s="761" t="s">
        <v>121</v>
      </c>
      <c r="B9" s="762"/>
      <c r="C9" s="762"/>
      <c r="D9" s="762"/>
      <c r="E9" s="763">
        <f t="shared" si="0"/>
        <v>0</v>
      </c>
    </row>
    <row r="10" spans="1:5" ht="12.75">
      <c r="A10" s="761" t="s">
        <v>688</v>
      </c>
      <c r="B10" s="762"/>
      <c r="C10" s="762"/>
      <c r="D10" s="762"/>
      <c r="E10" s="763">
        <f t="shared" si="0"/>
        <v>0</v>
      </c>
    </row>
    <row r="11" spans="1:5" ht="13.5" thickBot="1">
      <c r="A11" s="764"/>
      <c r="B11" s="765"/>
      <c r="C11" s="765"/>
      <c r="D11" s="765"/>
      <c r="E11" s="763">
        <f t="shared" si="0"/>
        <v>0</v>
      </c>
    </row>
    <row r="12" spans="1:5" ht="13.5" thickBot="1">
      <c r="A12" s="766" t="s">
        <v>689</v>
      </c>
      <c r="B12" s="767">
        <f>B5+SUM(B7:B11)</f>
        <v>21996</v>
      </c>
      <c r="C12" s="767">
        <f>C5+SUM(C7:C11)</f>
        <v>0</v>
      </c>
      <c r="D12" s="767">
        <f>D5+SUM(D7:D11)</f>
        <v>0</v>
      </c>
      <c r="E12" s="768">
        <f>E5+SUM(E7:E11)</f>
        <v>21996</v>
      </c>
    </row>
    <row r="13" spans="1:5" ht="13.5" thickBot="1">
      <c r="A13" s="770"/>
      <c r="B13" s="770"/>
      <c r="C13" s="770"/>
      <c r="D13" s="770"/>
      <c r="E13" s="770"/>
    </row>
    <row r="14" spans="1:5" ht="15" customHeight="1" thickBot="1">
      <c r="A14" s="751" t="s">
        <v>690</v>
      </c>
      <c r="B14" s="752" t="s">
        <v>160</v>
      </c>
      <c r="C14" s="752" t="s">
        <v>193</v>
      </c>
      <c r="D14" s="752" t="s">
        <v>683</v>
      </c>
      <c r="E14" s="753" t="s">
        <v>48</v>
      </c>
    </row>
    <row r="15" spans="1:5" ht="12.75">
      <c r="A15" s="754" t="s">
        <v>691</v>
      </c>
      <c r="B15" s="755">
        <v>6726</v>
      </c>
      <c r="C15" s="756"/>
      <c r="D15" s="756"/>
      <c r="E15" s="757">
        <f aca="true" t="shared" si="1" ref="E15:E21">SUM(B15:D15)</f>
        <v>6726</v>
      </c>
    </row>
    <row r="16" spans="1:5" ht="12.75">
      <c r="A16" s="772" t="s">
        <v>692</v>
      </c>
      <c r="B16" s="762"/>
      <c r="C16" s="762"/>
      <c r="D16" s="762"/>
      <c r="E16" s="763">
        <f t="shared" si="1"/>
        <v>0</v>
      </c>
    </row>
    <row r="17" spans="1:5" ht="12.75">
      <c r="A17" s="761" t="s">
        <v>693</v>
      </c>
      <c r="B17" s="773">
        <v>15270</v>
      </c>
      <c r="C17" s="762"/>
      <c r="D17" s="762"/>
      <c r="E17" s="774">
        <f t="shared" si="1"/>
        <v>15270</v>
      </c>
    </row>
    <row r="18" spans="1:5" ht="12.75">
      <c r="A18" s="761" t="s">
        <v>694</v>
      </c>
      <c r="B18" s="762"/>
      <c r="C18" s="762"/>
      <c r="D18" s="762"/>
      <c r="E18" s="763">
        <f t="shared" si="1"/>
        <v>0</v>
      </c>
    </row>
    <row r="19" spans="1:5" ht="12.75">
      <c r="A19" s="775"/>
      <c r="B19" s="762"/>
      <c r="C19" s="762"/>
      <c r="D19" s="762"/>
      <c r="E19" s="763">
        <f t="shared" si="1"/>
        <v>0</v>
      </c>
    </row>
    <row r="20" spans="1:5" ht="12.75">
      <c r="A20" s="775"/>
      <c r="B20" s="762"/>
      <c r="C20" s="762"/>
      <c r="D20" s="762"/>
      <c r="E20" s="763">
        <f t="shared" si="1"/>
        <v>0</v>
      </c>
    </row>
    <row r="21" spans="1:5" ht="13.5" thickBot="1">
      <c r="A21" s="764"/>
      <c r="B21" s="765"/>
      <c r="C21" s="765"/>
      <c r="D21" s="765"/>
      <c r="E21" s="763">
        <f t="shared" si="1"/>
        <v>0</v>
      </c>
    </row>
    <row r="22" spans="1:5" ht="13.5" thickBot="1">
      <c r="A22" s="766" t="s">
        <v>50</v>
      </c>
      <c r="B22" s="767">
        <f>SUM(B15:B21)</f>
        <v>21996</v>
      </c>
      <c r="C22" s="767">
        <f>SUM(C15:C21)</f>
        <v>0</v>
      </c>
      <c r="D22" s="767">
        <f>SUM(D15:D21)</f>
        <v>0</v>
      </c>
      <c r="E22" s="768">
        <f>SUM(E15:E21)</f>
        <v>21996</v>
      </c>
    </row>
    <row r="23" spans="1:5" ht="12.75">
      <c r="A23" s="748"/>
      <c r="B23" s="748"/>
      <c r="C23" s="748"/>
      <c r="D23" s="748"/>
      <c r="E23" s="748"/>
    </row>
    <row r="24" spans="1:5" ht="28.5" customHeight="1">
      <c r="A24" s="750" t="s">
        <v>679</v>
      </c>
      <c r="B24" s="802" t="s">
        <v>699</v>
      </c>
      <c r="C24" s="802"/>
      <c r="D24" s="802"/>
      <c r="E24" s="802"/>
    </row>
    <row r="25" spans="1:5" ht="14.25" thickBot="1">
      <c r="A25" s="748"/>
      <c r="B25" s="748"/>
      <c r="C25" s="748"/>
      <c r="D25" s="803" t="s">
        <v>681</v>
      </c>
      <c r="E25" s="803"/>
    </row>
    <row r="26" spans="1:5" ht="13.5" thickBot="1">
      <c r="A26" s="751" t="s">
        <v>682</v>
      </c>
      <c r="B26" s="752" t="s">
        <v>160</v>
      </c>
      <c r="C26" s="752" t="s">
        <v>193</v>
      </c>
      <c r="D26" s="752" t="s">
        <v>683</v>
      </c>
      <c r="E26" s="753" t="s">
        <v>48</v>
      </c>
    </row>
    <row r="27" spans="1:5" ht="12.75">
      <c r="A27" s="754" t="s">
        <v>684</v>
      </c>
      <c r="B27" s="756">
        <v>1385</v>
      </c>
      <c r="C27" s="756"/>
      <c r="D27" s="756"/>
      <c r="E27" s="771">
        <f aca="true" t="shared" si="2" ref="E27:E33">SUM(B27:D27)</f>
        <v>1385</v>
      </c>
    </row>
    <row r="28" spans="1:5" ht="12.75">
      <c r="A28" s="758" t="s">
        <v>685</v>
      </c>
      <c r="B28" s="759"/>
      <c r="C28" s="759"/>
      <c r="D28" s="759"/>
      <c r="E28" s="760">
        <f t="shared" si="2"/>
        <v>0</v>
      </c>
    </row>
    <row r="29" spans="1:5" ht="12.75">
      <c r="A29" s="761" t="s">
        <v>686</v>
      </c>
      <c r="B29" s="762">
        <v>1000</v>
      </c>
      <c r="C29" s="762"/>
      <c r="D29" s="762"/>
      <c r="E29" s="763">
        <f t="shared" si="2"/>
        <v>1000</v>
      </c>
    </row>
    <row r="30" spans="1:5" ht="12.75">
      <c r="A30" s="761" t="s">
        <v>687</v>
      </c>
      <c r="B30" s="762"/>
      <c r="C30" s="762"/>
      <c r="D30" s="762"/>
      <c r="E30" s="763">
        <f t="shared" si="2"/>
        <v>0</v>
      </c>
    </row>
    <row r="31" spans="1:5" ht="12.75">
      <c r="A31" s="761" t="s">
        <v>121</v>
      </c>
      <c r="B31" s="762"/>
      <c r="C31" s="762"/>
      <c r="D31" s="762"/>
      <c r="E31" s="763">
        <f t="shared" si="2"/>
        <v>0</v>
      </c>
    </row>
    <row r="32" spans="1:5" ht="12.75">
      <c r="A32" s="761" t="s">
        <v>688</v>
      </c>
      <c r="B32" s="762"/>
      <c r="C32" s="762"/>
      <c r="D32" s="762"/>
      <c r="E32" s="763">
        <f t="shared" si="2"/>
        <v>0</v>
      </c>
    </row>
    <row r="33" spans="1:5" ht="13.5" thickBot="1">
      <c r="A33" s="764"/>
      <c r="B33" s="765"/>
      <c r="C33" s="765"/>
      <c r="D33" s="765"/>
      <c r="E33" s="763">
        <f t="shared" si="2"/>
        <v>0</v>
      </c>
    </row>
    <row r="34" spans="1:5" ht="13.5" thickBot="1">
      <c r="A34" s="766" t="s">
        <v>689</v>
      </c>
      <c r="B34" s="767">
        <f>B27+SUM(B29:B33)</f>
        <v>2385</v>
      </c>
      <c r="C34" s="767">
        <f>C27+SUM(C29:C33)</f>
        <v>0</v>
      </c>
      <c r="D34" s="767">
        <f>D27+SUM(D29:D33)</f>
        <v>0</v>
      </c>
      <c r="E34" s="768">
        <f>E27+SUM(E29:E33)</f>
        <v>2385</v>
      </c>
    </row>
    <row r="35" spans="1:5" ht="13.5" thickBot="1">
      <c r="A35" s="770"/>
      <c r="B35" s="770"/>
      <c r="C35" s="770"/>
      <c r="D35" s="770"/>
      <c r="E35" s="770"/>
    </row>
    <row r="36" spans="1:5" ht="13.5" thickBot="1">
      <c r="A36" s="751" t="s">
        <v>690</v>
      </c>
      <c r="B36" s="752" t="s">
        <v>160</v>
      </c>
      <c r="C36" s="752" t="s">
        <v>193</v>
      </c>
      <c r="D36" s="752" t="s">
        <v>683</v>
      </c>
      <c r="E36" s="753" t="s">
        <v>48</v>
      </c>
    </row>
    <row r="37" spans="1:5" ht="12.75">
      <c r="A37" s="754" t="s">
        <v>691</v>
      </c>
      <c r="B37" s="756"/>
      <c r="C37" s="756"/>
      <c r="D37" s="756"/>
      <c r="E37" s="771">
        <f aca="true" t="shared" si="3" ref="E37:E43">SUM(B37:D37)</f>
        <v>0</v>
      </c>
    </row>
    <row r="38" spans="1:5" ht="12.75">
      <c r="A38" s="772" t="s">
        <v>692</v>
      </c>
      <c r="B38" s="762"/>
      <c r="C38" s="762"/>
      <c r="D38" s="762"/>
      <c r="E38" s="763">
        <f t="shared" si="3"/>
        <v>0</v>
      </c>
    </row>
    <row r="39" spans="1:5" ht="12.75">
      <c r="A39" s="761" t="s">
        <v>693</v>
      </c>
      <c r="B39" s="762">
        <v>2385</v>
      </c>
      <c r="C39" s="762"/>
      <c r="D39" s="762"/>
      <c r="E39" s="763">
        <f t="shared" si="3"/>
        <v>2385</v>
      </c>
    </row>
    <row r="40" spans="1:5" ht="12.75">
      <c r="A40" s="761" t="s">
        <v>694</v>
      </c>
      <c r="B40" s="762"/>
      <c r="C40" s="762"/>
      <c r="D40" s="762"/>
      <c r="E40" s="763">
        <f t="shared" si="3"/>
        <v>0</v>
      </c>
    </row>
    <row r="41" spans="1:5" ht="12.75">
      <c r="A41" s="775"/>
      <c r="B41" s="762"/>
      <c r="C41" s="762"/>
      <c r="D41" s="762"/>
      <c r="E41" s="763">
        <f t="shared" si="3"/>
        <v>0</v>
      </c>
    </row>
    <row r="42" spans="1:5" ht="12.75">
      <c r="A42" s="775"/>
      <c r="B42" s="762"/>
      <c r="C42" s="762"/>
      <c r="D42" s="762"/>
      <c r="E42" s="763">
        <f t="shared" si="3"/>
        <v>0</v>
      </c>
    </row>
    <row r="43" spans="1:5" ht="13.5" thickBot="1">
      <c r="A43" s="764"/>
      <c r="B43" s="765"/>
      <c r="C43" s="765"/>
      <c r="D43" s="765"/>
      <c r="E43" s="763">
        <f t="shared" si="3"/>
        <v>0</v>
      </c>
    </row>
    <row r="44" spans="1:5" ht="13.5" thickBot="1">
      <c r="A44" s="766" t="s">
        <v>50</v>
      </c>
      <c r="B44" s="767">
        <f>SUM(B37:B43)</f>
        <v>2385</v>
      </c>
      <c r="C44" s="767">
        <f>SUM(C37:C43)</f>
        <v>0</v>
      </c>
      <c r="D44" s="767">
        <f>SUM(D37:D43)</f>
        <v>0</v>
      </c>
      <c r="E44" s="768">
        <f>SUM(E37:E43)</f>
        <v>2385</v>
      </c>
    </row>
    <row r="45" spans="1:5" ht="12.75">
      <c r="A45" s="748"/>
      <c r="B45" s="748"/>
      <c r="C45" s="748"/>
      <c r="D45" s="748"/>
      <c r="E45" s="748"/>
    </row>
    <row r="46" spans="1:5" ht="15.75">
      <c r="A46" s="804" t="s">
        <v>700</v>
      </c>
      <c r="B46" s="804"/>
      <c r="C46" s="804"/>
      <c r="D46" s="804"/>
      <c r="E46" s="804"/>
    </row>
    <row r="47" spans="1:5" ht="13.5" thickBot="1">
      <c r="A47" s="748"/>
      <c r="B47" s="748"/>
      <c r="C47" s="748"/>
      <c r="D47" s="748"/>
      <c r="E47" s="748"/>
    </row>
    <row r="48" spans="1:8" ht="13.5" thickBot="1">
      <c r="A48" s="821" t="s">
        <v>701</v>
      </c>
      <c r="B48" s="822"/>
      <c r="C48" s="823"/>
      <c r="D48" s="819" t="s">
        <v>702</v>
      </c>
      <c r="E48" s="820"/>
      <c r="H48" s="776"/>
    </row>
    <row r="49" spans="1:5" ht="12.75">
      <c r="A49" s="824"/>
      <c r="B49" s="825"/>
      <c r="C49" s="826"/>
      <c r="D49" s="813"/>
      <c r="E49" s="814"/>
    </row>
    <row r="50" spans="1:5" ht="13.5" thickBot="1">
      <c r="A50" s="827"/>
      <c r="B50" s="828"/>
      <c r="C50" s="829"/>
      <c r="D50" s="815"/>
      <c r="E50" s="816"/>
    </row>
    <row r="51" spans="1:5" ht="13.5" thickBot="1">
      <c r="A51" s="810" t="s">
        <v>50</v>
      </c>
      <c r="B51" s="811"/>
      <c r="C51" s="812"/>
      <c r="D51" s="817">
        <f>SUM(D49:E50)</f>
        <v>0</v>
      </c>
      <c r="E51" s="818"/>
    </row>
  </sheetData>
  <sheetProtection/>
  <mergeCells count="13">
    <mergeCell ref="B2:E2"/>
    <mergeCell ref="B24:E24"/>
    <mergeCell ref="D3:E3"/>
    <mergeCell ref="D25:E25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</mergeCells>
  <conditionalFormatting sqref="E27:E34 B34:D34 E37:E44 B44:D44 D51:E51 E5:E12 B12:D12 B22:E22 E15:E21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36/2014.(XII.2.)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24">
      <selection activeCell="E124" sqref="E124"/>
    </sheetView>
  </sheetViews>
  <sheetFormatPr defaultColWidth="9.00390625" defaultRowHeight="12.75"/>
  <cols>
    <col min="1" max="1" width="19.50390625" style="308" customWidth="1"/>
    <col min="2" max="2" width="72.00390625" style="309" customWidth="1"/>
    <col min="3" max="3" width="25.00390625" style="310" customWidth="1"/>
    <col min="4" max="16384" width="9.375" style="2" customWidth="1"/>
  </cols>
  <sheetData>
    <row r="1" spans="1:3" s="1" customFormat="1" ht="16.5" customHeight="1" thickBot="1">
      <c r="A1" s="115"/>
      <c r="B1" s="117"/>
      <c r="C1" s="140"/>
    </row>
    <row r="2" spans="1:3" s="66" customFormat="1" ht="21" customHeight="1">
      <c r="A2" s="244" t="s">
        <v>63</v>
      </c>
      <c r="B2" s="218" t="s">
        <v>623</v>
      </c>
      <c r="C2" s="220" t="s">
        <v>51</v>
      </c>
    </row>
    <row r="3" spans="1:3" s="66" customFormat="1" ht="16.5" thickBot="1">
      <c r="A3" s="118" t="s">
        <v>161</v>
      </c>
      <c r="B3" s="219" t="s">
        <v>392</v>
      </c>
      <c r="C3" s="221">
        <v>1</v>
      </c>
    </row>
    <row r="4" spans="1:3" s="67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222" t="s">
        <v>54</v>
      </c>
    </row>
    <row r="6" spans="1:3" s="55" customFormat="1" ht="12.75" customHeight="1" thickBot="1">
      <c r="A6" s="111">
        <v>1</v>
      </c>
      <c r="B6" s="112">
        <v>2</v>
      </c>
      <c r="C6" s="113">
        <v>3</v>
      </c>
    </row>
    <row r="7" spans="1:3" s="55" customFormat="1" ht="15.75" customHeight="1" thickBot="1">
      <c r="A7" s="123"/>
      <c r="B7" s="124" t="s">
        <v>55</v>
      </c>
      <c r="C7" s="223"/>
    </row>
    <row r="8" spans="1:3" s="55" customFormat="1" ht="12" customHeight="1" thickBot="1">
      <c r="A8" s="30" t="s">
        <v>16</v>
      </c>
      <c r="B8" s="20" t="s">
        <v>196</v>
      </c>
      <c r="C8" s="164">
        <f>+C9+C10+C11+C12+C13+C14</f>
        <v>1066038</v>
      </c>
    </row>
    <row r="9" spans="1:3" s="68" customFormat="1" ht="12" customHeight="1">
      <c r="A9" s="272" t="s">
        <v>99</v>
      </c>
      <c r="B9" s="254" t="s">
        <v>197</v>
      </c>
      <c r="C9" s="166">
        <v>253915</v>
      </c>
    </row>
    <row r="10" spans="1:3" s="69" customFormat="1" ht="12" customHeight="1">
      <c r="A10" s="273" t="s">
        <v>100</v>
      </c>
      <c r="B10" s="255" t="s">
        <v>198</v>
      </c>
      <c r="C10" s="168">
        <v>190125</v>
      </c>
    </row>
    <row r="11" spans="1:3" s="69" customFormat="1" ht="12" customHeight="1">
      <c r="A11" s="273" t="s">
        <v>101</v>
      </c>
      <c r="B11" s="255" t="s">
        <v>199</v>
      </c>
      <c r="C11" s="168">
        <v>527845</v>
      </c>
    </row>
    <row r="12" spans="1:3" s="69" customFormat="1" ht="12" customHeight="1">
      <c r="A12" s="273" t="s">
        <v>102</v>
      </c>
      <c r="B12" s="255" t="s">
        <v>200</v>
      </c>
      <c r="C12" s="168">
        <v>23953</v>
      </c>
    </row>
    <row r="13" spans="1:3" s="69" customFormat="1" ht="12" customHeight="1">
      <c r="A13" s="273" t="s">
        <v>123</v>
      </c>
      <c r="B13" s="255" t="s">
        <v>201</v>
      </c>
      <c r="C13" s="722">
        <v>22784</v>
      </c>
    </row>
    <row r="14" spans="1:3" s="68" customFormat="1" ht="12" customHeight="1" thickBot="1">
      <c r="A14" s="274" t="s">
        <v>103</v>
      </c>
      <c r="B14" s="256" t="s">
        <v>202</v>
      </c>
      <c r="C14" s="738">
        <v>47416</v>
      </c>
    </row>
    <row r="15" spans="1:3" s="68" customFormat="1" ht="12" customHeight="1" thickBot="1">
      <c r="A15" s="30" t="s">
        <v>17</v>
      </c>
      <c r="B15" s="159" t="s">
        <v>203</v>
      </c>
      <c r="C15" s="164">
        <f>+C16+C17+C18+C19+C20</f>
        <v>409096</v>
      </c>
    </row>
    <row r="16" spans="1:3" s="68" customFormat="1" ht="12" customHeight="1">
      <c r="A16" s="272" t="s">
        <v>105</v>
      </c>
      <c r="B16" s="254" t="s">
        <v>204</v>
      </c>
      <c r="C16" s="166"/>
    </row>
    <row r="17" spans="1:3" s="68" customFormat="1" ht="12" customHeight="1">
      <c r="A17" s="273" t="s">
        <v>106</v>
      </c>
      <c r="B17" s="255" t="s">
        <v>205</v>
      </c>
      <c r="C17" s="165"/>
    </row>
    <row r="18" spans="1:3" s="68" customFormat="1" ht="12" customHeight="1">
      <c r="A18" s="273" t="s">
        <v>107</v>
      </c>
      <c r="B18" s="255" t="s">
        <v>422</v>
      </c>
      <c r="C18" s="594"/>
    </row>
    <row r="19" spans="1:3" s="68" customFormat="1" ht="12" customHeight="1">
      <c r="A19" s="273" t="s">
        <v>108</v>
      </c>
      <c r="B19" s="255" t="s">
        <v>423</v>
      </c>
      <c r="C19" s="165"/>
    </row>
    <row r="20" spans="1:3" s="68" customFormat="1" ht="12" customHeight="1">
      <c r="A20" s="273" t="s">
        <v>109</v>
      </c>
      <c r="B20" s="255" t="s">
        <v>206</v>
      </c>
      <c r="C20" s="594">
        <v>409096</v>
      </c>
    </row>
    <row r="21" spans="1:3" s="69" customFormat="1" ht="12" customHeight="1" thickBot="1">
      <c r="A21" s="274" t="s">
        <v>118</v>
      </c>
      <c r="B21" s="256" t="s">
        <v>207</v>
      </c>
      <c r="C21" s="167"/>
    </row>
    <row r="22" spans="1:3" s="69" customFormat="1" ht="12" customHeight="1" thickBot="1">
      <c r="A22" s="30" t="s">
        <v>18</v>
      </c>
      <c r="B22" s="20" t="s">
        <v>208</v>
      </c>
      <c r="C22" s="164">
        <f>+C23+C24+C25+C26+C27</f>
        <v>275005</v>
      </c>
    </row>
    <row r="23" spans="1:3" s="69" customFormat="1" ht="12" customHeight="1">
      <c r="A23" s="272" t="s">
        <v>88</v>
      </c>
      <c r="B23" s="254" t="s">
        <v>209</v>
      </c>
      <c r="C23" s="298">
        <v>266328</v>
      </c>
    </row>
    <row r="24" spans="1:3" s="68" customFormat="1" ht="12" customHeight="1">
      <c r="A24" s="273" t="s">
        <v>89</v>
      </c>
      <c r="B24" s="255" t="s">
        <v>210</v>
      </c>
      <c r="C24" s="165"/>
    </row>
    <row r="25" spans="1:3" s="69" customFormat="1" ht="12" customHeight="1">
      <c r="A25" s="273" t="s">
        <v>90</v>
      </c>
      <c r="B25" s="255" t="s">
        <v>424</v>
      </c>
      <c r="C25" s="165"/>
    </row>
    <row r="26" spans="1:3" s="69" customFormat="1" ht="12" customHeight="1">
      <c r="A26" s="273" t="s">
        <v>91</v>
      </c>
      <c r="B26" s="255" t="s">
        <v>425</v>
      </c>
      <c r="C26" s="165"/>
    </row>
    <row r="27" spans="1:3" s="69" customFormat="1" ht="12" customHeight="1">
      <c r="A27" s="273" t="s">
        <v>135</v>
      </c>
      <c r="B27" s="255" t="s">
        <v>211</v>
      </c>
      <c r="C27" s="594">
        <v>8677</v>
      </c>
    </row>
    <row r="28" spans="1:3" s="69" customFormat="1" ht="12" customHeight="1" thickBot="1">
      <c r="A28" s="274" t="s">
        <v>136</v>
      </c>
      <c r="B28" s="256" t="s">
        <v>212</v>
      </c>
      <c r="C28" s="167"/>
    </row>
    <row r="29" spans="1:3" s="69" customFormat="1" ht="12" customHeight="1" thickBot="1">
      <c r="A29" s="30" t="s">
        <v>137</v>
      </c>
      <c r="B29" s="20" t="s">
        <v>213</v>
      </c>
      <c r="C29" s="169">
        <f>+C30+C33+C34+C35</f>
        <v>331983</v>
      </c>
    </row>
    <row r="30" spans="1:3" s="69" customFormat="1" ht="12" customHeight="1">
      <c r="A30" s="272" t="s">
        <v>214</v>
      </c>
      <c r="B30" s="254" t="s">
        <v>220</v>
      </c>
      <c r="C30" s="249">
        <f>+C31+C32</f>
        <v>296476</v>
      </c>
    </row>
    <row r="31" spans="1:3" s="69" customFormat="1" ht="12" customHeight="1">
      <c r="A31" s="273" t="s">
        <v>215</v>
      </c>
      <c r="B31" s="255" t="s">
        <v>221</v>
      </c>
      <c r="C31" s="168">
        <v>101900</v>
      </c>
    </row>
    <row r="32" spans="1:3" s="69" customFormat="1" ht="12" customHeight="1">
      <c r="A32" s="273" t="s">
        <v>216</v>
      </c>
      <c r="B32" s="255" t="s">
        <v>222</v>
      </c>
      <c r="C32" s="165">
        <v>194576</v>
      </c>
    </row>
    <row r="33" spans="1:3" s="69" customFormat="1" ht="12" customHeight="1">
      <c r="A33" s="273" t="s">
        <v>217</v>
      </c>
      <c r="B33" s="255" t="s">
        <v>223</v>
      </c>
      <c r="C33" s="165">
        <v>25507</v>
      </c>
    </row>
    <row r="34" spans="1:3" s="69" customFormat="1" ht="12" customHeight="1">
      <c r="A34" s="273" t="s">
        <v>218</v>
      </c>
      <c r="B34" s="255" t="s">
        <v>224</v>
      </c>
      <c r="C34" s="165">
        <v>3500</v>
      </c>
    </row>
    <row r="35" spans="1:3" s="69" customFormat="1" ht="12" customHeight="1" thickBot="1">
      <c r="A35" s="274" t="s">
        <v>219</v>
      </c>
      <c r="B35" s="256" t="s">
        <v>225</v>
      </c>
      <c r="C35" s="167">
        <v>6500</v>
      </c>
    </row>
    <row r="36" spans="1:3" s="69" customFormat="1" ht="12" customHeight="1" thickBot="1">
      <c r="A36" s="30" t="s">
        <v>20</v>
      </c>
      <c r="B36" s="20" t="s">
        <v>226</v>
      </c>
      <c r="C36" s="164">
        <f>SUM(C37:C46)</f>
        <v>34239</v>
      </c>
    </row>
    <row r="37" spans="1:3" s="69" customFormat="1" ht="12" customHeight="1">
      <c r="A37" s="272" t="s">
        <v>92</v>
      </c>
      <c r="B37" s="254" t="s">
        <v>229</v>
      </c>
      <c r="C37" s="657">
        <v>360</v>
      </c>
    </row>
    <row r="38" spans="1:3" s="69" customFormat="1" ht="12" customHeight="1">
      <c r="A38" s="273" t="s">
        <v>93</v>
      </c>
      <c r="B38" s="255" t="s">
        <v>230</v>
      </c>
      <c r="C38" s="594"/>
    </row>
    <row r="39" spans="1:3" s="69" customFormat="1" ht="12" customHeight="1">
      <c r="A39" s="273" t="s">
        <v>94</v>
      </c>
      <c r="B39" s="255" t="s">
        <v>231</v>
      </c>
      <c r="C39" s="594">
        <v>5359</v>
      </c>
    </row>
    <row r="40" spans="1:3" s="69" customFormat="1" ht="12" customHeight="1">
      <c r="A40" s="273" t="s">
        <v>139</v>
      </c>
      <c r="B40" s="255" t="s">
        <v>232</v>
      </c>
      <c r="C40" s="594">
        <v>21904</v>
      </c>
    </row>
    <row r="41" spans="1:3" s="69" customFormat="1" ht="12" customHeight="1">
      <c r="A41" s="273" t="s">
        <v>140</v>
      </c>
      <c r="B41" s="255" t="s">
        <v>233</v>
      </c>
      <c r="C41" s="168"/>
    </row>
    <row r="42" spans="1:3" s="69" customFormat="1" ht="12" customHeight="1">
      <c r="A42" s="273" t="s">
        <v>141</v>
      </c>
      <c r="B42" s="255" t="s">
        <v>234</v>
      </c>
      <c r="C42" s="594">
        <v>4916</v>
      </c>
    </row>
    <row r="43" spans="1:3" s="69" customFormat="1" ht="12" customHeight="1">
      <c r="A43" s="273" t="s">
        <v>142</v>
      </c>
      <c r="B43" s="255" t="s">
        <v>235</v>
      </c>
      <c r="C43" s="168"/>
    </row>
    <row r="44" spans="1:3" s="69" customFormat="1" ht="12" customHeight="1">
      <c r="A44" s="273" t="s">
        <v>143</v>
      </c>
      <c r="B44" s="255" t="s">
        <v>236</v>
      </c>
      <c r="C44" s="168">
        <v>600</v>
      </c>
    </row>
    <row r="45" spans="1:3" s="69" customFormat="1" ht="12" customHeight="1">
      <c r="A45" s="273" t="s">
        <v>227</v>
      </c>
      <c r="B45" s="255" t="s">
        <v>237</v>
      </c>
      <c r="C45" s="168"/>
    </row>
    <row r="46" spans="1:3" s="69" customFormat="1" ht="12" customHeight="1" thickBot="1">
      <c r="A46" s="274" t="s">
        <v>228</v>
      </c>
      <c r="B46" s="256" t="s">
        <v>238</v>
      </c>
      <c r="C46" s="655">
        <v>1100</v>
      </c>
    </row>
    <row r="47" spans="1:3" s="69" customFormat="1" ht="12" customHeight="1" thickBot="1">
      <c r="A47" s="30" t="s">
        <v>21</v>
      </c>
      <c r="B47" s="20" t="s">
        <v>239</v>
      </c>
      <c r="C47" s="164">
        <f>SUM(C48:C52)</f>
        <v>25258</v>
      </c>
    </row>
    <row r="48" spans="1:3" s="69" customFormat="1" ht="12" customHeight="1">
      <c r="A48" s="272" t="s">
        <v>95</v>
      </c>
      <c r="B48" s="254" t="s">
        <v>243</v>
      </c>
      <c r="C48" s="298"/>
    </row>
    <row r="49" spans="1:3" s="69" customFormat="1" ht="12" customHeight="1">
      <c r="A49" s="273" t="s">
        <v>96</v>
      </c>
      <c r="B49" s="255" t="s">
        <v>244</v>
      </c>
      <c r="C49" s="168">
        <v>24558</v>
      </c>
    </row>
    <row r="50" spans="1:3" s="69" customFormat="1" ht="12" customHeight="1">
      <c r="A50" s="273" t="s">
        <v>240</v>
      </c>
      <c r="B50" s="255" t="s">
        <v>245</v>
      </c>
      <c r="C50" s="168">
        <v>700</v>
      </c>
    </row>
    <row r="51" spans="1:3" s="69" customFormat="1" ht="12" customHeight="1">
      <c r="A51" s="273" t="s">
        <v>241</v>
      </c>
      <c r="B51" s="255" t="s">
        <v>246</v>
      </c>
      <c r="C51" s="168"/>
    </row>
    <row r="52" spans="1:3" s="69" customFormat="1" ht="12" customHeight="1" thickBot="1">
      <c r="A52" s="274" t="s">
        <v>242</v>
      </c>
      <c r="B52" s="256" t="s">
        <v>247</v>
      </c>
      <c r="C52" s="243"/>
    </row>
    <row r="53" spans="1:3" s="69" customFormat="1" ht="12" customHeight="1" thickBot="1">
      <c r="A53" s="30" t="s">
        <v>144</v>
      </c>
      <c r="B53" s="20" t="s">
        <v>248</v>
      </c>
      <c r="C53" s="164">
        <f>SUM(C54:C56)</f>
        <v>97261</v>
      </c>
    </row>
    <row r="54" spans="1:3" s="69" customFormat="1" ht="12" customHeight="1">
      <c r="A54" s="272" t="s">
        <v>97</v>
      </c>
      <c r="B54" s="254" t="s">
        <v>249</v>
      </c>
      <c r="C54" s="166"/>
    </row>
    <row r="55" spans="1:3" s="69" customFormat="1" ht="12" customHeight="1">
      <c r="A55" s="273" t="s">
        <v>98</v>
      </c>
      <c r="B55" s="255" t="s">
        <v>426</v>
      </c>
      <c r="C55" s="168">
        <v>20000</v>
      </c>
    </row>
    <row r="56" spans="1:3" s="69" customFormat="1" ht="12" customHeight="1">
      <c r="A56" s="273" t="s">
        <v>253</v>
      </c>
      <c r="B56" s="255" t="s">
        <v>251</v>
      </c>
      <c r="C56" s="594">
        <v>77261</v>
      </c>
    </row>
    <row r="57" spans="1:3" s="69" customFormat="1" ht="12" customHeight="1" thickBot="1">
      <c r="A57" s="274" t="s">
        <v>254</v>
      </c>
      <c r="B57" s="256" t="s">
        <v>252</v>
      </c>
      <c r="C57" s="243">
        <v>48384</v>
      </c>
    </row>
    <row r="58" spans="1:3" s="69" customFormat="1" ht="12" customHeight="1" thickBot="1">
      <c r="A58" s="30" t="s">
        <v>23</v>
      </c>
      <c r="B58" s="159" t="s">
        <v>255</v>
      </c>
      <c r="C58" s="164">
        <f>SUM(C59:C61)</f>
        <v>170269</v>
      </c>
    </row>
    <row r="59" spans="1:3" s="69" customFormat="1" ht="12" customHeight="1">
      <c r="A59" s="272" t="s">
        <v>145</v>
      </c>
      <c r="B59" s="254" t="s">
        <v>257</v>
      </c>
      <c r="C59" s="168"/>
    </row>
    <row r="60" spans="1:3" s="69" customFormat="1" ht="12" customHeight="1">
      <c r="A60" s="273" t="s">
        <v>146</v>
      </c>
      <c r="B60" s="255" t="s">
        <v>427</v>
      </c>
      <c r="C60" s="168">
        <v>188</v>
      </c>
    </row>
    <row r="61" spans="1:3" s="69" customFormat="1" ht="12" customHeight="1">
      <c r="A61" s="273" t="s">
        <v>173</v>
      </c>
      <c r="B61" s="255" t="s">
        <v>258</v>
      </c>
      <c r="C61" s="168">
        <v>170081</v>
      </c>
    </row>
    <row r="62" spans="1:3" s="69" customFormat="1" ht="12" customHeight="1" thickBot="1">
      <c r="A62" s="274" t="s">
        <v>256</v>
      </c>
      <c r="B62" s="256" t="s">
        <v>259</v>
      </c>
      <c r="C62" s="168">
        <v>168800</v>
      </c>
    </row>
    <row r="63" spans="1:3" s="69" customFormat="1" ht="12" customHeight="1" thickBot="1">
      <c r="A63" s="30" t="s">
        <v>24</v>
      </c>
      <c r="B63" s="20" t="s">
        <v>260</v>
      </c>
      <c r="C63" s="169">
        <f>+C8+C15+C22+C29+C36+C47+C53+C58</f>
        <v>2409149</v>
      </c>
    </row>
    <row r="64" spans="1:3" s="69" customFormat="1" ht="12" customHeight="1" thickBot="1">
      <c r="A64" s="275" t="s">
        <v>385</v>
      </c>
      <c r="B64" s="159" t="s">
        <v>262</v>
      </c>
      <c r="C64" s="164">
        <f>SUM(C65:C67)</f>
        <v>83746</v>
      </c>
    </row>
    <row r="65" spans="1:3" s="69" customFormat="1" ht="12" customHeight="1">
      <c r="A65" s="272" t="s">
        <v>295</v>
      </c>
      <c r="B65" s="254" t="s">
        <v>263</v>
      </c>
      <c r="C65" s="168">
        <v>8746</v>
      </c>
    </row>
    <row r="66" spans="1:3" s="69" customFormat="1" ht="12" customHeight="1">
      <c r="A66" s="273" t="s">
        <v>304</v>
      </c>
      <c r="B66" s="255" t="s">
        <v>264</v>
      </c>
      <c r="C66" s="168">
        <v>75000</v>
      </c>
    </row>
    <row r="67" spans="1:3" s="69" customFormat="1" ht="12" customHeight="1" thickBot="1">
      <c r="A67" s="274" t="s">
        <v>305</v>
      </c>
      <c r="B67" s="258" t="s">
        <v>265</v>
      </c>
      <c r="C67" s="168">
        <v>0</v>
      </c>
    </row>
    <row r="68" spans="1:3" s="69" customFormat="1" ht="12" customHeight="1" thickBot="1">
      <c r="A68" s="275" t="s">
        <v>266</v>
      </c>
      <c r="B68" s="159" t="s">
        <v>267</v>
      </c>
      <c r="C68" s="164">
        <f>SUM(C69:C72)</f>
        <v>0</v>
      </c>
    </row>
    <row r="69" spans="1:3" s="69" customFormat="1" ht="12" customHeight="1">
      <c r="A69" s="272" t="s">
        <v>124</v>
      </c>
      <c r="B69" s="254" t="s">
        <v>268</v>
      </c>
      <c r="C69" s="168"/>
    </row>
    <row r="70" spans="1:3" s="69" customFormat="1" ht="12" customHeight="1">
      <c r="A70" s="273" t="s">
        <v>125</v>
      </c>
      <c r="B70" s="255" t="s">
        <v>269</v>
      </c>
      <c r="C70" s="168"/>
    </row>
    <row r="71" spans="1:3" s="69" customFormat="1" ht="12" customHeight="1">
      <c r="A71" s="273" t="s">
        <v>296</v>
      </c>
      <c r="B71" s="255" t="s">
        <v>270</v>
      </c>
      <c r="C71" s="168"/>
    </row>
    <row r="72" spans="1:3" s="69" customFormat="1" ht="12" customHeight="1" thickBot="1">
      <c r="A72" s="274" t="s">
        <v>297</v>
      </c>
      <c r="B72" s="256" t="s">
        <v>271</v>
      </c>
      <c r="C72" s="168"/>
    </row>
    <row r="73" spans="1:3" s="69" customFormat="1" ht="12" customHeight="1" thickBot="1">
      <c r="A73" s="275" t="s">
        <v>272</v>
      </c>
      <c r="B73" s="159" t="s">
        <v>273</v>
      </c>
      <c r="C73" s="164">
        <f>SUM(C74:C75)</f>
        <v>228784</v>
      </c>
    </row>
    <row r="74" spans="1:3" s="69" customFormat="1" ht="12" customHeight="1">
      <c r="A74" s="272" t="s">
        <v>298</v>
      </c>
      <c r="B74" s="254" t="s">
        <v>274</v>
      </c>
      <c r="C74" s="168">
        <v>228784</v>
      </c>
    </row>
    <row r="75" spans="1:3" s="69" customFormat="1" ht="12" customHeight="1" thickBot="1">
      <c r="A75" s="274" t="s">
        <v>299</v>
      </c>
      <c r="B75" s="256" t="s">
        <v>275</v>
      </c>
      <c r="C75" s="168"/>
    </row>
    <row r="76" spans="1:3" s="68" customFormat="1" ht="12" customHeight="1" thickBot="1">
      <c r="A76" s="275" t="s">
        <v>276</v>
      </c>
      <c r="B76" s="159" t="s">
        <v>277</v>
      </c>
      <c r="C76" s="164">
        <f>SUM(C77:C79)</f>
        <v>0</v>
      </c>
    </row>
    <row r="77" spans="1:3" s="69" customFormat="1" ht="12" customHeight="1">
      <c r="A77" s="272" t="s">
        <v>300</v>
      </c>
      <c r="B77" s="254" t="s">
        <v>278</v>
      </c>
      <c r="C77" s="168"/>
    </row>
    <row r="78" spans="1:3" s="69" customFormat="1" ht="12" customHeight="1">
      <c r="A78" s="273" t="s">
        <v>301</v>
      </c>
      <c r="B78" s="255" t="s">
        <v>279</v>
      </c>
      <c r="C78" s="168"/>
    </row>
    <row r="79" spans="1:3" s="69" customFormat="1" ht="12" customHeight="1" thickBot="1">
      <c r="A79" s="274" t="s">
        <v>302</v>
      </c>
      <c r="B79" s="256" t="s">
        <v>280</v>
      </c>
      <c r="C79" s="168"/>
    </row>
    <row r="80" spans="1:3" s="69" customFormat="1" ht="12" customHeight="1" thickBot="1">
      <c r="A80" s="275" t="s">
        <v>281</v>
      </c>
      <c r="B80" s="159" t="s">
        <v>303</v>
      </c>
      <c r="C80" s="164">
        <f>SUM(C81:C84)</f>
        <v>0</v>
      </c>
    </row>
    <row r="81" spans="1:3" s="69" customFormat="1" ht="12" customHeight="1">
      <c r="A81" s="276" t="s">
        <v>282</v>
      </c>
      <c r="B81" s="254" t="s">
        <v>283</v>
      </c>
      <c r="C81" s="168"/>
    </row>
    <row r="82" spans="1:3" s="69" customFormat="1" ht="12" customHeight="1">
      <c r="A82" s="277" t="s">
        <v>284</v>
      </c>
      <c r="B82" s="255" t="s">
        <v>285</v>
      </c>
      <c r="C82" s="168"/>
    </row>
    <row r="83" spans="1:3" s="69" customFormat="1" ht="12" customHeight="1">
      <c r="A83" s="277" t="s">
        <v>286</v>
      </c>
      <c r="B83" s="255" t="s">
        <v>287</v>
      </c>
      <c r="C83" s="168"/>
    </row>
    <row r="84" spans="1:3" s="68" customFormat="1" ht="12" customHeight="1" thickBot="1">
      <c r="A84" s="278" t="s">
        <v>288</v>
      </c>
      <c r="B84" s="256" t="s">
        <v>289</v>
      </c>
      <c r="C84" s="168"/>
    </row>
    <row r="85" spans="1:3" s="68" customFormat="1" ht="12" customHeight="1" thickBot="1">
      <c r="A85" s="275" t="s">
        <v>290</v>
      </c>
      <c r="B85" s="159" t="s">
        <v>291</v>
      </c>
      <c r="C85" s="299"/>
    </row>
    <row r="86" spans="1:3" s="68" customFormat="1" ht="12" customHeight="1" thickBot="1">
      <c r="A86" s="275" t="s">
        <v>292</v>
      </c>
      <c r="B86" s="262" t="s">
        <v>293</v>
      </c>
      <c r="C86" s="169">
        <f>+C64+C68+C73+C76+C80+C85</f>
        <v>312530</v>
      </c>
    </row>
    <row r="87" spans="1:3" s="68" customFormat="1" ht="12" customHeight="1" thickBot="1">
      <c r="A87" s="279" t="s">
        <v>306</v>
      </c>
      <c r="B87" s="264" t="s">
        <v>415</v>
      </c>
      <c r="C87" s="169">
        <f>+C63+C86</f>
        <v>2721679</v>
      </c>
    </row>
    <row r="88" spans="1:3" s="69" customFormat="1" ht="15" customHeight="1">
      <c r="A88" s="129"/>
      <c r="B88" s="130"/>
      <c r="C88" s="228"/>
    </row>
    <row r="89" spans="1:3" ht="13.5" thickBot="1">
      <c r="A89" s="280"/>
      <c r="B89" s="132"/>
      <c r="C89" s="229"/>
    </row>
    <row r="90" spans="1:3" s="55" customFormat="1" ht="16.5" customHeight="1" thickBot="1">
      <c r="A90" s="133"/>
      <c r="B90" s="134" t="s">
        <v>56</v>
      </c>
      <c r="C90" s="230"/>
    </row>
    <row r="91" spans="1:3" s="70" customFormat="1" ht="12" customHeight="1" thickBot="1">
      <c r="A91" s="246" t="s">
        <v>16</v>
      </c>
      <c r="B91" s="29" t="s">
        <v>309</v>
      </c>
      <c r="C91" s="163">
        <f>SUM(C92:C96)</f>
        <v>736713</v>
      </c>
    </row>
    <row r="92" spans="1:3" ht="12" customHeight="1">
      <c r="A92" s="281" t="s">
        <v>99</v>
      </c>
      <c r="B92" s="9" t="s">
        <v>46</v>
      </c>
      <c r="C92" s="656">
        <v>256483</v>
      </c>
    </row>
    <row r="93" spans="1:3" ht="12" customHeight="1">
      <c r="A93" s="273" t="s">
        <v>100</v>
      </c>
      <c r="B93" s="7" t="s">
        <v>147</v>
      </c>
      <c r="C93" s="594">
        <v>38203</v>
      </c>
    </row>
    <row r="94" spans="1:3" ht="12" customHeight="1">
      <c r="A94" s="273" t="s">
        <v>101</v>
      </c>
      <c r="B94" s="7" t="s">
        <v>122</v>
      </c>
      <c r="C94" s="655">
        <v>239639</v>
      </c>
    </row>
    <row r="95" spans="1:3" ht="12" customHeight="1">
      <c r="A95" s="273" t="s">
        <v>102</v>
      </c>
      <c r="B95" s="10" t="s">
        <v>148</v>
      </c>
      <c r="C95" s="243">
        <v>13500</v>
      </c>
    </row>
    <row r="96" spans="1:3" ht="12" customHeight="1">
      <c r="A96" s="273" t="s">
        <v>113</v>
      </c>
      <c r="B96" s="18" t="s">
        <v>149</v>
      </c>
      <c r="C96" s="655">
        <v>188888</v>
      </c>
    </row>
    <row r="97" spans="1:3" ht="12" customHeight="1">
      <c r="A97" s="273" t="s">
        <v>103</v>
      </c>
      <c r="B97" s="7" t="s">
        <v>310</v>
      </c>
      <c r="C97" s="243">
        <v>10965</v>
      </c>
    </row>
    <row r="98" spans="1:3" ht="12" customHeight="1">
      <c r="A98" s="273" t="s">
        <v>104</v>
      </c>
      <c r="B98" s="102" t="s">
        <v>311</v>
      </c>
      <c r="C98" s="167"/>
    </row>
    <row r="99" spans="1:3" ht="12" customHeight="1">
      <c r="A99" s="273" t="s">
        <v>114</v>
      </c>
      <c r="B99" s="103" t="s">
        <v>312</v>
      </c>
      <c r="C99" s="167"/>
    </row>
    <row r="100" spans="1:3" ht="12" customHeight="1">
      <c r="A100" s="273" t="s">
        <v>115</v>
      </c>
      <c r="B100" s="103" t="s">
        <v>313</v>
      </c>
      <c r="C100" s="167"/>
    </row>
    <row r="101" spans="1:3" ht="12" customHeight="1">
      <c r="A101" s="273" t="s">
        <v>116</v>
      </c>
      <c r="B101" s="102" t="s">
        <v>314</v>
      </c>
      <c r="C101" s="655">
        <v>118793</v>
      </c>
    </row>
    <row r="102" spans="1:3" ht="12" customHeight="1">
      <c r="A102" s="273" t="s">
        <v>117</v>
      </c>
      <c r="B102" s="102" t="s">
        <v>315</v>
      </c>
      <c r="C102" s="167"/>
    </row>
    <row r="103" spans="1:3" ht="12" customHeight="1">
      <c r="A103" s="273" t="s">
        <v>119</v>
      </c>
      <c r="B103" s="103" t="s">
        <v>316</v>
      </c>
      <c r="C103" s="243">
        <v>21566</v>
      </c>
    </row>
    <row r="104" spans="1:3" ht="12" customHeight="1">
      <c r="A104" s="282" t="s">
        <v>150</v>
      </c>
      <c r="B104" s="104" t="s">
        <v>317</v>
      </c>
      <c r="C104" s="243"/>
    </row>
    <row r="105" spans="1:3" ht="12" customHeight="1">
      <c r="A105" s="273" t="s">
        <v>307</v>
      </c>
      <c r="B105" s="104" t="s">
        <v>318</v>
      </c>
      <c r="C105" s="243"/>
    </row>
    <row r="106" spans="1:3" ht="12" customHeight="1" thickBot="1">
      <c r="A106" s="283" t="s">
        <v>308</v>
      </c>
      <c r="B106" s="105" t="s">
        <v>319</v>
      </c>
      <c r="C106" s="600">
        <v>37564</v>
      </c>
    </row>
    <row r="107" spans="1:3" ht="12" customHeight="1" thickBot="1">
      <c r="A107" s="30" t="s">
        <v>17</v>
      </c>
      <c r="B107" s="28" t="s">
        <v>320</v>
      </c>
      <c r="C107" s="164">
        <f>+C108+C110+C112</f>
        <v>253447</v>
      </c>
    </row>
    <row r="108" spans="1:3" ht="12" customHeight="1">
      <c r="A108" s="272" t="s">
        <v>105</v>
      </c>
      <c r="B108" s="7" t="s">
        <v>171</v>
      </c>
      <c r="C108" s="657">
        <v>207362</v>
      </c>
    </row>
    <row r="109" spans="1:3" ht="12" customHeight="1">
      <c r="A109" s="272" t="s">
        <v>106</v>
      </c>
      <c r="B109" s="11" t="s">
        <v>324</v>
      </c>
      <c r="C109" s="657">
        <v>176694</v>
      </c>
    </row>
    <row r="110" spans="1:3" ht="12" customHeight="1">
      <c r="A110" s="272" t="s">
        <v>107</v>
      </c>
      <c r="B110" s="11" t="s">
        <v>151</v>
      </c>
      <c r="C110" s="594">
        <v>28675</v>
      </c>
    </row>
    <row r="111" spans="1:3" ht="12" customHeight="1">
      <c r="A111" s="272" t="s">
        <v>108</v>
      </c>
      <c r="B111" s="11" t="s">
        <v>325</v>
      </c>
      <c r="C111" s="601"/>
    </row>
    <row r="112" spans="1:3" ht="12" customHeight="1">
      <c r="A112" s="272" t="s">
        <v>109</v>
      </c>
      <c r="B112" s="161" t="s">
        <v>174</v>
      </c>
      <c r="C112" s="601">
        <v>17410</v>
      </c>
    </row>
    <row r="113" spans="1:3" ht="12" customHeight="1">
      <c r="A113" s="272" t="s">
        <v>118</v>
      </c>
      <c r="B113" s="160" t="s">
        <v>428</v>
      </c>
      <c r="C113" s="601"/>
    </row>
    <row r="114" spans="1:3" ht="12" customHeight="1">
      <c r="A114" s="272" t="s">
        <v>120</v>
      </c>
      <c r="B114" s="250" t="s">
        <v>330</v>
      </c>
      <c r="C114" s="601"/>
    </row>
    <row r="115" spans="1:3" ht="12" customHeight="1">
      <c r="A115" s="272" t="s">
        <v>152</v>
      </c>
      <c r="B115" s="103" t="s">
        <v>313</v>
      </c>
      <c r="C115" s="601"/>
    </row>
    <row r="116" spans="1:3" ht="12" customHeight="1">
      <c r="A116" s="272" t="s">
        <v>153</v>
      </c>
      <c r="B116" s="103" t="s">
        <v>329</v>
      </c>
      <c r="C116" s="601">
        <v>572</v>
      </c>
    </row>
    <row r="117" spans="1:3" ht="12" customHeight="1">
      <c r="A117" s="272" t="s">
        <v>154</v>
      </c>
      <c r="B117" s="103" t="s">
        <v>328</v>
      </c>
      <c r="C117" s="601"/>
    </row>
    <row r="118" spans="1:3" ht="12" customHeight="1">
      <c r="A118" s="272" t="s">
        <v>321</v>
      </c>
      <c r="B118" s="103" t="s">
        <v>316</v>
      </c>
      <c r="C118" s="601"/>
    </row>
    <row r="119" spans="1:3" ht="12" customHeight="1">
      <c r="A119" s="272" t="s">
        <v>322</v>
      </c>
      <c r="B119" s="103" t="s">
        <v>327</v>
      </c>
      <c r="C119" s="601"/>
    </row>
    <row r="120" spans="1:3" ht="12" customHeight="1" thickBot="1">
      <c r="A120" s="282" t="s">
        <v>323</v>
      </c>
      <c r="B120" s="103" t="s">
        <v>326</v>
      </c>
      <c r="C120" s="634">
        <v>16238</v>
      </c>
    </row>
    <row r="121" spans="1:3" ht="12" customHeight="1" thickBot="1">
      <c r="A121" s="30" t="s">
        <v>18</v>
      </c>
      <c r="B121" s="98" t="s">
        <v>331</v>
      </c>
      <c r="C121" s="164">
        <f>+C122+C123</f>
        <v>66829</v>
      </c>
    </row>
    <row r="122" spans="1:3" ht="12" customHeight="1">
      <c r="A122" s="272" t="s">
        <v>88</v>
      </c>
      <c r="B122" s="8" t="s">
        <v>58</v>
      </c>
      <c r="C122" s="657">
        <v>5049</v>
      </c>
    </row>
    <row r="123" spans="1:3" ht="12" customHeight="1" thickBot="1">
      <c r="A123" s="274" t="s">
        <v>89</v>
      </c>
      <c r="B123" s="11" t="s">
        <v>59</v>
      </c>
      <c r="C123" s="655">
        <v>61780</v>
      </c>
    </row>
    <row r="124" spans="1:3" ht="12" customHeight="1" thickBot="1">
      <c r="A124" s="30" t="s">
        <v>19</v>
      </c>
      <c r="B124" s="98" t="s">
        <v>332</v>
      </c>
      <c r="C124" s="164">
        <f>+C91+C107+C121</f>
        <v>1056989</v>
      </c>
    </row>
    <row r="125" spans="1:3" ht="12" customHeight="1" thickBot="1">
      <c r="A125" s="30" t="s">
        <v>20</v>
      </c>
      <c r="B125" s="98" t="s">
        <v>333</v>
      </c>
      <c r="C125" s="164">
        <f>+C126+C127+C128</f>
        <v>355421</v>
      </c>
    </row>
    <row r="126" spans="1:3" s="70" customFormat="1" ht="12" customHeight="1">
      <c r="A126" s="272" t="s">
        <v>92</v>
      </c>
      <c r="B126" s="8" t="s">
        <v>334</v>
      </c>
      <c r="C126" s="601">
        <v>258540</v>
      </c>
    </row>
    <row r="127" spans="1:3" ht="12" customHeight="1">
      <c r="A127" s="272" t="s">
        <v>93</v>
      </c>
      <c r="B127" s="8" t="s">
        <v>335</v>
      </c>
      <c r="C127" s="601">
        <v>75000</v>
      </c>
    </row>
    <row r="128" spans="1:3" ht="12" customHeight="1" thickBot="1">
      <c r="A128" s="282" t="s">
        <v>94</v>
      </c>
      <c r="B128" s="6" t="s">
        <v>336</v>
      </c>
      <c r="C128" s="601">
        <v>21881</v>
      </c>
    </row>
    <row r="129" spans="1:3" ht="12" customHeight="1" thickBot="1">
      <c r="A129" s="30" t="s">
        <v>21</v>
      </c>
      <c r="B129" s="98" t="s">
        <v>384</v>
      </c>
      <c r="C129" s="164">
        <f>+C130+C131+C132+C133</f>
        <v>0</v>
      </c>
    </row>
    <row r="130" spans="1:3" ht="12" customHeight="1">
      <c r="A130" s="272" t="s">
        <v>95</v>
      </c>
      <c r="B130" s="8" t="s">
        <v>337</v>
      </c>
      <c r="C130" s="142"/>
    </row>
    <row r="131" spans="1:3" ht="12" customHeight="1">
      <c r="A131" s="272" t="s">
        <v>96</v>
      </c>
      <c r="B131" s="8" t="s">
        <v>338</v>
      </c>
      <c r="C131" s="142"/>
    </row>
    <row r="132" spans="1:3" ht="12" customHeight="1">
      <c r="A132" s="272" t="s">
        <v>240</v>
      </c>
      <c r="B132" s="8" t="s">
        <v>339</v>
      </c>
      <c r="C132" s="142"/>
    </row>
    <row r="133" spans="1:3" s="70" customFormat="1" ht="12" customHeight="1" thickBot="1">
      <c r="A133" s="282" t="s">
        <v>241</v>
      </c>
      <c r="B133" s="6" t="s">
        <v>340</v>
      </c>
      <c r="C133" s="142"/>
    </row>
    <row r="134" spans="1:11" ht="12" customHeight="1" thickBot="1">
      <c r="A134" s="30" t="s">
        <v>22</v>
      </c>
      <c r="B134" s="98" t="s">
        <v>341</v>
      </c>
      <c r="C134" s="169">
        <f>+C135+C136+C137+C138</f>
        <v>0</v>
      </c>
      <c r="K134" s="141"/>
    </row>
    <row r="135" spans="1:3" ht="12.75">
      <c r="A135" s="272" t="s">
        <v>97</v>
      </c>
      <c r="B135" s="8" t="s">
        <v>342</v>
      </c>
      <c r="C135" s="142"/>
    </row>
    <row r="136" spans="1:3" ht="12" customHeight="1">
      <c r="A136" s="272" t="s">
        <v>98</v>
      </c>
      <c r="B136" s="8" t="s">
        <v>352</v>
      </c>
      <c r="C136" s="142"/>
    </row>
    <row r="137" spans="1:3" s="70" customFormat="1" ht="12" customHeight="1">
      <c r="A137" s="272" t="s">
        <v>253</v>
      </c>
      <c r="B137" s="8" t="s">
        <v>343</v>
      </c>
      <c r="C137" s="142"/>
    </row>
    <row r="138" spans="1:3" s="70" customFormat="1" ht="12" customHeight="1" thickBot="1">
      <c r="A138" s="282" t="s">
        <v>254</v>
      </c>
      <c r="B138" s="6" t="s">
        <v>344</v>
      </c>
      <c r="C138" s="142"/>
    </row>
    <row r="139" spans="1:3" s="70" customFormat="1" ht="12" customHeight="1" thickBot="1">
      <c r="A139" s="30" t="s">
        <v>23</v>
      </c>
      <c r="B139" s="98" t="s">
        <v>345</v>
      </c>
      <c r="C139" s="172">
        <f>+C140+C141+C142+C143</f>
        <v>0</v>
      </c>
    </row>
    <row r="140" spans="1:3" s="70" customFormat="1" ht="12" customHeight="1">
      <c r="A140" s="272" t="s">
        <v>145</v>
      </c>
      <c r="B140" s="8" t="s">
        <v>346</v>
      </c>
      <c r="C140" s="142"/>
    </row>
    <row r="141" spans="1:3" s="70" customFormat="1" ht="12" customHeight="1">
      <c r="A141" s="272" t="s">
        <v>146</v>
      </c>
      <c r="B141" s="8" t="s">
        <v>347</v>
      </c>
      <c r="C141" s="142"/>
    </row>
    <row r="142" spans="1:3" s="70" customFormat="1" ht="12" customHeight="1">
      <c r="A142" s="272" t="s">
        <v>173</v>
      </c>
      <c r="B142" s="8" t="s">
        <v>348</v>
      </c>
      <c r="C142" s="142"/>
    </row>
    <row r="143" spans="1:3" ht="12.75" customHeight="1" thickBot="1">
      <c r="A143" s="272" t="s">
        <v>256</v>
      </c>
      <c r="B143" s="8" t="s">
        <v>349</v>
      </c>
      <c r="C143" s="142"/>
    </row>
    <row r="144" spans="1:3" ht="12" customHeight="1" thickBot="1">
      <c r="A144" s="30" t="s">
        <v>24</v>
      </c>
      <c r="B144" s="98" t="s">
        <v>350</v>
      </c>
      <c r="C144" s="266">
        <f>+C125+C129+C134+C139</f>
        <v>355421</v>
      </c>
    </row>
    <row r="145" spans="1:3" ht="15" customHeight="1" thickBot="1">
      <c r="A145" s="284" t="s">
        <v>25</v>
      </c>
      <c r="B145" s="237" t="s">
        <v>351</v>
      </c>
      <c r="C145" s="266">
        <f>+C124+C144</f>
        <v>1412410</v>
      </c>
    </row>
    <row r="146" ht="13.5" thickBot="1"/>
    <row r="147" spans="1:3" ht="15" customHeight="1" thickBot="1">
      <c r="A147" s="138" t="s">
        <v>164</v>
      </c>
      <c r="B147" s="139"/>
      <c r="C147" s="96">
        <v>2</v>
      </c>
    </row>
    <row r="148" spans="1:3" ht="14.25" customHeight="1" thickBot="1">
      <c r="A148" s="138" t="s">
        <v>165</v>
      </c>
      <c r="B148" s="139"/>
      <c r="C148" s="96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 36/2014.(XII.2.) önkmormányzati rendelethez</oddHeader>
  </headerFooter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30">
      <selection activeCell="E122" sqref="E122"/>
    </sheetView>
  </sheetViews>
  <sheetFormatPr defaultColWidth="9.00390625" defaultRowHeight="12.75"/>
  <cols>
    <col min="1" max="1" width="19.50390625" style="308" customWidth="1"/>
    <col min="2" max="2" width="72.00390625" style="309" customWidth="1"/>
    <col min="3" max="3" width="25.00390625" style="310" customWidth="1"/>
    <col min="4" max="16384" width="9.375" style="2" customWidth="1"/>
  </cols>
  <sheetData>
    <row r="1" spans="1:3" s="1" customFormat="1" ht="16.5" customHeight="1" thickBot="1">
      <c r="A1" s="115"/>
      <c r="B1" s="117"/>
      <c r="C1" s="140"/>
    </row>
    <row r="2" spans="1:3" s="66" customFormat="1" ht="21" customHeight="1">
      <c r="A2" s="244" t="s">
        <v>63</v>
      </c>
      <c r="B2" s="218" t="s">
        <v>624</v>
      </c>
      <c r="C2" s="220" t="s">
        <v>51</v>
      </c>
    </row>
    <row r="3" spans="1:3" s="66" customFormat="1" ht="16.5" thickBot="1">
      <c r="A3" s="118" t="s">
        <v>161</v>
      </c>
      <c r="B3" s="219" t="s">
        <v>429</v>
      </c>
      <c r="C3" s="221">
        <v>2</v>
      </c>
    </row>
    <row r="4" spans="1:3" s="67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222" t="s">
        <v>54</v>
      </c>
    </row>
    <row r="6" spans="1:3" s="55" customFormat="1" ht="12.75" customHeight="1" thickBot="1">
      <c r="A6" s="111">
        <v>1</v>
      </c>
      <c r="B6" s="112">
        <v>2</v>
      </c>
      <c r="C6" s="113">
        <v>3</v>
      </c>
    </row>
    <row r="7" spans="1:3" s="55" customFormat="1" ht="15.75" customHeight="1" thickBot="1">
      <c r="A7" s="123"/>
      <c r="B7" s="124" t="s">
        <v>55</v>
      </c>
      <c r="C7" s="223"/>
    </row>
    <row r="8" spans="1:3" s="55" customFormat="1" ht="12" customHeight="1" thickBot="1">
      <c r="A8" s="30" t="s">
        <v>16</v>
      </c>
      <c r="B8" s="20" t="s">
        <v>196</v>
      </c>
      <c r="C8" s="164">
        <f>+C9+C10+C11+C12+C13+C14</f>
        <v>827938</v>
      </c>
    </row>
    <row r="9" spans="1:3" s="68" customFormat="1" ht="12" customHeight="1">
      <c r="A9" s="272" t="s">
        <v>99</v>
      </c>
      <c r="B9" s="254" t="s">
        <v>197</v>
      </c>
      <c r="C9" s="166">
        <v>253915</v>
      </c>
    </row>
    <row r="10" spans="1:3" s="69" customFormat="1" ht="12" customHeight="1">
      <c r="A10" s="273" t="s">
        <v>100</v>
      </c>
      <c r="B10" s="255" t="s">
        <v>198</v>
      </c>
      <c r="C10" s="168">
        <v>190125</v>
      </c>
    </row>
    <row r="11" spans="1:3" s="69" customFormat="1" ht="12" customHeight="1">
      <c r="A11" s="273" t="s">
        <v>101</v>
      </c>
      <c r="B11" s="255" t="s">
        <v>199</v>
      </c>
      <c r="C11" s="168">
        <v>314895</v>
      </c>
    </row>
    <row r="12" spans="1:3" s="69" customFormat="1" ht="12" customHeight="1">
      <c r="A12" s="273" t="s">
        <v>102</v>
      </c>
      <c r="B12" s="255" t="s">
        <v>200</v>
      </c>
      <c r="C12" s="168">
        <v>23953</v>
      </c>
    </row>
    <row r="13" spans="1:3" s="69" customFormat="1" ht="12" customHeight="1">
      <c r="A13" s="273" t="s">
        <v>123</v>
      </c>
      <c r="B13" s="255" t="s">
        <v>201</v>
      </c>
      <c r="C13" s="722">
        <v>11292</v>
      </c>
    </row>
    <row r="14" spans="1:3" s="68" customFormat="1" ht="12" customHeight="1" thickBot="1">
      <c r="A14" s="274" t="s">
        <v>103</v>
      </c>
      <c r="B14" s="256" t="s">
        <v>202</v>
      </c>
      <c r="C14" s="739">
        <v>33758</v>
      </c>
    </row>
    <row r="15" spans="1:3" s="68" customFormat="1" ht="12" customHeight="1" thickBot="1">
      <c r="A15" s="30" t="s">
        <v>17</v>
      </c>
      <c r="B15" s="159" t="s">
        <v>203</v>
      </c>
      <c r="C15" s="164">
        <f>+C16+C17+C18+C19+C20</f>
        <v>406786</v>
      </c>
    </row>
    <row r="16" spans="1:3" s="68" customFormat="1" ht="12" customHeight="1">
      <c r="A16" s="272" t="s">
        <v>105</v>
      </c>
      <c r="B16" s="254" t="s">
        <v>204</v>
      </c>
      <c r="C16" s="166"/>
    </row>
    <row r="17" spans="1:3" s="68" customFormat="1" ht="12" customHeight="1">
      <c r="A17" s="273" t="s">
        <v>106</v>
      </c>
      <c r="B17" s="255" t="s">
        <v>205</v>
      </c>
      <c r="C17" s="165"/>
    </row>
    <row r="18" spans="1:3" s="68" customFormat="1" ht="12" customHeight="1">
      <c r="A18" s="273" t="s">
        <v>107</v>
      </c>
      <c r="B18" s="255" t="s">
        <v>422</v>
      </c>
      <c r="C18" s="165"/>
    </row>
    <row r="19" spans="1:3" s="68" customFormat="1" ht="12" customHeight="1">
      <c r="A19" s="273" t="s">
        <v>108</v>
      </c>
      <c r="B19" s="255" t="s">
        <v>423</v>
      </c>
      <c r="C19" s="165"/>
    </row>
    <row r="20" spans="1:3" s="68" customFormat="1" ht="12" customHeight="1">
      <c r="A20" s="273" t="s">
        <v>109</v>
      </c>
      <c r="B20" s="255" t="s">
        <v>206</v>
      </c>
      <c r="C20" s="594">
        <v>406786</v>
      </c>
    </row>
    <row r="21" spans="1:3" s="69" customFormat="1" ht="12" customHeight="1" thickBot="1">
      <c r="A21" s="274" t="s">
        <v>118</v>
      </c>
      <c r="B21" s="256" t="s">
        <v>207</v>
      </c>
      <c r="C21" s="167"/>
    </row>
    <row r="22" spans="1:3" s="69" customFormat="1" ht="12" customHeight="1" thickBot="1">
      <c r="A22" s="30" t="s">
        <v>18</v>
      </c>
      <c r="B22" s="20" t="s">
        <v>208</v>
      </c>
      <c r="C22" s="164">
        <f>+C23+C24+C25+C26+C27</f>
        <v>16298</v>
      </c>
    </row>
    <row r="23" spans="1:3" s="69" customFormat="1" ht="12" customHeight="1">
      <c r="A23" s="272" t="s">
        <v>88</v>
      </c>
      <c r="B23" s="254" t="s">
        <v>209</v>
      </c>
      <c r="C23" s="298">
        <v>7621</v>
      </c>
    </row>
    <row r="24" spans="1:3" s="68" customFormat="1" ht="12" customHeight="1">
      <c r="A24" s="273" t="s">
        <v>89</v>
      </c>
      <c r="B24" s="255" t="s">
        <v>210</v>
      </c>
      <c r="C24" s="165"/>
    </row>
    <row r="25" spans="1:3" s="69" customFormat="1" ht="12" customHeight="1">
      <c r="A25" s="273" t="s">
        <v>90</v>
      </c>
      <c r="B25" s="255" t="s">
        <v>424</v>
      </c>
      <c r="C25" s="165"/>
    </row>
    <row r="26" spans="1:3" s="69" customFormat="1" ht="12" customHeight="1">
      <c r="A26" s="273" t="s">
        <v>91</v>
      </c>
      <c r="B26" s="255" t="s">
        <v>425</v>
      </c>
      <c r="C26" s="165"/>
    </row>
    <row r="27" spans="1:3" s="69" customFormat="1" ht="12" customHeight="1">
      <c r="A27" s="273" t="s">
        <v>135</v>
      </c>
      <c r="B27" s="255" t="s">
        <v>211</v>
      </c>
      <c r="C27" s="594">
        <v>8677</v>
      </c>
    </row>
    <row r="28" spans="1:3" s="69" customFormat="1" ht="12" customHeight="1" thickBot="1">
      <c r="A28" s="274" t="s">
        <v>136</v>
      </c>
      <c r="B28" s="256" t="s">
        <v>212</v>
      </c>
      <c r="C28" s="167"/>
    </row>
    <row r="29" spans="1:3" s="69" customFormat="1" ht="12" customHeight="1" thickBot="1">
      <c r="A29" s="30" t="s">
        <v>137</v>
      </c>
      <c r="B29" s="20" t="s">
        <v>213</v>
      </c>
      <c r="C29" s="169">
        <f>+C30+C33+C34+C35</f>
        <v>331983</v>
      </c>
    </row>
    <row r="30" spans="1:3" s="69" customFormat="1" ht="12" customHeight="1">
      <c r="A30" s="272" t="s">
        <v>214</v>
      </c>
      <c r="B30" s="254" t="s">
        <v>220</v>
      </c>
      <c r="C30" s="249">
        <f>+C31+C32</f>
        <v>296476</v>
      </c>
    </row>
    <row r="31" spans="1:3" s="69" customFormat="1" ht="12" customHeight="1">
      <c r="A31" s="273" t="s">
        <v>215</v>
      </c>
      <c r="B31" s="255" t="s">
        <v>221</v>
      </c>
      <c r="C31" s="168">
        <v>101900</v>
      </c>
    </row>
    <row r="32" spans="1:3" s="69" customFormat="1" ht="12" customHeight="1">
      <c r="A32" s="273" t="s">
        <v>216</v>
      </c>
      <c r="B32" s="255" t="s">
        <v>222</v>
      </c>
      <c r="C32" s="165">
        <v>194576</v>
      </c>
    </row>
    <row r="33" spans="1:3" s="69" customFormat="1" ht="12" customHeight="1">
      <c r="A33" s="273" t="s">
        <v>217</v>
      </c>
      <c r="B33" s="255" t="s">
        <v>223</v>
      </c>
      <c r="C33" s="165">
        <v>25507</v>
      </c>
    </row>
    <row r="34" spans="1:3" s="69" customFormat="1" ht="12" customHeight="1">
      <c r="A34" s="273" t="s">
        <v>218</v>
      </c>
      <c r="B34" s="255" t="s">
        <v>224</v>
      </c>
      <c r="C34" s="165">
        <v>3500</v>
      </c>
    </row>
    <row r="35" spans="1:3" s="69" customFormat="1" ht="12" customHeight="1" thickBot="1">
      <c r="A35" s="274" t="s">
        <v>219</v>
      </c>
      <c r="B35" s="256" t="s">
        <v>225</v>
      </c>
      <c r="C35" s="167">
        <v>6500</v>
      </c>
    </row>
    <row r="36" spans="1:3" s="69" customFormat="1" ht="12" customHeight="1" thickBot="1">
      <c r="A36" s="30" t="s">
        <v>20</v>
      </c>
      <c r="B36" s="20" t="s">
        <v>226</v>
      </c>
      <c r="C36" s="164">
        <f>SUM(C37:C46)</f>
        <v>14336</v>
      </c>
    </row>
    <row r="37" spans="1:3" s="69" customFormat="1" ht="12" customHeight="1">
      <c r="A37" s="272" t="s">
        <v>92</v>
      </c>
      <c r="B37" s="254" t="s">
        <v>229</v>
      </c>
      <c r="C37" s="657">
        <v>360</v>
      </c>
    </row>
    <row r="38" spans="1:3" s="69" customFormat="1" ht="12" customHeight="1">
      <c r="A38" s="273" t="s">
        <v>93</v>
      </c>
      <c r="B38" s="255" t="s">
        <v>230</v>
      </c>
      <c r="C38" s="165"/>
    </row>
    <row r="39" spans="1:3" s="69" customFormat="1" ht="12" customHeight="1">
      <c r="A39" s="273" t="s">
        <v>94</v>
      </c>
      <c r="B39" s="255" t="s">
        <v>231</v>
      </c>
      <c r="C39" s="165">
        <v>653</v>
      </c>
    </row>
    <row r="40" spans="1:3" s="69" customFormat="1" ht="12" customHeight="1">
      <c r="A40" s="273" t="s">
        <v>139</v>
      </c>
      <c r="B40" s="255" t="s">
        <v>232</v>
      </c>
      <c r="C40" s="594">
        <v>10095</v>
      </c>
    </row>
    <row r="41" spans="1:3" s="69" customFormat="1" ht="12" customHeight="1">
      <c r="A41" s="273" t="s">
        <v>140</v>
      </c>
      <c r="B41" s="255" t="s">
        <v>233</v>
      </c>
      <c r="C41" s="168"/>
    </row>
    <row r="42" spans="1:3" s="69" customFormat="1" ht="12" customHeight="1">
      <c r="A42" s="273" t="s">
        <v>141</v>
      </c>
      <c r="B42" s="255" t="s">
        <v>234</v>
      </c>
      <c r="C42" s="594">
        <v>1728</v>
      </c>
    </row>
    <row r="43" spans="1:3" s="69" customFormat="1" ht="12" customHeight="1">
      <c r="A43" s="273" t="s">
        <v>142</v>
      </c>
      <c r="B43" s="255" t="s">
        <v>235</v>
      </c>
      <c r="C43" s="168"/>
    </row>
    <row r="44" spans="1:3" s="69" customFormat="1" ht="12" customHeight="1">
      <c r="A44" s="273" t="s">
        <v>143</v>
      </c>
      <c r="B44" s="255" t="s">
        <v>236</v>
      </c>
      <c r="C44" s="168">
        <v>600</v>
      </c>
    </row>
    <row r="45" spans="1:3" s="69" customFormat="1" ht="12" customHeight="1">
      <c r="A45" s="273" t="s">
        <v>227</v>
      </c>
      <c r="B45" s="255" t="s">
        <v>237</v>
      </c>
      <c r="C45" s="168"/>
    </row>
    <row r="46" spans="1:3" s="69" customFormat="1" ht="12" customHeight="1" thickBot="1">
      <c r="A46" s="274" t="s">
        <v>228</v>
      </c>
      <c r="B46" s="256" t="s">
        <v>238</v>
      </c>
      <c r="C46" s="243">
        <v>900</v>
      </c>
    </row>
    <row r="47" spans="1:3" s="69" customFormat="1" ht="12" customHeight="1" thickBot="1">
      <c r="A47" s="30" t="s">
        <v>21</v>
      </c>
      <c r="B47" s="20" t="s">
        <v>239</v>
      </c>
      <c r="C47" s="164">
        <f>SUM(C48:C52)</f>
        <v>0</v>
      </c>
    </row>
    <row r="48" spans="1:3" s="69" customFormat="1" ht="12" customHeight="1">
      <c r="A48" s="272" t="s">
        <v>95</v>
      </c>
      <c r="B48" s="254" t="s">
        <v>243</v>
      </c>
      <c r="C48" s="298"/>
    </row>
    <row r="49" spans="1:3" s="69" customFormat="1" ht="12" customHeight="1">
      <c r="A49" s="273" t="s">
        <v>96</v>
      </c>
      <c r="B49" s="255" t="s">
        <v>244</v>
      </c>
      <c r="C49" s="168"/>
    </row>
    <row r="50" spans="1:3" s="69" customFormat="1" ht="12" customHeight="1">
      <c r="A50" s="273" t="s">
        <v>240</v>
      </c>
      <c r="B50" s="255" t="s">
        <v>245</v>
      </c>
      <c r="C50" s="168"/>
    </row>
    <row r="51" spans="1:3" s="69" customFormat="1" ht="12" customHeight="1">
      <c r="A51" s="273" t="s">
        <v>241</v>
      </c>
      <c r="B51" s="255" t="s">
        <v>246</v>
      </c>
      <c r="C51" s="168"/>
    </row>
    <row r="52" spans="1:3" s="69" customFormat="1" ht="12" customHeight="1" thickBot="1">
      <c r="A52" s="274" t="s">
        <v>242</v>
      </c>
      <c r="B52" s="256" t="s">
        <v>247</v>
      </c>
      <c r="C52" s="243"/>
    </row>
    <row r="53" spans="1:3" s="69" customFormat="1" ht="12" customHeight="1" thickBot="1">
      <c r="A53" s="30" t="s">
        <v>144</v>
      </c>
      <c r="B53" s="20" t="s">
        <v>248</v>
      </c>
      <c r="C53" s="164">
        <f>SUM(C54:C56)</f>
        <v>43126</v>
      </c>
    </row>
    <row r="54" spans="1:3" s="69" customFormat="1" ht="12" customHeight="1">
      <c r="A54" s="272" t="s">
        <v>97</v>
      </c>
      <c r="B54" s="254" t="s">
        <v>249</v>
      </c>
      <c r="C54" s="166"/>
    </row>
    <row r="55" spans="1:3" s="69" customFormat="1" ht="12" customHeight="1">
      <c r="A55" s="273" t="s">
        <v>98</v>
      </c>
      <c r="B55" s="255" t="s">
        <v>426</v>
      </c>
      <c r="C55" s="165"/>
    </row>
    <row r="56" spans="1:3" s="69" customFormat="1" ht="12" customHeight="1">
      <c r="A56" s="273" t="s">
        <v>253</v>
      </c>
      <c r="B56" s="255" t="s">
        <v>251</v>
      </c>
      <c r="C56" s="594">
        <v>43126</v>
      </c>
    </row>
    <row r="57" spans="1:3" s="69" customFormat="1" ht="12" customHeight="1" thickBot="1">
      <c r="A57" s="274" t="s">
        <v>254</v>
      </c>
      <c r="B57" s="256" t="s">
        <v>252</v>
      </c>
      <c r="C57" s="243">
        <v>14249</v>
      </c>
    </row>
    <row r="58" spans="1:3" s="69" customFormat="1" ht="12" customHeight="1" thickBot="1">
      <c r="A58" s="30" t="s">
        <v>23</v>
      </c>
      <c r="B58" s="159" t="s">
        <v>255</v>
      </c>
      <c r="C58" s="164">
        <f>SUM(C59:C61)</f>
        <v>42004</v>
      </c>
    </row>
    <row r="59" spans="1:3" s="69" customFormat="1" ht="12" customHeight="1">
      <c r="A59" s="272" t="s">
        <v>145</v>
      </c>
      <c r="B59" s="254" t="s">
        <v>257</v>
      </c>
      <c r="C59" s="168"/>
    </row>
    <row r="60" spans="1:3" s="69" customFormat="1" ht="12" customHeight="1">
      <c r="A60" s="273" t="s">
        <v>146</v>
      </c>
      <c r="B60" s="255" t="s">
        <v>427</v>
      </c>
      <c r="C60" s="168"/>
    </row>
    <row r="61" spans="1:3" s="69" customFormat="1" ht="12" customHeight="1">
      <c r="A61" s="273" t="s">
        <v>173</v>
      </c>
      <c r="B61" s="255" t="s">
        <v>258</v>
      </c>
      <c r="C61" s="168">
        <v>42004</v>
      </c>
    </row>
    <row r="62" spans="1:3" s="69" customFormat="1" ht="12" customHeight="1" thickBot="1">
      <c r="A62" s="274" t="s">
        <v>256</v>
      </c>
      <c r="B62" s="256" t="s">
        <v>259</v>
      </c>
      <c r="C62" s="168">
        <v>42004</v>
      </c>
    </row>
    <row r="63" spans="1:3" s="69" customFormat="1" ht="12" customHeight="1" thickBot="1">
      <c r="A63" s="30" t="s">
        <v>24</v>
      </c>
      <c r="B63" s="20" t="s">
        <v>260</v>
      </c>
      <c r="C63" s="169">
        <f>+C8+C15+C22+C29+C36+C47+C53+C58</f>
        <v>1682471</v>
      </c>
    </row>
    <row r="64" spans="1:3" s="69" customFormat="1" ht="12" customHeight="1" thickBot="1">
      <c r="A64" s="275" t="s">
        <v>385</v>
      </c>
      <c r="B64" s="159" t="s">
        <v>262</v>
      </c>
      <c r="C64" s="164">
        <f>SUM(C65:C67)</f>
        <v>0</v>
      </c>
    </row>
    <row r="65" spans="1:3" s="69" customFormat="1" ht="12" customHeight="1">
      <c r="A65" s="272" t="s">
        <v>295</v>
      </c>
      <c r="B65" s="254" t="s">
        <v>263</v>
      </c>
      <c r="C65" s="168"/>
    </row>
    <row r="66" spans="1:3" s="69" customFormat="1" ht="12" customHeight="1">
      <c r="A66" s="273" t="s">
        <v>304</v>
      </c>
      <c r="B66" s="255" t="s">
        <v>264</v>
      </c>
      <c r="C66" s="168"/>
    </row>
    <row r="67" spans="1:3" s="69" customFormat="1" ht="12" customHeight="1" thickBot="1">
      <c r="A67" s="274" t="s">
        <v>305</v>
      </c>
      <c r="B67" s="258" t="s">
        <v>265</v>
      </c>
      <c r="C67" s="168"/>
    </row>
    <row r="68" spans="1:3" s="69" customFormat="1" ht="12" customHeight="1" thickBot="1">
      <c r="A68" s="275" t="s">
        <v>266</v>
      </c>
      <c r="B68" s="159" t="s">
        <v>267</v>
      </c>
      <c r="C68" s="164">
        <f>SUM(C69:C72)</f>
        <v>0</v>
      </c>
    </row>
    <row r="69" spans="1:3" s="69" customFormat="1" ht="12" customHeight="1">
      <c r="A69" s="272" t="s">
        <v>124</v>
      </c>
      <c r="B69" s="254" t="s">
        <v>268</v>
      </c>
      <c r="C69" s="168"/>
    </row>
    <row r="70" spans="1:3" s="69" customFormat="1" ht="12" customHeight="1">
      <c r="A70" s="273" t="s">
        <v>125</v>
      </c>
      <c r="B70" s="255" t="s">
        <v>269</v>
      </c>
      <c r="C70" s="168"/>
    </row>
    <row r="71" spans="1:3" s="69" customFormat="1" ht="12" customHeight="1">
      <c r="A71" s="273" t="s">
        <v>296</v>
      </c>
      <c r="B71" s="255" t="s">
        <v>270</v>
      </c>
      <c r="C71" s="168"/>
    </row>
    <row r="72" spans="1:3" s="69" customFormat="1" ht="12" customHeight="1" thickBot="1">
      <c r="A72" s="274" t="s">
        <v>297</v>
      </c>
      <c r="B72" s="256" t="s">
        <v>271</v>
      </c>
      <c r="C72" s="168"/>
    </row>
    <row r="73" spans="1:3" s="69" customFormat="1" ht="12" customHeight="1" thickBot="1">
      <c r="A73" s="275" t="s">
        <v>272</v>
      </c>
      <c r="B73" s="159" t="s">
        <v>273</v>
      </c>
      <c r="C73" s="164">
        <f>SUM(C74:C75)</f>
        <v>228784</v>
      </c>
    </row>
    <row r="74" spans="1:3" s="69" customFormat="1" ht="12" customHeight="1">
      <c r="A74" s="272" t="s">
        <v>298</v>
      </c>
      <c r="B74" s="254" t="s">
        <v>274</v>
      </c>
      <c r="C74" s="168">
        <v>228784</v>
      </c>
    </row>
    <row r="75" spans="1:3" s="69" customFormat="1" ht="12" customHeight="1" thickBot="1">
      <c r="A75" s="274" t="s">
        <v>299</v>
      </c>
      <c r="B75" s="256" t="s">
        <v>275</v>
      </c>
      <c r="C75" s="168"/>
    </row>
    <row r="76" spans="1:3" s="68" customFormat="1" ht="12" customHeight="1" thickBot="1">
      <c r="A76" s="275" t="s">
        <v>276</v>
      </c>
      <c r="B76" s="159" t="s">
        <v>277</v>
      </c>
      <c r="C76" s="164">
        <f>SUM(C77:C79)</f>
        <v>0</v>
      </c>
    </row>
    <row r="77" spans="1:3" s="69" customFormat="1" ht="12" customHeight="1">
      <c r="A77" s="272" t="s">
        <v>300</v>
      </c>
      <c r="B77" s="254" t="s">
        <v>278</v>
      </c>
      <c r="C77" s="168"/>
    </row>
    <row r="78" spans="1:3" s="69" customFormat="1" ht="12" customHeight="1">
      <c r="A78" s="273" t="s">
        <v>301</v>
      </c>
      <c r="B78" s="255" t="s">
        <v>279</v>
      </c>
      <c r="C78" s="168"/>
    </row>
    <row r="79" spans="1:3" s="69" customFormat="1" ht="12" customHeight="1" thickBot="1">
      <c r="A79" s="274" t="s">
        <v>302</v>
      </c>
      <c r="B79" s="256" t="s">
        <v>280</v>
      </c>
      <c r="C79" s="168"/>
    </row>
    <row r="80" spans="1:3" s="69" customFormat="1" ht="12" customHeight="1" thickBot="1">
      <c r="A80" s="275" t="s">
        <v>281</v>
      </c>
      <c r="B80" s="159" t="s">
        <v>303</v>
      </c>
      <c r="C80" s="164">
        <f>SUM(C81:C84)</f>
        <v>0</v>
      </c>
    </row>
    <row r="81" spans="1:3" s="69" customFormat="1" ht="12" customHeight="1">
      <c r="A81" s="276" t="s">
        <v>282</v>
      </c>
      <c r="B81" s="254" t="s">
        <v>283</v>
      </c>
      <c r="C81" s="168"/>
    </row>
    <row r="82" spans="1:3" s="69" customFormat="1" ht="12" customHeight="1">
      <c r="A82" s="277" t="s">
        <v>284</v>
      </c>
      <c r="B82" s="255" t="s">
        <v>285</v>
      </c>
      <c r="C82" s="168"/>
    </row>
    <row r="83" spans="1:3" s="69" customFormat="1" ht="12" customHeight="1">
      <c r="A83" s="277" t="s">
        <v>286</v>
      </c>
      <c r="B83" s="255" t="s">
        <v>287</v>
      </c>
      <c r="C83" s="168"/>
    </row>
    <row r="84" spans="1:3" s="68" customFormat="1" ht="12" customHeight="1" thickBot="1">
      <c r="A84" s="278" t="s">
        <v>288</v>
      </c>
      <c r="B84" s="256" t="s">
        <v>289</v>
      </c>
      <c r="C84" s="168"/>
    </row>
    <row r="85" spans="1:3" s="68" customFormat="1" ht="12" customHeight="1" thickBot="1">
      <c r="A85" s="275" t="s">
        <v>290</v>
      </c>
      <c r="B85" s="159" t="s">
        <v>291</v>
      </c>
      <c r="C85" s="299"/>
    </row>
    <row r="86" spans="1:3" s="68" customFormat="1" ht="12" customHeight="1" thickBot="1">
      <c r="A86" s="275" t="s">
        <v>292</v>
      </c>
      <c r="B86" s="262" t="s">
        <v>293</v>
      </c>
      <c r="C86" s="169">
        <f>+C64+C68+C73+C76+C80+C85</f>
        <v>228784</v>
      </c>
    </row>
    <row r="87" spans="1:3" s="68" customFormat="1" ht="12" customHeight="1" thickBot="1">
      <c r="A87" s="279" t="s">
        <v>306</v>
      </c>
      <c r="B87" s="264" t="s">
        <v>415</v>
      </c>
      <c r="C87" s="169">
        <f>+C63+C86</f>
        <v>1911255</v>
      </c>
    </row>
    <row r="88" spans="1:3" s="69" customFormat="1" ht="15" customHeight="1">
      <c r="A88" s="129"/>
      <c r="B88" s="130"/>
      <c r="C88" s="228"/>
    </row>
    <row r="89" spans="1:3" ht="13.5" thickBot="1">
      <c r="A89" s="280"/>
      <c r="B89" s="132"/>
      <c r="C89" s="229"/>
    </row>
    <row r="90" spans="1:3" s="55" customFormat="1" ht="16.5" customHeight="1" thickBot="1">
      <c r="A90" s="133"/>
      <c r="B90" s="134" t="s">
        <v>56</v>
      </c>
      <c r="C90" s="230"/>
    </row>
    <row r="91" spans="1:3" s="70" customFormat="1" ht="12" customHeight="1" thickBot="1">
      <c r="A91" s="246" t="s">
        <v>16</v>
      </c>
      <c r="B91" s="29" t="s">
        <v>309</v>
      </c>
      <c r="C91" s="163">
        <f>SUM(C92:C96)</f>
        <v>568202</v>
      </c>
    </row>
    <row r="92" spans="1:3" ht="12" customHeight="1">
      <c r="A92" s="281" t="s">
        <v>99</v>
      </c>
      <c r="B92" s="9" t="s">
        <v>46</v>
      </c>
      <c r="C92" s="656">
        <v>247957</v>
      </c>
    </row>
    <row r="93" spans="1:3" ht="12" customHeight="1">
      <c r="A93" s="273" t="s">
        <v>100</v>
      </c>
      <c r="B93" s="7" t="s">
        <v>147</v>
      </c>
      <c r="C93" s="594">
        <v>35348</v>
      </c>
    </row>
    <row r="94" spans="1:3" ht="12" customHeight="1">
      <c r="A94" s="273" t="s">
        <v>101</v>
      </c>
      <c r="B94" s="7" t="s">
        <v>122</v>
      </c>
      <c r="C94" s="655">
        <v>156445</v>
      </c>
    </row>
    <row r="95" spans="1:3" ht="12" customHeight="1">
      <c r="A95" s="273" t="s">
        <v>102</v>
      </c>
      <c r="B95" s="10" t="s">
        <v>148</v>
      </c>
      <c r="C95" s="243"/>
    </row>
    <row r="96" spans="1:3" ht="12" customHeight="1">
      <c r="A96" s="273" t="s">
        <v>113</v>
      </c>
      <c r="B96" s="18" t="s">
        <v>149</v>
      </c>
      <c r="C96" s="243">
        <v>128452</v>
      </c>
    </row>
    <row r="97" spans="1:3" ht="12" customHeight="1">
      <c r="A97" s="273" t="s">
        <v>103</v>
      </c>
      <c r="B97" s="7" t="s">
        <v>310</v>
      </c>
      <c r="C97" s="243">
        <v>10965</v>
      </c>
    </row>
    <row r="98" spans="1:3" ht="12" customHeight="1">
      <c r="A98" s="273" t="s">
        <v>104</v>
      </c>
      <c r="B98" s="102" t="s">
        <v>311</v>
      </c>
      <c r="C98" s="243"/>
    </row>
    <row r="99" spans="1:3" ht="12" customHeight="1">
      <c r="A99" s="273" t="s">
        <v>114</v>
      </c>
      <c r="B99" s="103" t="s">
        <v>312</v>
      </c>
      <c r="C99" s="243"/>
    </row>
    <row r="100" spans="1:3" ht="12" customHeight="1">
      <c r="A100" s="273" t="s">
        <v>115</v>
      </c>
      <c r="B100" s="103" t="s">
        <v>313</v>
      </c>
      <c r="C100" s="243"/>
    </row>
    <row r="101" spans="1:3" ht="12" customHeight="1">
      <c r="A101" s="273" t="s">
        <v>116</v>
      </c>
      <c r="B101" s="102" t="s">
        <v>314</v>
      </c>
      <c r="C101" s="243">
        <v>104040</v>
      </c>
    </row>
    <row r="102" spans="1:3" ht="12" customHeight="1">
      <c r="A102" s="273" t="s">
        <v>117</v>
      </c>
      <c r="B102" s="102" t="s">
        <v>315</v>
      </c>
      <c r="C102" s="243"/>
    </row>
    <row r="103" spans="1:3" ht="12" customHeight="1">
      <c r="A103" s="273" t="s">
        <v>119</v>
      </c>
      <c r="B103" s="103" t="s">
        <v>316</v>
      </c>
      <c r="C103" s="243"/>
    </row>
    <row r="104" spans="1:3" ht="12" customHeight="1">
      <c r="A104" s="282" t="s">
        <v>150</v>
      </c>
      <c r="B104" s="104" t="s">
        <v>317</v>
      </c>
      <c r="C104" s="243"/>
    </row>
    <row r="105" spans="1:3" ht="12" customHeight="1">
      <c r="A105" s="273" t="s">
        <v>307</v>
      </c>
      <c r="B105" s="104" t="s">
        <v>318</v>
      </c>
      <c r="C105" s="243"/>
    </row>
    <row r="106" spans="1:3" ht="12" customHeight="1" thickBot="1">
      <c r="A106" s="283" t="s">
        <v>308</v>
      </c>
      <c r="B106" s="105" t="s">
        <v>319</v>
      </c>
      <c r="C106" s="600">
        <v>13447</v>
      </c>
    </row>
    <row r="107" spans="1:3" ht="12" customHeight="1" thickBot="1">
      <c r="A107" s="30" t="s">
        <v>17</v>
      </c>
      <c r="B107" s="28" t="s">
        <v>320</v>
      </c>
      <c r="C107" s="164">
        <f>+C108+C110+C112</f>
        <v>104939</v>
      </c>
    </row>
    <row r="108" spans="1:3" ht="12" customHeight="1">
      <c r="A108" s="272" t="s">
        <v>105</v>
      </c>
      <c r="B108" s="7" t="s">
        <v>171</v>
      </c>
      <c r="C108" s="657">
        <v>78650</v>
      </c>
    </row>
    <row r="109" spans="1:3" ht="12" customHeight="1">
      <c r="A109" s="272" t="s">
        <v>106</v>
      </c>
      <c r="B109" s="11" t="s">
        <v>324</v>
      </c>
      <c r="C109" s="657">
        <v>51370</v>
      </c>
    </row>
    <row r="110" spans="1:3" ht="12" customHeight="1">
      <c r="A110" s="272" t="s">
        <v>107</v>
      </c>
      <c r="B110" s="11" t="s">
        <v>151</v>
      </c>
      <c r="C110" s="594">
        <v>18327</v>
      </c>
    </row>
    <row r="111" spans="1:3" ht="12" customHeight="1">
      <c r="A111" s="272" t="s">
        <v>108</v>
      </c>
      <c r="B111" s="11" t="s">
        <v>325</v>
      </c>
      <c r="C111" s="601"/>
    </row>
    <row r="112" spans="1:3" ht="12" customHeight="1">
      <c r="A112" s="272" t="s">
        <v>109</v>
      </c>
      <c r="B112" s="161" t="s">
        <v>174</v>
      </c>
      <c r="C112" s="601">
        <v>7962</v>
      </c>
    </row>
    <row r="113" spans="1:3" ht="12" customHeight="1">
      <c r="A113" s="272" t="s">
        <v>118</v>
      </c>
      <c r="B113" s="160" t="s">
        <v>428</v>
      </c>
      <c r="C113" s="601"/>
    </row>
    <row r="114" spans="1:3" ht="12" customHeight="1">
      <c r="A114" s="272" t="s">
        <v>120</v>
      </c>
      <c r="B114" s="250" t="s">
        <v>330</v>
      </c>
      <c r="C114" s="601"/>
    </row>
    <row r="115" spans="1:3" ht="12" customHeight="1">
      <c r="A115" s="272" t="s">
        <v>152</v>
      </c>
      <c r="B115" s="103" t="s">
        <v>313</v>
      </c>
      <c r="C115" s="601"/>
    </row>
    <row r="116" spans="1:3" ht="12" customHeight="1">
      <c r="A116" s="272" t="s">
        <v>153</v>
      </c>
      <c r="B116" s="103" t="s">
        <v>329</v>
      </c>
      <c r="C116" s="601">
        <v>222</v>
      </c>
    </row>
    <row r="117" spans="1:3" ht="12" customHeight="1">
      <c r="A117" s="272" t="s">
        <v>154</v>
      </c>
      <c r="B117" s="103" t="s">
        <v>328</v>
      </c>
      <c r="C117" s="601"/>
    </row>
    <row r="118" spans="1:3" ht="12" customHeight="1">
      <c r="A118" s="272" t="s">
        <v>321</v>
      </c>
      <c r="B118" s="103" t="s">
        <v>316</v>
      </c>
      <c r="C118" s="601"/>
    </row>
    <row r="119" spans="1:3" ht="12" customHeight="1">
      <c r="A119" s="272" t="s">
        <v>322</v>
      </c>
      <c r="B119" s="103" t="s">
        <v>327</v>
      </c>
      <c r="C119" s="601"/>
    </row>
    <row r="120" spans="1:3" ht="12" customHeight="1" thickBot="1">
      <c r="A120" s="282" t="s">
        <v>323</v>
      </c>
      <c r="B120" s="103" t="s">
        <v>326</v>
      </c>
      <c r="C120" s="634">
        <v>7740</v>
      </c>
    </row>
    <row r="121" spans="1:3" ht="12" customHeight="1" thickBot="1">
      <c r="A121" s="30" t="s">
        <v>18</v>
      </c>
      <c r="B121" s="98" t="s">
        <v>331</v>
      </c>
      <c r="C121" s="164">
        <f>+C122+C123</f>
        <v>66829</v>
      </c>
    </row>
    <row r="122" spans="1:3" ht="12" customHeight="1">
      <c r="A122" s="272" t="s">
        <v>88</v>
      </c>
      <c r="B122" s="8" t="s">
        <v>58</v>
      </c>
      <c r="C122" s="657">
        <v>5049</v>
      </c>
    </row>
    <row r="123" spans="1:3" ht="12" customHeight="1" thickBot="1">
      <c r="A123" s="274" t="s">
        <v>89</v>
      </c>
      <c r="B123" s="11" t="s">
        <v>59</v>
      </c>
      <c r="C123" s="655">
        <v>61780</v>
      </c>
    </row>
    <row r="124" spans="1:3" ht="12" customHeight="1" thickBot="1">
      <c r="A124" s="30" t="s">
        <v>19</v>
      </c>
      <c r="B124" s="98" t="s">
        <v>332</v>
      </c>
      <c r="C124" s="164">
        <f>+C91+C107+C121</f>
        <v>739970</v>
      </c>
    </row>
    <row r="125" spans="1:3" ht="12" customHeight="1" thickBot="1">
      <c r="A125" s="30" t="s">
        <v>20</v>
      </c>
      <c r="B125" s="98" t="s">
        <v>333</v>
      </c>
      <c r="C125" s="164">
        <f>+C126+C127+C128</f>
        <v>0</v>
      </c>
    </row>
    <row r="126" spans="1:3" s="70" customFormat="1" ht="12" customHeight="1">
      <c r="A126" s="272" t="s">
        <v>92</v>
      </c>
      <c r="B126" s="8" t="s">
        <v>334</v>
      </c>
      <c r="C126" s="142"/>
    </row>
    <row r="127" spans="1:3" ht="12" customHeight="1">
      <c r="A127" s="272" t="s">
        <v>93</v>
      </c>
      <c r="B127" s="8" t="s">
        <v>335</v>
      </c>
      <c r="C127" s="142"/>
    </row>
    <row r="128" spans="1:3" ht="12" customHeight="1" thickBot="1">
      <c r="A128" s="282" t="s">
        <v>94</v>
      </c>
      <c r="B128" s="6" t="s">
        <v>336</v>
      </c>
      <c r="C128" s="142"/>
    </row>
    <row r="129" spans="1:3" ht="12" customHeight="1" thickBot="1">
      <c r="A129" s="30" t="s">
        <v>21</v>
      </c>
      <c r="B129" s="98" t="s">
        <v>384</v>
      </c>
      <c r="C129" s="164">
        <f>+C130+C131+C132+C133</f>
        <v>0</v>
      </c>
    </row>
    <row r="130" spans="1:3" ht="12" customHeight="1">
      <c r="A130" s="272" t="s">
        <v>95</v>
      </c>
      <c r="B130" s="8" t="s">
        <v>337</v>
      </c>
      <c r="C130" s="142"/>
    </row>
    <row r="131" spans="1:3" ht="12" customHeight="1">
      <c r="A131" s="272" t="s">
        <v>96</v>
      </c>
      <c r="B131" s="8" t="s">
        <v>338</v>
      </c>
      <c r="C131" s="142"/>
    </row>
    <row r="132" spans="1:3" ht="12" customHeight="1">
      <c r="A132" s="272" t="s">
        <v>240</v>
      </c>
      <c r="B132" s="8" t="s">
        <v>339</v>
      </c>
      <c r="C132" s="142"/>
    </row>
    <row r="133" spans="1:3" s="70" customFormat="1" ht="12" customHeight="1" thickBot="1">
      <c r="A133" s="282" t="s">
        <v>241</v>
      </c>
      <c r="B133" s="6" t="s">
        <v>340</v>
      </c>
      <c r="C133" s="142"/>
    </row>
    <row r="134" spans="1:11" ht="12" customHeight="1" thickBot="1">
      <c r="A134" s="30" t="s">
        <v>22</v>
      </c>
      <c r="B134" s="98" t="s">
        <v>341</v>
      </c>
      <c r="C134" s="169">
        <f>+C135+C136+C137+C138</f>
        <v>0</v>
      </c>
      <c r="K134" s="141"/>
    </row>
    <row r="135" spans="1:3" ht="12.75">
      <c r="A135" s="272" t="s">
        <v>97</v>
      </c>
      <c r="B135" s="8" t="s">
        <v>342</v>
      </c>
      <c r="C135" s="142"/>
    </row>
    <row r="136" spans="1:3" ht="12" customHeight="1">
      <c r="A136" s="272" t="s">
        <v>98</v>
      </c>
      <c r="B136" s="8" t="s">
        <v>352</v>
      </c>
      <c r="C136" s="142"/>
    </row>
    <row r="137" spans="1:3" s="70" customFormat="1" ht="12" customHeight="1">
      <c r="A137" s="272" t="s">
        <v>253</v>
      </c>
      <c r="B137" s="8" t="s">
        <v>343</v>
      </c>
      <c r="C137" s="142"/>
    </row>
    <row r="138" spans="1:3" s="70" customFormat="1" ht="12" customHeight="1" thickBot="1">
      <c r="A138" s="282" t="s">
        <v>254</v>
      </c>
      <c r="B138" s="6" t="s">
        <v>344</v>
      </c>
      <c r="C138" s="142"/>
    </row>
    <row r="139" spans="1:3" s="70" customFormat="1" ht="12" customHeight="1" thickBot="1">
      <c r="A139" s="30" t="s">
        <v>23</v>
      </c>
      <c r="B139" s="98" t="s">
        <v>345</v>
      </c>
      <c r="C139" s="172">
        <f>+C140+C141+C142+C143</f>
        <v>0</v>
      </c>
    </row>
    <row r="140" spans="1:3" s="70" customFormat="1" ht="12" customHeight="1">
      <c r="A140" s="272" t="s">
        <v>145</v>
      </c>
      <c r="B140" s="8" t="s">
        <v>346</v>
      </c>
      <c r="C140" s="142"/>
    </row>
    <row r="141" spans="1:3" s="70" customFormat="1" ht="12" customHeight="1">
      <c r="A141" s="272" t="s">
        <v>146</v>
      </c>
      <c r="B141" s="8" t="s">
        <v>347</v>
      </c>
      <c r="C141" s="142"/>
    </row>
    <row r="142" spans="1:3" s="70" customFormat="1" ht="12" customHeight="1">
      <c r="A142" s="272" t="s">
        <v>173</v>
      </c>
      <c r="B142" s="8" t="s">
        <v>348</v>
      </c>
      <c r="C142" s="142"/>
    </row>
    <row r="143" spans="1:3" ht="12.75" customHeight="1" thickBot="1">
      <c r="A143" s="272" t="s">
        <v>256</v>
      </c>
      <c r="B143" s="8" t="s">
        <v>349</v>
      </c>
      <c r="C143" s="142"/>
    </row>
    <row r="144" spans="1:3" ht="12" customHeight="1" thickBot="1">
      <c r="A144" s="30" t="s">
        <v>24</v>
      </c>
      <c r="B144" s="98" t="s">
        <v>350</v>
      </c>
      <c r="C144" s="266">
        <f>+C125+C129+C134+C139</f>
        <v>0</v>
      </c>
    </row>
    <row r="145" spans="1:3" ht="15" customHeight="1" thickBot="1">
      <c r="A145" s="284" t="s">
        <v>25</v>
      </c>
      <c r="B145" s="237" t="s">
        <v>351</v>
      </c>
      <c r="C145" s="266">
        <f>+C124+C144</f>
        <v>739970</v>
      </c>
    </row>
    <row r="146" ht="13.5" thickBot="1"/>
    <row r="147" spans="1:3" ht="15" customHeight="1" thickBot="1">
      <c r="A147" s="138" t="s">
        <v>164</v>
      </c>
      <c r="B147" s="139"/>
      <c r="C147" s="96">
        <v>2</v>
      </c>
    </row>
    <row r="148" spans="1:3" ht="14.25" customHeight="1" thickBot="1">
      <c r="A148" s="138" t="s">
        <v>165</v>
      </c>
      <c r="B148" s="139"/>
      <c r="C148" s="96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36/2014.(XII.2.) önkormányzati rendelethez</oddHeader>
  </headerFooter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21">
      <selection activeCell="F100" sqref="F100"/>
    </sheetView>
  </sheetViews>
  <sheetFormatPr defaultColWidth="9.00390625" defaultRowHeight="12.75"/>
  <cols>
    <col min="1" max="1" width="19.50390625" style="308" customWidth="1"/>
    <col min="2" max="2" width="72.00390625" style="309" customWidth="1"/>
    <col min="3" max="3" width="25.00390625" style="310" customWidth="1"/>
    <col min="4" max="16384" width="9.375" style="2" customWidth="1"/>
  </cols>
  <sheetData>
    <row r="1" spans="1:3" s="1" customFormat="1" ht="16.5" customHeight="1" thickBot="1">
      <c r="A1" s="115"/>
      <c r="B1" s="117"/>
      <c r="C1" s="140"/>
    </row>
    <row r="2" spans="1:3" s="66" customFormat="1" ht="21" customHeight="1">
      <c r="A2" s="244" t="s">
        <v>63</v>
      </c>
      <c r="B2" s="218" t="s">
        <v>624</v>
      </c>
      <c r="C2" s="220" t="s">
        <v>51</v>
      </c>
    </row>
    <row r="3" spans="1:3" s="66" customFormat="1" ht="16.5" thickBot="1">
      <c r="A3" s="118" t="s">
        <v>161</v>
      </c>
      <c r="B3" s="219" t="s">
        <v>430</v>
      </c>
      <c r="C3" s="221">
        <v>3</v>
      </c>
    </row>
    <row r="4" spans="1:3" s="67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222" t="s">
        <v>54</v>
      </c>
    </row>
    <row r="6" spans="1:3" s="55" customFormat="1" ht="12.75" customHeight="1" thickBot="1">
      <c r="A6" s="111">
        <v>1</v>
      </c>
      <c r="B6" s="112">
        <v>2</v>
      </c>
      <c r="C6" s="113">
        <v>3</v>
      </c>
    </row>
    <row r="7" spans="1:3" s="55" customFormat="1" ht="15.75" customHeight="1" thickBot="1">
      <c r="A7" s="123"/>
      <c r="B7" s="124" t="s">
        <v>55</v>
      </c>
      <c r="C7" s="223"/>
    </row>
    <row r="8" spans="1:3" s="55" customFormat="1" ht="12" customHeight="1" thickBot="1">
      <c r="A8" s="30" t="s">
        <v>16</v>
      </c>
      <c r="B8" s="20" t="s">
        <v>196</v>
      </c>
      <c r="C8" s="164">
        <f>+C9+C10+C11+C12+C13+C14</f>
        <v>238100</v>
      </c>
    </row>
    <row r="9" spans="1:3" s="68" customFormat="1" ht="12" customHeight="1">
      <c r="A9" s="272" t="s">
        <v>99</v>
      </c>
      <c r="B9" s="254" t="s">
        <v>197</v>
      </c>
      <c r="C9" s="166"/>
    </row>
    <row r="10" spans="1:3" s="69" customFormat="1" ht="12" customHeight="1">
      <c r="A10" s="273" t="s">
        <v>100</v>
      </c>
      <c r="B10" s="255" t="s">
        <v>198</v>
      </c>
      <c r="C10" s="165"/>
    </row>
    <row r="11" spans="1:3" s="69" customFormat="1" ht="12" customHeight="1">
      <c r="A11" s="273" t="s">
        <v>101</v>
      </c>
      <c r="B11" s="255" t="s">
        <v>199</v>
      </c>
      <c r="C11" s="165">
        <v>212950</v>
      </c>
    </row>
    <row r="12" spans="1:3" s="69" customFormat="1" ht="12" customHeight="1">
      <c r="A12" s="273" t="s">
        <v>102</v>
      </c>
      <c r="B12" s="255" t="s">
        <v>200</v>
      </c>
      <c r="C12" s="165"/>
    </row>
    <row r="13" spans="1:3" s="69" customFormat="1" ht="12" customHeight="1">
      <c r="A13" s="273" t="s">
        <v>123</v>
      </c>
      <c r="B13" s="255" t="s">
        <v>201</v>
      </c>
      <c r="C13" s="307">
        <v>11492</v>
      </c>
    </row>
    <row r="14" spans="1:3" s="68" customFormat="1" ht="12" customHeight="1" thickBot="1">
      <c r="A14" s="274" t="s">
        <v>103</v>
      </c>
      <c r="B14" s="256" t="s">
        <v>202</v>
      </c>
      <c r="C14" s="648">
        <v>13658</v>
      </c>
    </row>
    <row r="15" spans="1:3" s="68" customFormat="1" ht="12" customHeight="1" thickBot="1">
      <c r="A15" s="30" t="s">
        <v>17</v>
      </c>
      <c r="B15" s="159" t="s">
        <v>203</v>
      </c>
      <c r="C15" s="164">
        <f>+C16+C17+C18+C19+C20</f>
        <v>2310</v>
      </c>
    </row>
    <row r="16" spans="1:3" s="68" customFormat="1" ht="12" customHeight="1">
      <c r="A16" s="272" t="s">
        <v>105</v>
      </c>
      <c r="B16" s="254" t="s">
        <v>204</v>
      </c>
      <c r="C16" s="166"/>
    </row>
    <row r="17" spans="1:3" s="68" customFormat="1" ht="12" customHeight="1">
      <c r="A17" s="273" t="s">
        <v>106</v>
      </c>
      <c r="B17" s="255" t="s">
        <v>205</v>
      </c>
      <c r="C17" s="165"/>
    </row>
    <row r="18" spans="1:3" s="68" customFormat="1" ht="12" customHeight="1">
      <c r="A18" s="273" t="s">
        <v>107</v>
      </c>
      <c r="B18" s="255" t="s">
        <v>422</v>
      </c>
      <c r="C18" s="165"/>
    </row>
    <row r="19" spans="1:3" s="68" customFormat="1" ht="12" customHeight="1">
      <c r="A19" s="273" t="s">
        <v>108</v>
      </c>
      <c r="B19" s="255" t="s">
        <v>423</v>
      </c>
      <c r="C19" s="165"/>
    </row>
    <row r="20" spans="1:3" s="68" customFormat="1" ht="12" customHeight="1">
      <c r="A20" s="273" t="s">
        <v>109</v>
      </c>
      <c r="B20" s="255" t="s">
        <v>206</v>
      </c>
      <c r="C20" s="594">
        <v>2310</v>
      </c>
    </row>
    <row r="21" spans="1:3" s="69" customFormat="1" ht="12" customHeight="1" thickBot="1">
      <c r="A21" s="274" t="s">
        <v>118</v>
      </c>
      <c r="B21" s="256" t="s">
        <v>207</v>
      </c>
      <c r="C21" s="167"/>
    </row>
    <row r="22" spans="1:3" s="69" customFormat="1" ht="12" customHeight="1" thickBot="1">
      <c r="A22" s="30" t="s">
        <v>18</v>
      </c>
      <c r="B22" s="20" t="s">
        <v>208</v>
      </c>
      <c r="C22" s="164">
        <f>+C23+C24+C25+C26+C27</f>
        <v>258707</v>
      </c>
    </row>
    <row r="23" spans="1:3" s="69" customFormat="1" ht="12" customHeight="1">
      <c r="A23" s="272" t="s">
        <v>88</v>
      </c>
      <c r="B23" s="254" t="s">
        <v>209</v>
      </c>
      <c r="C23" s="298">
        <v>258707</v>
      </c>
    </row>
    <row r="24" spans="1:3" s="68" customFormat="1" ht="12" customHeight="1">
      <c r="A24" s="273" t="s">
        <v>89</v>
      </c>
      <c r="B24" s="255" t="s">
        <v>210</v>
      </c>
      <c r="C24" s="165"/>
    </row>
    <row r="25" spans="1:3" s="69" customFormat="1" ht="12" customHeight="1">
      <c r="A25" s="273" t="s">
        <v>90</v>
      </c>
      <c r="B25" s="255" t="s">
        <v>424</v>
      </c>
      <c r="C25" s="165"/>
    </row>
    <row r="26" spans="1:3" s="69" customFormat="1" ht="12" customHeight="1">
      <c r="A26" s="273" t="s">
        <v>91</v>
      </c>
      <c r="B26" s="255" t="s">
        <v>425</v>
      </c>
      <c r="C26" s="165"/>
    </row>
    <row r="27" spans="1:3" s="69" customFormat="1" ht="12" customHeight="1">
      <c r="A27" s="273" t="s">
        <v>135</v>
      </c>
      <c r="B27" s="255" t="s">
        <v>211</v>
      </c>
      <c r="C27" s="165"/>
    </row>
    <row r="28" spans="1:3" s="69" customFormat="1" ht="12" customHeight="1" thickBot="1">
      <c r="A28" s="274" t="s">
        <v>136</v>
      </c>
      <c r="B28" s="256" t="s">
        <v>212</v>
      </c>
      <c r="C28" s="167"/>
    </row>
    <row r="29" spans="1:3" s="69" customFormat="1" ht="12" customHeight="1" thickBot="1">
      <c r="A29" s="30" t="s">
        <v>137</v>
      </c>
      <c r="B29" s="20" t="s">
        <v>213</v>
      </c>
      <c r="C29" s="169">
        <f>+C30+C33+C34+C35</f>
        <v>0</v>
      </c>
    </row>
    <row r="30" spans="1:3" s="69" customFormat="1" ht="12" customHeight="1">
      <c r="A30" s="272" t="s">
        <v>214</v>
      </c>
      <c r="B30" s="254" t="s">
        <v>220</v>
      </c>
      <c r="C30" s="249">
        <f>+C31+C32</f>
        <v>0</v>
      </c>
    </row>
    <row r="31" spans="1:3" s="69" customFormat="1" ht="12" customHeight="1">
      <c r="A31" s="273" t="s">
        <v>215</v>
      </c>
      <c r="B31" s="255" t="s">
        <v>221</v>
      </c>
      <c r="C31" s="165"/>
    </row>
    <row r="32" spans="1:3" s="69" customFormat="1" ht="12" customHeight="1">
      <c r="A32" s="273" t="s">
        <v>216</v>
      </c>
      <c r="B32" s="255" t="s">
        <v>222</v>
      </c>
      <c r="C32" s="165"/>
    </row>
    <row r="33" spans="1:3" s="69" customFormat="1" ht="12" customHeight="1">
      <c r="A33" s="273" t="s">
        <v>217</v>
      </c>
      <c r="B33" s="255" t="s">
        <v>223</v>
      </c>
      <c r="C33" s="165"/>
    </row>
    <row r="34" spans="1:3" s="69" customFormat="1" ht="12" customHeight="1">
      <c r="A34" s="273" t="s">
        <v>218</v>
      </c>
      <c r="B34" s="255" t="s">
        <v>224</v>
      </c>
      <c r="C34" s="165"/>
    </row>
    <row r="35" spans="1:3" s="69" customFormat="1" ht="12" customHeight="1" thickBot="1">
      <c r="A35" s="274" t="s">
        <v>219</v>
      </c>
      <c r="B35" s="256" t="s">
        <v>225</v>
      </c>
      <c r="C35" s="167"/>
    </row>
    <row r="36" spans="1:3" s="69" customFormat="1" ht="12" customHeight="1" thickBot="1">
      <c r="A36" s="30" t="s">
        <v>20</v>
      </c>
      <c r="B36" s="20" t="s">
        <v>226</v>
      </c>
      <c r="C36" s="164">
        <f>SUM(C37:C46)</f>
        <v>19903</v>
      </c>
    </row>
    <row r="37" spans="1:3" s="69" customFormat="1" ht="12" customHeight="1">
      <c r="A37" s="272" t="s">
        <v>92</v>
      </c>
      <c r="B37" s="254" t="s">
        <v>229</v>
      </c>
      <c r="C37" s="166"/>
    </row>
    <row r="38" spans="1:3" s="69" customFormat="1" ht="12" customHeight="1">
      <c r="A38" s="273" t="s">
        <v>93</v>
      </c>
      <c r="B38" s="255" t="s">
        <v>230</v>
      </c>
      <c r="C38" s="594"/>
    </row>
    <row r="39" spans="1:3" s="69" customFormat="1" ht="12" customHeight="1">
      <c r="A39" s="273" t="s">
        <v>94</v>
      </c>
      <c r="B39" s="255" t="s">
        <v>231</v>
      </c>
      <c r="C39" s="594">
        <v>4706</v>
      </c>
    </row>
    <row r="40" spans="1:3" s="69" customFormat="1" ht="12" customHeight="1">
      <c r="A40" s="273" t="s">
        <v>139</v>
      </c>
      <c r="B40" s="255" t="s">
        <v>232</v>
      </c>
      <c r="C40" s="165">
        <v>11809</v>
      </c>
    </row>
    <row r="41" spans="1:3" s="69" customFormat="1" ht="12" customHeight="1">
      <c r="A41" s="273" t="s">
        <v>140</v>
      </c>
      <c r="B41" s="255" t="s">
        <v>233</v>
      </c>
      <c r="C41" s="165"/>
    </row>
    <row r="42" spans="1:3" s="69" customFormat="1" ht="12" customHeight="1">
      <c r="A42" s="273" t="s">
        <v>141</v>
      </c>
      <c r="B42" s="255" t="s">
        <v>234</v>
      </c>
      <c r="C42" s="165">
        <v>3188</v>
      </c>
    </row>
    <row r="43" spans="1:3" s="69" customFormat="1" ht="12" customHeight="1">
      <c r="A43" s="273" t="s">
        <v>142</v>
      </c>
      <c r="B43" s="255" t="s">
        <v>235</v>
      </c>
      <c r="C43" s="165"/>
    </row>
    <row r="44" spans="1:3" s="69" customFormat="1" ht="12" customHeight="1">
      <c r="A44" s="273" t="s">
        <v>143</v>
      </c>
      <c r="B44" s="255" t="s">
        <v>236</v>
      </c>
      <c r="C44" s="165"/>
    </row>
    <row r="45" spans="1:3" s="69" customFormat="1" ht="12" customHeight="1">
      <c r="A45" s="273" t="s">
        <v>227</v>
      </c>
      <c r="B45" s="255" t="s">
        <v>237</v>
      </c>
      <c r="C45" s="168"/>
    </row>
    <row r="46" spans="1:3" s="69" customFormat="1" ht="12" customHeight="1" thickBot="1">
      <c r="A46" s="274" t="s">
        <v>228</v>
      </c>
      <c r="B46" s="256" t="s">
        <v>238</v>
      </c>
      <c r="C46" s="655">
        <v>200</v>
      </c>
    </row>
    <row r="47" spans="1:3" s="69" customFormat="1" ht="12" customHeight="1" thickBot="1">
      <c r="A47" s="30" t="s">
        <v>21</v>
      </c>
      <c r="B47" s="20" t="s">
        <v>239</v>
      </c>
      <c r="C47" s="164">
        <f>SUM(C48:C52)</f>
        <v>25258</v>
      </c>
    </row>
    <row r="48" spans="1:3" s="69" customFormat="1" ht="12" customHeight="1">
      <c r="A48" s="272" t="s">
        <v>95</v>
      </c>
      <c r="B48" s="254" t="s">
        <v>243</v>
      </c>
      <c r="C48" s="298"/>
    </row>
    <row r="49" spans="1:3" s="69" customFormat="1" ht="12" customHeight="1">
      <c r="A49" s="273" t="s">
        <v>96</v>
      </c>
      <c r="B49" s="255" t="s">
        <v>244</v>
      </c>
      <c r="C49" s="168">
        <v>24558</v>
      </c>
    </row>
    <row r="50" spans="1:3" s="69" customFormat="1" ht="12" customHeight="1">
      <c r="A50" s="273" t="s">
        <v>240</v>
      </c>
      <c r="B50" s="255" t="s">
        <v>245</v>
      </c>
      <c r="C50" s="168">
        <v>700</v>
      </c>
    </row>
    <row r="51" spans="1:3" s="69" customFormat="1" ht="12" customHeight="1">
      <c r="A51" s="273" t="s">
        <v>241</v>
      </c>
      <c r="B51" s="255" t="s">
        <v>246</v>
      </c>
      <c r="C51" s="168"/>
    </row>
    <row r="52" spans="1:3" s="69" customFormat="1" ht="12" customHeight="1" thickBot="1">
      <c r="A52" s="274" t="s">
        <v>242</v>
      </c>
      <c r="B52" s="256" t="s">
        <v>247</v>
      </c>
      <c r="C52" s="243"/>
    </row>
    <row r="53" spans="1:3" s="69" customFormat="1" ht="12" customHeight="1" thickBot="1">
      <c r="A53" s="30" t="s">
        <v>144</v>
      </c>
      <c r="B53" s="20" t="s">
        <v>248</v>
      </c>
      <c r="C53" s="164">
        <f>SUM(C54:C56)</f>
        <v>54135</v>
      </c>
    </row>
    <row r="54" spans="1:3" s="69" customFormat="1" ht="12" customHeight="1">
      <c r="A54" s="272" t="s">
        <v>97</v>
      </c>
      <c r="B54" s="254" t="s">
        <v>249</v>
      </c>
      <c r="C54" s="166"/>
    </row>
    <row r="55" spans="1:3" s="69" customFormat="1" ht="12" customHeight="1">
      <c r="A55" s="273" t="s">
        <v>98</v>
      </c>
      <c r="B55" s="255" t="s">
        <v>426</v>
      </c>
      <c r="C55" s="168">
        <v>20000</v>
      </c>
    </row>
    <row r="56" spans="1:3" s="69" customFormat="1" ht="12" customHeight="1">
      <c r="A56" s="273" t="s">
        <v>253</v>
      </c>
      <c r="B56" s="255" t="s">
        <v>251</v>
      </c>
      <c r="C56" s="168">
        <v>34135</v>
      </c>
    </row>
    <row r="57" spans="1:3" s="69" customFormat="1" ht="12" customHeight="1" thickBot="1">
      <c r="A57" s="274" t="s">
        <v>254</v>
      </c>
      <c r="B57" s="256" t="s">
        <v>252</v>
      </c>
      <c r="C57" s="243">
        <v>34135</v>
      </c>
    </row>
    <row r="58" spans="1:3" s="69" customFormat="1" ht="12" customHeight="1" thickBot="1">
      <c r="A58" s="30" t="s">
        <v>23</v>
      </c>
      <c r="B58" s="159" t="s">
        <v>255</v>
      </c>
      <c r="C58" s="164">
        <f>SUM(C59:C61)</f>
        <v>128265</v>
      </c>
    </row>
    <row r="59" spans="1:3" s="69" customFormat="1" ht="12" customHeight="1">
      <c r="A59" s="272" t="s">
        <v>145</v>
      </c>
      <c r="B59" s="254" t="s">
        <v>257</v>
      </c>
      <c r="C59" s="168"/>
    </row>
    <row r="60" spans="1:3" s="69" customFormat="1" ht="12" customHeight="1">
      <c r="A60" s="273" t="s">
        <v>146</v>
      </c>
      <c r="B60" s="255" t="s">
        <v>427</v>
      </c>
      <c r="C60" s="168">
        <v>188</v>
      </c>
    </row>
    <row r="61" spans="1:3" s="69" customFormat="1" ht="12" customHeight="1">
      <c r="A61" s="273" t="s">
        <v>173</v>
      </c>
      <c r="B61" s="255" t="s">
        <v>258</v>
      </c>
      <c r="C61" s="168">
        <v>128077</v>
      </c>
    </row>
    <row r="62" spans="1:3" s="69" customFormat="1" ht="12" customHeight="1" thickBot="1">
      <c r="A62" s="274" t="s">
        <v>256</v>
      </c>
      <c r="B62" s="256" t="s">
        <v>259</v>
      </c>
      <c r="C62" s="168">
        <v>126796</v>
      </c>
    </row>
    <row r="63" spans="1:3" s="69" customFormat="1" ht="12" customHeight="1" thickBot="1">
      <c r="A63" s="30" t="s">
        <v>24</v>
      </c>
      <c r="B63" s="20" t="s">
        <v>260</v>
      </c>
      <c r="C63" s="169">
        <f>+C8+C15+C22+C29+C36+C47+C53+C58</f>
        <v>726678</v>
      </c>
    </row>
    <row r="64" spans="1:3" s="69" customFormat="1" ht="12" customHeight="1" thickBot="1">
      <c r="A64" s="275" t="s">
        <v>385</v>
      </c>
      <c r="B64" s="159" t="s">
        <v>262</v>
      </c>
      <c r="C64" s="164">
        <f>SUM(C65:C67)</f>
        <v>83746</v>
      </c>
    </row>
    <row r="65" spans="1:3" s="69" customFormat="1" ht="12" customHeight="1">
      <c r="A65" s="272" t="s">
        <v>295</v>
      </c>
      <c r="B65" s="254" t="s">
        <v>263</v>
      </c>
      <c r="C65" s="168">
        <v>8746</v>
      </c>
    </row>
    <row r="66" spans="1:3" s="69" customFormat="1" ht="12" customHeight="1">
      <c r="A66" s="273" t="s">
        <v>304</v>
      </c>
      <c r="B66" s="255" t="s">
        <v>264</v>
      </c>
      <c r="C66" s="168">
        <v>75000</v>
      </c>
    </row>
    <row r="67" spans="1:3" s="69" customFormat="1" ht="12" customHeight="1" thickBot="1">
      <c r="A67" s="274" t="s">
        <v>305</v>
      </c>
      <c r="B67" s="258" t="s">
        <v>265</v>
      </c>
      <c r="C67" s="168"/>
    </row>
    <row r="68" spans="1:3" s="69" customFormat="1" ht="12" customHeight="1" thickBot="1">
      <c r="A68" s="275" t="s">
        <v>266</v>
      </c>
      <c r="B68" s="159" t="s">
        <v>267</v>
      </c>
      <c r="C68" s="164">
        <f>SUM(C69:C72)</f>
        <v>0</v>
      </c>
    </row>
    <row r="69" spans="1:3" s="69" customFormat="1" ht="12" customHeight="1">
      <c r="A69" s="272" t="s">
        <v>124</v>
      </c>
      <c r="B69" s="254" t="s">
        <v>268</v>
      </c>
      <c r="C69" s="168"/>
    </row>
    <row r="70" spans="1:3" s="69" customFormat="1" ht="12" customHeight="1">
      <c r="A70" s="273" t="s">
        <v>125</v>
      </c>
      <c r="B70" s="255" t="s">
        <v>269</v>
      </c>
      <c r="C70" s="168"/>
    </row>
    <row r="71" spans="1:3" s="69" customFormat="1" ht="12" customHeight="1">
      <c r="A71" s="273" t="s">
        <v>296</v>
      </c>
      <c r="B71" s="255" t="s">
        <v>270</v>
      </c>
      <c r="C71" s="168"/>
    </row>
    <row r="72" spans="1:3" s="69" customFormat="1" ht="12" customHeight="1" thickBot="1">
      <c r="A72" s="274" t="s">
        <v>297</v>
      </c>
      <c r="B72" s="256" t="s">
        <v>271</v>
      </c>
      <c r="C72" s="168"/>
    </row>
    <row r="73" spans="1:3" s="69" customFormat="1" ht="12" customHeight="1" thickBot="1">
      <c r="A73" s="275" t="s">
        <v>272</v>
      </c>
      <c r="B73" s="159" t="s">
        <v>273</v>
      </c>
      <c r="C73" s="164">
        <f>SUM(C74:C75)</f>
        <v>0</v>
      </c>
    </row>
    <row r="74" spans="1:3" s="69" customFormat="1" ht="12" customHeight="1">
      <c r="A74" s="272" t="s">
        <v>298</v>
      </c>
      <c r="B74" s="254" t="s">
        <v>274</v>
      </c>
      <c r="C74" s="168"/>
    </row>
    <row r="75" spans="1:3" s="69" customFormat="1" ht="12" customHeight="1" thickBot="1">
      <c r="A75" s="274" t="s">
        <v>299</v>
      </c>
      <c r="B75" s="256" t="s">
        <v>275</v>
      </c>
      <c r="C75" s="168"/>
    </row>
    <row r="76" spans="1:3" s="68" customFormat="1" ht="12" customHeight="1" thickBot="1">
      <c r="A76" s="275" t="s">
        <v>276</v>
      </c>
      <c r="B76" s="159" t="s">
        <v>277</v>
      </c>
      <c r="C76" s="164">
        <f>SUM(C77:C79)</f>
        <v>0</v>
      </c>
    </row>
    <row r="77" spans="1:3" s="69" customFormat="1" ht="12" customHeight="1">
      <c r="A77" s="272" t="s">
        <v>300</v>
      </c>
      <c r="B77" s="254" t="s">
        <v>278</v>
      </c>
      <c r="C77" s="168"/>
    </row>
    <row r="78" spans="1:3" s="69" customFormat="1" ht="12" customHeight="1">
      <c r="A78" s="273" t="s">
        <v>301</v>
      </c>
      <c r="B78" s="255" t="s">
        <v>279</v>
      </c>
      <c r="C78" s="168"/>
    </row>
    <row r="79" spans="1:3" s="69" customFormat="1" ht="12" customHeight="1" thickBot="1">
      <c r="A79" s="274" t="s">
        <v>302</v>
      </c>
      <c r="B79" s="256" t="s">
        <v>280</v>
      </c>
      <c r="C79" s="168"/>
    </row>
    <row r="80" spans="1:3" s="69" customFormat="1" ht="12" customHeight="1" thickBot="1">
      <c r="A80" s="275" t="s">
        <v>281</v>
      </c>
      <c r="B80" s="159" t="s">
        <v>303</v>
      </c>
      <c r="C80" s="164">
        <f>SUM(C81:C84)</f>
        <v>0</v>
      </c>
    </row>
    <row r="81" spans="1:3" s="69" customFormat="1" ht="12" customHeight="1">
      <c r="A81" s="276" t="s">
        <v>282</v>
      </c>
      <c r="B81" s="254" t="s">
        <v>283</v>
      </c>
      <c r="C81" s="168"/>
    </row>
    <row r="82" spans="1:3" s="69" customFormat="1" ht="12" customHeight="1">
      <c r="A82" s="277" t="s">
        <v>284</v>
      </c>
      <c r="B82" s="255" t="s">
        <v>285</v>
      </c>
      <c r="C82" s="168"/>
    </row>
    <row r="83" spans="1:3" s="69" customFormat="1" ht="12" customHeight="1">
      <c r="A83" s="277" t="s">
        <v>286</v>
      </c>
      <c r="B83" s="255" t="s">
        <v>287</v>
      </c>
      <c r="C83" s="168"/>
    </row>
    <row r="84" spans="1:3" s="68" customFormat="1" ht="12" customHeight="1" thickBot="1">
      <c r="A84" s="278" t="s">
        <v>288</v>
      </c>
      <c r="B84" s="256" t="s">
        <v>289</v>
      </c>
      <c r="C84" s="168"/>
    </row>
    <row r="85" spans="1:3" s="68" customFormat="1" ht="12" customHeight="1" thickBot="1">
      <c r="A85" s="275" t="s">
        <v>290</v>
      </c>
      <c r="B85" s="159" t="s">
        <v>291</v>
      </c>
      <c r="C85" s="299"/>
    </row>
    <row r="86" spans="1:3" s="68" customFormat="1" ht="12" customHeight="1" thickBot="1">
      <c r="A86" s="275" t="s">
        <v>292</v>
      </c>
      <c r="B86" s="262" t="s">
        <v>293</v>
      </c>
      <c r="C86" s="169">
        <f>+C64+C68+C73+C76+C80+C85</f>
        <v>83746</v>
      </c>
    </row>
    <row r="87" spans="1:3" s="68" customFormat="1" ht="12" customHeight="1" thickBot="1">
      <c r="A87" s="279" t="s">
        <v>306</v>
      </c>
      <c r="B87" s="264" t="s">
        <v>415</v>
      </c>
      <c r="C87" s="169">
        <f>+C63+C86</f>
        <v>810424</v>
      </c>
    </row>
    <row r="88" spans="1:3" s="69" customFormat="1" ht="15" customHeight="1">
      <c r="A88" s="129"/>
      <c r="B88" s="130"/>
      <c r="C88" s="228"/>
    </row>
    <row r="89" spans="1:3" ht="13.5" thickBot="1">
      <c r="A89" s="280"/>
      <c r="B89" s="132"/>
      <c r="C89" s="229"/>
    </row>
    <row r="90" spans="1:3" s="55" customFormat="1" ht="16.5" customHeight="1" thickBot="1">
      <c r="A90" s="133"/>
      <c r="B90" s="134" t="s">
        <v>56</v>
      </c>
      <c r="C90" s="230"/>
    </row>
    <row r="91" spans="1:3" s="70" customFormat="1" ht="12" customHeight="1" thickBot="1">
      <c r="A91" s="246" t="s">
        <v>16</v>
      </c>
      <c r="B91" s="29" t="s">
        <v>309</v>
      </c>
      <c r="C91" s="163">
        <f>SUM(C92:C96)</f>
        <v>168511</v>
      </c>
    </row>
    <row r="92" spans="1:3" ht="12" customHeight="1">
      <c r="A92" s="281" t="s">
        <v>99</v>
      </c>
      <c r="B92" s="9" t="s">
        <v>46</v>
      </c>
      <c r="C92" s="656">
        <v>8526</v>
      </c>
    </row>
    <row r="93" spans="1:3" ht="12" customHeight="1">
      <c r="A93" s="273" t="s">
        <v>100</v>
      </c>
      <c r="B93" s="7" t="s">
        <v>147</v>
      </c>
      <c r="C93" s="594">
        <v>2855</v>
      </c>
    </row>
    <row r="94" spans="1:3" ht="12" customHeight="1">
      <c r="A94" s="273" t="s">
        <v>101</v>
      </c>
      <c r="B94" s="7" t="s">
        <v>122</v>
      </c>
      <c r="C94" s="655">
        <v>83194</v>
      </c>
    </row>
    <row r="95" spans="1:3" ht="12" customHeight="1">
      <c r="A95" s="273" t="s">
        <v>102</v>
      </c>
      <c r="B95" s="10" t="s">
        <v>148</v>
      </c>
      <c r="C95" s="243">
        <v>13500</v>
      </c>
    </row>
    <row r="96" spans="1:3" ht="12" customHeight="1">
      <c r="A96" s="273" t="s">
        <v>113</v>
      </c>
      <c r="B96" s="18" t="s">
        <v>149</v>
      </c>
      <c r="C96" s="655">
        <v>60436</v>
      </c>
    </row>
    <row r="97" spans="1:3" ht="12" customHeight="1">
      <c r="A97" s="273" t="s">
        <v>103</v>
      </c>
      <c r="B97" s="7" t="s">
        <v>310</v>
      </c>
      <c r="C97" s="243"/>
    </row>
    <row r="98" spans="1:3" ht="12" customHeight="1">
      <c r="A98" s="273" t="s">
        <v>104</v>
      </c>
      <c r="B98" s="102" t="s">
        <v>311</v>
      </c>
      <c r="C98" s="243"/>
    </row>
    <row r="99" spans="1:3" ht="12" customHeight="1">
      <c r="A99" s="273" t="s">
        <v>114</v>
      </c>
      <c r="B99" s="103" t="s">
        <v>312</v>
      </c>
      <c r="C99" s="243"/>
    </row>
    <row r="100" spans="1:3" ht="12" customHeight="1">
      <c r="A100" s="273" t="s">
        <v>115</v>
      </c>
      <c r="B100" s="103" t="s">
        <v>313</v>
      </c>
      <c r="C100" s="243"/>
    </row>
    <row r="101" spans="1:3" ht="12" customHeight="1">
      <c r="A101" s="273" t="s">
        <v>116</v>
      </c>
      <c r="B101" s="102" t="s">
        <v>314</v>
      </c>
      <c r="C101" s="655">
        <v>14753</v>
      </c>
    </row>
    <row r="102" spans="1:3" ht="12" customHeight="1">
      <c r="A102" s="273" t="s">
        <v>117</v>
      </c>
      <c r="B102" s="102" t="s">
        <v>315</v>
      </c>
      <c r="C102" s="243"/>
    </row>
    <row r="103" spans="1:3" ht="12" customHeight="1">
      <c r="A103" s="273" t="s">
        <v>119</v>
      </c>
      <c r="B103" s="103" t="s">
        <v>316</v>
      </c>
      <c r="C103" s="243">
        <v>21566</v>
      </c>
    </row>
    <row r="104" spans="1:3" ht="12" customHeight="1">
      <c r="A104" s="282" t="s">
        <v>150</v>
      </c>
      <c r="B104" s="104" t="s">
        <v>317</v>
      </c>
      <c r="C104" s="243"/>
    </row>
    <row r="105" spans="1:3" ht="12" customHeight="1">
      <c r="A105" s="273" t="s">
        <v>307</v>
      </c>
      <c r="B105" s="104" t="s">
        <v>318</v>
      </c>
      <c r="C105" s="243"/>
    </row>
    <row r="106" spans="1:3" ht="12" customHeight="1" thickBot="1">
      <c r="A106" s="283" t="s">
        <v>308</v>
      </c>
      <c r="B106" s="105" t="s">
        <v>319</v>
      </c>
      <c r="C106" s="600">
        <v>24117</v>
      </c>
    </row>
    <row r="107" spans="1:3" ht="12" customHeight="1" thickBot="1">
      <c r="A107" s="30" t="s">
        <v>17</v>
      </c>
      <c r="B107" s="28" t="s">
        <v>320</v>
      </c>
      <c r="C107" s="164">
        <f>+C108+C110+C112</f>
        <v>148508</v>
      </c>
    </row>
    <row r="108" spans="1:3" ht="12" customHeight="1">
      <c r="A108" s="272" t="s">
        <v>105</v>
      </c>
      <c r="B108" s="7" t="s">
        <v>171</v>
      </c>
      <c r="C108" s="298">
        <v>128712</v>
      </c>
    </row>
    <row r="109" spans="1:6" ht="12" customHeight="1">
      <c r="A109" s="272" t="s">
        <v>106</v>
      </c>
      <c r="B109" s="11" t="s">
        <v>324</v>
      </c>
      <c r="C109" s="298">
        <v>125324</v>
      </c>
      <c r="F109" s="619"/>
    </row>
    <row r="110" spans="1:3" ht="12" customHeight="1">
      <c r="A110" s="272" t="s">
        <v>107</v>
      </c>
      <c r="B110" s="11" t="s">
        <v>151</v>
      </c>
      <c r="C110" s="594">
        <v>10348</v>
      </c>
    </row>
    <row r="111" spans="1:3" ht="12" customHeight="1">
      <c r="A111" s="272" t="s">
        <v>108</v>
      </c>
      <c r="B111" s="11" t="s">
        <v>325</v>
      </c>
      <c r="C111" s="601"/>
    </row>
    <row r="112" spans="1:3" ht="12" customHeight="1">
      <c r="A112" s="272" t="s">
        <v>109</v>
      </c>
      <c r="B112" s="161" t="s">
        <v>174</v>
      </c>
      <c r="C112" s="601">
        <v>9448</v>
      </c>
    </row>
    <row r="113" spans="1:3" ht="12" customHeight="1">
      <c r="A113" s="272" t="s">
        <v>118</v>
      </c>
      <c r="B113" s="160" t="s">
        <v>428</v>
      </c>
      <c r="C113" s="601"/>
    </row>
    <row r="114" spans="1:3" ht="12" customHeight="1">
      <c r="A114" s="272" t="s">
        <v>120</v>
      </c>
      <c r="B114" s="250" t="s">
        <v>330</v>
      </c>
      <c r="C114" s="601"/>
    </row>
    <row r="115" spans="1:3" ht="12" customHeight="1">
      <c r="A115" s="272" t="s">
        <v>152</v>
      </c>
      <c r="B115" s="103" t="s">
        <v>313</v>
      </c>
      <c r="C115" s="601"/>
    </row>
    <row r="116" spans="1:3" ht="12" customHeight="1">
      <c r="A116" s="272" t="s">
        <v>153</v>
      </c>
      <c r="B116" s="103" t="s">
        <v>329</v>
      </c>
      <c r="C116" s="601">
        <v>350</v>
      </c>
    </row>
    <row r="117" spans="1:3" ht="12" customHeight="1">
      <c r="A117" s="272" t="s">
        <v>154</v>
      </c>
      <c r="B117" s="103" t="s">
        <v>328</v>
      </c>
      <c r="C117" s="601"/>
    </row>
    <row r="118" spans="1:3" ht="12" customHeight="1">
      <c r="A118" s="272" t="s">
        <v>321</v>
      </c>
      <c r="B118" s="103" t="s">
        <v>316</v>
      </c>
      <c r="C118" s="601"/>
    </row>
    <row r="119" spans="1:3" ht="12" customHeight="1">
      <c r="A119" s="272" t="s">
        <v>322</v>
      </c>
      <c r="B119" s="103" t="s">
        <v>327</v>
      </c>
      <c r="C119" s="601"/>
    </row>
    <row r="120" spans="1:3" ht="12" customHeight="1" thickBot="1">
      <c r="A120" s="282" t="s">
        <v>323</v>
      </c>
      <c r="B120" s="103" t="s">
        <v>326</v>
      </c>
      <c r="C120" s="634">
        <v>8498</v>
      </c>
    </row>
    <row r="121" spans="1:3" ht="12" customHeight="1" thickBot="1">
      <c r="A121" s="30" t="s">
        <v>18</v>
      </c>
      <c r="B121" s="98" t="s">
        <v>331</v>
      </c>
      <c r="C121" s="164">
        <f>+C122+C123</f>
        <v>0</v>
      </c>
    </row>
    <row r="122" spans="1:3" ht="12" customHeight="1">
      <c r="A122" s="272" t="s">
        <v>88</v>
      </c>
      <c r="B122" s="8" t="s">
        <v>58</v>
      </c>
      <c r="C122" s="166"/>
    </row>
    <row r="123" spans="1:3" ht="12" customHeight="1" thickBot="1">
      <c r="A123" s="274" t="s">
        <v>89</v>
      </c>
      <c r="B123" s="11" t="s">
        <v>59</v>
      </c>
      <c r="C123" s="167"/>
    </row>
    <row r="124" spans="1:3" ht="12" customHeight="1" thickBot="1">
      <c r="A124" s="30" t="s">
        <v>19</v>
      </c>
      <c r="B124" s="98" t="s">
        <v>332</v>
      </c>
      <c r="C124" s="164">
        <f>+C91+C107+C121</f>
        <v>317019</v>
      </c>
    </row>
    <row r="125" spans="1:3" ht="12" customHeight="1" thickBot="1">
      <c r="A125" s="30" t="s">
        <v>20</v>
      </c>
      <c r="B125" s="98" t="s">
        <v>333</v>
      </c>
      <c r="C125" s="164">
        <f>+C126+C127+C128</f>
        <v>355421</v>
      </c>
    </row>
    <row r="126" spans="1:3" s="70" customFormat="1" ht="12" customHeight="1">
      <c r="A126" s="272" t="s">
        <v>92</v>
      </c>
      <c r="B126" s="8" t="s">
        <v>334</v>
      </c>
      <c r="C126" s="601">
        <v>258540</v>
      </c>
    </row>
    <row r="127" spans="1:3" ht="12" customHeight="1">
      <c r="A127" s="272" t="s">
        <v>93</v>
      </c>
      <c r="B127" s="8" t="s">
        <v>335</v>
      </c>
      <c r="C127" s="601">
        <v>75000</v>
      </c>
    </row>
    <row r="128" spans="1:3" ht="12" customHeight="1" thickBot="1">
      <c r="A128" s="282" t="s">
        <v>94</v>
      </c>
      <c r="B128" s="6" t="s">
        <v>336</v>
      </c>
      <c r="C128" s="601">
        <v>21881</v>
      </c>
    </row>
    <row r="129" spans="1:3" ht="12" customHeight="1" thickBot="1">
      <c r="A129" s="30" t="s">
        <v>21</v>
      </c>
      <c r="B129" s="98" t="s">
        <v>384</v>
      </c>
      <c r="C129" s="164">
        <f>+C130+C131+C132+C133</f>
        <v>0</v>
      </c>
    </row>
    <row r="130" spans="1:3" ht="12" customHeight="1">
      <c r="A130" s="272" t="s">
        <v>95</v>
      </c>
      <c r="B130" s="8" t="s">
        <v>337</v>
      </c>
      <c r="C130" s="142"/>
    </row>
    <row r="131" spans="1:3" ht="12" customHeight="1">
      <c r="A131" s="272" t="s">
        <v>96</v>
      </c>
      <c r="B131" s="8" t="s">
        <v>338</v>
      </c>
      <c r="C131" s="142"/>
    </row>
    <row r="132" spans="1:3" ht="12" customHeight="1">
      <c r="A132" s="272" t="s">
        <v>240</v>
      </c>
      <c r="B132" s="8" t="s">
        <v>339</v>
      </c>
      <c r="C132" s="142"/>
    </row>
    <row r="133" spans="1:3" s="70" customFormat="1" ht="12" customHeight="1" thickBot="1">
      <c r="A133" s="282" t="s">
        <v>241</v>
      </c>
      <c r="B133" s="6" t="s">
        <v>340</v>
      </c>
      <c r="C133" s="142"/>
    </row>
    <row r="134" spans="1:11" ht="12" customHeight="1" thickBot="1">
      <c r="A134" s="30" t="s">
        <v>22</v>
      </c>
      <c r="B134" s="98" t="s">
        <v>341</v>
      </c>
      <c r="C134" s="169">
        <f>+C135+C136+C137+C138</f>
        <v>0</v>
      </c>
      <c r="K134" s="141"/>
    </row>
    <row r="135" spans="1:3" ht="12.75">
      <c r="A135" s="272" t="s">
        <v>97</v>
      </c>
      <c r="B135" s="8" t="s">
        <v>342</v>
      </c>
      <c r="C135" s="142"/>
    </row>
    <row r="136" spans="1:3" ht="12" customHeight="1">
      <c r="A136" s="272" t="s">
        <v>98</v>
      </c>
      <c r="B136" s="8" t="s">
        <v>352</v>
      </c>
      <c r="C136" s="142"/>
    </row>
    <row r="137" spans="1:3" s="70" customFormat="1" ht="12" customHeight="1">
      <c r="A137" s="272" t="s">
        <v>253</v>
      </c>
      <c r="B137" s="8" t="s">
        <v>343</v>
      </c>
      <c r="C137" s="142"/>
    </row>
    <row r="138" spans="1:3" s="70" customFormat="1" ht="12" customHeight="1" thickBot="1">
      <c r="A138" s="282" t="s">
        <v>254</v>
      </c>
      <c r="B138" s="6" t="s">
        <v>344</v>
      </c>
      <c r="C138" s="142"/>
    </row>
    <row r="139" spans="1:3" s="70" customFormat="1" ht="12" customHeight="1" thickBot="1">
      <c r="A139" s="30" t="s">
        <v>23</v>
      </c>
      <c r="B139" s="98" t="s">
        <v>345</v>
      </c>
      <c r="C139" s="172">
        <f>+C140+C141+C142+C143</f>
        <v>0</v>
      </c>
    </row>
    <row r="140" spans="1:3" s="70" customFormat="1" ht="12" customHeight="1">
      <c r="A140" s="272" t="s">
        <v>145</v>
      </c>
      <c r="B140" s="8" t="s">
        <v>346</v>
      </c>
      <c r="C140" s="142"/>
    </row>
    <row r="141" spans="1:3" s="70" customFormat="1" ht="12" customHeight="1">
      <c r="A141" s="272" t="s">
        <v>146</v>
      </c>
      <c r="B141" s="8" t="s">
        <v>347</v>
      </c>
      <c r="C141" s="142"/>
    </row>
    <row r="142" spans="1:3" s="70" customFormat="1" ht="12" customHeight="1">
      <c r="A142" s="272" t="s">
        <v>173</v>
      </c>
      <c r="B142" s="8" t="s">
        <v>348</v>
      </c>
      <c r="C142" s="142"/>
    </row>
    <row r="143" spans="1:3" ht="12.75" customHeight="1" thickBot="1">
      <c r="A143" s="272" t="s">
        <v>256</v>
      </c>
      <c r="B143" s="8" t="s">
        <v>349</v>
      </c>
      <c r="C143" s="142"/>
    </row>
    <row r="144" spans="1:3" ht="12" customHeight="1" thickBot="1">
      <c r="A144" s="30" t="s">
        <v>24</v>
      </c>
      <c r="B144" s="98" t="s">
        <v>350</v>
      </c>
      <c r="C144" s="266">
        <f>+C125+C129+C134+C139</f>
        <v>355421</v>
      </c>
    </row>
    <row r="145" spans="1:3" ht="15" customHeight="1" thickBot="1">
      <c r="A145" s="284" t="s">
        <v>25</v>
      </c>
      <c r="B145" s="237" t="s">
        <v>351</v>
      </c>
      <c r="C145" s="266">
        <f>+C124+C144</f>
        <v>672440</v>
      </c>
    </row>
    <row r="146" ht="13.5" thickBot="1"/>
    <row r="147" spans="1:3" ht="15" customHeight="1" thickBot="1">
      <c r="A147" s="138" t="s">
        <v>164</v>
      </c>
      <c r="B147" s="139"/>
      <c r="C147" s="96">
        <v>0</v>
      </c>
    </row>
    <row r="148" spans="1:3" ht="14.25" customHeight="1" thickBot="1">
      <c r="A148" s="138" t="s">
        <v>165</v>
      </c>
      <c r="B148" s="139"/>
      <c r="C148" s="9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36/2014.(XII.2.) önkormányzati rendelethez</oddHeader>
  </headerFooter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31">
      <selection activeCell="F51" sqref="F51"/>
    </sheetView>
  </sheetViews>
  <sheetFormatPr defaultColWidth="9.00390625" defaultRowHeight="12.75"/>
  <cols>
    <col min="1" max="1" width="13.875" style="136" customWidth="1"/>
    <col min="2" max="2" width="79.125" style="137" customWidth="1"/>
    <col min="3" max="3" width="25.00390625" style="137" customWidth="1"/>
    <col min="4" max="16384" width="9.375" style="137" customWidth="1"/>
  </cols>
  <sheetData>
    <row r="1" spans="1:3" s="116" customFormat="1" ht="21" customHeight="1" thickBot="1">
      <c r="A1" s="115"/>
      <c r="B1" s="117"/>
      <c r="C1" s="292"/>
    </row>
    <row r="2" spans="1:3" s="293" customFormat="1" ht="25.5" customHeight="1">
      <c r="A2" s="244" t="s">
        <v>162</v>
      </c>
      <c r="B2" s="218" t="s">
        <v>625</v>
      </c>
      <c r="C2" s="233" t="s">
        <v>60</v>
      </c>
    </row>
    <row r="3" spans="1:3" s="293" customFormat="1" ht="24.75" thickBot="1">
      <c r="A3" s="285" t="s">
        <v>161</v>
      </c>
      <c r="B3" s="219" t="s">
        <v>392</v>
      </c>
      <c r="C3" s="234" t="s">
        <v>51</v>
      </c>
    </row>
    <row r="4" spans="1:3" s="294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s="295" customFormat="1" ht="12.75" customHeight="1" thickBot="1">
      <c r="A6" s="111">
        <v>1</v>
      </c>
      <c r="B6" s="112">
        <v>2</v>
      </c>
      <c r="C6" s="113">
        <v>3</v>
      </c>
    </row>
    <row r="7" spans="1:3" s="295" customFormat="1" ht="15.75" customHeight="1" thickBot="1">
      <c r="A7" s="123"/>
      <c r="B7" s="124" t="s">
        <v>55</v>
      </c>
      <c r="C7" s="125"/>
    </row>
    <row r="8" spans="1:3" s="235" customFormat="1" ht="12" customHeight="1" thickBot="1">
      <c r="A8" s="111" t="s">
        <v>16</v>
      </c>
      <c r="B8" s="126" t="s">
        <v>393</v>
      </c>
      <c r="C8" s="181">
        <f>SUM(C9:C18)</f>
        <v>16893</v>
      </c>
    </row>
    <row r="9" spans="1:3" s="235" customFormat="1" ht="12" customHeight="1">
      <c r="A9" s="286" t="s">
        <v>99</v>
      </c>
      <c r="B9" s="9" t="s">
        <v>229</v>
      </c>
      <c r="C9" s="224"/>
    </row>
    <row r="10" spans="1:3" s="235" customFormat="1" ht="12" customHeight="1">
      <c r="A10" s="287" t="s">
        <v>100</v>
      </c>
      <c r="B10" s="7" t="s">
        <v>230</v>
      </c>
      <c r="C10" s="179">
        <v>6014</v>
      </c>
    </row>
    <row r="11" spans="1:3" s="235" customFormat="1" ht="12" customHeight="1">
      <c r="A11" s="287" t="s">
        <v>101</v>
      </c>
      <c r="B11" s="7" t="s">
        <v>231</v>
      </c>
      <c r="C11" s="597">
        <v>600</v>
      </c>
    </row>
    <row r="12" spans="1:3" s="235" customFormat="1" ht="12" customHeight="1">
      <c r="A12" s="287" t="s">
        <v>102</v>
      </c>
      <c r="B12" s="7" t="s">
        <v>232</v>
      </c>
      <c r="C12" s="179">
        <v>2088</v>
      </c>
    </row>
    <row r="13" spans="1:3" s="235" customFormat="1" ht="12" customHeight="1">
      <c r="A13" s="287" t="s">
        <v>123</v>
      </c>
      <c r="B13" s="7" t="s">
        <v>233</v>
      </c>
      <c r="C13" s="179"/>
    </row>
    <row r="14" spans="1:3" s="235" customFormat="1" ht="12" customHeight="1">
      <c r="A14" s="287" t="s">
        <v>103</v>
      </c>
      <c r="B14" s="7" t="s">
        <v>394</v>
      </c>
      <c r="C14" s="179">
        <v>2168</v>
      </c>
    </row>
    <row r="15" spans="1:3" s="235" customFormat="1" ht="12" customHeight="1">
      <c r="A15" s="287" t="s">
        <v>104</v>
      </c>
      <c r="B15" s="6" t="s">
        <v>395</v>
      </c>
      <c r="C15" s="179"/>
    </row>
    <row r="16" spans="1:3" s="235" customFormat="1" ht="12" customHeight="1">
      <c r="A16" s="287" t="s">
        <v>114</v>
      </c>
      <c r="B16" s="7" t="s">
        <v>236</v>
      </c>
      <c r="C16" s="182">
        <v>3</v>
      </c>
    </row>
    <row r="17" spans="1:3" s="296" customFormat="1" ht="12" customHeight="1">
      <c r="A17" s="287" t="s">
        <v>115</v>
      </c>
      <c r="B17" s="7" t="s">
        <v>237</v>
      </c>
      <c r="C17" s="64"/>
    </row>
    <row r="18" spans="1:3" s="296" customFormat="1" ht="12" customHeight="1" thickBot="1">
      <c r="A18" s="287" t="s">
        <v>116</v>
      </c>
      <c r="B18" s="6" t="s">
        <v>238</v>
      </c>
      <c r="C18" s="782">
        <v>6020</v>
      </c>
    </row>
    <row r="19" spans="1:3" s="235" customFormat="1" ht="12" customHeight="1" thickBot="1">
      <c r="A19" s="111" t="s">
        <v>17</v>
      </c>
      <c r="B19" s="126" t="s">
        <v>396</v>
      </c>
      <c r="C19" s="181">
        <f>SUM(C20:C22)</f>
        <v>0</v>
      </c>
    </row>
    <row r="20" spans="1:3" s="296" customFormat="1" ht="12" customHeight="1">
      <c r="A20" s="287" t="s">
        <v>105</v>
      </c>
      <c r="B20" s="8" t="s">
        <v>204</v>
      </c>
      <c r="C20" s="179"/>
    </row>
    <row r="21" spans="1:3" s="296" customFormat="1" ht="12" customHeight="1">
      <c r="A21" s="287" t="s">
        <v>106</v>
      </c>
      <c r="B21" s="7" t="s">
        <v>397</v>
      </c>
      <c r="C21" s="179"/>
    </row>
    <row r="22" spans="1:3" s="296" customFormat="1" ht="12" customHeight="1">
      <c r="A22" s="287" t="s">
        <v>107</v>
      </c>
      <c r="B22" s="7" t="s">
        <v>398</v>
      </c>
      <c r="C22" s="597"/>
    </row>
    <row r="23" spans="1:3" s="296" customFormat="1" ht="12" customHeight="1" thickBot="1">
      <c r="A23" s="287" t="s">
        <v>108</v>
      </c>
      <c r="B23" s="7" t="s">
        <v>2</v>
      </c>
      <c r="C23" s="179"/>
    </row>
    <row r="24" spans="1:3" s="296" customFormat="1" ht="12" customHeight="1" thickBot="1">
      <c r="A24" s="114" t="s">
        <v>18</v>
      </c>
      <c r="B24" s="98" t="s">
        <v>138</v>
      </c>
      <c r="C24" s="208"/>
    </row>
    <row r="25" spans="1:3" s="296" customFormat="1" ht="12" customHeight="1" thickBot="1">
      <c r="A25" s="114" t="s">
        <v>19</v>
      </c>
      <c r="B25" s="98" t="s">
        <v>399</v>
      </c>
      <c r="C25" s="181">
        <f>+C26+C27</f>
        <v>0</v>
      </c>
    </row>
    <row r="26" spans="1:3" s="296" customFormat="1" ht="12" customHeight="1">
      <c r="A26" s="288" t="s">
        <v>214</v>
      </c>
      <c r="B26" s="289" t="s">
        <v>397</v>
      </c>
      <c r="C26" s="62"/>
    </row>
    <row r="27" spans="1:3" s="296" customFormat="1" ht="12" customHeight="1">
      <c r="A27" s="288" t="s">
        <v>217</v>
      </c>
      <c r="B27" s="290" t="s">
        <v>400</v>
      </c>
      <c r="C27" s="182"/>
    </row>
    <row r="28" spans="1:3" s="296" customFormat="1" ht="12" customHeight="1" thickBot="1">
      <c r="A28" s="287" t="s">
        <v>218</v>
      </c>
      <c r="B28" s="291" t="s">
        <v>401</v>
      </c>
      <c r="C28" s="65"/>
    </row>
    <row r="29" spans="1:3" s="296" customFormat="1" ht="12" customHeight="1" thickBot="1">
      <c r="A29" s="114" t="s">
        <v>20</v>
      </c>
      <c r="B29" s="98" t="s">
        <v>402</v>
      </c>
      <c r="C29" s="181">
        <f>+C30+C31+C32</f>
        <v>3</v>
      </c>
    </row>
    <row r="30" spans="1:3" s="296" customFormat="1" ht="12" customHeight="1">
      <c r="A30" s="288" t="s">
        <v>92</v>
      </c>
      <c r="B30" s="289" t="s">
        <v>243</v>
      </c>
      <c r="C30" s="62"/>
    </row>
    <row r="31" spans="1:3" s="296" customFormat="1" ht="12" customHeight="1">
      <c r="A31" s="288" t="s">
        <v>93</v>
      </c>
      <c r="B31" s="290" t="s">
        <v>244</v>
      </c>
      <c r="C31" s="182"/>
    </row>
    <row r="32" spans="1:3" s="296" customFormat="1" ht="12" customHeight="1" thickBot="1">
      <c r="A32" s="287" t="s">
        <v>94</v>
      </c>
      <c r="B32" s="101" t="s">
        <v>245</v>
      </c>
      <c r="C32" s="65">
        <v>3</v>
      </c>
    </row>
    <row r="33" spans="1:3" s="235" customFormat="1" ht="12" customHeight="1" thickBot="1">
      <c r="A33" s="114" t="s">
        <v>21</v>
      </c>
      <c r="B33" s="98" t="s">
        <v>358</v>
      </c>
      <c r="C33" s="208"/>
    </row>
    <row r="34" spans="1:3" s="235" customFormat="1" ht="12" customHeight="1" thickBot="1">
      <c r="A34" s="114" t="s">
        <v>22</v>
      </c>
      <c r="B34" s="98" t="s">
        <v>403</v>
      </c>
      <c r="C34" s="226">
        <v>300</v>
      </c>
    </row>
    <row r="35" spans="1:3" s="235" customFormat="1" ht="12" customHeight="1" thickBot="1">
      <c r="A35" s="111" t="s">
        <v>23</v>
      </c>
      <c r="B35" s="98" t="s">
        <v>404</v>
      </c>
      <c r="C35" s="227">
        <f>+C8+C19+C24+C25+C29+C33+C34</f>
        <v>17196</v>
      </c>
    </row>
    <row r="36" spans="1:3" s="235" customFormat="1" ht="12" customHeight="1" thickBot="1">
      <c r="A36" s="127" t="s">
        <v>24</v>
      </c>
      <c r="B36" s="98" t="s">
        <v>405</v>
      </c>
      <c r="C36" s="227">
        <f>+C37+C38+C39</f>
        <v>688</v>
      </c>
    </row>
    <row r="37" spans="1:3" s="235" customFormat="1" ht="12" customHeight="1">
      <c r="A37" s="288" t="s">
        <v>406</v>
      </c>
      <c r="B37" s="289" t="s">
        <v>181</v>
      </c>
      <c r="C37" s="62">
        <v>688</v>
      </c>
    </row>
    <row r="38" spans="1:3" s="235" customFormat="1" ht="12" customHeight="1">
      <c r="A38" s="288" t="s">
        <v>407</v>
      </c>
      <c r="B38" s="290" t="s">
        <v>3</v>
      </c>
      <c r="C38" s="182"/>
    </row>
    <row r="39" spans="1:3" s="296" customFormat="1" ht="12" customHeight="1" thickBot="1">
      <c r="A39" s="287" t="s">
        <v>408</v>
      </c>
      <c r="B39" s="101" t="s">
        <v>409</v>
      </c>
      <c r="C39" s="65"/>
    </row>
    <row r="40" spans="1:3" s="296" customFormat="1" ht="15" customHeight="1" thickBot="1">
      <c r="A40" s="127" t="s">
        <v>25</v>
      </c>
      <c r="B40" s="128" t="s">
        <v>410</v>
      </c>
      <c r="C40" s="230">
        <f>+C35+C36</f>
        <v>17884</v>
      </c>
    </row>
    <row r="41" spans="1:3" s="296" customFormat="1" ht="15" customHeight="1">
      <c r="A41" s="129"/>
      <c r="B41" s="130"/>
      <c r="C41" s="228"/>
    </row>
    <row r="42" spans="1:3" ht="13.5" thickBot="1">
      <c r="A42" s="131"/>
      <c r="B42" s="132"/>
      <c r="C42" s="229"/>
    </row>
    <row r="43" spans="1:3" s="295" customFormat="1" ht="16.5" customHeight="1" thickBot="1">
      <c r="A43" s="133"/>
      <c r="B43" s="134" t="s">
        <v>56</v>
      </c>
      <c r="C43" s="230"/>
    </row>
    <row r="44" spans="1:3" s="297" customFormat="1" ht="12" customHeight="1" thickBot="1">
      <c r="A44" s="114" t="s">
        <v>16</v>
      </c>
      <c r="B44" s="98" t="s">
        <v>411</v>
      </c>
      <c r="C44" s="181">
        <f>SUM(C45:C49)</f>
        <v>455867</v>
      </c>
    </row>
    <row r="45" spans="1:3" ht="12" customHeight="1">
      <c r="A45" s="287" t="s">
        <v>99</v>
      </c>
      <c r="B45" s="8" t="s">
        <v>46</v>
      </c>
      <c r="C45" s="595">
        <v>110033</v>
      </c>
    </row>
    <row r="46" spans="1:3" ht="12" customHeight="1">
      <c r="A46" s="287" t="s">
        <v>100</v>
      </c>
      <c r="B46" s="7" t="s">
        <v>147</v>
      </c>
      <c r="C46" s="597">
        <v>30909</v>
      </c>
    </row>
    <row r="47" spans="1:3" ht="12" customHeight="1">
      <c r="A47" s="287" t="s">
        <v>101</v>
      </c>
      <c r="B47" s="7" t="s">
        <v>122</v>
      </c>
      <c r="C47" s="597">
        <v>62925</v>
      </c>
    </row>
    <row r="48" spans="1:3" ht="12" customHeight="1">
      <c r="A48" s="287" t="s">
        <v>102</v>
      </c>
      <c r="B48" s="7" t="s">
        <v>148</v>
      </c>
      <c r="C48" s="64">
        <v>252000</v>
      </c>
    </row>
    <row r="49" spans="1:3" ht="12" customHeight="1" thickBot="1">
      <c r="A49" s="287" t="s">
        <v>123</v>
      </c>
      <c r="B49" s="7" t="s">
        <v>149</v>
      </c>
      <c r="C49" s="64"/>
    </row>
    <row r="50" spans="1:3" ht="12" customHeight="1" thickBot="1">
      <c r="A50" s="114" t="s">
        <v>17</v>
      </c>
      <c r="B50" s="98" t="s">
        <v>412</v>
      </c>
      <c r="C50" s="181">
        <f>SUM(C51:C53)</f>
        <v>1943</v>
      </c>
    </row>
    <row r="51" spans="1:3" s="297" customFormat="1" ht="12" customHeight="1">
      <c r="A51" s="287" t="s">
        <v>105</v>
      </c>
      <c r="B51" s="8" t="s">
        <v>171</v>
      </c>
      <c r="C51" s="62">
        <v>1943</v>
      </c>
    </row>
    <row r="52" spans="1:3" ht="12" customHeight="1">
      <c r="A52" s="287" t="s">
        <v>106</v>
      </c>
      <c r="B52" s="7" t="s">
        <v>151</v>
      </c>
      <c r="C52" s="64"/>
    </row>
    <row r="53" spans="1:3" ht="12" customHeight="1">
      <c r="A53" s="287" t="s">
        <v>107</v>
      </c>
      <c r="B53" s="7" t="s">
        <v>57</v>
      </c>
      <c r="C53" s="64"/>
    </row>
    <row r="54" spans="1:3" ht="12" customHeight="1" thickBot="1">
      <c r="A54" s="287" t="s">
        <v>108</v>
      </c>
      <c r="B54" s="7" t="s">
        <v>4</v>
      </c>
      <c r="C54" s="64"/>
    </row>
    <row r="55" spans="1:3" ht="15" customHeight="1" thickBot="1">
      <c r="A55" s="114" t="s">
        <v>18</v>
      </c>
      <c r="B55" s="135" t="s">
        <v>413</v>
      </c>
      <c r="C55" s="231">
        <f>+C44+C50</f>
        <v>457810</v>
      </c>
    </row>
    <row r="56" ht="13.5" thickBot="1">
      <c r="C56" s="232"/>
    </row>
    <row r="57" spans="1:3" ht="15" customHeight="1" thickBot="1">
      <c r="A57" s="138" t="s">
        <v>164</v>
      </c>
      <c r="B57" s="139"/>
      <c r="C57" s="96">
        <v>42</v>
      </c>
    </row>
    <row r="58" spans="1:3" ht="14.25" customHeight="1" thickBot="1">
      <c r="A58" s="138" t="s">
        <v>165</v>
      </c>
      <c r="B58" s="139"/>
      <c r="C58" s="9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36/2014.(XII.2.)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34">
      <selection activeCell="E17" sqref="E17"/>
    </sheetView>
  </sheetViews>
  <sheetFormatPr defaultColWidth="9.00390625" defaultRowHeight="12.75"/>
  <cols>
    <col min="1" max="1" width="13.875" style="136" customWidth="1"/>
    <col min="2" max="2" width="79.125" style="137" customWidth="1"/>
    <col min="3" max="3" width="25.00390625" style="137" customWidth="1"/>
    <col min="4" max="16384" width="9.375" style="137" customWidth="1"/>
  </cols>
  <sheetData>
    <row r="1" spans="1:3" s="116" customFormat="1" ht="21" customHeight="1" thickBot="1">
      <c r="A1" s="115"/>
      <c r="B1" s="117"/>
      <c r="C1" s="292"/>
    </row>
    <row r="2" spans="1:3" s="293" customFormat="1" ht="25.5" customHeight="1">
      <c r="A2" s="244" t="s">
        <v>162</v>
      </c>
      <c r="B2" s="218" t="s">
        <v>625</v>
      </c>
      <c r="C2" s="233" t="s">
        <v>60</v>
      </c>
    </row>
    <row r="3" spans="1:3" s="293" customFormat="1" ht="24.75" thickBot="1">
      <c r="A3" s="285" t="s">
        <v>161</v>
      </c>
      <c r="B3" s="219" t="s">
        <v>416</v>
      </c>
      <c r="C3" s="234" t="s">
        <v>60</v>
      </c>
    </row>
    <row r="4" spans="1:3" s="294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s="295" customFormat="1" ht="12.75" customHeight="1" thickBot="1">
      <c r="A6" s="111">
        <v>1</v>
      </c>
      <c r="B6" s="112">
        <v>2</v>
      </c>
      <c r="C6" s="113">
        <v>3</v>
      </c>
    </row>
    <row r="7" spans="1:3" s="295" customFormat="1" ht="15.75" customHeight="1" thickBot="1">
      <c r="A7" s="123"/>
      <c r="B7" s="124" t="s">
        <v>55</v>
      </c>
      <c r="C7" s="125"/>
    </row>
    <row r="8" spans="1:3" s="235" customFormat="1" ht="12" customHeight="1" thickBot="1">
      <c r="A8" s="111" t="s">
        <v>16</v>
      </c>
      <c r="B8" s="126" t="s">
        <v>393</v>
      </c>
      <c r="C8" s="181">
        <f>SUM(C9:C18)</f>
        <v>5828</v>
      </c>
    </row>
    <row r="9" spans="1:3" s="235" customFormat="1" ht="12" customHeight="1">
      <c r="A9" s="286" t="s">
        <v>99</v>
      </c>
      <c r="B9" s="9" t="s">
        <v>229</v>
      </c>
      <c r="C9" s="224"/>
    </row>
    <row r="10" spans="1:3" s="235" customFormat="1" ht="12" customHeight="1">
      <c r="A10" s="287" t="s">
        <v>100</v>
      </c>
      <c r="B10" s="7" t="s">
        <v>230</v>
      </c>
      <c r="C10" s="179">
        <v>242</v>
      </c>
    </row>
    <row r="11" spans="1:3" s="235" customFormat="1" ht="12" customHeight="1">
      <c r="A11" s="287" t="s">
        <v>101</v>
      </c>
      <c r="B11" s="7" t="s">
        <v>231</v>
      </c>
      <c r="C11" s="179"/>
    </row>
    <row r="12" spans="1:3" s="235" customFormat="1" ht="12" customHeight="1">
      <c r="A12" s="287" t="s">
        <v>102</v>
      </c>
      <c r="B12" s="7" t="s">
        <v>232</v>
      </c>
      <c r="C12" s="179"/>
    </row>
    <row r="13" spans="1:3" s="235" customFormat="1" ht="12" customHeight="1">
      <c r="A13" s="287" t="s">
        <v>123</v>
      </c>
      <c r="B13" s="7" t="s">
        <v>233</v>
      </c>
      <c r="C13" s="179"/>
    </row>
    <row r="14" spans="1:3" s="235" customFormat="1" ht="12" customHeight="1">
      <c r="A14" s="287" t="s">
        <v>103</v>
      </c>
      <c r="B14" s="7" t="s">
        <v>394</v>
      </c>
      <c r="C14" s="179">
        <v>66</v>
      </c>
    </row>
    <row r="15" spans="1:3" s="235" customFormat="1" ht="12" customHeight="1">
      <c r="A15" s="287" t="s">
        <v>104</v>
      </c>
      <c r="B15" s="6" t="s">
        <v>395</v>
      </c>
      <c r="C15" s="179"/>
    </row>
    <row r="16" spans="1:3" s="235" customFormat="1" ht="12" customHeight="1">
      <c r="A16" s="287" t="s">
        <v>114</v>
      </c>
      <c r="B16" s="7" t="s">
        <v>236</v>
      </c>
      <c r="C16" s="225"/>
    </row>
    <row r="17" spans="1:3" s="296" customFormat="1" ht="12" customHeight="1">
      <c r="A17" s="287" t="s">
        <v>115</v>
      </c>
      <c r="B17" s="7" t="s">
        <v>237</v>
      </c>
      <c r="C17" s="179"/>
    </row>
    <row r="18" spans="1:3" s="296" customFormat="1" ht="12" customHeight="1" thickBot="1">
      <c r="A18" s="287" t="s">
        <v>116</v>
      </c>
      <c r="B18" s="6" t="s">
        <v>238</v>
      </c>
      <c r="C18" s="782">
        <v>5520</v>
      </c>
    </row>
    <row r="19" spans="1:3" s="235" customFormat="1" ht="12" customHeight="1" thickBot="1">
      <c r="A19" s="111" t="s">
        <v>17</v>
      </c>
      <c r="B19" s="126" t="s">
        <v>396</v>
      </c>
      <c r="C19" s="181">
        <f>SUM(C20:C22)</f>
        <v>0</v>
      </c>
    </row>
    <row r="20" spans="1:3" s="296" customFormat="1" ht="12" customHeight="1">
      <c r="A20" s="287" t="s">
        <v>105</v>
      </c>
      <c r="B20" s="8" t="s">
        <v>204</v>
      </c>
      <c r="C20" s="179"/>
    </row>
    <row r="21" spans="1:3" s="296" customFormat="1" ht="12" customHeight="1">
      <c r="A21" s="287" t="s">
        <v>106</v>
      </c>
      <c r="B21" s="7" t="s">
        <v>397</v>
      </c>
      <c r="C21" s="179"/>
    </row>
    <row r="22" spans="1:3" s="296" customFormat="1" ht="12" customHeight="1">
      <c r="A22" s="287" t="s">
        <v>107</v>
      </c>
      <c r="B22" s="7" t="s">
        <v>398</v>
      </c>
      <c r="C22" s="179"/>
    </row>
    <row r="23" spans="1:3" s="296" customFormat="1" ht="12" customHeight="1" thickBot="1">
      <c r="A23" s="287" t="s">
        <v>108</v>
      </c>
      <c r="B23" s="7" t="s">
        <v>2</v>
      </c>
      <c r="C23" s="179"/>
    </row>
    <row r="24" spans="1:3" s="296" customFormat="1" ht="12" customHeight="1" thickBot="1">
      <c r="A24" s="114" t="s">
        <v>18</v>
      </c>
      <c r="B24" s="98" t="s">
        <v>138</v>
      </c>
      <c r="C24" s="208"/>
    </row>
    <row r="25" spans="1:3" s="296" customFormat="1" ht="12" customHeight="1" thickBot="1">
      <c r="A25" s="114" t="s">
        <v>19</v>
      </c>
      <c r="B25" s="98" t="s">
        <v>399</v>
      </c>
      <c r="C25" s="181">
        <f>+C26+C27</f>
        <v>0</v>
      </c>
    </row>
    <row r="26" spans="1:3" s="296" customFormat="1" ht="12" customHeight="1">
      <c r="A26" s="288" t="s">
        <v>214</v>
      </c>
      <c r="B26" s="289" t="s">
        <v>397</v>
      </c>
      <c r="C26" s="62"/>
    </row>
    <row r="27" spans="1:3" s="296" customFormat="1" ht="12" customHeight="1">
      <c r="A27" s="288" t="s">
        <v>217</v>
      </c>
      <c r="B27" s="290" t="s">
        <v>400</v>
      </c>
      <c r="C27" s="182"/>
    </row>
    <row r="28" spans="1:3" s="296" customFormat="1" ht="12" customHeight="1" thickBot="1">
      <c r="A28" s="287" t="s">
        <v>218</v>
      </c>
      <c r="B28" s="291" t="s">
        <v>401</v>
      </c>
      <c r="C28" s="65"/>
    </row>
    <row r="29" spans="1:3" s="296" customFormat="1" ht="12" customHeight="1" thickBot="1">
      <c r="A29" s="114" t="s">
        <v>20</v>
      </c>
      <c r="B29" s="98" t="s">
        <v>402</v>
      </c>
      <c r="C29" s="181">
        <f>+C30+C31+C32</f>
        <v>0</v>
      </c>
    </row>
    <row r="30" spans="1:3" s="296" customFormat="1" ht="12" customHeight="1">
      <c r="A30" s="288" t="s">
        <v>92</v>
      </c>
      <c r="B30" s="289" t="s">
        <v>243</v>
      </c>
      <c r="C30" s="62"/>
    </row>
    <row r="31" spans="1:3" s="296" customFormat="1" ht="12" customHeight="1">
      <c r="A31" s="288" t="s">
        <v>93</v>
      </c>
      <c r="B31" s="290" t="s">
        <v>244</v>
      </c>
      <c r="C31" s="182"/>
    </row>
    <row r="32" spans="1:3" s="296" customFormat="1" ht="12" customHeight="1" thickBot="1">
      <c r="A32" s="287" t="s">
        <v>94</v>
      </c>
      <c r="B32" s="101" t="s">
        <v>245</v>
      </c>
      <c r="C32" s="65"/>
    </row>
    <row r="33" spans="1:3" s="235" customFormat="1" ht="12" customHeight="1" thickBot="1">
      <c r="A33" s="114" t="s">
        <v>21</v>
      </c>
      <c r="B33" s="98" t="s">
        <v>358</v>
      </c>
      <c r="C33" s="208"/>
    </row>
    <row r="34" spans="1:3" s="235" customFormat="1" ht="12" customHeight="1" thickBot="1">
      <c r="A34" s="114" t="s">
        <v>22</v>
      </c>
      <c r="B34" s="98" t="s">
        <v>403</v>
      </c>
      <c r="C34" s="226"/>
    </row>
    <row r="35" spans="1:3" s="235" customFormat="1" ht="12" customHeight="1" thickBot="1">
      <c r="A35" s="111" t="s">
        <v>23</v>
      </c>
      <c r="B35" s="98" t="s">
        <v>404</v>
      </c>
      <c r="C35" s="227">
        <f>+C8+C19+C24+C25+C29+C33+C34</f>
        <v>5828</v>
      </c>
    </row>
    <row r="36" spans="1:3" s="235" customFormat="1" ht="12" customHeight="1" thickBot="1">
      <c r="A36" s="127" t="s">
        <v>24</v>
      </c>
      <c r="B36" s="98" t="s">
        <v>405</v>
      </c>
      <c r="C36" s="227">
        <f>+C37+C38+C39</f>
        <v>0</v>
      </c>
    </row>
    <row r="37" spans="1:3" s="235" customFormat="1" ht="12" customHeight="1">
      <c r="A37" s="288" t="s">
        <v>406</v>
      </c>
      <c r="B37" s="289" t="s">
        <v>181</v>
      </c>
      <c r="C37" s="62"/>
    </row>
    <row r="38" spans="1:3" s="235" customFormat="1" ht="12" customHeight="1">
      <c r="A38" s="288" t="s">
        <v>407</v>
      </c>
      <c r="B38" s="290" t="s">
        <v>3</v>
      </c>
      <c r="C38" s="182"/>
    </row>
    <row r="39" spans="1:3" s="296" customFormat="1" ht="12" customHeight="1" thickBot="1">
      <c r="A39" s="287" t="s">
        <v>408</v>
      </c>
      <c r="B39" s="101" t="s">
        <v>409</v>
      </c>
      <c r="C39" s="65"/>
    </row>
    <row r="40" spans="1:3" s="296" customFormat="1" ht="15" customHeight="1" thickBot="1">
      <c r="A40" s="127" t="s">
        <v>25</v>
      </c>
      <c r="B40" s="128" t="s">
        <v>410</v>
      </c>
      <c r="C40" s="230">
        <f>+C35+C36</f>
        <v>5828</v>
      </c>
    </row>
    <row r="41" spans="1:3" s="296" customFormat="1" ht="15" customHeight="1">
      <c r="A41" s="129"/>
      <c r="B41" s="130"/>
      <c r="C41" s="228"/>
    </row>
    <row r="42" spans="1:3" ht="13.5" thickBot="1">
      <c r="A42" s="131"/>
      <c r="B42" s="132"/>
      <c r="C42" s="229"/>
    </row>
    <row r="43" spans="1:3" s="295" customFormat="1" ht="16.5" customHeight="1" thickBot="1">
      <c r="A43" s="133"/>
      <c r="B43" s="134" t="s">
        <v>56</v>
      </c>
      <c r="C43" s="230"/>
    </row>
    <row r="44" spans="1:3" s="297" customFormat="1" ht="12" customHeight="1" thickBot="1">
      <c r="A44" s="114" t="s">
        <v>16</v>
      </c>
      <c r="B44" s="98" t="s">
        <v>411</v>
      </c>
      <c r="C44" s="181">
        <f>SUM(C45:C49)</f>
        <v>258531</v>
      </c>
    </row>
    <row r="45" spans="1:3" ht="12" customHeight="1">
      <c r="A45" s="287" t="s">
        <v>99</v>
      </c>
      <c r="B45" s="8" t="s">
        <v>46</v>
      </c>
      <c r="C45" s="595">
        <v>4611</v>
      </c>
    </row>
    <row r="46" spans="1:3" ht="12" customHeight="1">
      <c r="A46" s="287" t="s">
        <v>100</v>
      </c>
      <c r="B46" s="7" t="s">
        <v>147</v>
      </c>
      <c r="C46" s="597">
        <v>1324</v>
      </c>
    </row>
    <row r="47" spans="1:3" ht="12" customHeight="1">
      <c r="A47" s="287" t="s">
        <v>101</v>
      </c>
      <c r="B47" s="7" t="s">
        <v>122</v>
      </c>
      <c r="C47" s="597">
        <v>596</v>
      </c>
    </row>
    <row r="48" spans="1:3" ht="12" customHeight="1">
      <c r="A48" s="287" t="s">
        <v>102</v>
      </c>
      <c r="B48" s="7" t="s">
        <v>148</v>
      </c>
      <c r="C48" s="64">
        <v>252000</v>
      </c>
    </row>
    <row r="49" spans="1:3" ht="12" customHeight="1" thickBot="1">
      <c r="A49" s="287" t="s">
        <v>123</v>
      </c>
      <c r="B49" s="7" t="s">
        <v>149</v>
      </c>
      <c r="C49" s="64"/>
    </row>
    <row r="50" spans="1:3" ht="12" customHeight="1" thickBot="1">
      <c r="A50" s="114" t="s">
        <v>17</v>
      </c>
      <c r="B50" s="98" t="s">
        <v>412</v>
      </c>
      <c r="C50" s="181">
        <f>SUM(C51:C53)</f>
        <v>0</v>
      </c>
    </row>
    <row r="51" spans="1:3" s="297" customFormat="1" ht="12" customHeight="1">
      <c r="A51" s="287" t="s">
        <v>105</v>
      </c>
      <c r="B51" s="8" t="s">
        <v>171</v>
      </c>
      <c r="C51" s="62"/>
    </row>
    <row r="52" spans="1:3" ht="12" customHeight="1">
      <c r="A52" s="287" t="s">
        <v>106</v>
      </c>
      <c r="B52" s="7" t="s">
        <v>151</v>
      </c>
      <c r="C52" s="64"/>
    </row>
    <row r="53" spans="1:3" ht="12" customHeight="1">
      <c r="A53" s="287" t="s">
        <v>107</v>
      </c>
      <c r="B53" s="7" t="s">
        <v>57</v>
      </c>
      <c r="C53" s="64"/>
    </row>
    <row r="54" spans="1:3" ht="12" customHeight="1" thickBot="1">
      <c r="A54" s="287" t="s">
        <v>108</v>
      </c>
      <c r="B54" s="7" t="s">
        <v>4</v>
      </c>
      <c r="C54" s="64"/>
    </row>
    <row r="55" spans="1:3" ht="15" customHeight="1" thickBot="1">
      <c r="A55" s="114" t="s">
        <v>18</v>
      </c>
      <c r="B55" s="135" t="s">
        <v>413</v>
      </c>
      <c r="C55" s="231">
        <f>+C44+C50</f>
        <v>258531</v>
      </c>
    </row>
    <row r="56" ht="13.5" thickBot="1">
      <c r="C56" s="232"/>
    </row>
    <row r="57" spans="1:3" ht="15" customHeight="1" thickBot="1">
      <c r="A57" s="138" t="s">
        <v>164</v>
      </c>
      <c r="B57" s="139"/>
      <c r="C57" s="96"/>
    </row>
    <row r="58" spans="1:3" ht="14.25" customHeight="1" thickBot="1">
      <c r="A58" s="138" t="s">
        <v>165</v>
      </c>
      <c r="B58" s="139"/>
      <c r="C58" s="9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36/2014.(XII.2.)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"/>
  <sheetViews>
    <sheetView workbookViewId="0" topLeftCell="A37">
      <selection activeCell="C69" sqref="C69"/>
    </sheetView>
  </sheetViews>
  <sheetFormatPr defaultColWidth="9.00390625" defaultRowHeight="12.75"/>
  <cols>
    <col min="1" max="1" width="13.875" style="136" customWidth="1"/>
    <col min="2" max="2" width="79.125" style="137" customWidth="1"/>
    <col min="3" max="3" width="25.00390625" style="137" customWidth="1"/>
    <col min="4" max="16384" width="9.375" style="137" customWidth="1"/>
  </cols>
  <sheetData>
    <row r="1" spans="1:3" s="116" customFormat="1" ht="21" customHeight="1" thickBot="1">
      <c r="A1" s="115"/>
      <c r="B1" s="117"/>
      <c r="C1" s="292"/>
    </row>
    <row r="2" spans="1:3" s="293" customFormat="1" ht="25.5" customHeight="1">
      <c r="A2" s="244" t="s">
        <v>162</v>
      </c>
      <c r="B2" s="218" t="s">
        <v>625</v>
      </c>
      <c r="C2" s="233" t="s">
        <v>60</v>
      </c>
    </row>
    <row r="3" spans="1:3" s="293" customFormat="1" ht="24.75" thickBot="1">
      <c r="A3" s="285" t="s">
        <v>161</v>
      </c>
      <c r="B3" s="219" t="s">
        <v>418</v>
      </c>
      <c r="C3" s="234" t="s">
        <v>431</v>
      </c>
    </row>
    <row r="4" spans="1:3" s="294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s="295" customFormat="1" ht="12.75" customHeight="1" thickBot="1">
      <c r="A6" s="111">
        <v>1</v>
      </c>
      <c r="B6" s="112">
        <v>2</v>
      </c>
      <c r="C6" s="113">
        <v>3</v>
      </c>
    </row>
    <row r="7" spans="1:3" s="295" customFormat="1" ht="15.75" customHeight="1" thickBot="1">
      <c r="A7" s="123"/>
      <c r="B7" s="124" t="s">
        <v>55</v>
      </c>
      <c r="C7" s="125"/>
    </row>
    <row r="8" spans="1:3" s="235" customFormat="1" ht="12" customHeight="1" thickBot="1">
      <c r="A8" s="111" t="s">
        <v>16</v>
      </c>
      <c r="B8" s="126" t="s">
        <v>393</v>
      </c>
      <c r="C8" s="181">
        <f>SUM(C9:C18)</f>
        <v>7834</v>
      </c>
    </row>
    <row r="9" spans="1:3" s="235" customFormat="1" ht="12" customHeight="1">
      <c r="A9" s="286" t="s">
        <v>99</v>
      </c>
      <c r="B9" s="9" t="s">
        <v>229</v>
      </c>
      <c r="C9" s="224"/>
    </row>
    <row r="10" spans="1:3" s="235" customFormat="1" ht="12" customHeight="1">
      <c r="A10" s="287" t="s">
        <v>100</v>
      </c>
      <c r="B10" s="7" t="s">
        <v>230</v>
      </c>
      <c r="C10" s="179">
        <v>5300</v>
      </c>
    </row>
    <row r="11" spans="1:3" s="235" customFormat="1" ht="12" customHeight="1">
      <c r="A11" s="287" t="s">
        <v>101</v>
      </c>
      <c r="B11" s="7" t="s">
        <v>231</v>
      </c>
      <c r="C11" s="597">
        <v>600</v>
      </c>
    </row>
    <row r="12" spans="1:3" s="235" customFormat="1" ht="12" customHeight="1">
      <c r="A12" s="287" t="s">
        <v>102</v>
      </c>
      <c r="B12" s="7" t="s">
        <v>232</v>
      </c>
      <c r="C12" s="179"/>
    </row>
    <row r="13" spans="1:3" s="235" customFormat="1" ht="12" customHeight="1">
      <c r="A13" s="287" t="s">
        <v>123</v>
      </c>
      <c r="B13" s="7" t="s">
        <v>233</v>
      </c>
      <c r="C13" s="179"/>
    </row>
    <row r="14" spans="1:3" s="235" customFormat="1" ht="12" customHeight="1">
      <c r="A14" s="287" t="s">
        <v>103</v>
      </c>
      <c r="B14" s="7" t="s">
        <v>394</v>
      </c>
      <c r="C14" s="179">
        <v>1431</v>
      </c>
    </row>
    <row r="15" spans="1:3" s="235" customFormat="1" ht="12" customHeight="1">
      <c r="A15" s="287" t="s">
        <v>104</v>
      </c>
      <c r="B15" s="6" t="s">
        <v>395</v>
      </c>
      <c r="C15" s="179"/>
    </row>
    <row r="16" spans="1:3" s="235" customFormat="1" ht="12" customHeight="1">
      <c r="A16" s="287" t="s">
        <v>114</v>
      </c>
      <c r="B16" s="7" t="s">
        <v>236</v>
      </c>
      <c r="C16" s="182">
        <v>3</v>
      </c>
    </row>
    <row r="17" spans="1:3" s="296" customFormat="1" ht="12" customHeight="1">
      <c r="A17" s="287" t="s">
        <v>115</v>
      </c>
      <c r="B17" s="7" t="s">
        <v>237</v>
      </c>
      <c r="C17" s="64"/>
    </row>
    <row r="18" spans="1:3" s="296" customFormat="1" ht="12" customHeight="1" thickBot="1">
      <c r="A18" s="287" t="s">
        <v>116</v>
      </c>
      <c r="B18" s="6" t="s">
        <v>238</v>
      </c>
      <c r="C18" s="641">
        <v>500</v>
      </c>
    </row>
    <row r="19" spans="1:3" s="235" customFormat="1" ht="12" customHeight="1" thickBot="1">
      <c r="A19" s="111" t="s">
        <v>17</v>
      </c>
      <c r="B19" s="126" t="s">
        <v>396</v>
      </c>
      <c r="C19" s="181">
        <f>SUM(C20:C22)</f>
        <v>0</v>
      </c>
    </row>
    <row r="20" spans="1:3" s="296" customFormat="1" ht="12" customHeight="1">
      <c r="A20" s="287" t="s">
        <v>105</v>
      </c>
      <c r="B20" s="8" t="s">
        <v>204</v>
      </c>
      <c r="C20" s="179"/>
    </row>
    <row r="21" spans="1:3" s="296" customFormat="1" ht="12" customHeight="1">
      <c r="A21" s="287" t="s">
        <v>106</v>
      </c>
      <c r="B21" s="7" t="s">
        <v>397</v>
      </c>
      <c r="C21" s="179"/>
    </row>
    <row r="22" spans="1:3" s="296" customFormat="1" ht="12" customHeight="1">
      <c r="A22" s="287" t="s">
        <v>107</v>
      </c>
      <c r="B22" s="7" t="s">
        <v>398</v>
      </c>
      <c r="C22" s="179"/>
    </row>
    <row r="23" spans="1:3" s="296" customFormat="1" ht="12" customHeight="1" thickBot="1">
      <c r="A23" s="287" t="s">
        <v>108</v>
      </c>
      <c r="B23" s="7" t="s">
        <v>2</v>
      </c>
      <c r="C23" s="179"/>
    </row>
    <row r="24" spans="1:3" s="296" customFormat="1" ht="12" customHeight="1" thickBot="1">
      <c r="A24" s="114" t="s">
        <v>18</v>
      </c>
      <c r="B24" s="98" t="s">
        <v>138</v>
      </c>
      <c r="C24" s="208"/>
    </row>
    <row r="25" spans="1:6" s="296" customFormat="1" ht="12" customHeight="1" thickBot="1">
      <c r="A25" s="114" t="s">
        <v>19</v>
      </c>
      <c r="B25" s="98" t="s">
        <v>399</v>
      </c>
      <c r="C25" s="181">
        <f>+C26+C27</f>
        <v>0</v>
      </c>
      <c r="F25" s="632"/>
    </row>
    <row r="26" spans="1:3" s="296" customFormat="1" ht="12" customHeight="1">
      <c r="A26" s="288" t="s">
        <v>214</v>
      </c>
      <c r="B26" s="289" t="s">
        <v>397</v>
      </c>
      <c r="C26" s="62"/>
    </row>
    <row r="27" spans="1:3" s="296" customFormat="1" ht="12" customHeight="1">
      <c r="A27" s="288" t="s">
        <v>217</v>
      </c>
      <c r="B27" s="290" t="s">
        <v>400</v>
      </c>
      <c r="C27" s="182"/>
    </row>
    <row r="28" spans="1:3" s="296" customFormat="1" ht="12" customHeight="1" thickBot="1">
      <c r="A28" s="287" t="s">
        <v>218</v>
      </c>
      <c r="B28" s="291" t="s">
        <v>401</v>
      </c>
      <c r="C28" s="65"/>
    </row>
    <row r="29" spans="1:3" s="296" customFormat="1" ht="12" customHeight="1" thickBot="1">
      <c r="A29" s="114" t="s">
        <v>20</v>
      </c>
      <c r="B29" s="98" t="s">
        <v>402</v>
      </c>
      <c r="C29" s="181">
        <f>+C30+C31+C32</f>
        <v>3</v>
      </c>
    </row>
    <row r="30" spans="1:3" s="296" customFormat="1" ht="12" customHeight="1">
      <c r="A30" s="288" t="s">
        <v>92</v>
      </c>
      <c r="B30" s="289" t="s">
        <v>243</v>
      </c>
      <c r="C30" s="62"/>
    </row>
    <row r="31" spans="1:3" s="296" customFormat="1" ht="12" customHeight="1">
      <c r="A31" s="288" t="s">
        <v>93</v>
      </c>
      <c r="B31" s="290" t="s">
        <v>244</v>
      </c>
      <c r="C31" s="182"/>
    </row>
    <row r="32" spans="1:3" s="296" customFormat="1" ht="12" customHeight="1" thickBot="1">
      <c r="A32" s="287" t="s">
        <v>94</v>
      </c>
      <c r="B32" s="101" t="s">
        <v>245</v>
      </c>
      <c r="C32" s="65">
        <v>3</v>
      </c>
    </row>
    <row r="33" spans="1:3" s="235" customFormat="1" ht="12" customHeight="1" thickBot="1">
      <c r="A33" s="114" t="s">
        <v>21</v>
      </c>
      <c r="B33" s="98" t="s">
        <v>358</v>
      </c>
      <c r="C33" s="208"/>
    </row>
    <row r="34" spans="1:3" s="235" customFormat="1" ht="12" customHeight="1" thickBot="1">
      <c r="A34" s="114" t="s">
        <v>22</v>
      </c>
      <c r="B34" s="98" t="s">
        <v>403</v>
      </c>
      <c r="C34" s="226">
        <v>300</v>
      </c>
    </row>
    <row r="35" spans="1:3" s="235" customFormat="1" ht="12" customHeight="1" thickBot="1">
      <c r="A35" s="111" t="s">
        <v>23</v>
      </c>
      <c r="B35" s="98" t="s">
        <v>404</v>
      </c>
      <c r="C35" s="227">
        <f>+C8+C19+C24+C25+C29+C33+C34</f>
        <v>8137</v>
      </c>
    </row>
    <row r="36" spans="1:3" s="235" customFormat="1" ht="12" customHeight="1" thickBot="1">
      <c r="A36" s="127" t="s">
        <v>24</v>
      </c>
      <c r="B36" s="98" t="s">
        <v>405</v>
      </c>
      <c r="C36" s="227">
        <f>+C37+C38+C39</f>
        <v>688</v>
      </c>
    </row>
    <row r="37" spans="1:3" s="235" customFormat="1" ht="12" customHeight="1">
      <c r="A37" s="288" t="s">
        <v>406</v>
      </c>
      <c r="B37" s="289" t="s">
        <v>181</v>
      </c>
      <c r="C37" s="62">
        <v>688</v>
      </c>
    </row>
    <row r="38" spans="1:3" s="235" customFormat="1" ht="12" customHeight="1">
      <c r="A38" s="288" t="s">
        <v>407</v>
      </c>
      <c r="B38" s="290" t="s">
        <v>3</v>
      </c>
      <c r="C38" s="182"/>
    </row>
    <row r="39" spans="1:3" s="296" customFormat="1" ht="12" customHeight="1" thickBot="1">
      <c r="A39" s="287" t="s">
        <v>408</v>
      </c>
      <c r="B39" s="101" t="s">
        <v>409</v>
      </c>
      <c r="C39" s="65"/>
    </row>
    <row r="40" spans="1:3" s="296" customFormat="1" ht="15" customHeight="1" thickBot="1">
      <c r="A40" s="127" t="s">
        <v>25</v>
      </c>
      <c r="B40" s="128" t="s">
        <v>410</v>
      </c>
      <c r="C40" s="230">
        <f>+C35+C36</f>
        <v>8825</v>
      </c>
    </row>
    <row r="41" spans="1:3" s="296" customFormat="1" ht="15" customHeight="1">
      <c r="A41" s="129"/>
      <c r="B41" s="130"/>
      <c r="C41" s="228"/>
    </row>
    <row r="42" spans="1:3" ht="13.5" thickBot="1">
      <c r="A42" s="131"/>
      <c r="B42" s="132"/>
      <c r="C42" s="229"/>
    </row>
    <row r="43" spans="1:3" s="295" customFormat="1" ht="16.5" customHeight="1" thickBot="1">
      <c r="A43" s="133"/>
      <c r="B43" s="134" t="s">
        <v>56</v>
      </c>
      <c r="C43" s="230"/>
    </row>
    <row r="44" spans="1:3" s="297" customFormat="1" ht="12" customHeight="1" thickBot="1">
      <c r="A44" s="114" t="s">
        <v>16</v>
      </c>
      <c r="B44" s="98" t="s">
        <v>411</v>
      </c>
      <c r="C44" s="181">
        <f>SUM(C45:C49)</f>
        <v>193227</v>
      </c>
    </row>
    <row r="45" spans="1:3" ht="12" customHeight="1">
      <c r="A45" s="287" t="s">
        <v>99</v>
      </c>
      <c r="B45" s="8" t="s">
        <v>46</v>
      </c>
      <c r="C45" s="62">
        <v>105362</v>
      </c>
    </row>
    <row r="46" spans="1:3" ht="12" customHeight="1">
      <c r="A46" s="287" t="s">
        <v>100</v>
      </c>
      <c r="B46" s="7" t="s">
        <v>147</v>
      </c>
      <c r="C46" s="64">
        <v>29553</v>
      </c>
    </row>
    <row r="47" spans="1:3" ht="12" customHeight="1">
      <c r="A47" s="287" t="s">
        <v>101</v>
      </c>
      <c r="B47" s="7" t="s">
        <v>122</v>
      </c>
      <c r="C47" s="597">
        <v>58312</v>
      </c>
    </row>
    <row r="48" spans="1:3" ht="12" customHeight="1">
      <c r="A48" s="287" t="s">
        <v>102</v>
      </c>
      <c r="B48" s="7" t="s">
        <v>148</v>
      </c>
      <c r="C48" s="64"/>
    </row>
    <row r="49" spans="1:3" ht="12" customHeight="1" thickBot="1">
      <c r="A49" s="287" t="s">
        <v>123</v>
      </c>
      <c r="B49" s="7" t="s">
        <v>149</v>
      </c>
      <c r="C49" s="64"/>
    </row>
    <row r="50" spans="1:3" ht="12" customHeight="1" thickBot="1">
      <c r="A50" s="114" t="s">
        <v>17</v>
      </c>
      <c r="B50" s="98" t="s">
        <v>412</v>
      </c>
      <c r="C50" s="181">
        <f>SUM(C51:C53)</f>
        <v>1943</v>
      </c>
    </row>
    <row r="51" spans="1:3" s="297" customFormat="1" ht="12" customHeight="1">
      <c r="A51" s="287" t="s">
        <v>105</v>
      </c>
      <c r="B51" s="8" t="s">
        <v>171</v>
      </c>
      <c r="C51" s="62">
        <v>1943</v>
      </c>
    </row>
    <row r="52" spans="1:3" ht="12" customHeight="1">
      <c r="A52" s="287" t="s">
        <v>106</v>
      </c>
      <c r="B52" s="7" t="s">
        <v>151</v>
      </c>
      <c r="C52" s="64"/>
    </row>
    <row r="53" spans="1:3" ht="12" customHeight="1">
      <c r="A53" s="287" t="s">
        <v>107</v>
      </c>
      <c r="B53" s="7" t="s">
        <v>57</v>
      </c>
      <c r="C53" s="64"/>
    </row>
    <row r="54" spans="1:3" ht="12" customHeight="1" thickBot="1">
      <c r="A54" s="287" t="s">
        <v>108</v>
      </c>
      <c r="B54" s="7" t="s">
        <v>4</v>
      </c>
      <c r="C54" s="64"/>
    </row>
    <row r="55" spans="1:3" ht="15" customHeight="1" thickBot="1">
      <c r="A55" s="114" t="s">
        <v>18</v>
      </c>
      <c r="B55" s="135" t="s">
        <v>413</v>
      </c>
      <c r="C55" s="231">
        <f>+C44+C50</f>
        <v>195170</v>
      </c>
    </row>
    <row r="56" ht="13.5" thickBot="1">
      <c r="C56" s="232"/>
    </row>
    <row r="57" spans="1:3" ht="15" customHeight="1" thickBot="1">
      <c r="A57" s="138" t="s">
        <v>164</v>
      </c>
      <c r="B57" s="139"/>
      <c r="C57" s="96">
        <v>42</v>
      </c>
    </row>
    <row r="58" spans="1:3" ht="14.25" customHeight="1" thickBot="1">
      <c r="A58" s="138" t="s">
        <v>165</v>
      </c>
      <c r="B58" s="139"/>
      <c r="C58" s="9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36/2014.(XII.2.)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workbookViewId="0" topLeftCell="A1">
      <selection activeCell="E8" sqref="E8"/>
    </sheetView>
  </sheetViews>
  <sheetFormatPr defaultColWidth="9.00390625" defaultRowHeight="12.75"/>
  <cols>
    <col min="1" max="1" width="13.875" style="136" customWidth="1"/>
    <col min="2" max="2" width="79.125" style="137" customWidth="1"/>
    <col min="3" max="3" width="25.00390625" style="137" customWidth="1"/>
    <col min="4" max="16384" width="9.375" style="137" customWidth="1"/>
  </cols>
  <sheetData>
    <row r="1" spans="1:3" s="116" customFormat="1" ht="21" customHeight="1" thickBot="1">
      <c r="A1" s="115"/>
      <c r="B1" s="117"/>
      <c r="C1" s="292" t="s">
        <v>704</v>
      </c>
    </row>
    <row r="2" spans="1:3" s="293" customFormat="1" ht="30" customHeight="1">
      <c r="A2" s="244" t="s">
        <v>162</v>
      </c>
      <c r="B2" s="218" t="s">
        <v>461</v>
      </c>
      <c r="C2" s="233" t="s">
        <v>61</v>
      </c>
    </row>
    <row r="3" spans="1:3" s="293" customFormat="1" ht="24.75" thickBot="1">
      <c r="A3" s="285" t="s">
        <v>161</v>
      </c>
      <c r="B3" s="219" t="s">
        <v>392</v>
      </c>
      <c r="C3" s="234" t="s">
        <v>51</v>
      </c>
    </row>
    <row r="4" spans="1:3" s="294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s="295" customFormat="1" ht="12.75" customHeight="1" thickBot="1">
      <c r="A6" s="111">
        <v>1</v>
      </c>
      <c r="B6" s="112">
        <v>2</v>
      </c>
      <c r="C6" s="113">
        <v>3</v>
      </c>
    </row>
    <row r="7" spans="1:3" s="295" customFormat="1" ht="15.75" customHeight="1" thickBot="1">
      <c r="A7" s="123"/>
      <c r="B7" s="124" t="s">
        <v>55</v>
      </c>
      <c r="C7" s="125"/>
    </row>
    <row r="8" spans="1:3" s="235" customFormat="1" ht="12" customHeight="1" thickBot="1">
      <c r="A8" s="111" t="s">
        <v>16</v>
      </c>
      <c r="B8" s="126" t="s">
        <v>393</v>
      </c>
      <c r="C8" s="181">
        <f>SUM(C9:C18)</f>
        <v>21979</v>
      </c>
    </row>
    <row r="9" spans="1:3" s="235" customFormat="1" ht="12" customHeight="1">
      <c r="A9" s="286" t="s">
        <v>99</v>
      </c>
      <c r="B9" s="9" t="s">
        <v>229</v>
      </c>
      <c r="C9" s="224"/>
    </row>
    <row r="10" spans="1:3" s="235" customFormat="1" ht="12" customHeight="1">
      <c r="A10" s="287" t="s">
        <v>100</v>
      </c>
      <c r="B10" s="7" t="s">
        <v>230</v>
      </c>
      <c r="C10" s="179">
        <v>943</v>
      </c>
    </row>
    <row r="11" spans="1:3" s="235" customFormat="1" ht="12" customHeight="1">
      <c r="A11" s="287" t="s">
        <v>101</v>
      </c>
      <c r="B11" s="7" t="s">
        <v>231</v>
      </c>
      <c r="C11" s="179">
        <v>3830</v>
      </c>
    </row>
    <row r="12" spans="1:3" s="235" customFormat="1" ht="12" customHeight="1">
      <c r="A12" s="287" t="s">
        <v>102</v>
      </c>
      <c r="B12" s="7" t="s">
        <v>232</v>
      </c>
      <c r="C12" s="179"/>
    </row>
    <row r="13" spans="1:3" s="235" customFormat="1" ht="12" customHeight="1">
      <c r="A13" s="287" t="s">
        <v>123</v>
      </c>
      <c r="B13" s="7" t="s">
        <v>233</v>
      </c>
      <c r="C13" s="179">
        <v>6826</v>
      </c>
    </row>
    <row r="14" spans="1:3" s="235" customFormat="1" ht="12" customHeight="1">
      <c r="A14" s="287" t="s">
        <v>103</v>
      </c>
      <c r="B14" s="7" t="s">
        <v>394</v>
      </c>
      <c r="C14" s="179">
        <v>3132</v>
      </c>
    </row>
    <row r="15" spans="1:3" s="235" customFormat="1" ht="12" customHeight="1">
      <c r="A15" s="287" t="s">
        <v>104</v>
      </c>
      <c r="B15" s="6" t="s">
        <v>395</v>
      </c>
      <c r="C15" s="179">
        <v>7238</v>
      </c>
    </row>
    <row r="16" spans="1:3" s="235" customFormat="1" ht="12" customHeight="1">
      <c r="A16" s="287" t="s">
        <v>114</v>
      </c>
      <c r="B16" s="7" t="s">
        <v>236</v>
      </c>
      <c r="C16" s="225">
        <v>10</v>
      </c>
    </row>
    <row r="17" spans="1:3" s="296" customFormat="1" ht="12" customHeight="1">
      <c r="A17" s="287" t="s">
        <v>115</v>
      </c>
      <c r="B17" s="7" t="s">
        <v>237</v>
      </c>
      <c r="C17" s="179"/>
    </row>
    <row r="18" spans="1:3" s="296" customFormat="1" ht="12" customHeight="1" thickBot="1">
      <c r="A18" s="287" t="s">
        <v>116</v>
      </c>
      <c r="B18" s="6" t="s">
        <v>238</v>
      </c>
      <c r="C18" s="180"/>
    </row>
    <row r="19" spans="1:3" s="235" customFormat="1" ht="12" customHeight="1" thickBot="1">
      <c r="A19" s="111" t="s">
        <v>17</v>
      </c>
      <c r="B19" s="126" t="s">
        <v>396</v>
      </c>
      <c r="C19" s="181">
        <f>SUM(C20:C22)</f>
        <v>0</v>
      </c>
    </row>
    <row r="20" spans="1:3" s="296" customFormat="1" ht="12" customHeight="1">
      <c r="A20" s="287" t="s">
        <v>105</v>
      </c>
      <c r="B20" s="8" t="s">
        <v>204</v>
      </c>
      <c r="C20" s="179"/>
    </row>
    <row r="21" spans="1:3" s="296" customFormat="1" ht="12" customHeight="1">
      <c r="A21" s="287" t="s">
        <v>106</v>
      </c>
      <c r="B21" s="7" t="s">
        <v>397</v>
      </c>
      <c r="C21" s="179"/>
    </row>
    <row r="22" spans="1:3" s="296" customFormat="1" ht="12" customHeight="1">
      <c r="A22" s="287" t="s">
        <v>107</v>
      </c>
      <c r="B22" s="7" t="s">
        <v>398</v>
      </c>
      <c r="C22" s="721"/>
    </row>
    <row r="23" spans="1:3" s="296" customFormat="1" ht="12" customHeight="1" thickBot="1">
      <c r="A23" s="287" t="s">
        <v>108</v>
      </c>
      <c r="B23" s="7" t="s">
        <v>2</v>
      </c>
      <c r="C23" s="179"/>
    </row>
    <row r="24" spans="1:3" s="296" customFormat="1" ht="12" customHeight="1" thickBot="1">
      <c r="A24" s="114" t="s">
        <v>18</v>
      </c>
      <c r="B24" s="98" t="s">
        <v>138</v>
      </c>
      <c r="C24" s="208"/>
    </row>
    <row r="25" spans="1:3" s="296" customFormat="1" ht="12" customHeight="1" thickBot="1">
      <c r="A25" s="114" t="s">
        <v>19</v>
      </c>
      <c r="B25" s="98" t="s">
        <v>399</v>
      </c>
      <c r="C25" s="181">
        <f>+C26+C27</f>
        <v>0</v>
      </c>
    </row>
    <row r="26" spans="1:3" s="296" customFormat="1" ht="12" customHeight="1">
      <c r="A26" s="288" t="s">
        <v>214</v>
      </c>
      <c r="B26" s="289" t="s">
        <v>397</v>
      </c>
      <c r="C26" s="62"/>
    </row>
    <row r="27" spans="1:3" s="296" customFormat="1" ht="12" customHeight="1">
      <c r="A27" s="288" t="s">
        <v>217</v>
      </c>
      <c r="B27" s="290" t="s">
        <v>400</v>
      </c>
      <c r="C27" s="182"/>
    </row>
    <row r="28" spans="1:3" s="296" customFormat="1" ht="12" customHeight="1" thickBot="1">
      <c r="A28" s="287" t="s">
        <v>218</v>
      </c>
      <c r="B28" s="291" t="s">
        <v>401</v>
      </c>
      <c r="C28" s="65"/>
    </row>
    <row r="29" spans="1:3" s="296" customFormat="1" ht="12" customHeight="1" thickBot="1">
      <c r="A29" s="114" t="s">
        <v>20</v>
      </c>
      <c r="B29" s="98" t="s">
        <v>402</v>
      </c>
      <c r="C29" s="181">
        <f>+C30+C31+C32</f>
        <v>0</v>
      </c>
    </row>
    <row r="30" spans="1:3" s="296" customFormat="1" ht="12" customHeight="1">
      <c r="A30" s="288" t="s">
        <v>92</v>
      </c>
      <c r="B30" s="289" t="s">
        <v>243</v>
      </c>
      <c r="C30" s="62"/>
    </row>
    <row r="31" spans="1:3" s="296" customFormat="1" ht="12" customHeight="1">
      <c r="A31" s="288" t="s">
        <v>93</v>
      </c>
      <c r="B31" s="290" t="s">
        <v>244</v>
      </c>
      <c r="C31" s="182"/>
    </row>
    <row r="32" spans="1:3" s="296" customFormat="1" ht="12" customHeight="1" thickBot="1">
      <c r="A32" s="287" t="s">
        <v>94</v>
      </c>
      <c r="B32" s="101" t="s">
        <v>245</v>
      </c>
      <c r="C32" s="65"/>
    </row>
    <row r="33" spans="1:3" s="235" customFormat="1" ht="12" customHeight="1" thickBot="1">
      <c r="A33" s="114" t="s">
        <v>21</v>
      </c>
      <c r="B33" s="98" t="s">
        <v>358</v>
      </c>
      <c r="C33" s="717">
        <v>180</v>
      </c>
    </row>
    <row r="34" spans="1:3" s="235" customFormat="1" ht="12" customHeight="1" thickBot="1">
      <c r="A34" s="114" t="s">
        <v>22</v>
      </c>
      <c r="B34" s="98" t="s">
        <v>403</v>
      </c>
      <c r="C34" s="226"/>
    </row>
    <row r="35" spans="1:3" s="235" customFormat="1" ht="12" customHeight="1" thickBot="1">
      <c r="A35" s="111" t="s">
        <v>23</v>
      </c>
      <c r="B35" s="98" t="s">
        <v>404</v>
      </c>
      <c r="C35" s="227">
        <f>+C8+C19+C24+C25+C29+C33+C34</f>
        <v>22159</v>
      </c>
    </row>
    <row r="36" spans="1:3" s="235" customFormat="1" ht="12" customHeight="1" thickBot="1">
      <c r="A36" s="127" t="s">
        <v>24</v>
      </c>
      <c r="B36" s="98" t="s">
        <v>405</v>
      </c>
      <c r="C36" s="227">
        <f>+C37+C38+C39</f>
        <v>618</v>
      </c>
    </row>
    <row r="37" spans="1:3" s="235" customFormat="1" ht="12" customHeight="1">
      <c r="A37" s="288" t="s">
        <v>406</v>
      </c>
      <c r="B37" s="289" t="s">
        <v>181</v>
      </c>
      <c r="C37" s="62">
        <v>618</v>
      </c>
    </row>
    <row r="38" spans="1:3" s="235" customFormat="1" ht="12" customHeight="1">
      <c r="A38" s="288" t="s">
        <v>407</v>
      </c>
      <c r="B38" s="290" t="s">
        <v>3</v>
      </c>
      <c r="C38" s="182"/>
    </row>
    <row r="39" spans="1:3" s="296" customFormat="1" ht="12" customHeight="1" thickBot="1">
      <c r="A39" s="287" t="s">
        <v>408</v>
      </c>
      <c r="B39" s="101" t="s">
        <v>409</v>
      </c>
      <c r="C39" s="65"/>
    </row>
    <row r="40" spans="1:3" s="296" customFormat="1" ht="15" customHeight="1" thickBot="1">
      <c r="A40" s="127" t="s">
        <v>25</v>
      </c>
      <c r="B40" s="128" t="s">
        <v>410</v>
      </c>
      <c r="C40" s="230">
        <f>+C35+C36</f>
        <v>22777</v>
      </c>
    </row>
    <row r="41" spans="1:3" s="296" customFormat="1" ht="15" customHeight="1">
      <c r="A41" s="129"/>
      <c r="B41" s="130"/>
      <c r="C41" s="228"/>
    </row>
    <row r="42" spans="1:3" ht="13.5" thickBot="1">
      <c r="A42" s="131"/>
      <c r="B42" s="132"/>
      <c r="C42" s="229"/>
    </row>
    <row r="43" spans="1:3" s="295" customFormat="1" ht="16.5" customHeight="1" thickBot="1">
      <c r="A43" s="133"/>
      <c r="B43" s="134" t="s">
        <v>56</v>
      </c>
      <c r="C43" s="230"/>
    </row>
    <row r="44" spans="1:3" s="297" customFormat="1" ht="12" customHeight="1" thickBot="1">
      <c r="A44" s="114" t="s">
        <v>16</v>
      </c>
      <c r="B44" s="98" t="s">
        <v>411</v>
      </c>
      <c r="C44" s="181">
        <f>SUM(C45:C49)</f>
        <v>271887</v>
      </c>
    </row>
    <row r="45" spans="1:3" ht="12" customHeight="1">
      <c r="A45" s="287" t="s">
        <v>99</v>
      </c>
      <c r="B45" s="8" t="s">
        <v>46</v>
      </c>
      <c r="C45" s="62">
        <v>155132</v>
      </c>
    </row>
    <row r="46" spans="1:3" ht="12" customHeight="1">
      <c r="A46" s="287" t="s">
        <v>100</v>
      </c>
      <c r="B46" s="7" t="s">
        <v>147</v>
      </c>
      <c r="C46" s="64">
        <f>SUM(43257+288+275+462+152+270)</f>
        <v>44704</v>
      </c>
    </row>
    <row r="47" spans="1:3" ht="12" customHeight="1">
      <c r="A47" s="287" t="s">
        <v>101</v>
      </c>
      <c r="B47" s="7" t="s">
        <v>122</v>
      </c>
      <c r="C47" s="597">
        <v>72051</v>
      </c>
    </row>
    <row r="48" spans="1:3" ht="12" customHeight="1">
      <c r="A48" s="287" t="s">
        <v>102</v>
      </c>
      <c r="B48" s="7" t="s">
        <v>148</v>
      </c>
      <c r="C48" s="64"/>
    </row>
    <row r="49" spans="1:3" ht="12" customHeight="1" thickBot="1">
      <c r="A49" s="287" t="s">
        <v>123</v>
      </c>
      <c r="B49" s="7" t="s">
        <v>149</v>
      </c>
      <c r="C49" s="64"/>
    </row>
    <row r="50" spans="1:3" ht="12" customHeight="1" thickBot="1">
      <c r="A50" s="114" t="s">
        <v>17</v>
      </c>
      <c r="B50" s="98" t="s">
        <v>412</v>
      </c>
      <c r="C50" s="181">
        <f>SUM(C51:C53)</f>
        <v>4367</v>
      </c>
    </row>
    <row r="51" spans="1:5" s="297" customFormat="1" ht="12" customHeight="1">
      <c r="A51" s="287" t="s">
        <v>105</v>
      </c>
      <c r="B51" s="8" t="s">
        <v>171</v>
      </c>
      <c r="C51" s="595">
        <v>2624</v>
      </c>
      <c r="E51" s="723"/>
    </row>
    <row r="52" spans="1:3" ht="12" customHeight="1">
      <c r="A52" s="287" t="s">
        <v>106</v>
      </c>
      <c r="B52" s="7" t="s">
        <v>151</v>
      </c>
      <c r="C52" s="64">
        <v>1743</v>
      </c>
    </row>
    <row r="53" spans="1:3" ht="12" customHeight="1">
      <c r="A53" s="287" t="s">
        <v>107</v>
      </c>
      <c r="B53" s="7" t="s">
        <v>57</v>
      </c>
      <c r="C53" s="64"/>
    </row>
    <row r="54" spans="1:3" ht="12" customHeight="1" thickBot="1">
      <c r="A54" s="287" t="s">
        <v>108</v>
      </c>
      <c r="B54" s="7" t="s">
        <v>4</v>
      </c>
      <c r="C54" s="64"/>
    </row>
    <row r="55" spans="1:3" ht="15" customHeight="1" thickBot="1">
      <c r="A55" s="114" t="s">
        <v>18</v>
      </c>
      <c r="B55" s="135" t="s">
        <v>413</v>
      </c>
      <c r="C55" s="231">
        <f>+C44+C50</f>
        <v>276254</v>
      </c>
    </row>
    <row r="56" ht="13.5" thickBot="1">
      <c r="C56" s="232"/>
    </row>
    <row r="57" spans="1:3" ht="15" customHeight="1" thickBot="1">
      <c r="A57" s="138" t="s">
        <v>164</v>
      </c>
      <c r="B57" s="139"/>
      <c r="C57" s="96">
        <v>57</v>
      </c>
    </row>
    <row r="58" spans="1:3" ht="14.25" customHeight="1" thickBot="1">
      <c r="A58" s="138" t="s">
        <v>165</v>
      </c>
      <c r="B58" s="139"/>
      <c r="C58" s="9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9" sqref="E9"/>
    </sheetView>
  </sheetViews>
  <sheetFormatPr defaultColWidth="9.00390625" defaultRowHeight="12.75"/>
  <cols>
    <col min="1" max="1" width="13.875" style="136" customWidth="1"/>
    <col min="2" max="2" width="79.125" style="137" customWidth="1"/>
    <col min="3" max="3" width="25.00390625" style="137" customWidth="1"/>
    <col min="4" max="16384" width="9.375" style="137" customWidth="1"/>
  </cols>
  <sheetData>
    <row r="1" spans="1:3" s="116" customFormat="1" ht="21" customHeight="1" thickBot="1">
      <c r="A1" s="115"/>
      <c r="B1" s="117"/>
      <c r="C1" s="292" t="s">
        <v>705</v>
      </c>
    </row>
    <row r="2" spans="1:3" s="293" customFormat="1" ht="25.5" customHeight="1">
      <c r="A2" s="244" t="s">
        <v>162</v>
      </c>
      <c r="B2" s="218" t="s">
        <v>462</v>
      </c>
      <c r="C2" s="233" t="s">
        <v>61</v>
      </c>
    </row>
    <row r="3" spans="1:3" s="293" customFormat="1" ht="24.75" thickBot="1">
      <c r="A3" s="285" t="s">
        <v>161</v>
      </c>
      <c r="B3" s="219" t="s">
        <v>416</v>
      </c>
      <c r="C3" s="234" t="s">
        <v>60</v>
      </c>
    </row>
    <row r="4" spans="1:3" s="294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s="295" customFormat="1" ht="12.75" customHeight="1" thickBot="1">
      <c r="A6" s="111">
        <v>1</v>
      </c>
      <c r="B6" s="112">
        <v>2</v>
      </c>
      <c r="C6" s="113">
        <v>3</v>
      </c>
    </row>
    <row r="7" spans="1:3" s="295" customFormat="1" ht="15.75" customHeight="1" thickBot="1">
      <c r="A7" s="123"/>
      <c r="B7" s="124" t="s">
        <v>55</v>
      </c>
      <c r="C7" s="125"/>
    </row>
    <row r="8" spans="1:3" s="235" customFormat="1" ht="12" customHeight="1" thickBot="1">
      <c r="A8" s="111" t="s">
        <v>16</v>
      </c>
      <c r="B8" s="126" t="s">
        <v>393</v>
      </c>
      <c r="C8" s="181">
        <f>SUM(C9:C18)</f>
        <v>21979</v>
      </c>
    </row>
    <row r="9" spans="1:3" s="235" customFormat="1" ht="12" customHeight="1">
      <c r="A9" s="286" t="s">
        <v>99</v>
      </c>
      <c r="B9" s="9" t="s">
        <v>229</v>
      </c>
      <c r="C9" s="224"/>
    </row>
    <row r="10" spans="1:3" s="235" customFormat="1" ht="12" customHeight="1">
      <c r="A10" s="287" t="s">
        <v>100</v>
      </c>
      <c r="B10" s="7" t="s">
        <v>230</v>
      </c>
      <c r="C10" s="179">
        <v>943</v>
      </c>
    </row>
    <row r="11" spans="1:3" s="235" customFormat="1" ht="12" customHeight="1">
      <c r="A11" s="287" t="s">
        <v>101</v>
      </c>
      <c r="B11" s="7" t="s">
        <v>231</v>
      </c>
      <c r="C11" s="179">
        <v>3830</v>
      </c>
    </row>
    <row r="12" spans="1:3" s="235" customFormat="1" ht="12" customHeight="1">
      <c r="A12" s="287" t="s">
        <v>102</v>
      </c>
      <c r="B12" s="7" t="s">
        <v>232</v>
      </c>
      <c r="C12" s="179"/>
    </row>
    <row r="13" spans="1:3" s="235" customFormat="1" ht="12" customHeight="1">
      <c r="A13" s="287" t="s">
        <v>123</v>
      </c>
      <c r="B13" s="7" t="s">
        <v>233</v>
      </c>
      <c r="C13" s="179">
        <v>6826</v>
      </c>
    </row>
    <row r="14" spans="1:3" s="235" customFormat="1" ht="12" customHeight="1">
      <c r="A14" s="287" t="s">
        <v>103</v>
      </c>
      <c r="B14" s="7" t="s">
        <v>394</v>
      </c>
      <c r="C14" s="179">
        <v>3132</v>
      </c>
    </row>
    <row r="15" spans="1:3" s="235" customFormat="1" ht="12" customHeight="1">
      <c r="A15" s="287" t="s">
        <v>104</v>
      </c>
      <c r="B15" s="6" t="s">
        <v>395</v>
      </c>
      <c r="C15" s="179">
        <v>7238</v>
      </c>
    </row>
    <row r="16" spans="1:3" s="235" customFormat="1" ht="12" customHeight="1">
      <c r="A16" s="287" t="s">
        <v>114</v>
      </c>
      <c r="B16" s="7" t="s">
        <v>236</v>
      </c>
      <c r="C16" s="225">
        <v>10</v>
      </c>
    </row>
    <row r="17" spans="1:3" s="296" customFormat="1" ht="12" customHeight="1">
      <c r="A17" s="287" t="s">
        <v>115</v>
      </c>
      <c r="B17" s="7" t="s">
        <v>237</v>
      </c>
      <c r="C17" s="179"/>
    </row>
    <row r="18" spans="1:3" s="296" customFormat="1" ht="12" customHeight="1" thickBot="1">
      <c r="A18" s="287" t="s">
        <v>116</v>
      </c>
      <c r="B18" s="6" t="s">
        <v>238</v>
      </c>
      <c r="C18" s="180"/>
    </row>
    <row r="19" spans="1:3" s="235" customFormat="1" ht="12" customHeight="1" thickBot="1">
      <c r="A19" s="111" t="s">
        <v>17</v>
      </c>
      <c r="B19" s="126" t="s">
        <v>396</v>
      </c>
      <c r="C19" s="181">
        <f>SUM(C20:C22)</f>
        <v>0</v>
      </c>
    </row>
    <row r="20" spans="1:3" s="296" customFormat="1" ht="12" customHeight="1">
      <c r="A20" s="287" t="s">
        <v>105</v>
      </c>
      <c r="B20" s="8" t="s">
        <v>204</v>
      </c>
      <c r="C20" s="179"/>
    </row>
    <row r="21" spans="1:3" s="296" customFormat="1" ht="12" customHeight="1">
      <c r="A21" s="287" t="s">
        <v>106</v>
      </c>
      <c r="B21" s="7" t="s">
        <v>397</v>
      </c>
      <c r="C21" s="179"/>
    </row>
    <row r="22" spans="1:3" s="296" customFormat="1" ht="12" customHeight="1">
      <c r="A22" s="287" t="s">
        <v>107</v>
      </c>
      <c r="B22" s="7" t="s">
        <v>398</v>
      </c>
      <c r="C22" s="179"/>
    </row>
    <row r="23" spans="1:3" s="296" customFormat="1" ht="12" customHeight="1" thickBot="1">
      <c r="A23" s="287" t="s">
        <v>108</v>
      </c>
      <c r="B23" s="7" t="s">
        <v>2</v>
      </c>
      <c r="C23" s="179"/>
    </row>
    <row r="24" spans="1:3" s="296" customFormat="1" ht="12" customHeight="1" thickBot="1">
      <c r="A24" s="114" t="s">
        <v>18</v>
      </c>
      <c r="B24" s="98" t="s">
        <v>138</v>
      </c>
      <c r="C24" s="208"/>
    </row>
    <row r="25" spans="1:3" s="296" customFormat="1" ht="12" customHeight="1" thickBot="1">
      <c r="A25" s="114" t="s">
        <v>19</v>
      </c>
      <c r="B25" s="98" t="s">
        <v>399</v>
      </c>
      <c r="C25" s="181">
        <f>+C26+C27</f>
        <v>0</v>
      </c>
    </row>
    <row r="26" spans="1:3" s="296" customFormat="1" ht="12" customHeight="1">
      <c r="A26" s="288" t="s">
        <v>214</v>
      </c>
      <c r="B26" s="289" t="s">
        <v>397</v>
      </c>
      <c r="C26" s="62"/>
    </row>
    <row r="27" spans="1:3" s="296" customFormat="1" ht="12" customHeight="1">
      <c r="A27" s="288" t="s">
        <v>217</v>
      </c>
      <c r="B27" s="290" t="s">
        <v>400</v>
      </c>
      <c r="C27" s="182"/>
    </row>
    <row r="28" spans="1:3" s="296" customFormat="1" ht="12" customHeight="1" thickBot="1">
      <c r="A28" s="287" t="s">
        <v>218</v>
      </c>
      <c r="B28" s="291" t="s">
        <v>401</v>
      </c>
      <c r="C28" s="65"/>
    </row>
    <row r="29" spans="1:3" s="296" customFormat="1" ht="12" customHeight="1" thickBot="1">
      <c r="A29" s="114" t="s">
        <v>20</v>
      </c>
      <c r="B29" s="98" t="s">
        <v>402</v>
      </c>
      <c r="C29" s="181">
        <f>+C30+C31+C32</f>
        <v>0</v>
      </c>
    </row>
    <row r="30" spans="1:3" s="296" customFormat="1" ht="12" customHeight="1">
      <c r="A30" s="288" t="s">
        <v>92</v>
      </c>
      <c r="B30" s="289" t="s">
        <v>243</v>
      </c>
      <c r="C30" s="62"/>
    </row>
    <row r="31" spans="1:3" s="296" customFormat="1" ht="12" customHeight="1">
      <c r="A31" s="288" t="s">
        <v>93</v>
      </c>
      <c r="B31" s="290" t="s">
        <v>244</v>
      </c>
      <c r="C31" s="182"/>
    </row>
    <row r="32" spans="1:3" s="296" customFormat="1" ht="12" customHeight="1" thickBot="1">
      <c r="A32" s="287" t="s">
        <v>94</v>
      </c>
      <c r="B32" s="101" t="s">
        <v>245</v>
      </c>
      <c r="C32" s="65"/>
    </row>
    <row r="33" spans="1:3" s="235" customFormat="1" ht="12" customHeight="1" thickBot="1">
      <c r="A33" s="114" t="s">
        <v>21</v>
      </c>
      <c r="B33" s="98" t="s">
        <v>358</v>
      </c>
      <c r="C33" s="718">
        <v>180</v>
      </c>
    </row>
    <row r="34" spans="1:3" s="235" customFormat="1" ht="12" customHeight="1" thickBot="1">
      <c r="A34" s="114" t="s">
        <v>22</v>
      </c>
      <c r="B34" s="98" t="s">
        <v>403</v>
      </c>
      <c r="C34" s="226"/>
    </row>
    <row r="35" spans="1:3" s="235" customFormat="1" ht="12" customHeight="1" thickBot="1">
      <c r="A35" s="111" t="s">
        <v>23</v>
      </c>
      <c r="B35" s="98" t="s">
        <v>404</v>
      </c>
      <c r="C35" s="227">
        <f>+C8+C19+C24+C25+C29+C33+C34</f>
        <v>22159</v>
      </c>
    </row>
    <row r="36" spans="1:3" s="235" customFormat="1" ht="12" customHeight="1" thickBot="1">
      <c r="A36" s="127" t="s">
        <v>24</v>
      </c>
      <c r="B36" s="98" t="s">
        <v>405</v>
      </c>
      <c r="C36" s="227">
        <f>+C37+C38+C39</f>
        <v>618</v>
      </c>
    </row>
    <row r="37" spans="1:3" s="235" customFormat="1" ht="12" customHeight="1">
      <c r="A37" s="288" t="s">
        <v>406</v>
      </c>
      <c r="B37" s="289" t="s">
        <v>181</v>
      </c>
      <c r="C37" s="62">
        <v>618</v>
      </c>
    </row>
    <row r="38" spans="1:3" s="235" customFormat="1" ht="12" customHeight="1">
      <c r="A38" s="288" t="s">
        <v>407</v>
      </c>
      <c r="B38" s="290" t="s">
        <v>3</v>
      </c>
      <c r="C38" s="182"/>
    </row>
    <row r="39" spans="1:3" s="296" customFormat="1" ht="12" customHeight="1" thickBot="1">
      <c r="A39" s="287" t="s">
        <v>408</v>
      </c>
      <c r="B39" s="101" t="s">
        <v>409</v>
      </c>
      <c r="C39" s="65"/>
    </row>
    <row r="40" spans="1:3" s="296" customFormat="1" ht="15" customHeight="1" thickBot="1">
      <c r="A40" s="127" t="s">
        <v>25</v>
      </c>
      <c r="B40" s="128" t="s">
        <v>410</v>
      </c>
      <c r="C40" s="230">
        <f>+C35+C36</f>
        <v>22777</v>
      </c>
    </row>
    <row r="41" spans="1:3" s="296" customFormat="1" ht="15" customHeight="1">
      <c r="A41" s="129"/>
      <c r="B41" s="130"/>
      <c r="C41" s="228"/>
    </row>
    <row r="42" spans="1:3" ht="13.5" thickBot="1">
      <c r="A42" s="131"/>
      <c r="B42" s="132"/>
      <c r="C42" s="229"/>
    </row>
    <row r="43" spans="1:3" s="295" customFormat="1" ht="16.5" customHeight="1" thickBot="1">
      <c r="A43" s="133"/>
      <c r="B43" s="134" t="s">
        <v>56</v>
      </c>
      <c r="C43" s="230"/>
    </row>
    <row r="44" spans="1:3" s="297" customFormat="1" ht="12" customHeight="1" thickBot="1">
      <c r="A44" s="114" t="s">
        <v>16</v>
      </c>
      <c r="B44" s="98" t="s">
        <v>411</v>
      </c>
      <c r="C44" s="181">
        <f>SUM(C45:C49)</f>
        <v>271887</v>
      </c>
    </row>
    <row r="45" spans="1:3" ht="12" customHeight="1">
      <c r="A45" s="287" t="s">
        <v>99</v>
      </c>
      <c r="B45" s="8" t="s">
        <v>46</v>
      </c>
      <c r="C45" s="62">
        <v>155132</v>
      </c>
    </row>
    <row r="46" spans="1:3" ht="12" customHeight="1">
      <c r="A46" s="287" t="s">
        <v>100</v>
      </c>
      <c r="B46" s="7" t="s">
        <v>147</v>
      </c>
      <c r="C46" s="64">
        <f>SUM(43257+288+275+462+152+270)</f>
        <v>44704</v>
      </c>
    </row>
    <row r="47" spans="1:3" ht="12" customHeight="1">
      <c r="A47" s="287" t="s">
        <v>101</v>
      </c>
      <c r="B47" s="7" t="s">
        <v>122</v>
      </c>
      <c r="C47" s="597">
        <v>72051</v>
      </c>
    </row>
    <row r="48" spans="1:3" ht="12" customHeight="1">
      <c r="A48" s="287" t="s">
        <v>102</v>
      </c>
      <c r="B48" s="7" t="s">
        <v>148</v>
      </c>
      <c r="C48" s="64"/>
    </row>
    <row r="49" spans="1:3" ht="12" customHeight="1" thickBot="1">
      <c r="A49" s="287" t="s">
        <v>123</v>
      </c>
      <c r="B49" s="7" t="s">
        <v>149</v>
      </c>
      <c r="C49" s="64"/>
    </row>
    <row r="50" spans="1:3" ht="12" customHeight="1" thickBot="1">
      <c r="A50" s="114" t="s">
        <v>17</v>
      </c>
      <c r="B50" s="98" t="s">
        <v>412</v>
      </c>
      <c r="C50" s="181">
        <f>SUM(C51:C53)</f>
        <v>4367</v>
      </c>
    </row>
    <row r="51" spans="1:3" s="297" customFormat="1" ht="12" customHeight="1">
      <c r="A51" s="287" t="s">
        <v>105</v>
      </c>
      <c r="B51" s="8" t="s">
        <v>171</v>
      </c>
      <c r="C51" s="595">
        <v>2624</v>
      </c>
    </row>
    <row r="52" spans="1:3" ht="12" customHeight="1">
      <c r="A52" s="287" t="s">
        <v>106</v>
      </c>
      <c r="B52" s="7" t="s">
        <v>151</v>
      </c>
      <c r="C52" s="597">
        <v>1743</v>
      </c>
    </row>
    <row r="53" spans="1:3" ht="12" customHeight="1">
      <c r="A53" s="287" t="s">
        <v>107</v>
      </c>
      <c r="B53" s="7" t="s">
        <v>57</v>
      </c>
      <c r="C53" s="64"/>
    </row>
    <row r="54" spans="1:3" ht="12" customHeight="1" thickBot="1">
      <c r="A54" s="287" t="s">
        <v>108</v>
      </c>
      <c r="B54" s="7" t="s">
        <v>4</v>
      </c>
      <c r="C54" s="64"/>
    </row>
    <row r="55" spans="1:3" ht="15" customHeight="1" thickBot="1">
      <c r="A55" s="114" t="s">
        <v>18</v>
      </c>
      <c r="B55" s="135" t="s">
        <v>413</v>
      </c>
      <c r="C55" s="231">
        <f>+C44+C50</f>
        <v>276254</v>
      </c>
    </row>
    <row r="56" ht="13.5" thickBot="1">
      <c r="C56" s="232"/>
    </row>
    <row r="57" spans="1:3" ht="15" customHeight="1" thickBot="1">
      <c r="A57" s="138" t="s">
        <v>164</v>
      </c>
      <c r="B57" s="139"/>
      <c r="C57" s="96">
        <v>57</v>
      </c>
    </row>
    <row r="58" spans="1:3" ht="14.25" customHeight="1" thickBot="1">
      <c r="A58" s="138" t="s">
        <v>165</v>
      </c>
      <c r="B58" s="139"/>
      <c r="C58" s="9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7" sqref="E7"/>
    </sheetView>
  </sheetViews>
  <sheetFormatPr defaultColWidth="9.00390625" defaultRowHeight="12.75"/>
  <cols>
    <col min="1" max="1" width="13.875" style="136" customWidth="1"/>
    <col min="2" max="2" width="79.125" style="137" customWidth="1"/>
    <col min="3" max="3" width="25.00390625" style="137" customWidth="1"/>
    <col min="4" max="16384" width="9.375" style="137" customWidth="1"/>
  </cols>
  <sheetData>
    <row r="1" spans="1:3" s="116" customFormat="1" ht="21" customHeight="1" thickBot="1">
      <c r="A1" s="115"/>
      <c r="B1" s="117"/>
      <c r="C1" s="292" t="s">
        <v>706</v>
      </c>
    </row>
    <row r="2" spans="1:3" s="293" customFormat="1" ht="25.5" customHeight="1">
      <c r="A2" s="244" t="s">
        <v>162</v>
      </c>
      <c r="B2" s="218" t="s">
        <v>463</v>
      </c>
      <c r="C2" s="233" t="s">
        <v>431</v>
      </c>
    </row>
    <row r="3" spans="1:3" s="293" customFormat="1" ht="24.75" thickBot="1">
      <c r="A3" s="285" t="s">
        <v>161</v>
      </c>
      <c r="B3" s="219" t="s">
        <v>392</v>
      </c>
      <c r="C3" s="234" t="s">
        <v>51</v>
      </c>
    </row>
    <row r="4" spans="1:3" s="294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s="295" customFormat="1" ht="12.75" customHeight="1" thickBot="1">
      <c r="A6" s="111">
        <v>1</v>
      </c>
      <c r="B6" s="112">
        <v>2</v>
      </c>
      <c r="C6" s="113">
        <v>3</v>
      </c>
    </row>
    <row r="7" spans="1:3" s="295" customFormat="1" ht="15.75" customHeight="1" thickBot="1">
      <c r="A7" s="123"/>
      <c r="B7" s="124" t="s">
        <v>55</v>
      </c>
      <c r="C7" s="125"/>
    </row>
    <row r="8" spans="1:3" s="235" customFormat="1" ht="12" customHeight="1" thickBot="1">
      <c r="A8" s="111" t="s">
        <v>16</v>
      </c>
      <c r="B8" s="126" t="s">
        <v>393</v>
      </c>
      <c r="C8" s="181">
        <f>SUM(C9:C18)</f>
        <v>10644</v>
      </c>
    </row>
    <row r="9" spans="1:3" s="235" customFormat="1" ht="12" customHeight="1">
      <c r="A9" s="286" t="s">
        <v>99</v>
      </c>
      <c r="B9" s="9" t="s">
        <v>229</v>
      </c>
      <c r="C9" s="224"/>
    </row>
    <row r="10" spans="1:3" s="235" customFormat="1" ht="12" customHeight="1">
      <c r="A10" s="287" t="s">
        <v>100</v>
      </c>
      <c r="B10" s="7" t="s">
        <v>230</v>
      </c>
      <c r="C10" s="179">
        <f>8100+493+1900</f>
        <v>10493</v>
      </c>
    </row>
    <row r="11" spans="1:3" s="235" customFormat="1" ht="12" customHeight="1">
      <c r="A11" s="287" t="s">
        <v>101</v>
      </c>
      <c r="B11" s="7" t="s">
        <v>231</v>
      </c>
      <c r="C11" s="179">
        <v>30</v>
      </c>
    </row>
    <row r="12" spans="1:3" s="235" customFormat="1" ht="12" customHeight="1">
      <c r="A12" s="287" t="s">
        <v>102</v>
      </c>
      <c r="B12" s="7" t="s">
        <v>232</v>
      </c>
      <c r="C12" s="179"/>
    </row>
    <row r="13" spans="1:3" s="235" customFormat="1" ht="12" customHeight="1">
      <c r="A13" s="287" t="s">
        <v>123</v>
      </c>
      <c r="B13" s="7" t="s">
        <v>233</v>
      </c>
      <c r="C13" s="179"/>
    </row>
    <row r="14" spans="1:3" s="235" customFormat="1" ht="12" customHeight="1">
      <c r="A14" s="287" t="s">
        <v>103</v>
      </c>
      <c r="B14" s="7" t="s">
        <v>394</v>
      </c>
      <c r="C14" s="179"/>
    </row>
    <row r="15" spans="1:3" s="235" customFormat="1" ht="12" customHeight="1">
      <c r="A15" s="287" t="s">
        <v>104</v>
      </c>
      <c r="B15" s="6" t="s">
        <v>395</v>
      </c>
      <c r="C15" s="179"/>
    </row>
    <row r="16" spans="1:3" s="235" customFormat="1" ht="12" customHeight="1">
      <c r="A16" s="287" t="s">
        <v>114</v>
      </c>
      <c r="B16" s="7" t="s">
        <v>236</v>
      </c>
      <c r="C16" s="783">
        <v>5</v>
      </c>
    </row>
    <row r="17" spans="1:3" s="296" customFormat="1" ht="12" customHeight="1">
      <c r="A17" s="287" t="s">
        <v>115</v>
      </c>
      <c r="B17" s="7" t="s">
        <v>237</v>
      </c>
      <c r="C17" s="179"/>
    </row>
    <row r="18" spans="1:3" s="296" customFormat="1" ht="12" customHeight="1" thickBot="1">
      <c r="A18" s="287" t="s">
        <v>116</v>
      </c>
      <c r="B18" s="6" t="s">
        <v>238</v>
      </c>
      <c r="C18" s="784">
        <v>116</v>
      </c>
    </row>
    <row r="19" spans="1:3" s="235" customFormat="1" ht="12" customHeight="1" thickBot="1">
      <c r="A19" s="111" t="s">
        <v>17</v>
      </c>
      <c r="B19" s="126" t="s">
        <v>396</v>
      </c>
      <c r="C19" s="181">
        <f>SUM(C20:C22)</f>
        <v>4917</v>
      </c>
    </row>
    <row r="20" spans="1:3" s="296" customFormat="1" ht="12" customHeight="1">
      <c r="A20" s="287" t="s">
        <v>105</v>
      </c>
      <c r="B20" s="8" t="s">
        <v>204</v>
      </c>
      <c r="C20" s="179"/>
    </row>
    <row r="21" spans="1:3" s="296" customFormat="1" ht="12" customHeight="1">
      <c r="A21" s="287" t="s">
        <v>106</v>
      </c>
      <c r="B21" s="7" t="s">
        <v>397</v>
      </c>
      <c r="C21" s="179"/>
    </row>
    <row r="22" spans="1:3" s="296" customFormat="1" ht="12" customHeight="1">
      <c r="A22" s="287" t="s">
        <v>107</v>
      </c>
      <c r="B22" s="7" t="s">
        <v>398</v>
      </c>
      <c r="C22" s="179">
        <f>5043-126</f>
        <v>4917</v>
      </c>
    </row>
    <row r="23" spans="1:3" s="296" customFormat="1" ht="12" customHeight="1" thickBot="1">
      <c r="A23" s="287" t="s">
        <v>108</v>
      </c>
      <c r="B23" s="7" t="s">
        <v>2</v>
      </c>
      <c r="C23" s="179">
        <f>5043-126</f>
        <v>4917</v>
      </c>
    </row>
    <row r="24" spans="1:3" s="296" customFormat="1" ht="12" customHeight="1" thickBot="1">
      <c r="A24" s="114" t="s">
        <v>18</v>
      </c>
      <c r="B24" s="98" t="s">
        <v>138</v>
      </c>
      <c r="C24" s="208"/>
    </row>
    <row r="25" spans="1:3" s="296" customFormat="1" ht="12" customHeight="1" thickBot="1">
      <c r="A25" s="114" t="s">
        <v>19</v>
      </c>
      <c r="B25" s="98" t="s">
        <v>399</v>
      </c>
      <c r="C25" s="181">
        <f>+C26+C27</f>
        <v>0</v>
      </c>
    </row>
    <row r="26" spans="1:3" s="296" customFormat="1" ht="12" customHeight="1">
      <c r="A26" s="288" t="s">
        <v>214</v>
      </c>
      <c r="B26" s="289" t="s">
        <v>397</v>
      </c>
      <c r="C26" s="62"/>
    </row>
    <row r="27" spans="1:3" s="296" customFormat="1" ht="12" customHeight="1">
      <c r="A27" s="288" t="s">
        <v>217</v>
      </c>
      <c r="B27" s="290" t="s">
        <v>400</v>
      </c>
      <c r="C27" s="182"/>
    </row>
    <row r="28" spans="1:3" s="296" customFormat="1" ht="12" customHeight="1" thickBot="1">
      <c r="A28" s="287" t="s">
        <v>218</v>
      </c>
      <c r="B28" s="291" t="s">
        <v>401</v>
      </c>
      <c r="C28" s="65"/>
    </row>
    <row r="29" spans="1:3" s="296" customFormat="1" ht="12" customHeight="1" thickBot="1">
      <c r="A29" s="114" t="s">
        <v>20</v>
      </c>
      <c r="B29" s="98" t="s">
        <v>402</v>
      </c>
      <c r="C29" s="181">
        <f>+C30+C31+C32</f>
        <v>0</v>
      </c>
    </row>
    <row r="30" spans="1:3" s="296" customFormat="1" ht="12" customHeight="1">
      <c r="A30" s="288" t="s">
        <v>92</v>
      </c>
      <c r="B30" s="289" t="s">
        <v>243</v>
      </c>
      <c r="C30" s="62"/>
    </row>
    <row r="31" spans="1:3" s="296" customFormat="1" ht="12" customHeight="1">
      <c r="A31" s="288" t="s">
        <v>93</v>
      </c>
      <c r="B31" s="290" t="s">
        <v>244</v>
      </c>
      <c r="C31" s="182"/>
    </row>
    <row r="32" spans="1:3" s="296" customFormat="1" ht="12" customHeight="1" thickBot="1">
      <c r="A32" s="287" t="s">
        <v>94</v>
      </c>
      <c r="B32" s="101" t="s">
        <v>245</v>
      </c>
      <c r="C32" s="65"/>
    </row>
    <row r="33" spans="1:3" s="235" customFormat="1" ht="12" customHeight="1" thickBot="1">
      <c r="A33" s="114" t="s">
        <v>21</v>
      </c>
      <c r="B33" s="98" t="s">
        <v>358</v>
      </c>
      <c r="C33" s="208"/>
    </row>
    <row r="34" spans="1:3" s="235" customFormat="1" ht="12" customHeight="1" thickBot="1">
      <c r="A34" s="114" t="s">
        <v>22</v>
      </c>
      <c r="B34" s="98" t="s">
        <v>403</v>
      </c>
      <c r="C34" s="226"/>
    </row>
    <row r="35" spans="1:3" s="235" customFormat="1" ht="12" customHeight="1" thickBot="1">
      <c r="A35" s="111" t="s">
        <v>23</v>
      </c>
      <c r="B35" s="98" t="s">
        <v>404</v>
      </c>
      <c r="C35" s="227">
        <f>+C8+C19+C24+C25+C29+C33+C34</f>
        <v>15561</v>
      </c>
    </row>
    <row r="36" spans="1:3" s="235" customFormat="1" ht="12" customHeight="1" thickBot="1">
      <c r="A36" s="127" t="s">
        <v>24</v>
      </c>
      <c r="B36" s="98" t="s">
        <v>405</v>
      </c>
      <c r="C36" s="227">
        <f>+C37+C38+C39</f>
        <v>2711</v>
      </c>
    </row>
    <row r="37" spans="1:3" s="235" customFormat="1" ht="12" customHeight="1">
      <c r="A37" s="288" t="s">
        <v>406</v>
      </c>
      <c r="B37" s="289" t="s">
        <v>181</v>
      </c>
      <c r="C37" s="62">
        <v>2711</v>
      </c>
    </row>
    <row r="38" spans="1:3" s="235" customFormat="1" ht="12" customHeight="1">
      <c r="A38" s="288" t="s">
        <v>407</v>
      </c>
      <c r="B38" s="290" t="s">
        <v>3</v>
      </c>
      <c r="C38" s="182"/>
    </row>
    <row r="39" spans="1:3" s="296" customFormat="1" ht="12" customHeight="1" thickBot="1">
      <c r="A39" s="287" t="s">
        <v>408</v>
      </c>
      <c r="B39" s="101" t="s">
        <v>409</v>
      </c>
      <c r="C39" s="65"/>
    </row>
    <row r="40" spans="1:3" s="296" customFormat="1" ht="15" customHeight="1" thickBot="1">
      <c r="A40" s="127" t="s">
        <v>25</v>
      </c>
      <c r="B40" s="128" t="s">
        <v>410</v>
      </c>
      <c r="C40" s="230">
        <f>+C35+C36</f>
        <v>18272</v>
      </c>
    </row>
    <row r="41" spans="1:3" s="296" customFormat="1" ht="15" customHeight="1">
      <c r="A41" s="129"/>
      <c r="B41" s="130"/>
      <c r="C41" s="228"/>
    </row>
    <row r="42" spans="1:3" ht="13.5" thickBot="1">
      <c r="A42" s="131"/>
      <c r="B42" s="132"/>
      <c r="C42" s="229"/>
    </row>
    <row r="43" spans="1:3" s="295" customFormat="1" ht="16.5" customHeight="1" thickBot="1">
      <c r="A43" s="133"/>
      <c r="B43" s="134" t="s">
        <v>56</v>
      </c>
      <c r="C43" s="230"/>
    </row>
    <row r="44" spans="1:3" s="297" customFormat="1" ht="12" customHeight="1" thickBot="1">
      <c r="A44" s="114" t="s">
        <v>16</v>
      </c>
      <c r="B44" s="98" t="s">
        <v>411</v>
      </c>
      <c r="C44" s="181">
        <f>SUM(C45:C49)</f>
        <v>64754</v>
      </c>
    </row>
    <row r="45" spans="1:3" ht="12" customHeight="1">
      <c r="A45" s="287" t="s">
        <v>99</v>
      </c>
      <c r="B45" s="8" t="s">
        <v>46</v>
      </c>
      <c r="C45" s="62">
        <f>22832+30+724+414-347</f>
        <v>23653</v>
      </c>
    </row>
    <row r="46" spans="1:3" ht="12" customHeight="1">
      <c r="A46" s="287" t="s">
        <v>100</v>
      </c>
      <c r="B46" s="7" t="s">
        <v>147</v>
      </c>
      <c r="C46" s="64">
        <f>5600-196+8+195+112</f>
        <v>5719</v>
      </c>
    </row>
    <row r="47" spans="1:3" ht="12" customHeight="1">
      <c r="A47" s="287" t="s">
        <v>101</v>
      </c>
      <c r="B47" s="7" t="s">
        <v>122</v>
      </c>
      <c r="C47" s="64">
        <f>33370-38-1431+196+922+116+2247</f>
        <v>35382</v>
      </c>
    </row>
    <row r="48" spans="1:3" ht="12" customHeight="1">
      <c r="A48" s="287" t="s">
        <v>102</v>
      </c>
      <c r="B48" s="7" t="s">
        <v>148</v>
      </c>
      <c r="C48" s="64"/>
    </row>
    <row r="49" spans="1:3" ht="12" customHeight="1" thickBot="1">
      <c r="A49" s="287" t="s">
        <v>123</v>
      </c>
      <c r="B49" s="7" t="s">
        <v>149</v>
      </c>
      <c r="C49" s="64"/>
    </row>
    <row r="50" spans="1:3" ht="12" customHeight="1" thickBot="1">
      <c r="A50" s="114" t="s">
        <v>17</v>
      </c>
      <c r="B50" s="98" t="s">
        <v>412</v>
      </c>
      <c r="C50" s="181">
        <f>SUM(C51:C53)</f>
        <v>1285</v>
      </c>
    </row>
    <row r="51" spans="1:3" s="297" customFormat="1" ht="12" customHeight="1">
      <c r="A51" s="287" t="s">
        <v>105</v>
      </c>
      <c r="B51" s="8" t="s">
        <v>171</v>
      </c>
      <c r="C51" s="62">
        <f>1523-922</f>
        <v>601</v>
      </c>
    </row>
    <row r="52" spans="1:3" ht="12" customHeight="1">
      <c r="A52" s="287" t="s">
        <v>106</v>
      </c>
      <c r="B52" s="7" t="s">
        <v>151</v>
      </c>
      <c r="C52" s="720">
        <v>684</v>
      </c>
    </row>
    <row r="53" spans="1:3" ht="12" customHeight="1">
      <c r="A53" s="287" t="s">
        <v>107</v>
      </c>
      <c r="B53" s="7" t="s">
        <v>57</v>
      </c>
      <c r="C53" s="64"/>
    </row>
    <row r="54" spans="1:3" ht="12" customHeight="1" thickBot="1">
      <c r="A54" s="287" t="s">
        <v>108</v>
      </c>
      <c r="B54" s="7" t="s">
        <v>4</v>
      </c>
      <c r="C54" s="64"/>
    </row>
    <row r="55" spans="1:3" ht="15" customHeight="1" thickBot="1">
      <c r="A55" s="114" t="s">
        <v>18</v>
      </c>
      <c r="B55" s="135" t="s">
        <v>413</v>
      </c>
      <c r="C55" s="231">
        <f>+C44+C50</f>
        <v>66039</v>
      </c>
    </row>
    <row r="56" ht="13.5" thickBot="1">
      <c r="C56" s="232"/>
    </row>
    <row r="57" spans="1:3" ht="15" customHeight="1" thickBot="1">
      <c r="A57" s="138" t="s">
        <v>164</v>
      </c>
      <c r="B57" s="139"/>
      <c r="C57" s="745">
        <v>9.75</v>
      </c>
    </row>
    <row r="58" spans="1:3" ht="14.25" customHeight="1" thickBot="1">
      <c r="A58" s="138" t="s">
        <v>165</v>
      </c>
      <c r="B58" s="139"/>
      <c r="C58" s="9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27">
      <selection activeCell="D122" sqref="D122"/>
    </sheetView>
  </sheetViews>
  <sheetFormatPr defaultColWidth="9.00390625" defaultRowHeight="12.75"/>
  <cols>
    <col min="1" max="1" width="9.50390625" style="238" customWidth="1"/>
    <col min="2" max="2" width="91.625" style="238" customWidth="1"/>
    <col min="3" max="3" width="21.625" style="239" customWidth="1"/>
    <col min="4" max="4" width="9.00390625" style="251" customWidth="1"/>
    <col min="5" max="16384" width="9.375" style="251" customWidth="1"/>
  </cols>
  <sheetData>
    <row r="1" spans="1:3" ht="37.5" customHeight="1">
      <c r="A1" s="792" t="s">
        <v>13</v>
      </c>
      <c r="B1" s="792"/>
      <c r="C1" s="792"/>
    </row>
    <row r="2" spans="1:3" s="252" customFormat="1" ht="12" customHeight="1" thickBot="1">
      <c r="A2" s="791" t="s">
        <v>126</v>
      </c>
      <c r="B2" s="791"/>
      <c r="C2" s="173" t="s">
        <v>172</v>
      </c>
    </row>
    <row r="3" spans="1:3" s="253" customFormat="1" ht="12" customHeight="1" thickBot="1">
      <c r="A3" s="22" t="s">
        <v>71</v>
      </c>
      <c r="B3" s="23" t="s">
        <v>15</v>
      </c>
      <c r="C3" s="34" t="s">
        <v>195</v>
      </c>
    </row>
    <row r="4" spans="1:3" s="253" customFormat="1" ht="12" customHeight="1" thickBot="1">
      <c r="A4" s="246">
        <v>1</v>
      </c>
      <c r="B4" s="247">
        <v>2</v>
      </c>
      <c r="C4" s="248">
        <v>3</v>
      </c>
    </row>
    <row r="5" spans="1:3" s="253" customFormat="1" ht="12" customHeight="1" thickBot="1">
      <c r="A5" s="19" t="s">
        <v>16</v>
      </c>
      <c r="B5" s="20" t="s">
        <v>196</v>
      </c>
      <c r="C5" s="164">
        <f>+C6+C7+C8+C9+C10+C11</f>
        <v>827938</v>
      </c>
    </row>
    <row r="6" spans="1:3" s="253" customFormat="1" ht="12" customHeight="1">
      <c r="A6" s="14" t="s">
        <v>99</v>
      </c>
      <c r="B6" s="254" t="s">
        <v>197</v>
      </c>
      <c r="C6" s="166">
        <v>253915</v>
      </c>
    </row>
    <row r="7" spans="1:3" s="253" customFormat="1" ht="12" customHeight="1">
      <c r="A7" s="13" t="s">
        <v>100</v>
      </c>
      <c r="B7" s="255" t="s">
        <v>198</v>
      </c>
      <c r="C7" s="168">
        <v>190125</v>
      </c>
    </row>
    <row r="8" spans="1:3" s="253" customFormat="1" ht="12" customHeight="1">
      <c r="A8" s="13" t="s">
        <v>101</v>
      </c>
      <c r="B8" s="255" t="s">
        <v>199</v>
      </c>
      <c r="C8" s="168">
        <v>314895</v>
      </c>
    </row>
    <row r="9" spans="1:3" s="253" customFormat="1" ht="12" customHeight="1">
      <c r="A9" s="13" t="s">
        <v>102</v>
      </c>
      <c r="B9" s="255" t="s">
        <v>200</v>
      </c>
      <c r="C9" s="168">
        <v>23953</v>
      </c>
    </row>
    <row r="10" spans="1:3" s="253" customFormat="1" ht="12" customHeight="1">
      <c r="A10" s="13" t="s">
        <v>123</v>
      </c>
      <c r="B10" s="255" t="s">
        <v>201</v>
      </c>
      <c r="C10" s="594">
        <v>11292</v>
      </c>
    </row>
    <row r="11" spans="1:3" s="253" customFormat="1" ht="12" customHeight="1" thickBot="1">
      <c r="A11" s="15" t="s">
        <v>103</v>
      </c>
      <c r="B11" s="256" t="s">
        <v>202</v>
      </c>
      <c r="C11" s="594">
        <v>33758</v>
      </c>
    </row>
    <row r="12" spans="1:3" s="253" customFormat="1" ht="12" customHeight="1" thickBot="1">
      <c r="A12" s="19" t="s">
        <v>17</v>
      </c>
      <c r="B12" s="159" t="s">
        <v>203</v>
      </c>
      <c r="C12" s="164">
        <f>+C13+C14+C15+C16+C17</f>
        <v>419288</v>
      </c>
    </row>
    <row r="13" spans="1:3" s="253" customFormat="1" ht="12" customHeight="1">
      <c r="A13" s="14" t="s">
        <v>105</v>
      </c>
      <c r="B13" s="254" t="s">
        <v>204</v>
      </c>
      <c r="C13" s="166"/>
    </row>
    <row r="14" spans="1:3" s="253" customFormat="1" ht="12" customHeight="1">
      <c r="A14" s="13" t="s">
        <v>106</v>
      </c>
      <c r="B14" s="255" t="s">
        <v>205</v>
      </c>
      <c r="C14" s="165"/>
    </row>
    <row r="15" spans="1:3" s="253" customFormat="1" ht="12" customHeight="1">
      <c r="A15" s="13" t="s">
        <v>107</v>
      </c>
      <c r="B15" s="255" t="s">
        <v>422</v>
      </c>
      <c r="C15" s="165"/>
    </row>
    <row r="16" spans="1:3" s="253" customFormat="1" ht="12" customHeight="1">
      <c r="A16" s="13" t="s">
        <v>108</v>
      </c>
      <c r="B16" s="255" t="s">
        <v>423</v>
      </c>
      <c r="C16" s="165"/>
    </row>
    <row r="17" spans="1:3" s="253" customFormat="1" ht="12" customHeight="1">
      <c r="A17" s="13" t="s">
        <v>109</v>
      </c>
      <c r="B17" s="255" t="s">
        <v>206</v>
      </c>
      <c r="C17" s="594">
        <v>419288</v>
      </c>
    </row>
    <row r="18" spans="1:3" s="253" customFormat="1" ht="12" customHeight="1" thickBot="1">
      <c r="A18" s="15" t="s">
        <v>118</v>
      </c>
      <c r="B18" s="256" t="s">
        <v>207</v>
      </c>
      <c r="C18" s="167"/>
    </row>
    <row r="19" spans="1:3" s="253" customFormat="1" ht="12" customHeight="1" thickBot="1">
      <c r="A19" s="19" t="s">
        <v>18</v>
      </c>
      <c r="B19" s="20" t="s">
        <v>208</v>
      </c>
      <c r="C19" s="164">
        <f>+C20+C21+C22+C23+C24</f>
        <v>16298</v>
      </c>
    </row>
    <row r="20" spans="1:3" s="253" customFormat="1" ht="12" customHeight="1">
      <c r="A20" s="14" t="s">
        <v>88</v>
      </c>
      <c r="B20" s="254" t="s">
        <v>209</v>
      </c>
      <c r="C20" s="298">
        <v>7621</v>
      </c>
    </row>
    <row r="21" spans="1:3" s="253" customFormat="1" ht="12" customHeight="1">
      <c r="A21" s="13" t="s">
        <v>89</v>
      </c>
      <c r="B21" s="255" t="s">
        <v>210</v>
      </c>
      <c r="C21" s="165"/>
    </row>
    <row r="22" spans="1:3" s="253" customFormat="1" ht="12" customHeight="1">
      <c r="A22" s="13" t="s">
        <v>90</v>
      </c>
      <c r="B22" s="255" t="s">
        <v>424</v>
      </c>
      <c r="C22" s="165"/>
    </row>
    <row r="23" spans="1:3" s="253" customFormat="1" ht="12" customHeight="1">
      <c r="A23" s="13" t="s">
        <v>91</v>
      </c>
      <c r="B23" s="255" t="s">
        <v>425</v>
      </c>
      <c r="C23" s="165"/>
    </row>
    <row r="24" spans="1:3" s="253" customFormat="1" ht="12" customHeight="1">
      <c r="A24" s="13" t="s">
        <v>135</v>
      </c>
      <c r="B24" s="255" t="s">
        <v>211</v>
      </c>
      <c r="C24" s="594">
        <v>8677</v>
      </c>
    </row>
    <row r="25" spans="1:3" s="253" customFormat="1" ht="12" customHeight="1" thickBot="1">
      <c r="A25" s="15" t="s">
        <v>136</v>
      </c>
      <c r="B25" s="256" t="s">
        <v>212</v>
      </c>
      <c r="C25" s="167"/>
    </row>
    <row r="26" spans="1:3" s="253" customFormat="1" ht="12" customHeight="1" thickBot="1">
      <c r="A26" s="19" t="s">
        <v>137</v>
      </c>
      <c r="B26" s="20" t="s">
        <v>213</v>
      </c>
      <c r="C26" s="169">
        <f>+C27+C30+C31+C32</f>
        <v>331983</v>
      </c>
    </row>
    <row r="27" spans="1:3" s="253" customFormat="1" ht="12" customHeight="1">
      <c r="A27" s="14" t="s">
        <v>214</v>
      </c>
      <c r="B27" s="254" t="s">
        <v>220</v>
      </c>
      <c r="C27" s="249">
        <f>+C28+C29</f>
        <v>296476</v>
      </c>
    </row>
    <row r="28" spans="1:3" s="253" customFormat="1" ht="12" customHeight="1">
      <c r="A28" s="13" t="s">
        <v>215</v>
      </c>
      <c r="B28" s="255" t="s">
        <v>221</v>
      </c>
      <c r="C28" s="168">
        <v>101900</v>
      </c>
    </row>
    <row r="29" spans="1:3" s="253" customFormat="1" ht="12" customHeight="1">
      <c r="A29" s="13" t="s">
        <v>216</v>
      </c>
      <c r="B29" s="255" t="s">
        <v>222</v>
      </c>
      <c r="C29" s="165">
        <v>194576</v>
      </c>
    </row>
    <row r="30" spans="1:3" s="253" customFormat="1" ht="12" customHeight="1">
      <c r="A30" s="13" t="s">
        <v>217</v>
      </c>
      <c r="B30" s="255" t="s">
        <v>223</v>
      </c>
      <c r="C30" s="165">
        <v>25507</v>
      </c>
    </row>
    <row r="31" spans="1:3" s="253" customFormat="1" ht="12" customHeight="1">
      <c r="A31" s="13" t="s">
        <v>218</v>
      </c>
      <c r="B31" s="255" t="s">
        <v>224</v>
      </c>
      <c r="C31" s="165">
        <v>3500</v>
      </c>
    </row>
    <row r="32" spans="1:3" s="253" customFormat="1" ht="12" customHeight="1" thickBot="1">
      <c r="A32" s="15" t="s">
        <v>219</v>
      </c>
      <c r="B32" s="256" t="s">
        <v>225</v>
      </c>
      <c r="C32" s="167">
        <v>6500</v>
      </c>
    </row>
    <row r="33" spans="1:3" s="253" customFormat="1" ht="12" customHeight="1" thickBot="1">
      <c r="A33" s="19" t="s">
        <v>20</v>
      </c>
      <c r="B33" s="20" t="s">
        <v>226</v>
      </c>
      <c r="C33" s="164">
        <f>SUM(C34:C43)</f>
        <v>180717</v>
      </c>
    </row>
    <row r="34" spans="1:3" s="253" customFormat="1" ht="12" customHeight="1">
      <c r="A34" s="14" t="s">
        <v>92</v>
      </c>
      <c r="B34" s="254" t="s">
        <v>229</v>
      </c>
      <c r="C34" s="657">
        <v>410</v>
      </c>
    </row>
    <row r="35" spans="1:3" s="253" customFormat="1" ht="12" customHeight="1">
      <c r="A35" s="13" t="s">
        <v>93</v>
      </c>
      <c r="B35" s="255" t="s">
        <v>230</v>
      </c>
      <c r="C35" s="594">
        <v>29419</v>
      </c>
    </row>
    <row r="36" spans="1:3" s="253" customFormat="1" ht="12" customHeight="1">
      <c r="A36" s="13" t="s">
        <v>94</v>
      </c>
      <c r="B36" s="255" t="s">
        <v>231</v>
      </c>
      <c r="C36" s="168">
        <v>62248</v>
      </c>
    </row>
    <row r="37" spans="1:3" s="253" customFormat="1" ht="12" customHeight="1">
      <c r="A37" s="13" t="s">
        <v>139</v>
      </c>
      <c r="B37" s="255" t="s">
        <v>232</v>
      </c>
      <c r="C37" s="594">
        <v>10095</v>
      </c>
    </row>
    <row r="38" spans="1:3" s="253" customFormat="1" ht="12" customHeight="1">
      <c r="A38" s="13" t="s">
        <v>140</v>
      </c>
      <c r="B38" s="255" t="s">
        <v>233</v>
      </c>
      <c r="C38" s="168">
        <v>27559</v>
      </c>
    </row>
    <row r="39" spans="1:3" s="253" customFormat="1" ht="12" customHeight="1">
      <c r="A39" s="13" t="s">
        <v>141</v>
      </c>
      <c r="B39" s="255" t="s">
        <v>234</v>
      </c>
      <c r="C39" s="594">
        <v>27187</v>
      </c>
    </row>
    <row r="40" spans="1:3" s="253" customFormat="1" ht="12" customHeight="1">
      <c r="A40" s="13" t="s">
        <v>142</v>
      </c>
      <c r="B40" s="255" t="s">
        <v>235</v>
      </c>
      <c r="C40" s="168">
        <v>21318</v>
      </c>
    </row>
    <row r="41" spans="1:3" s="253" customFormat="1" ht="12" customHeight="1">
      <c r="A41" s="13" t="s">
        <v>143</v>
      </c>
      <c r="B41" s="255" t="s">
        <v>236</v>
      </c>
      <c r="C41" s="168">
        <v>650</v>
      </c>
    </row>
    <row r="42" spans="1:3" s="253" customFormat="1" ht="12" customHeight="1">
      <c r="A42" s="13" t="s">
        <v>227</v>
      </c>
      <c r="B42" s="255" t="s">
        <v>237</v>
      </c>
      <c r="C42" s="168"/>
    </row>
    <row r="43" spans="1:3" s="253" customFormat="1" ht="12" customHeight="1" thickBot="1">
      <c r="A43" s="15" t="s">
        <v>228</v>
      </c>
      <c r="B43" s="256" t="s">
        <v>238</v>
      </c>
      <c r="C43" s="655">
        <v>1831</v>
      </c>
    </row>
    <row r="44" spans="1:3" s="253" customFormat="1" ht="12" customHeight="1" thickBot="1">
      <c r="A44" s="19" t="s">
        <v>21</v>
      </c>
      <c r="B44" s="20" t="s">
        <v>239</v>
      </c>
      <c r="C44" s="164">
        <f>SUM(C45:C49)</f>
        <v>0</v>
      </c>
    </row>
    <row r="45" spans="1:3" s="253" customFormat="1" ht="12" customHeight="1">
      <c r="A45" s="14" t="s">
        <v>95</v>
      </c>
      <c r="B45" s="254" t="s">
        <v>243</v>
      </c>
      <c r="C45" s="298"/>
    </row>
    <row r="46" spans="1:3" s="253" customFormat="1" ht="12" customHeight="1">
      <c r="A46" s="13" t="s">
        <v>96</v>
      </c>
      <c r="B46" s="255" t="s">
        <v>244</v>
      </c>
      <c r="C46" s="168"/>
    </row>
    <row r="47" spans="1:3" s="253" customFormat="1" ht="12" customHeight="1">
      <c r="A47" s="13" t="s">
        <v>240</v>
      </c>
      <c r="B47" s="255" t="s">
        <v>245</v>
      </c>
      <c r="C47" s="168"/>
    </row>
    <row r="48" spans="1:3" s="253" customFormat="1" ht="12" customHeight="1">
      <c r="A48" s="13" t="s">
        <v>241</v>
      </c>
      <c r="B48" s="255" t="s">
        <v>246</v>
      </c>
      <c r="C48" s="168"/>
    </row>
    <row r="49" spans="1:3" s="253" customFormat="1" ht="12" customHeight="1" thickBot="1">
      <c r="A49" s="15" t="s">
        <v>242</v>
      </c>
      <c r="B49" s="256" t="s">
        <v>247</v>
      </c>
      <c r="C49" s="243"/>
    </row>
    <row r="50" spans="1:3" s="253" customFormat="1" ht="12" customHeight="1" thickBot="1">
      <c r="A50" s="19" t="s">
        <v>144</v>
      </c>
      <c r="B50" s="20" t="s">
        <v>248</v>
      </c>
      <c r="C50" s="164">
        <f>SUM(C51:C53)</f>
        <v>81135</v>
      </c>
    </row>
    <row r="51" spans="1:3" s="253" customFormat="1" ht="12" customHeight="1">
      <c r="A51" s="14" t="s">
        <v>97</v>
      </c>
      <c r="B51" s="254" t="s">
        <v>249</v>
      </c>
      <c r="C51" s="166"/>
    </row>
    <row r="52" spans="1:3" s="253" customFormat="1" ht="12" customHeight="1">
      <c r="A52" s="13" t="s">
        <v>98</v>
      </c>
      <c r="B52" s="255" t="s">
        <v>250</v>
      </c>
      <c r="C52" s="165"/>
    </row>
    <row r="53" spans="1:3" s="253" customFormat="1" ht="12" customHeight="1">
      <c r="A53" s="13" t="s">
        <v>253</v>
      </c>
      <c r="B53" s="255" t="s">
        <v>251</v>
      </c>
      <c r="C53" s="594">
        <v>81135</v>
      </c>
    </row>
    <row r="54" spans="1:3" s="253" customFormat="1" ht="12" customHeight="1" thickBot="1">
      <c r="A54" s="15" t="s">
        <v>254</v>
      </c>
      <c r="B54" s="256" t="s">
        <v>252</v>
      </c>
      <c r="C54" s="243">
        <v>14249</v>
      </c>
    </row>
    <row r="55" spans="1:3" s="253" customFormat="1" ht="12" customHeight="1" thickBot="1">
      <c r="A55" s="19" t="s">
        <v>23</v>
      </c>
      <c r="B55" s="159" t="s">
        <v>255</v>
      </c>
      <c r="C55" s="164">
        <f>SUM(C56:C58)</f>
        <v>42004</v>
      </c>
    </row>
    <row r="56" spans="1:3" s="253" customFormat="1" ht="12" customHeight="1">
      <c r="A56" s="14" t="s">
        <v>145</v>
      </c>
      <c r="B56" s="254" t="s">
        <v>257</v>
      </c>
      <c r="C56" s="168"/>
    </row>
    <row r="57" spans="1:3" s="253" customFormat="1" ht="12" customHeight="1">
      <c r="A57" s="13" t="s">
        <v>146</v>
      </c>
      <c r="B57" s="255" t="s">
        <v>427</v>
      </c>
      <c r="C57" s="594"/>
    </row>
    <row r="58" spans="1:3" s="253" customFormat="1" ht="12" customHeight="1">
      <c r="A58" s="13" t="s">
        <v>173</v>
      </c>
      <c r="B58" s="255" t="s">
        <v>258</v>
      </c>
      <c r="C58" s="168">
        <v>42004</v>
      </c>
    </row>
    <row r="59" spans="1:3" s="253" customFormat="1" ht="12" customHeight="1" thickBot="1">
      <c r="A59" s="15" t="s">
        <v>256</v>
      </c>
      <c r="B59" s="256" t="s">
        <v>259</v>
      </c>
      <c r="C59" s="168">
        <v>42004</v>
      </c>
    </row>
    <row r="60" spans="1:3" s="253" customFormat="1" ht="12" customHeight="1" thickBot="1">
      <c r="A60" s="19" t="s">
        <v>24</v>
      </c>
      <c r="B60" s="20" t="s">
        <v>260</v>
      </c>
      <c r="C60" s="169">
        <f>+C5+C12+C19+C26+C33+C44+C50+C55</f>
        <v>1899363</v>
      </c>
    </row>
    <row r="61" spans="1:3" s="253" customFormat="1" ht="12" customHeight="1" thickBot="1">
      <c r="A61" s="257" t="s">
        <v>261</v>
      </c>
      <c r="B61" s="159" t="s">
        <v>262</v>
      </c>
      <c r="C61" s="164">
        <f>SUM(C62:C64)</f>
        <v>0</v>
      </c>
    </row>
    <row r="62" spans="1:3" s="253" customFormat="1" ht="12" customHeight="1">
      <c r="A62" s="14" t="s">
        <v>295</v>
      </c>
      <c r="B62" s="254" t="s">
        <v>263</v>
      </c>
      <c r="C62" s="168"/>
    </row>
    <row r="63" spans="1:3" s="253" customFormat="1" ht="12" customHeight="1">
      <c r="A63" s="13" t="s">
        <v>304</v>
      </c>
      <c r="B63" s="255" t="s">
        <v>264</v>
      </c>
      <c r="C63" s="168"/>
    </row>
    <row r="64" spans="1:3" s="253" customFormat="1" ht="12" customHeight="1" thickBot="1">
      <c r="A64" s="15" t="s">
        <v>305</v>
      </c>
      <c r="B64" s="258" t="s">
        <v>265</v>
      </c>
      <c r="C64" s="168"/>
    </row>
    <row r="65" spans="1:3" s="253" customFormat="1" ht="12" customHeight="1" thickBot="1">
      <c r="A65" s="257" t="s">
        <v>266</v>
      </c>
      <c r="B65" s="159" t="s">
        <v>267</v>
      </c>
      <c r="C65" s="164">
        <f>SUM(C66:C69)</f>
        <v>0</v>
      </c>
    </row>
    <row r="66" spans="1:3" s="253" customFormat="1" ht="12" customHeight="1">
      <c r="A66" s="14" t="s">
        <v>124</v>
      </c>
      <c r="B66" s="254" t="s">
        <v>268</v>
      </c>
      <c r="C66" s="168"/>
    </row>
    <row r="67" spans="1:3" s="253" customFormat="1" ht="12" customHeight="1">
      <c r="A67" s="13" t="s">
        <v>125</v>
      </c>
      <c r="B67" s="255" t="s">
        <v>269</v>
      </c>
      <c r="C67" s="168"/>
    </row>
    <row r="68" spans="1:3" s="253" customFormat="1" ht="12" customHeight="1">
      <c r="A68" s="13" t="s">
        <v>296</v>
      </c>
      <c r="B68" s="255" t="s">
        <v>270</v>
      </c>
      <c r="C68" s="168"/>
    </row>
    <row r="69" spans="1:3" s="253" customFormat="1" ht="12" customHeight="1" thickBot="1">
      <c r="A69" s="15" t="s">
        <v>297</v>
      </c>
      <c r="B69" s="256" t="s">
        <v>271</v>
      </c>
      <c r="C69" s="168"/>
    </row>
    <row r="70" spans="1:3" s="253" customFormat="1" ht="12" customHeight="1" thickBot="1">
      <c r="A70" s="257" t="s">
        <v>272</v>
      </c>
      <c r="B70" s="159" t="s">
        <v>273</v>
      </c>
      <c r="C70" s="164">
        <f>SUM(C71:C72)</f>
        <v>246935</v>
      </c>
    </row>
    <row r="71" spans="1:3" s="253" customFormat="1" ht="12" customHeight="1">
      <c r="A71" s="14" t="s">
        <v>298</v>
      </c>
      <c r="B71" s="254" t="s">
        <v>274</v>
      </c>
      <c r="C71" s="168">
        <v>246935</v>
      </c>
    </row>
    <row r="72" spans="1:3" s="253" customFormat="1" ht="12" customHeight="1" thickBot="1">
      <c r="A72" s="15" t="s">
        <v>299</v>
      </c>
      <c r="B72" s="256" t="s">
        <v>275</v>
      </c>
      <c r="C72" s="168"/>
    </row>
    <row r="73" spans="1:3" s="253" customFormat="1" ht="12" customHeight="1" thickBot="1">
      <c r="A73" s="257" t="s">
        <v>276</v>
      </c>
      <c r="B73" s="159" t="s">
        <v>277</v>
      </c>
      <c r="C73" s="164">
        <f>SUM(C74:C76)</f>
        <v>0</v>
      </c>
    </row>
    <row r="74" spans="1:3" s="253" customFormat="1" ht="12" customHeight="1">
      <c r="A74" s="14" t="s">
        <v>300</v>
      </c>
      <c r="B74" s="254" t="s">
        <v>278</v>
      </c>
      <c r="C74" s="168"/>
    </row>
    <row r="75" spans="1:3" s="253" customFormat="1" ht="12" customHeight="1">
      <c r="A75" s="13" t="s">
        <v>301</v>
      </c>
      <c r="B75" s="255" t="s">
        <v>279</v>
      </c>
      <c r="C75" s="168"/>
    </row>
    <row r="76" spans="1:3" s="253" customFormat="1" ht="12" customHeight="1" thickBot="1">
      <c r="A76" s="15" t="s">
        <v>302</v>
      </c>
      <c r="B76" s="256" t="s">
        <v>280</v>
      </c>
      <c r="C76" s="168"/>
    </row>
    <row r="77" spans="1:3" s="253" customFormat="1" ht="12" customHeight="1" thickBot="1">
      <c r="A77" s="257" t="s">
        <v>281</v>
      </c>
      <c r="B77" s="159" t="s">
        <v>303</v>
      </c>
      <c r="C77" s="164">
        <f>SUM(C78:C81)</f>
        <v>0</v>
      </c>
    </row>
    <row r="78" spans="1:3" s="253" customFormat="1" ht="12" customHeight="1">
      <c r="A78" s="259" t="s">
        <v>282</v>
      </c>
      <c r="B78" s="254" t="s">
        <v>283</v>
      </c>
      <c r="C78" s="168"/>
    </row>
    <row r="79" spans="1:3" s="253" customFormat="1" ht="12" customHeight="1">
      <c r="A79" s="260" t="s">
        <v>284</v>
      </c>
      <c r="B79" s="255" t="s">
        <v>285</v>
      </c>
      <c r="C79" s="168"/>
    </row>
    <row r="80" spans="1:3" s="253" customFormat="1" ht="13.5" customHeight="1">
      <c r="A80" s="260" t="s">
        <v>286</v>
      </c>
      <c r="B80" s="255" t="s">
        <v>287</v>
      </c>
      <c r="C80" s="168"/>
    </row>
    <row r="81" spans="1:3" s="253" customFormat="1" ht="15.75" customHeight="1" thickBot="1">
      <c r="A81" s="261" t="s">
        <v>288</v>
      </c>
      <c r="B81" s="256" t="s">
        <v>289</v>
      </c>
      <c r="C81" s="168"/>
    </row>
    <row r="82" spans="1:3" s="253" customFormat="1" ht="16.5" customHeight="1" thickBot="1">
      <c r="A82" s="257" t="s">
        <v>290</v>
      </c>
      <c r="B82" s="159" t="s">
        <v>291</v>
      </c>
      <c r="C82" s="299"/>
    </row>
    <row r="83" spans="1:3" s="253" customFormat="1" ht="83.25" customHeight="1" thickBot="1">
      <c r="A83" s="257" t="s">
        <v>292</v>
      </c>
      <c r="B83" s="262" t="s">
        <v>293</v>
      </c>
      <c r="C83" s="169">
        <f>+C61+C65+C70+C73+C77+C82</f>
        <v>246935</v>
      </c>
    </row>
    <row r="84" spans="1:3" ht="16.5" customHeight="1" thickBot="1">
      <c r="A84" s="263" t="s">
        <v>306</v>
      </c>
      <c r="B84" s="264" t="s">
        <v>294</v>
      </c>
      <c r="C84" s="169">
        <f>+C60+C83</f>
        <v>2146298</v>
      </c>
    </row>
    <row r="85" spans="1:3" s="265" customFormat="1" ht="16.5" customHeight="1">
      <c r="A85" s="4"/>
      <c r="B85" s="5"/>
      <c r="C85" s="170"/>
    </row>
    <row r="86" spans="1:3" ht="37.5" customHeight="1">
      <c r="A86" s="792" t="s">
        <v>44</v>
      </c>
      <c r="B86" s="792"/>
      <c r="C86" s="792"/>
    </row>
    <row r="87" spans="1:3" s="252" customFormat="1" ht="12" customHeight="1" thickBot="1">
      <c r="A87" s="794" t="s">
        <v>127</v>
      </c>
      <c r="B87" s="794"/>
      <c r="C87" s="100" t="s">
        <v>172</v>
      </c>
    </row>
    <row r="88" spans="1:3" ht="12" customHeight="1" thickBot="1">
      <c r="A88" s="22" t="s">
        <v>71</v>
      </c>
      <c r="B88" s="23" t="s">
        <v>45</v>
      </c>
      <c r="C88" s="34" t="s">
        <v>195</v>
      </c>
    </row>
    <row r="89" spans="1:3" ht="12" customHeight="1" thickBot="1">
      <c r="A89" s="30">
        <v>1</v>
      </c>
      <c r="B89" s="31">
        <v>2</v>
      </c>
      <c r="C89" s="32">
        <v>3</v>
      </c>
    </row>
    <row r="90" spans="1:3" ht="12" customHeight="1" thickBot="1">
      <c r="A90" s="21" t="s">
        <v>16</v>
      </c>
      <c r="B90" s="29" t="s">
        <v>309</v>
      </c>
      <c r="C90" s="163">
        <f>SUM(C91:C95)</f>
        <v>1607116</v>
      </c>
    </row>
    <row r="91" spans="1:3" ht="12" customHeight="1">
      <c r="A91" s="16" t="s">
        <v>99</v>
      </c>
      <c r="B91" s="9" t="s">
        <v>46</v>
      </c>
      <c r="C91" s="656">
        <v>588763</v>
      </c>
    </row>
    <row r="92" spans="1:3" ht="12" customHeight="1">
      <c r="A92" s="13" t="s">
        <v>100</v>
      </c>
      <c r="B92" s="7" t="s">
        <v>147</v>
      </c>
      <c r="C92" s="594">
        <v>127733</v>
      </c>
    </row>
    <row r="93" spans="1:3" ht="12" customHeight="1">
      <c r="A93" s="13" t="s">
        <v>101</v>
      </c>
      <c r="B93" s="7" t="s">
        <v>122</v>
      </c>
      <c r="C93" s="655">
        <v>510168</v>
      </c>
    </row>
    <row r="94" spans="1:3" ht="12" customHeight="1">
      <c r="A94" s="13" t="s">
        <v>102</v>
      </c>
      <c r="B94" s="10" t="s">
        <v>148</v>
      </c>
      <c r="C94" s="243">
        <v>252000</v>
      </c>
    </row>
    <row r="95" spans="1:3" ht="12" customHeight="1">
      <c r="A95" s="13" t="s">
        <v>113</v>
      </c>
      <c r="B95" s="18" t="s">
        <v>149</v>
      </c>
      <c r="C95" s="243">
        <v>128452</v>
      </c>
    </row>
    <row r="96" spans="1:3" ht="12" customHeight="1">
      <c r="A96" s="13" t="s">
        <v>103</v>
      </c>
      <c r="B96" s="7" t="s">
        <v>310</v>
      </c>
      <c r="C96" s="243">
        <v>10965</v>
      </c>
    </row>
    <row r="97" spans="1:3" ht="12" customHeight="1">
      <c r="A97" s="13" t="s">
        <v>104</v>
      </c>
      <c r="B97" s="102" t="s">
        <v>311</v>
      </c>
      <c r="C97" s="243"/>
    </row>
    <row r="98" spans="1:3" ht="12" customHeight="1">
      <c r="A98" s="13" t="s">
        <v>114</v>
      </c>
      <c r="B98" s="103" t="s">
        <v>312</v>
      </c>
      <c r="C98" s="243"/>
    </row>
    <row r="99" spans="1:3" ht="12" customHeight="1">
      <c r="A99" s="13" t="s">
        <v>115</v>
      </c>
      <c r="B99" s="103" t="s">
        <v>313</v>
      </c>
      <c r="C99" s="243"/>
    </row>
    <row r="100" spans="1:3" ht="12" customHeight="1">
      <c r="A100" s="13" t="s">
        <v>116</v>
      </c>
      <c r="B100" s="102" t="s">
        <v>314</v>
      </c>
      <c r="C100" s="243">
        <v>104040</v>
      </c>
    </row>
    <row r="101" spans="1:3" ht="12" customHeight="1">
      <c r="A101" s="13" t="s">
        <v>117</v>
      </c>
      <c r="B101" s="102" t="s">
        <v>315</v>
      </c>
      <c r="C101" s="243"/>
    </row>
    <row r="102" spans="1:3" ht="12" customHeight="1">
      <c r="A102" s="13" t="s">
        <v>119</v>
      </c>
      <c r="B102" s="103" t="s">
        <v>316</v>
      </c>
      <c r="C102" s="243"/>
    </row>
    <row r="103" spans="1:3" ht="12" customHeight="1">
      <c r="A103" s="12" t="s">
        <v>150</v>
      </c>
      <c r="B103" s="104" t="s">
        <v>317</v>
      </c>
      <c r="C103" s="243"/>
    </row>
    <row r="104" spans="1:3" ht="12" customHeight="1">
      <c r="A104" s="13" t="s">
        <v>307</v>
      </c>
      <c r="B104" s="104" t="s">
        <v>318</v>
      </c>
      <c r="C104" s="243"/>
    </row>
    <row r="105" spans="1:3" ht="12" customHeight="1" thickBot="1">
      <c r="A105" s="17" t="s">
        <v>308</v>
      </c>
      <c r="B105" s="105" t="s">
        <v>319</v>
      </c>
      <c r="C105" s="600">
        <v>13447</v>
      </c>
    </row>
    <row r="106" spans="1:3" ht="12" customHeight="1" thickBot="1">
      <c r="A106" s="19" t="s">
        <v>17</v>
      </c>
      <c r="B106" s="28" t="s">
        <v>320</v>
      </c>
      <c r="C106" s="164">
        <f>+C107+C109+C111</f>
        <v>116530</v>
      </c>
    </row>
    <row r="107" spans="1:3" ht="12" customHeight="1">
      <c r="A107" s="14" t="s">
        <v>105</v>
      </c>
      <c r="B107" s="7" t="s">
        <v>171</v>
      </c>
      <c r="C107" s="657">
        <v>87814</v>
      </c>
    </row>
    <row r="108" spans="1:3" ht="12" customHeight="1">
      <c r="A108" s="14" t="s">
        <v>106</v>
      </c>
      <c r="B108" s="11" t="s">
        <v>324</v>
      </c>
      <c r="C108" s="657">
        <v>51370</v>
      </c>
    </row>
    <row r="109" spans="1:3" ht="12" customHeight="1">
      <c r="A109" s="14" t="s">
        <v>107</v>
      </c>
      <c r="B109" s="11" t="s">
        <v>151</v>
      </c>
      <c r="C109" s="594">
        <v>20754</v>
      </c>
    </row>
    <row r="110" spans="1:3" ht="12" customHeight="1">
      <c r="A110" s="14" t="s">
        <v>108</v>
      </c>
      <c r="B110" s="11" t="s">
        <v>325</v>
      </c>
      <c r="C110" s="601"/>
    </row>
    <row r="111" spans="1:3" ht="12" customHeight="1">
      <c r="A111" s="14" t="s">
        <v>109</v>
      </c>
      <c r="B111" s="161" t="s">
        <v>174</v>
      </c>
      <c r="C111" s="601">
        <v>7962</v>
      </c>
    </row>
    <row r="112" spans="1:3" ht="15.75">
      <c r="A112" s="14" t="s">
        <v>118</v>
      </c>
      <c r="B112" s="160" t="s">
        <v>428</v>
      </c>
      <c r="C112" s="601"/>
    </row>
    <row r="113" spans="1:3" ht="12" customHeight="1">
      <c r="A113" s="14" t="s">
        <v>120</v>
      </c>
      <c r="B113" s="250" t="s">
        <v>330</v>
      </c>
      <c r="C113" s="601"/>
    </row>
    <row r="114" spans="1:3" ht="12" customHeight="1">
      <c r="A114" s="14" t="s">
        <v>152</v>
      </c>
      <c r="B114" s="103" t="s">
        <v>313</v>
      </c>
      <c r="C114" s="601"/>
    </row>
    <row r="115" spans="1:3" ht="12" customHeight="1">
      <c r="A115" s="14" t="s">
        <v>153</v>
      </c>
      <c r="B115" s="103" t="s">
        <v>329</v>
      </c>
      <c r="C115" s="601">
        <v>222</v>
      </c>
    </row>
    <row r="116" spans="1:3" ht="12" customHeight="1">
      <c r="A116" s="14" t="s">
        <v>154</v>
      </c>
      <c r="B116" s="103" t="s">
        <v>328</v>
      </c>
      <c r="C116" s="142"/>
    </row>
    <row r="117" spans="1:3" ht="15.75">
      <c r="A117" s="14" t="s">
        <v>321</v>
      </c>
      <c r="B117" s="103" t="s">
        <v>316</v>
      </c>
      <c r="C117" s="142"/>
    </row>
    <row r="118" spans="1:3" ht="12" customHeight="1">
      <c r="A118" s="14" t="s">
        <v>322</v>
      </c>
      <c r="B118" s="103" t="s">
        <v>327</v>
      </c>
      <c r="C118" s="142"/>
    </row>
    <row r="119" spans="1:3" ht="12" customHeight="1" thickBot="1">
      <c r="A119" s="12" t="s">
        <v>323</v>
      </c>
      <c r="B119" s="103" t="s">
        <v>326</v>
      </c>
      <c r="C119" s="143">
        <v>7740</v>
      </c>
    </row>
    <row r="120" spans="1:3" ht="12" customHeight="1" thickBot="1">
      <c r="A120" s="19" t="s">
        <v>18</v>
      </c>
      <c r="B120" s="98" t="s">
        <v>331</v>
      </c>
      <c r="C120" s="164">
        <f>+C121+C122</f>
        <v>66829</v>
      </c>
    </row>
    <row r="121" spans="1:3" ht="12" customHeight="1">
      <c r="A121" s="14" t="s">
        <v>88</v>
      </c>
      <c r="B121" s="8" t="s">
        <v>58</v>
      </c>
      <c r="C121" s="657">
        <v>5049</v>
      </c>
    </row>
    <row r="122" spans="1:3" ht="12" customHeight="1" thickBot="1">
      <c r="A122" s="15" t="s">
        <v>89</v>
      </c>
      <c r="B122" s="11" t="s">
        <v>59</v>
      </c>
      <c r="C122" s="655">
        <v>61780</v>
      </c>
    </row>
    <row r="123" spans="1:3" ht="12" customHeight="1" thickBot="1">
      <c r="A123" s="19" t="s">
        <v>19</v>
      </c>
      <c r="B123" s="98" t="s">
        <v>332</v>
      </c>
      <c r="C123" s="164">
        <f>+C90+C106+C120</f>
        <v>1790475</v>
      </c>
    </row>
    <row r="124" spans="1:3" ht="12" customHeight="1" thickBot="1">
      <c r="A124" s="19" t="s">
        <v>20</v>
      </c>
      <c r="B124" s="98" t="s">
        <v>333</v>
      </c>
      <c r="C124" s="164">
        <f>+C125+C126+C127</f>
        <v>0</v>
      </c>
    </row>
    <row r="125" spans="1:3" ht="12" customHeight="1">
      <c r="A125" s="14" t="s">
        <v>92</v>
      </c>
      <c r="B125" s="8" t="s">
        <v>334</v>
      </c>
      <c r="C125" s="623"/>
    </row>
    <row r="126" spans="1:3" ht="12" customHeight="1">
      <c r="A126" s="14" t="s">
        <v>93</v>
      </c>
      <c r="B126" s="8" t="s">
        <v>335</v>
      </c>
      <c r="C126" s="142"/>
    </row>
    <row r="127" spans="1:3" ht="12" customHeight="1" thickBot="1">
      <c r="A127" s="12" t="s">
        <v>94</v>
      </c>
      <c r="B127" s="6" t="s">
        <v>336</v>
      </c>
      <c r="C127" s="142"/>
    </row>
    <row r="128" spans="1:3" ht="12" customHeight="1" thickBot="1">
      <c r="A128" s="19" t="s">
        <v>21</v>
      </c>
      <c r="B128" s="98" t="s">
        <v>384</v>
      </c>
      <c r="C128" s="164">
        <f>+C129+C130+C131+C132</f>
        <v>0</v>
      </c>
    </row>
    <row r="129" spans="1:3" ht="12" customHeight="1">
      <c r="A129" s="14" t="s">
        <v>95</v>
      </c>
      <c r="B129" s="8" t="s">
        <v>337</v>
      </c>
      <c r="C129" s="142"/>
    </row>
    <row r="130" spans="1:3" ht="12" customHeight="1">
      <c r="A130" s="14" t="s">
        <v>96</v>
      </c>
      <c r="B130" s="8" t="s">
        <v>338</v>
      </c>
      <c r="C130" s="142"/>
    </row>
    <row r="131" spans="1:3" ht="12" customHeight="1">
      <c r="A131" s="14" t="s">
        <v>240</v>
      </c>
      <c r="B131" s="8" t="s">
        <v>339</v>
      </c>
      <c r="C131" s="142"/>
    </row>
    <row r="132" spans="1:3" ht="12" customHeight="1" thickBot="1">
      <c r="A132" s="12" t="s">
        <v>241</v>
      </c>
      <c r="B132" s="6" t="s">
        <v>340</v>
      </c>
      <c r="C132" s="142"/>
    </row>
    <row r="133" spans="1:3" ht="12" customHeight="1" thickBot="1">
      <c r="A133" s="19" t="s">
        <v>22</v>
      </c>
      <c r="B133" s="98" t="s">
        <v>341</v>
      </c>
      <c r="C133" s="169">
        <f>+C134+C135+C136+C137</f>
        <v>0</v>
      </c>
    </row>
    <row r="134" spans="1:3" ht="12" customHeight="1">
      <c r="A134" s="14" t="s">
        <v>97</v>
      </c>
      <c r="B134" s="8" t="s">
        <v>342</v>
      </c>
      <c r="C134" s="142"/>
    </row>
    <row r="135" spans="1:3" ht="12" customHeight="1">
      <c r="A135" s="14" t="s">
        <v>98</v>
      </c>
      <c r="B135" s="8" t="s">
        <v>352</v>
      </c>
      <c r="C135" s="142"/>
    </row>
    <row r="136" spans="1:3" ht="12" customHeight="1">
      <c r="A136" s="14" t="s">
        <v>253</v>
      </c>
      <c r="B136" s="8" t="s">
        <v>343</v>
      </c>
      <c r="C136" s="142"/>
    </row>
    <row r="137" spans="1:3" ht="12" customHeight="1" thickBot="1">
      <c r="A137" s="12" t="s">
        <v>254</v>
      </c>
      <c r="B137" s="6" t="s">
        <v>344</v>
      </c>
      <c r="C137" s="142"/>
    </row>
    <row r="138" spans="1:3" ht="12" customHeight="1" thickBot="1">
      <c r="A138" s="19" t="s">
        <v>23</v>
      </c>
      <c r="B138" s="98" t="s">
        <v>345</v>
      </c>
      <c r="C138" s="172">
        <f>+C139+C140+C141+C142</f>
        <v>0</v>
      </c>
    </row>
    <row r="139" spans="1:3" ht="12" customHeight="1">
      <c r="A139" s="14" t="s">
        <v>145</v>
      </c>
      <c r="B139" s="8" t="s">
        <v>346</v>
      </c>
      <c r="C139" s="142"/>
    </row>
    <row r="140" spans="1:3" ht="12" customHeight="1">
      <c r="A140" s="14" t="s">
        <v>146</v>
      </c>
      <c r="B140" s="8" t="s">
        <v>347</v>
      </c>
      <c r="C140" s="142"/>
    </row>
    <row r="141" spans="1:9" ht="15" customHeight="1">
      <c r="A141" s="14" t="s">
        <v>173</v>
      </c>
      <c r="B141" s="8" t="s">
        <v>348</v>
      </c>
      <c r="C141" s="142"/>
      <c r="F141" s="267"/>
      <c r="G141" s="268"/>
      <c r="H141" s="268"/>
      <c r="I141" s="268"/>
    </row>
    <row r="142" spans="1:3" s="253" customFormat="1" ht="12.75" customHeight="1" thickBot="1">
      <c r="A142" s="14" t="s">
        <v>256</v>
      </c>
      <c r="B142" s="8" t="s">
        <v>349</v>
      </c>
      <c r="C142" s="142"/>
    </row>
    <row r="143" spans="1:3" ht="7.5" customHeight="1" thickBot="1">
      <c r="A143" s="19" t="s">
        <v>24</v>
      </c>
      <c r="B143" s="98" t="s">
        <v>350</v>
      </c>
      <c r="C143" s="266">
        <f>+C124+C128+C133+C138</f>
        <v>0</v>
      </c>
    </row>
    <row r="144" spans="1:3" ht="16.5" thickBot="1">
      <c r="A144" s="162" t="s">
        <v>25</v>
      </c>
      <c r="B144" s="237" t="s">
        <v>351</v>
      </c>
      <c r="C144" s="266">
        <f>+C123+C143</f>
        <v>1790475</v>
      </c>
    </row>
    <row r="145" ht="15" customHeight="1"/>
    <row r="146" spans="1:4" ht="13.5" customHeight="1">
      <c r="A146" s="793" t="s">
        <v>353</v>
      </c>
      <c r="B146" s="793"/>
      <c r="C146" s="793"/>
      <c r="D146" s="269"/>
    </row>
    <row r="147" spans="1:3" ht="27.75" customHeight="1" thickBot="1">
      <c r="A147" s="791" t="s">
        <v>128</v>
      </c>
      <c r="B147" s="791"/>
      <c r="C147" s="173" t="s">
        <v>172</v>
      </c>
    </row>
    <row r="148" spans="1:3" ht="16.5" thickBot="1">
      <c r="A148" s="19">
        <v>1</v>
      </c>
      <c r="B148" s="28" t="s">
        <v>354</v>
      </c>
      <c r="C148" s="164">
        <f>+C60-C123</f>
        <v>108888</v>
      </c>
    </row>
    <row r="149" spans="1:3" ht="21.75" thickBot="1">
      <c r="A149" s="19" t="s">
        <v>17</v>
      </c>
      <c r="B149" s="28" t="s">
        <v>355</v>
      </c>
      <c r="C149" s="164">
        <f>+C83-C143</f>
        <v>246935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KÖTELEZŐ FELADATAINAK MÉRLEGE &amp;R&amp;"Times New Roman CE,Félkövér dőlt"&amp;11 2. melléklet a 36/2014.(XII.2.)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10" sqref="E10"/>
    </sheetView>
  </sheetViews>
  <sheetFormatPr defaultColWidth="9.00390625" defaultRowHeight="12.75"/>
  <cols>
    <col min="1" max="1" width="13.875" style="136" customWidth="1"/>
    <col min="2" max="2" width="79.125" style="137" customWidth="1"/>
    <col min="3" max="3" width="25.00390625" style="137" customWidth="1"/>
    <col min="4" max="16384" width="9.375" style="137" customWidth="1"/>
  </cols>
  <sheetData>
    <row r="1" spans="1:3" s="116" customFormat="1" ht="21" customHeight="1" thickBot="1">
      <c r="A1" s="115"/>
      <c r="B1" s="117"/>
      <c r="C1" s="292" t="s">
        <v>707</v>
      </c>
    </row>
    <row r="2" spans="1:3" s="293" customFormat="1" ht="25.5" customHeight="1">
      <c r="A2" s="244" t="s">
        <v>162</v>
      </c>
      <c r="B2" s="218" t="s">
        <v>464</v>
      </c>
      <c r="C2" s="233" t="s">
        <v>431</v>
      </c>
    </row>
    <row r="3" spans="1:3" s="293" customFormat="1" ht="24.75" thickBot="1">
      <c r="A3" s="285" t="s">
        <v>161</v>
      </c>
      <c r="B3" s="219" t="s">
        <v>416</v>
      </c>
      <c r="C3" s="234" t="s">
        <v>60</v>
      </c>
    </row>
    <row r="4" spans="1:3" s="294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s="295" customFormat="1" ht="12.75" customHeight="1" thickBot="1">
      <c r="A6" s="111">
        <v>1</v>
      </c>
      <c r="B6" s="112">
        <v>2</v>
      </c>
      <c r="C6" s="113">
        <v>3</v>
      </c>
    </row>
    <row r="7" spans="1:3" s="295" customFormat="1" ht="15.75" customHeight="1" thickBot="1">
      <c r="A7" s="123"/>
      <c r="B7" s="124" t="s">
        <v>55</v>
      </c>
      <c r="C7" s="125"/>
    </row>
    <row r="8" spans="1:3" s="235" customFormat="1" ht="12" customHeight="1" thickBot="1">
      <c r="A8" s="111" t="s">
        <v>16</v>
      </c>
      <c r="B8" s="126" t="s">
        <v>393</v>
      </c>
      <c r="C8" s="181">
        <f>SUM(C9:C18)</f>
        <v>10528</v>
      </c>
    </row>
    <row r="9" spans="1:3" s="235" customFormat="1" ht="12" customHeight="1">
      <c r="A9" s="286" t="s">
        <v>99</v>
      </c>
      <c r="B9" s="9" t="s">
        <v>229</v>
      </c>
      <c r="C9" s="224"/>
    </row>
    <row r="10" spans="1:3" s="235" customFormat="1" ht="12" customHeight="1">
      <c r="A10" s="287" t="s">
        <v>100</v>
      </c>
      <c r="B10" s="7" t="s">
        <v>230</v>
      </c>
      <c r="C10" s="179">
        <f>8100+493+1900</f>
        <v>10493</v>
      </c>
    </row>
    <row r="11" spans="1:3" s="235" customFormat="1" ht="12" customHeight="1">
      <c r="A11" s="287" t="s">
        <v>101</v>
      </c>
      <c r="B11" s="7" t="s">
        <v>231</v>
      </c>
      <c r="C11" s="179">
        <v>30</v>
      </c>
    </row>
    <row r="12" spans="1:3" s="235" customFormat="1" ht="12" customHeight="1">
      <c r="A12" s="287" t="s">
        <v>102</v>
      </c>
      <c r="B12" s="7" t="s">
        <v>232</v>
      </c>
      <c r="C12" s="179"/>
    </row>
    <row r="13" spans="1:3" s="235" customFormat="1" ht="12" customHeight="1">
      <c r="A13" s="287" t="s">
        <v>123</v>
      </c>
      <c r="B13" s="7" t="s">
        <v>233</v>
      </c>
      <c r="C13" s="179"/>
    </row>
    <row r="14" spans="1:3" s="235" customFormat="1" ht="12" customHeight="1">
      <c r="A14" s="287" t="s">
        <v>103</v>
      </c>
      <c r="B14" s="7" t="s">
        <v>394</v>
      </c>
      <c r="C14" s="179"/>
    </row>
    <row r="15" spans="1:3" s="235" customFormat="1" ht="12" customHeight="1">
      <c r="A15" s="287" t="s">
        <v>104</v>
      </c>
      <c r="B15" s="6" t="s">
        <v>395</v>
      </c>
      <c r="C15" s="179"/>
    </row>
    <row r="16" spans="1:3" s="235" customFormat="1" ht="12" customHeight="1">
      <c r="A16" s="287" t="s">
        <v>114</v>
      </c>
      <c r="B16" s="7" t="s">
        <v>236</v>
      </c>
      <c r="C16" s="225">
        <v>5</v>
      </c>
    </row>
    <row r="17" spans="1:3" s="296" customFormat="1" ht="12" customHeight="1">
      <c r="A17" s="287" t="s">
        <v>115</v>
      </c>
      <c r="B17" s="7" t="s">
        <v>237</v>
      </c>
      <c r="C17" s="179"/>
    </row>
    <row r="18" spans="1:3" s="296" customFormat="1" ht="12" customHeight="1" thickBot="1">
      <c r="A18" s="287" t="s">
        <v>116</v>
      </c>
      <c r="B18" s="6" t="s">
        <v>238</v>
      </c>
      <c r="C18" s="180"/>
    </row>
    <row r="19" spans="1:3" s="235" customFormat="1" ht="12" customHeight="1" thickBot="1">
      <c r="A19" s="111" t="s">
        <v>17</v>
      </c>
      <c r="B19" s="126" t="s">
        <v>396</v>
      </c>
      <c r="C19" s="181">
        <f>SUM(C20:C22)</f>
        <v>116</v>
      </c>
    </row>
    <row r="20" spans="1:3" s="296" customFormat="1" ht="12" customHeight="1">
      <c r="A20" s="287" t="s">
        <v>105</v>
      </c>
      <c r="B20" s="8" t="s">
        <v>204</v>
      </c>
      <c r="C20" s="179"/>
    </row>
    <row r="21" spans="1:3" s="296" customFormat="1" ht="12" customHeight="1">
      <c r="A21" s="287" t="s">
        <v>106</v>
      </c>
      <c r="B21" s="7" t="s">
        <v>397</v>
      </c>
      <c r="C21" s="179"/>
    </row>
    <row r="22" spans="1:3" s="296" customFormat="1" ht="12" customHeight="1">
      <c r="A22" s="287" t="s">
        <v>107</v>
      </c>
      <c r="B22" s="7" t="s">
        <v>398</v>
      </c>
      <c r="C22" s="179">
        <v>116</v>
      </c>
    </row>
    <row r="23" spans="1:3" s="296" customFormat="1" ht="12" customHeight="1" thickBot="1">
      <c r="A23" s="287" t="s">
        <v>108</v>
      </c>
      <c r="B23" s="7" t="s">
        <v>2</v>
      </c>
      <c r="C23" s="179"/>
    </row>
    <row r="24" spans="1:3" s="296" customFormat="1" ht="12" customHeight="1" thickBot="1">
      <c r="A24" s="114" t="s">
        <v>18</v>
      </c>
      <c r="B24" s="98" t="s">
        <v>138</v>
      </c>
      <c r="C24" s="208"/>
    </row>
    <row r="25" spans="1:3" s="296" customFormat="1" ht="12" customHeight="1" thickBot="1">
      <c r="A25" s="114" t="s">
        <v>19</v>
      </c>
      <c r="B25" s="98" t="s">
        <v>399</v>
      </c>
      <c r="C25" s="181">
        <f>+C26+C27</f>
        <v>0</v>
      </c>
    </row>
    <row r="26" spans="1:3" s="296" customFormat="1" ht="12" customHeight="1">
      <c r="A26" s="288" t="s">
        <v>214</v>
      </c>
      <c r="B26" s="289" t="s">
        <v>397</v>
      </c>
      <c r="C26" s="62"/>
    </row>
    <row r="27" spans="1:3" s="296" customFormat="1" ht="12" customHeight="1">
      <c r="A27" s="288" t="s">
        <v>217</v>
      </c>
      <c r="B27" s="290" t="s">
        <v>400</v>
      </c>
      <c r="C27" s="182"/>
    </row>
    <row r="28" spans="1:3" s="296" customFormat="1" ht="12" customHeight="1" thickBot="1">
      <c r="A28" s="287" t="s">
        <v>218</v>
      </c>
      <c r="B28" s="291" t="s">
        <v>401</v>
      </c>
      <c r="C28" s="65"/>
    </row>
    <row r="29" spans="1:3" s="296" customFormat="1" ht="12" customHeight="1" thickBot="1">
      <c r="A29" s="114" t="s">
        <v>20</v>
      </c>
      <c r="B29" s="98" t="s">
        <v>402</v>
      </c>
      <c r="C29" s="181">
        <f>+C30+C31+C32</f>
        <v>0</v>
      </c>
    </row>
    <row r="30" spans="1:3" s="296" customFormat="1" ht="12" customHeight="1">
      <c r="A30" s="288" t="s">
        <v>92</v>
      </c>
      <c r="B30" s="289" t="s">
        <v>243</v>
      </c>
      <c r="C30" s="62"/>
    </row>
    <row r="31" spans="1:3" s="296" customFormat="1" ht="12" customHeight="1">
      <c r="A31" s="288" t="s">
        <v>93</v>
      </c>
      <c r="B31" s="290" t="s">
        <v>244</v>
      </c>
      <c r="C31" s="182"/>
    </row>
    <row r="32" spans="1:3" s="296" customFormat="1" ht="12" customHeight="1" thickBot="1">
      <c r="A32" s="287" t="s">
        <v>94</v>
      </c>
      <c r="B32" s="101" t="s">
        <v>245</v>
      </c>
      <c r="C32" s="65"/>
    </row>
    <row r="33" spans="1:3" s="235" customFormat="1" ht="12" customHeight="1" thickBot="1">
      <c r="A33" s="114" t="s">
        <v>21</v>
      </c>
      <c r="B33" s="98" t="s">
        <v>358</v>
      </c>
      <c r="C33" s="208"/>
    </row>
    <row r="34" spans="1:3" s="235" customFormat="1" ht="12" customHeight="1" thickBot="1">
      <c r="A34" s="114" t="s">
        <v>22</v>
      </c>
      <c r="B34" s="98" t="s">
        <v>403</v>
      </c>
      <c r="C34" s="226"/>
    </row>
    <row r="35" spans="1:3" s="235" customFormat="1" ht="12" customHeight="1" thickBot="1">
      <c r="A35" s="111" t="s">
        <v>23</v>
      </c>
      <c r="B35" s="98" t="s">
        <v>404</v>
      </c>
      <c r="C35" s="227">
        <f>+C8+C19+C24+C25+C29+C33+C34</f>
        <v>10644</v>
      </c>
    </row>
    <row r="36" spans="1:3" s="235" customFormat="1" ht="12" customHeight="1" thickBot="1">
      <c r="A36" s="127" t="s">
        <v>24</v>
      </c>
      <c r="B36" s="98" t="s">
        <v>405</v>
      </c>
      <c r="C36" s="227">
        <f>+C37+C38+C39</f>
        <v>1171</v>
      </c>
    </row>
    <row r="37" spans="1:3" s="235" customFormat="1" ht="12" customHeight="1">
      <c r="A37" s="288" t="s">
        <v>406</v>
      </c>
      <c r="B37" s="289" t="s">
        <v>181</v>
      </c>
      <c r="C37" s="62">
        <v>1171</v>
      </c>
    </row>
    <row r="38" spans="1:3" s="235" customFormat="1" ht="12" customHeight="1">
      <c r="A38" s="288" t="s">
        <v>407</v>
      </c>
      <c r="B38" s="290" t="s">
        <v>3</v>
      </c>
      <c r="C38" s="182"/>
    </row>
    <row r="39" spans="1:3" s="296" customFormat="1" ht="12" customHeight="1" thickBot="1">
      <c r="A39" s="287" t="s">
        <v>408</v>
      </c>
      <c r="B39" s="101" t="s">
        <v>409</v>
      </c>
      <c r="C39" s="65"/>
    </row>
    <row r="40" spans="1:3" s="296" customFormat="1" ht="15" customHeight="1" thickBot="1">
      <c r="A40" s="127" t="s">
        <v>25</v>
      </c>
      <c r="B40" s="128" t="s">
        <v>410</v>
      </c>
      <c r="C40" s="230">
        <f>+C35+C36</f>
        <v>11815</v>
      </c>
    </row>
    <row r="41" spans="1:3" s="296" customFormat="1" ht="15" customHeight="1">
      <c r="A41" s="129"/>
      <c r="B41" s="130"/>
      <c r="C41" s="228"/>
    </row>
    <row r="42" spans="1:3" ht="13.5" thickBot="1">
      <c r="A42" s="131"/>
      <c r="B42" s="132"/>
      <c r="C42" s="229"/>
    </row>
    <row r="43" spans="1:3" s="295" customFormat="1" ht="16.5" customHeight="1" thickBot="1">
      <c r="A43" s="133"/>
      <c r="B43" s="134" t="s">
        <v>56</v>
      </c>
      <c r="C43" s="230"/>
    </row>
    <row r="44" spans="1:3" s="297" customFormat="1" ht="12" customHeight="1" thickBot="1">
      <c r="A44" s="114" t="s">
        <v>16</v>
      </c>
      <c r="B44" s="98" t="s">
        <v>411</v>
      </c>
      <c r="C44" s="181">
        <f>SUM(C45:C49)</f>
        <v>58094</v>
      </c>
    </row>
    <row r="45" spans="1:3" ht="12" customHeight="1">
      <c r="A45" s="287" t="s">
        <v>99</v>
      </c>
      <c r="B45" s="8" t="s">
        <v>46</v>
      </c>
      <c r="C45" s="62">
        <f>18384+253+64+30+724+414</f>
        <v>19869</v>
      </c>
    </row>
    <row r="46" spans="1:3" ht="12" customHeight="1">
      <c r="A46" s="287" t="s">
        <v>100</v>
      </c>
      <c r="B46" s="7" t="s">
        <v>147</v>
      </c>
      <c r="C46" s="64">
        <f>4898-196+8+195+112</f>
        <v>5017</v>
      </c>
    </row>
    <row r="47" spans="1:3" ht="12" customHeight="1">
      <c r="A47" s="287" t="s">
        <v>101</v>
      </c>
      <c r="B47" s="7" t="s">
        <v>122</v>
      </c>
      <c r="C47" s="64">
        <f>30365-38+196+922-253+116+1900</f>
        <v>33208</v>
      </c>
    </row>
    <row r="48" spans="1:3" ht="12" customHeight="1">
      <c r="A48" s="287" t="s">
        <v>102</v>
      </c>
      <c r="B48" s="7" t="s">
        <v>148</v>
      </c>
      <c r="C48" s="64"/>
    </row>
    <row r="49" spans="1:3" ht="12" customHeight="1" thickBot="1">
      <c r="A49" s="287" t="s">
        <v>123</v>
      </c>
      <c r="B49" s="7" t="s">
        <v>149</v>
      </c>
      <c r="C49" s="64"/>
    </row>
    <row r="50" spans="1:3" ht="12" customHeight="1" thickBot="1">
      <c r="A50" s="114" t="s">
        <v>17</v>
      </c>
      <c r="B50" s="98" t="s">
        <v>412</v>
      </c>
      <c r="C50" s="181">
        <f>SUM(C51:C53)</f>
        <v>1022</v>
      </c>
    </row>
    <row r="51" spans="1:3" s="297" customFormat="1" ht="12" customHeight="1">
      <c r="A51" s="287" t="s">
        <v>105</v>
      </c>
      <c r="B51" s="8" t="s">
        <v>171</v>
      </c>
      <c r="C51" s="62">
        <f>1260-922</f>
        <v>338</v>
      </c>
    </row>
    <row r="52" spans="1:3" ht="12" customHeight="1">
      <c r="A52" s="287" t="s">
        <v>106</v>
      </c>
      <c r="B52" s="7" t="s">
        <v>151</v>
      </c>
      <c r="C52" s="597">
        <v>684</v>
      </c>
    </row>
    <row r="53" spans="1:3" ht="12" customHeight="1">
      <c r="A53" s="287" t="s">
        <v>107</v>
      </c>
      <c r="B53" s="7" t="s">
        <v>57</v>
      </c>
      <c r="C53" s="64"/>
    </row>
    <row r="54" spans="1:3" ht="12" customHeight="1" thickBot="1">
      <c r="A54" s="287" t="s">
        <v>108</v>
      </c>
      <c r="B54" s="7" t="s">
        <v>4</v>
      </c>
      <c r="C54" s="64"/>
    </row>
    <row r="55" spans="1:3" ht="15" customHeight="1" thickBot="1">
      <c r="A55" s="114" t="s">
        <v>18</v>
      </c>
      <c r="B55" s="135" t="s">
        <v>413</v>
      </c>
      <c r="C55" s="231">
        <f>+C44+C50</f>
        <v>59116</v>
      </c>
    </row>
    <row r="56" ht="13.5" thickBot="1">
      <c r="C56" s="232"/>
    </row>
    <row r="57" spans="1:3" ht="15" customHeight="1" thickBot="1">
      <c r="A57" s="138" t="s">
        <v>164</v>
      </c>
      <c r="B57" s="139"/>
      <c r="C57" s="745">
        <v>9.75</v>
      </c>
    </row>
    <row r="58" spans="1:3" ht="14.25" customHeight="1" thickBot="1">
      <c r="A58" s="138" t="s">
        <v>165</v>
      </c>
      <c r="B58" s="139"/>
      <c r="C58" s="31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0" customWidth="1"/>
    <col min="2" max="2" width="79.125" style="0" customWidth="1"/>
    <col min="3" max="3" width="25.00390625" style="0" customWidth="1"/>
  </cols>
  <sheetData>
    <row r="1" spans="1:3" ht="16.5" thickBot="1">
      <c r="A1" s="115"/>
      <c r="B1" s="117"/>
      <c r="C1" s="292" t="s">
        <v>708</v>
      </c>
    </row>
    <row r="2" spans="1:3" ht="36">
      <c r="A2" s="244" t="s">
        <v>162</v>
      </c>
      <c r="B2" s="218" t="s">
        <v>464</v>
      </c>
      <c r="C2" s="233" t="s">
        <v>431</v>
      </c>
    </row>
    <row r="3" spans="1:3" ht="24.75" thickBot="1">
      <c r="A3" s="285" t="s">
        <v>161</v>
      </c>
      <c r="B3" s="219" t="s">
        <v>417</v>
      </c>
      <c r="C3" s="234" t="s">
        <v>61</v>
      </c>
    </row>
    <row r="4" spans="1:3" ht="14.25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ht="13.5" thickBot="1">
      <c r="A6" s="111">
        <v>1</v>
      </c>
      <c r="B6" s="112">
        <v>2</v>
      </c>
      <c r="C6" s="113">
        <v>3</v>
      </c>
    </row>
    <row r="7" spans="1:3" ht="13.5" thickBot="1">
      <c r="A7" s="123"/>
      <c r="B7" s="124" t="s">
        <v>55</v>
      </c>
      <c r="C7" s="125"/>
    </row>
    <row r="8" spans="1:3" ht="13.5" thickBot="1">
      <c r="A8" s="111" t="s">
        <v>16</v>
      </c>
      <c r="B8" s="126" t="s">
        <v>393</v>
      </c>
      <c r="C8" s="181">
        <f>SUM(C9:C18)</f>
        <v>0</v>
      </c>
    </row>
    <row r="9" spans="1:3" ht="12.75">
      <c r="A9" s="286" t="s">
        <v>99</v>
      </c>
      <c r="B9" s="9" t="s">
        <v>229</v>
      </c>
      <c r="C9" s="224"/>
    </row>
    <row r="10" spans="1:3" ht="12.75">
      <c r="A10" s="287" t="s">
        <v>100</v>
      </c>
      <c r="B10" s="7" t="s">
        <v>230</v>
      </c>
      <c r="C10" s="179"/>
    </row>
    <row r="11" spans="1:3" ht="12.75">
      <c r="A11" s="287" t="s">
        <v>101</v>
      </c>
      <c r="B11" s="7" t="s">
        <v>231</v>
      </c>
      <c r="C11" s="179"/>
    </row>
    <row r="12" spans="1:3" ht="12.75">
      <c r="A12" s="287" t="s">
        <v>102</v>
      </c>
      <c r="B12" s="7" t="s">
        <v>232</v>
      </c>
      <c r="C12" s="179"/>
    </row>
    <row r="13" spans="1:3" ht="12.75">
      <c r="A13" s="287" t="s">
        <v>123</v>
      </c>
      <c r="B13" s="7" t="s">
        <v>233</v>
      </c>
      <c r="C13" s="179"/>
    </row>
    <row r="14" spans="1:3" ht="12.75">
      <c r="A14" s="287" t="s">
        <v>103</v>
      </c>
      <c r="B14" s="7" t="s">
        <v>394</v>
      </c>
      <c r="C14" s="179"/>
    </row>
    <row r="15" spans="1:3" ht="12.75">
      <c r="A15" s="287" t="s">
        <v>104</v>
      </c>
      <c r="B15" s="6" t="s">
        <v>395</v>
      </c>
      <c r="C15" s="179"/>
    </row>
    <row r="16" spans="1:3" ht="12.75">
      <c r="A16" s="287" t="s">
        <v>114</v>
      </c>
      <c r="B16" s="7" t="s">
        <v>236</v>
      </c>
      <c r="C16" s="225"/>
    </row>
    <row r="17" spans="1:3" ht="12.75">
      <c r="A17" s="287" t="s">
        <v>115</v>
      </c>
      <c r="B17" s="7" t="s">
        <v>237</v>
      </c>
      <c r="C17" s="179"/>
    </row>
    <row r="18" spans="1:3" ht="13.5" thickBot="1">
      <c r="A18" s="287" t="s">
        <v>116</v>
      </c>
      <c r="B18" s="6" t="s">
        <v>238</v>
      </c>
      <c r="C18" s="180"/>
    </row>
    <row r="19" spans="1:3" ht="13.5" thickBot="1">
      <c r="A19" s="111" t="s">
        <v>17</v>
      </c>
      <c r="B19" s="126" t="s">
        <v>396</v>
      </c>
      <c r="C19" s="181">
        <f>SUM(C20:C22)</f>
        <v>4917</v>
      </c>
    </row>
    <row r="20" spans="1:3" ht="12.75">
      <c r="A20" s="287" t="s">
        <v>105</v>
      </c>
      <c r="B20" s="8" t="s">
        <v>204</v>
      </c>
      <c r="C20" s="179"/>
    </row>
    <row r="21" spans="1:3" ht="12.75">
      <c r="A21" s="287" t="s">
        <v>106</v>
      </c>
      <c r="B21" s="7" t="s">
        <v>397</v>
      </c>
      <c r="C21" s="179"/>
    </row>
    <row r="22" spans="1:3" ht="12.75">
      <c r="A22" s="287" t="s">
        <v>107</v>
      </c>
      <c r="B22" s="7" t="s">
        <v>398</v>
      </c>
      <c r="C22" s="179">
        <f>5043-126</f>
        <v>4917</v>
      </c>
    </row>
    <row r="23" spans="1:3" ht="13.5" thickBot="1">
      <c r="A23" s="287" t="s">
        <v>108</v>
      </c>
      <c r="B23" s="7" t="s">
        <v>2</v>
      </c>
      <c r="C23" s="179">
        <v>5043</v>
      </c>
    </row>
    <row r="24" spans="1:3" ht="13.5" thickBot="1">
      <c r="A24" s="114" t="s">
        <v>18</v>
      </c>
      <c r="B24" s="98" t="s">
        <v>138</v>
      </c>
      <c r="C24" s="208"/>
    </row>
    <row r="25" spans="1:3" ht="13.5" thickBot="1">
      <c r="A25" s="114" t="s">
        <v>19</v>
      </c>
      <c r="B25" s="98" t="s">
        <v>399</v>
      </c>
      <c r="C25" s="181">
        <f>+C26+C27</f>
        <v>0</v>
      </c>
    </row>
    <row r="26" spans="1:3" ht="12.75">
      <c r="A26" s="288" t="s">
        <v>214</v>
      </c>
      <c r="B26" s="289" t="s">
        <v>397</v>
      </c>
      <c r="C26" s="62"/>
    </row>
    <row r="27" spans="1:3" ht="12.75">
      <c r="A27" s="288" t="s">
        <v>217</v>
      </c>
      <c r="B27" s="290" t="s">
        <v>400</v>
      </c>
      <c r="C27" s="182"/>
    </row>
    <row r="28" spans="1:3" ht="13.5" thickBot="1">
      <c r="A28" s="287" t="s">
        <v>218</v>
      </c>
      <c r="B28" s="291" t="s">
        <v>401</v>
      </c>
      <c r="C28" s="65"/>
    </row>
    <row r="29" spans="1:3" ht="13.5" thickBot="1">
      <c r="A29" s="114" t="s">
        <v>20</v>
      </c>
      <c r="B29" s="98" t="s">
        <v>402</v>
      </c>
      <c r="C29" s="181">
        <f>+C30+C31+C32</f>
        <v>0</v>
      </c>
    </row>
    <row r="30" spans="1:3" ht="12.75">
      <c r="A30" s="288" t="s">
        <v>92</v>
      </c>
      <c r="B30" s="289" t="s">
        <v>243</v>
      </c>
      <c r="C30" s="62"/>
    </row>
    <row r="31" spans="1:3" ht="12.75">
      <c r="A31" s="288" t="s">
        <v>93</v>
      </c>
      <c r="B31" s="290" t="s">
        <v>244</v>
      </c>
      <c r="C31" s="182"/>
    </row>
    <row r="32" spans="1:3" ht="13.5" thickBot="1">
      <c r="A32" s="287" t="s">
        <v>94</v>
      </c>
      <c r="B32" s="101" t="s">
        <v>245</v>
      </c>
      <c r="C32" s="65"/>
    </row>
    <row r="33" spans="1:3" ht="13.5" thickBot="1">
      <c r="A33" s="114" t="s">
        <v>21</v>
      </c>
      <c r="B33" s="98" t="s">
        <v>358</v>
      </c>
      <c r="C33" s="208"/>
    </row>
    <row r="34" spans="1:3" ht="13.5" thickBot="1">
      <c r="A34" s="114" t="s">
        <v>22</v>
      </c>
      <c r="B34" s="98" t="s">
        <v>403</v>
      </c>
      <c r="C34" s="226"/>
    </row>
    <row r="35" spans="1:3" ht="13.5" thickBot="1">
      <c r="A35" s="111" t="s">
        <v>23</v>
      </c>
      <c r="B35" s="98" t="s">
        <v>404</v>
      </c>
      <c r="C35" s="227">
        <f>+C8+C19+C24+C25+C29+C33+C34</f>
        <v>4917</v>
      </c>
    </row>
    <row r="36" spans="1:3" ht="13.5" thickBot="1">
      <c r="A36" s="127" t="s">
        <v>24</v>
      </c>
      <c r="B36" s="98" t="s">
        <v>405</v>
      </c>
      <c r="C36" s="227">
        <f>+C37+C38+C39</f>
        <v>1540</v>
      </c>
    </row>
    <row r="37" spans="1:3" ht="12.75">
      <c r="A37" s="288" t="s">
        <v>406</v>
      </c>
      <c r="B37" s="289" t="s">
        <v>181</v>
      </c>
      <c r="C37" s="62">
        <v>1540</v>
      </c>
    </row>
    <row r="38" spans="1:3" ht="12.75">
      <c r="A38" s="288" t="s">
        <v>407</v>
      </c>
      <c r="B38" s="290" t="s">
        <v>3</v>
      </c>
      <c r="C38" s="182"/>
    </row>
    <row r="39" spans="1:3" ht="13.5" thickBot="1">
      <c r="A39" s="287" t="s">
        <v>408</v>
      </c>
      <c r="B39" s="101" t="s">
        <v>409</v>
      </c>
      <c r="C39" s="65"/>
    </row>
    <row r="40" spans="1:3" ht="13.5" thickBot="1">
      <c r="A40" s="127" t="s">
        <v>25</v>
      </c>
      <c r="B40" s="128" t="s">
        <v>410</v>
      </c>
      <c r="C40" s="230">
        <f>+C35+C36</f>
        <v>6457</v>
      </c>
    </row>
    <row r="42" ht="13.5" thickBot="1"/>
    <row r="43" spans="1:3" ht="13.5" thickBot="1">
      <c r="A43" s="133"/>
      <c r="B43" s="134" t="s">
        <v>56</v>
      </c>
      <c r="C43" s="230"/>
    </row>
    <row r="44" spans="1:3" ht="13.5" thickBot="1">
      <c r="A44" s="114" t="s">
        <v>16</v>
      </c>
      <c r="B44" s="98" t="s">
        <v>411</v>
      </c>
      <c r="C44" s="181">
        <f>SUM(C45:C49)</f>
        <v>6660</v>
      </c>
    </row>
    <row r="45" spans="1:3" ht="12.75">
      <c r="A45" s="287" t="s">
        <v>99</v>
      </c>
      <c r="B45" s="8" t="s">
        <v>46</v>
      </c>
      <c r="C45" s="62">
        <f>2876+1178+77-347</f>
        <v>3784</v>
      </c>
    </row>
    <row r="46" spans="1:3" ht="12.75">
      <c r="A46" s="287" t="s">
        <v>100</v>
      </c>
      <c r="B46" s="7" t="s">
        <v>147</v>
      </c>
      <c r="C46" s="64">
        <v>702</v>
      </c>
    </row>
    <row r="47" spans="1:3" ht="12.75">
      <c r="A47" s="287" t="s">
        <v>101</v>
      </c>
      <c r="B47" s="7" t="s">
        <v>122</v>
      </c>
      <c r="C47" s="64">
        <f>3005-1178+347</f>
        <v>2174</v>
      </c>
    </row>
    <row r="48" spans="1:3" ht="12.75">
      <c r="A48" s="287" t="s">
        <v>102</v>
      </c>
      <c r="B48" s="7" t="s">
        <v>148</v>
      </c>
      <c r="C48" s="64"/>
    </row>
    <row r="49" spans="1:3" ht="13.5" thickBot="1">
      <c r="A49" s="287" t="s">
        <v>123</v>
      </c>
      <c r="B49" s="7" t="s">
        <v>149</v>
      </c>
      <c r="C49" s="64"/>
    </row>
    <row r="50" spans="1:3" ht="13.5" thickBot="1">
      <c r="A50" s="114" t="s">
        <v>17</v>
      </c>
      <c r="B50" s="98" t="s">
        <v>412</v>
      </c>
      <c r="C50" s="181">
        <f>SUM(C51:C53)</f>
        <v>263</v>
      </c>
    </row>
    <row r="51" spans="1:3" ht="12.75">
      <c r="A51" s="287" t="s">
        <v>105</v>
      </c>
      <c r="B51" s="8" t="s">
        <v>171</v>
      </c>
      <c r="C51" s="62">
        <v>263</v>
      </c>
    </row>
    <row r="52" spans="1:3" ht="12.75">
      <c r="A52" s="287" t="s">
        <v>106</v>
      </c>
      <c r="B52" s="7" t="s">
        <v>151</v>
      </c>
      <c r="C52" s="64"/>
    </row>
    <row r="53" spans="1:3" ht="12.75">
      <c r="A53" s="287" t="s">
        <v>107</v>
      </c>
      <c r="B53" s="7" t="s">
        <v>57</v>
      </c>
      <c r="C53" s="64"/>
    </row>
    <row r="54" spans="1:3" ht="13.5" thickBot="1">
      <c r="A54" s="287" t="s">
        <v>108</v>
      </c>
      <c r="B54" s="7" t="s">
        <v>4</v>
      </c>
      <c r="C54" s="64"/>
    </row>
    <row r="55" spans="1:3" ht="13.5" thickBot="1">
      <c r="A55" s="114" t="s">
        <v>18</v>
      </c>
      <c r="B55" s="135" t="s">
        <v>413</v>
      </c>
      <c r="C55" s="231">
        <f>+C44+C50</f>
        <v>6923</v>
      </c>
    </row>
    <row r="56" spans="1:3" ht="13.5" thickBot="1">
      <c r="A56" s="136"/>
      <c r="B56" s="137"/>
      <c r="C56" s="232"/>
    </row>
    <row r="57" spans="1:3" ht="13.5" thickBot="1">
      <c r="A57" s="138" t="s">
        <v>164</v>
      </c>
      <c r="B57" s="139"/>
      <c r="C57" s="96"/>
    </row>
    <row r="58" spans="1:3" ht="13.5" thickBot="1">
      <c r="A58" s="138" t="s">
        <v>165</v>
      </c>
      <c r="B58" s="139"/>
      <c r="C58" s="96"/>
    </row>
  </sheetData>
  <sheetProtection/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5" sqref="G14:G15"/>
    </sheetView>
  </sheetViews>
  <sheetFormatPr defaultColWidth="9.00390625" defaultRowHeight="12.75"/>
  <cols>
    <col min="1" max="1" width="13.875" style="136" customWidth="1"/>
    <col min="2" max="2" width="79.125" style="137" customWidth="1"/>
    <col min="3" max="3" width="25.00390625" style="137" customWidth="1"/>
    <col min="4" max="16384" width="9.375" style="137" customWidth="1"/>
  </cols>
  <sheetData>
    <row r="1" spans="1:3" s="116" customFormat="1" ht="21" customHeight="1" thickBot="1">
      <c r="A1" s="115"/>
      <c r="B1" s="117"/>
      <c r="C1" s="292" t="s">
        <v>709</v>
      </c>
    </row>
    <row r="2" spans="1:3" s="293" customFormat="1" ht="25.5" customHeight="1">
      <c r="A2" s="244" t="s">
        <v>162</v>
      </c>
      <c r="B2" s="218" t="s">
        <v>467</v>
      </c>
      <c r="C2" s="233" t="s">
        <v>466</v>
      </c>
    </row>
    <row r="3" spans="1:3" s="293" customFormat="1" ht="24.75" thickBot="1">
      <c r="A3" s="285" t="s">
        <v>161</v>
      </c>
      <c r="B3" s="219" t="s">
        <v>392</v>
      </c>
      <c r="C3" s="234" t="s">
        <v>51</v>
      </c>
    </row>
    <row r="4" spans="1:3" s="294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s="295" customFormat="1" ht="12.75" customHeight="1" thickBot="1">
      <c r="A6" s="111">
        <v>1</v>
      </c>
      <c r="B6" s="112">
        <v>2</v>
      </c>
      <c r="C6" s="113">
        <v>3</v>
      </c>
    </row>
    <row r="7" spans="1:3" s="295" customFormat="1" ht="15.75" customHeight="1" thickBot="1">
      <c r="A7" s="123"/>
      <c r="B7" s="124" t="s">
        <v>55</v>
      </c>
      <c r="C7" s="125"/>
    </row>
    <row r="8" spans="1:3" s="235" customFormat="1" ht="12" customHeight="1" thickBot="1">
      <c r="A8" s="111" t="s">
        <v>16</v>
      </c>
      <c r="B8" s="126" t="s">
        <v>393</v>
      </c>
      <c r="C8" s="181">
        <f>SUM(C9:C18)</f>
        <v>7828</v>
      </c>
    </row>
    <row r="9" spans="1:3" s="235" customFormat="1" ht="12" customHeight="1">
      <c r="A9" s="286" t="s">
        <v>99</v>
      </c>
      <c r="B9" s="9" t="s">
        <v>229</v>
      </c>
      <c r="C9" s="224">
        <v>50</v>
      </c>
    </row>
    <row r="10" spans="1:3" s="235" customFormat="1" ht="12" customHeight="1">
      <c r="A10" s="287" t="s">
        <v>100</v>
      </c>
      <c r="B10" s="7" t="s">
        <v>230</v>
      </c>
      <c r="C10" s="179">
        <v>1350</v>
      </c>
    </row>
    <row r="11" spans="1:3" s="235" customFormat="1" ht="12" customHeight="1">
      <c r="A11" s="287" t="s">
        <v>101</v>
      </c>
      <c r="B11" s="7" t="s">
        <v>231</v>
      </c>
      <c r="C11" s="179">
        <v>25</v>
      </c>
    </row>
    <row r="12" spans="1:3" s="235" customFormat="1" ht="12" customHeight="1">
      <c r="A12" s="287" t="s">
        <v>102</v>
      </c>
      <c r="B12" s="7" t="s">
        <v>232</v>
      </c>
      <c r="C12" s="179"/>
    </row>
    <row r="13" spans="1:3" s="235" customFormat="1" ht="12" customHeight="1">
      <c r="A13" s="287" t="s">
        <v>123</v>
      </c>
      <c r="B13" s="7" t="s">
        <v>233</v>
      </c>
      <c r="C13" s="179"/>
    </row>
    <row r="14" spans="1:3" s="235" customFormat="1" ht="12" customHeight="1">
      <c r="A14" s="287" t="s">
        <v>103</v>
      </c>
      <c r="B14" s="7" t="s">
        <v>394</v>
      </c>
      <c r="C14" s="179">
        <v>371</v>
      </c>
    </row>
    <row r="15" spans="1:3" s="235" customFormat="1" ht="12" customHeight="1">
      <c r="A15" s="287" t="s">
        <v>104</v>
      </c>
      <c r="B15" s="6" t="s">
        <v>395</v>
      </c>
      <c r="C15" s="179">
        <f>5336+237+405+54</f>
        <v>6032</v>
      </c>
    </row>
    <row r="16" spans="1:3" s="235" customFormat="1" ht="12" customHeight="1">
      <c r="A16" s="287" t="s">
        <v>114</v>
      </c>
      <c r="B16" s="7" t="s">
        <v>236</v>
      </c>
      <c r="C16" s="225"/>
    </row>
    <row r="17" spans="1:3" s="296" customFormat="1" ht="12" customHeight="1">
      <c r="A17" s="287" t="s">
        <v>115</v>
      </c>
      <c r="B17" s="7" t="s">
        <v>237</v>
      </c>
      <c r="C17" s="179"/>
    </row>
    <row r="18" spans="1:3" s="296" customFormat="1" ht="12" customHeight="1" thickBot="1">
      <c r="A18" s="287" t="s">
        <v>116</v>
      </c>
      <c r="B18" s="6" t="s">
        <v>238</v>
      </c>
      <c r="C18" s="180"/>
    </row>
    <row r="19" spans="1:3" s="235" customFormat="1" ht="12" customHeight="1" thickBot="1">
      <c r="A19" s="111" t="s">
        <v>17</v>
      </c>
      <c r="B19" s="126" t="s">
        <v>396</v>
      </c>
      <c r="C19" s="181">
        <f>SUM(C20:C22)</f>
        <v>12714</v>
      </c>
    </row>
    <row r="20" spans="1:3" s="296" customFormat="1" ht="12" customHeight="1">
      <c r="A20" s="287" t="s">
        <v>105</v>
      </c>
      <c r="B20" s="8" t="s">
        <v>204</v>
      </c>
      <c r="C20" s="179"/>
    </row>
    <row r="21" spans="1:3" s="296" customFormat="1" ht="12" customHeight="1">
      <c r="A21" s="287" t="s">
        <v>106</v>
      </c>
      <c r="B21" s="7" t="s">
        <v>397</v>
      </c>
      <c r="C21" s="179"/>
    </row>
    <row r="22" spans="1:3" s="296" customFormat="1" ht="12" customHeight="1">
      <c r="A22" s="287" t="s">
        <v>107</v>
      </c>
      <c r="B22" s="7" t="s">
        <v>398</v>
      </c>
      <c r="C22" s="179">
        <f>11014+1500+200</f>
        <v>12714</v>
      </c>
    </row>
    <row r="23" spans="1:3" s="296" customFormat="1" ht="12" customHeight="1" thickBot="1">
      <c r="A23" s="287" t="s">
        <v>108</v>
      </c>
      <c r="B23" s="7" t="s">
        <v>2</v>
      </c>
      <c r="C23" s="179"/>
    </row>
    <row r="24" spans="1:3" s="296" customFormat="1" ht="12" customHeight="1" thickBot="1">
      <c r="A24" s="114" t="s">
        <v>18</v>
      </c>
      <c r="B24" s="98" t="s">
        <v>138</v>
      </c>
      <c r="C24" s="208"/>
    </row>
    <row r="25" spans="1:3" s="296" customFormat="1" ht="12" customHeight="1" thickBot="1">
      <c r="A25" s="114" t="s">
        <v>19</v>
      </c>
      <c r="B25" s="98" t="s">
        <v>399</v>
      </c>
      <c r="C25" s="181">
        <f>+C26+C27</f>
        <v>0</v>
      </c>
    </row>
    <row r="26" spans="1:3" s="296" customFormat="1" ht="12" customHeight="1">
      <c r="A26" s="288" t="s">
        <v>214</v>
      </c>
      <c r="B26" s="289" t="s">
        <v>397</v>
      </c>
      <c r="C26" s="62"/>
    </row>
    <row r="27" spans="1:3" s="296" customFormat="1" ht="12" customHeight="1">
      <c r="A27" s="288" t="s">
        <v>217</v>
      </c>
      <c r="B27" s="290" t="s">
        <v>400</v>
      </c>
      <c r="C27" s="182"/>
    </row>
    <row r="28" spans="1:3" s="296" customFormat="1" ht="12" customHeight="1" thickBot="1">
      <c r="A28" s="287" t="s">
        <v>218</v>
      </c>
      <c r="B28" s="291" t="s">
        <v>401</v>
      </c>
      <c r="C28" s="65"/>
    </row>
    <row r="29" spans="1:3" s="296" customFormat="1" ht="12" customHeight="1" thickBot="1">
      <c r="A29" s="114" t="s">
        <v>20</v>
      </c>
      <c r="B29" s="98" t="s">
        <v>402</v>
      </c>
      <c r="C29" s="181">
        <f>+C30+C31+C32</f>
        <v>0</v>
      </c>
    </row>
    <row r="30" spans="1:3" s="296" customFormat="1" ht="12" customHeight="1">
      <c r="A30" s="288" t="s">
        <v>92</v>
      </c>
      <c r="B30" s="289" t="s">
        <v>243</v>
      </c>
      <c r="C30" s="62"/>
    </row>
    <row r="31" spans="1:3" s="296" customFormat="1" ht="12" customHeight="1">
      <c r="A31" s="288" t="s">
        <v>93</v>
      </c>
      <c r="B31" s="290" t="s">
        <v>244</v>
      </c>
      <c r="C31" s="182"/>
    </row>
    <row r="32" spans="1:3" s="296" customFormat="1" ht="12" customHeight="1" thickBot="1">
      <c r="A32" s="287" t="s">
        <v>94</v>
      </c>
      <c r="B32" s="101" t="s">
        <v>245</v>
      </c>
      <c r="C32" s="65"/>
    </row>
    <row r="33" spans="1:3" s="235" customFormat="1" ht="12" customHeight="1" thickBot="1">
      <c r="A33" s="114" t="s">
        <v>21</v>
      </c>
      <c r="B33" s="98" t="s">
        <v>358</v>
      </c>
      <c r="C33" s="208">
        <f>SUM(0+520+50)</f>
        <v>570</v>
      </c>
    </row>
    <row r="34" spans="1:3" s="235" customFormat="1" ht="12" customHeight="1" thickBot="1">
      <c r="A34" s="114" t="s">
        <v>22</v>
      </c>
      <c r="B34" s="98" t="s">
        <v>403</v>
      </c>
      <c r="C34" s="226"/>
    </row>
    <row r="35" spans="1:3" s="235" customFormat="1" ht="12" customHeight="1" thickBot="1">
      <c r="A35" s="111" t="s">
        <v>23</v>
      </c>
      <c r="B35" s="98" t="s">
        <v>404</v>
      </c>
      <c r="C35" s="227">
        <f>+C8+C19+C24+C25+C29+C33+C34</f>
        <v>21112</v>
      </c>
    </row>
    <row r="36" spans="1:3" s="235" customFormat="1" ht="12" customHeight="1" thickBot="1">
      <c r="A36" s="127" t="s">
        <v>24</v>
      </c>
      <c r="B36" s="98" t="s">
        <v>405</v>
      </c>
      <c r="C36" s="227">
        <f>+C37+C38+C39</f>
        <v>10845</v>
      </c>
    </row>
    <row r="37" spans="1:3" s="235" customFormat="1" ht="12" customHeight="1">
      <c r="A37" s="288" t="s">
        <v>406</v>
      </c>
      <c r="B37" s="289" t="s">
        <v>181</v>
      </c>
      <c r="C37" s="62">
        <v>10845</v>
      </c>
    </row>
    <row r="38" spans="1:3" s="235" customFormat="1" ht="12" customHeight="1">
      <c r="A38" s="288" t="s">
        <v>407</v>
      </c>
      <c r="B38" s="290" t="s">
        <v>3</v>
      </c>
      <c r="C38" s="182"/>
    </row>
    <row r="39" spans="1:3" s="296" customFormat="1" ht="12" customHeight="1" thickBot="1">
      <c r="A39" s="287" t="s">
        <v>408</v>
      </c>
      <c r="B39" s="101" t="s">
        <v>409</v>
      </c>
      <c r="C39" s="65"/>
    </row>
    <row r="40" spans="1:3" s="296" customFormat="1" ht="15" customHeight="1" thickBot="1">
      <c r="A40" s="127" t="s">
        <v>25</v>
      </c>
      <c r="B40" s="128" t="s">
        <v>410</v>
      </c>
      <c r="C40" s="230">
        <f>+C35+C36</f>
        <v>31957</v>
      </c>
    </row>
    <row r="41" spans="1:3" s="296" customFormat="1" ht="15" customHeight="1">
      <c r="A41" s="129"/>
      <c r="B41" s="130"/>
      <c r="C41" s="228"/>
    </row>
    <row r="42" spans="1:3" ht="13.5" thickBot="1">
      <c r="A42" s="131"/>
      <c r="B42" s="132"/>
      <c r="C42" s="229"/>
    </row>
    <row r="43" spans="1:3" s="295" customFormat="1" ht="16.5" customHeight="1" thickBot="1">
      <c r="A43" s="133"/>
      <c r="B43" s="134" t="s">
        <v>56</v>
      </c>
      <c r="C43" s="230"/>
    </row>
    <row r="44" spans="1:3" s="297" customFormat="1" ht="12" customHeight="1" thickBot="1">
      <c r="A44" s="114" t="s">
        <v>16</v>
      </c>
      <c r="B44" s="98" t="s">
        <v>411</v>
      </c>
      <c r="C44" s="181">
        <f>SUM(C45:C49)</f>
        <v>40119</v>
      </c>
    </row>
    <row r="45" spans="1:3" ht="12" customHeight="1">
      <c r="A45" s="287" t="s">
        <v>99</v>
      </c>
      <c r="B45" s="8" t="s">
        <v>46</v>
      </c>
      <c r="C45" s="719">
        <f>13304+826+151+300+38+26-198</f>
        <v>14447</v>
      </c>
    </row>
    <row r="46" spans="1:3" ht="12" customHeight="1">
      <c r="A46" s="287" t="s">
        <v>100</v>
      </c>
      <c r="B46" s="7" t="s">
        <v>147</v>
      </c>
      <c r="C46" s="720">
        <f>3526+223+41+20+5</f>
        <v>3815</v>
      </c>
    </row>
    <row r="47" spans="1:3" ht="12" customHeight="1">
      <c r="A47" s="287" t="s">
        <v>101</v>
      </c>
      <c r="B47" s="7" t="s">
        <v>122</v>
      </c>
      <c r="C47" s="720">
        <f>16636+2273+520+150-150+50+1117-300+1905+254-598</f>
        <v>21857</v>
      </c>
    </row>
    <row r="48" spans="1:3" ht="12" customHeight="1">
      <c r="A48" s="287" t="s">
        <v>102</v>
      </c>
      <c r="B48" s="7" t="s">
        <v>148</v>
      </c>
      <c r="C48" s="64"/>
    </row>
    <row r="49" spans="1:3" ht="12" customHeight="1" thickBot="1">
      <c r="A49" s="287" t="s">
        <v>123</v>
      </c>
      <c r="B49" s="7" t="s">
        <v>149</v>
      </c>
      <c r="C49" s="64"/>
    </row>
    <row r="50" spans="1:3" ht="12" customHeight="1" thickBot="1">
      <c r="A50" s="114" t="s">
        <v>17</v>
      </c>
      <c r="B50" s="98" t="s">
        <v>412</v>
      </c>
      <c r="C50" s="181">
        <f>SUM(C51:C53)</f>
        <v>7218</v>
      </c>
    </row>
    <row r="51" spans="1:3" s="297" customFormat="1" ht="12" customHeight="1">
      <c r="A51" s="287" t="s">
        <v>105</v>
      </c>
      <c r="B51" s="8" t="s">
        <v>171</v>
      </c>
      <c r="C51" s="62">
        <f>6422+796</f>
        <v>7218</v>
      </c>
    </row>
    <row r="52" spans="1:3" ht="12" customHeight="1">
      <c r="A52" s="287" t="s">
        <v>106</v>
      </c>
      <c r="B52" s="7" t="s">
        <v>151</v>
      </c>
      <c r="C52" s="64"/>
    </row>
    <row r="53" spans="1:3" ht="12" customHeight="1">
      <c r="A53" s="287" t="s">
        <v>107</v>
      </c>
      <c r="B53" s="7" t="s">
        <v>57</v>
      </c>
      <c r="C53" s="64"/>
    </row>
    <row r="54" spans="1:3" ht="12" customHeight="1" thickBot="1">
      <c r="A54" s="287" t="s">
        <v>108</v>
      </c>
      <c r="B54" s="7" t="s">
        <v>4</v>
      </c>
      <c r="C54" s="64"/>
    </row>
    <row r="55" spans="1:3" ht="15" customHeight="1" thickBot="1">
      <c r="A55" s="114" t="s">
        <v>18</v>
      </c>
      <c r="B55" s="135" t="s">
        <v>413</v>
      </c>
      <c r="C55" s="231">
        <f>+C44+C50</f>
        <v>47337</v>
      </c>
    </row>
    <row r="56" ht="13.5" thickBot="1">
      <c r="C56" s="232"/>
    </row>
    <row r="57" spans="1:3" ht="15" customHeight="1" thickBot="1">
      <c r="A57" s="138" t="s">
        <v>164</v>
      </c>
      <c r="B57" s="139"/>
      <c r="C57" s="96">
        <f>SUM(6+1)</f>
        <v>7</v>
      </c>
    </row>
    <row r="58" spans="1:3" ht="14.25" customHeight="1" thickBot="1">
      <c r="A58" s="138" t="s">
        <v>165</v>
      </c>
      <c r="B58" s="139"/>
      <c r="C58" s="9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15" sqref="F15"/>
    </sheetView>
  </sheetViews>
  <sheetFormatPr defaultColWidth="9.00390625" defaultRowHeight="12.75"/>
  <cols>
    <col min="1" max="1" width="13.875" style="136" customWidth="1"/>
    <col min="2" max="2" width="79.125" style="137" customWidth="1"/>
    <col min="3" max="3" width="25.00390625" style="137" customWidth="1"/>
    <col min="4" max="16384" width="9.375" style="137" customWidth="1"/>
  </cols>
  <sheetData>
    <row r="1" spans="1:3" s="116" customFormat="1" ht="21" customHeight="1" thickBot="1">
      <c r="A1" s="115"/>
      <c r="B1" s="117"/>
      <c r="C1" s="292" t="s">
        <v>710</v>
      </c>
    </row>
    <row r="2" spans="1:3" s="293" customFormat="1" ht="25.5" customHeight="1">
      <c r="A2" s="244" t="s">
        <v>162</v>
      </c>
      <c r="B2" s="218" t="s">
        <v>465</v>
      </c>
      <c r="C2" s="233" t="s">
        <v>466</v>
      </c>
    </row>
    <row r="3" spans="1:3" s="293" customFormat="1" ht="24.75" thickBot="1">
      <c r="A3" s="285" t="s">
        <v>161</v>
      </c>
      <c r="B3" s="219" t="s">
        <v>416</v>
      </c>
      <c r="C3" s="234" t="s">
        <v>60</v>
      </c>
    </row>
    <row r="4" spans="1:3" s="294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s="295" customFormat="1" ht="12.75" customHeight="1" thickBot="1">
      <c r="A6" s="111">
        <v>1</v>
      </c>
      <c r="B6" s="112">
        <v>2</v>
      </c>
      <c r="C6" s="113">
        <v>3</v>
      </c>
    </row>
    <row r="7" spans="1:3" s="295" customFormat="1" ht="15.75" customHeight="1" thickBot="1">
      <c r="A7" s="123"/>
      <c r="B7" s="124" t="s">
        <v>55</v>
      </c>
      <c r="C7" s="125"/>
    </row>
    <row r="8" spans="1:3" s="235" customFormat="1" ht="12" customHeight="1" thickBot="1">
      <c r="A8" s="111" t="s">
        <v>16</v>
      </c>
      <c r="B8" s="126" t="s">
        <v>393</v>
      </c>
      <c r="C8" s="181">
        <f>SUM(C9:C18)</f>
        <v>2592</v>
      </c>
    </row>
    <row r="9" spans="1:3" s="235" customFormat="1" ht="12" customHeight="1">
      <c r="A9" s="286" t="s">
        <v>99</v>
      </c>
      <c r="B9" s="9" t="s">
        <v>229</v>
      </c>
      <c r="C9" s="224">
        <v>50</v>
      </c>
    </row>
    <row r="10" spans="1:3" s="235" customFormat="1" ht="12" customHeight="1">
      <c r="A10" s="287" t="s">
        <v>100</v>
      </c>
      <c r="B10" s="7" t="s">
        <v>230</v>
      </c>
      <c r="C10" s="179">
        <v>1350</v>
      </c>
    </row>
    <row r="11" spans="1:3" s="235" customFormat="1" ht="12" customHeight="1">
      <c r="A11" s="287" t="s">
        <v>101</v>
      </c>
      <c r="B11" s="7" t="s">
        <v>231</v>
      </c>
      <c r="C11" s="179">
        <v>25</v>
      </c>
    </row>
    <row r="12" spans="1:3" s="235" customFormat="1" ht="12" customHeight="1">
      <c r="A12" s="287" t="s">
        <v>102</v>
      </c>
      <c r="B12" s="7" t="s">
        <v>232</v>
      </c>
      <c r="C12" s="179"/>
    </row>
    <row r="13" spans="1:3" s="235" customFormat="1" ht="12" customHeight="1">
      <c r="A13" s="287" t="s">
        <v>123</v>
      </c>
      <c r="B13" s="7" t="s">
        <v>233</v>
      </c>
      <c r="C13" s="179"/>
    </row>
    <row r="14" spans="1:3" s="235" customFormat="1" ht="12" customHeight="1">
      <c r="A14" s="287" t="s">
        <v>103</v>
      </c>
      <c r="B14" s="7" t="s">
        <v>394</v>
      </c>
      <c r="C14" s="179">
        <v>371</v>
      </c>
    </row>
    <row r="15" spans="1:3" s="235" customFormat="1" ht="12" customHeight="1">
      <c r="A15" s="287" t="s">
        <v>104</v>
      </c>
      <c r="B15" s="6" t="s">
        <v>395</v>
      </c>
      <c r="C15" s="179">
        <v>796</v>
      </c>
    </row>
    <row r="16" spans="1:3" s="235" customFormat="1" ht="12" customHeight="1">
      <c r="A16" s="287" t="s">
        <v>114</v>
      </c>
      <c r="B16" s="7" t="s">
        <v>236</v>
      </c>
      <c r="C16" s="225"/>
    </row>
    <row r="17" spans="1:3" s="296" customFormat="1" ht="12" customHeight="1">
      <c r="A17" s="287" t="s">
        <v>115</v>
      </c>
      <c r="B17" s="7" t="s">
        <v>237</v>
      </c>
      <c r="C17" s="179"/>
    </row>
    <row r="18" spans="1:3" s="296" customFormat="1" ht="12" customHeight="1" thickBot="1">
      <c r="A18" s="287" t="s">
        <v>116</v>
      </c>
      <c r="B18" s="6" t="s">
        <v>238</v>
      </c>
      <c r="C18" s="180"/>
    </row>
    <row r="19" spans="1:3" s="235" customFormat="1" ht="12" customHeight="1" thickBot="1">
      <c r="A19" s="111" t="s">
        <v>17</v>
      </c>
      <c r="B19" s="126" t="s">
        <v>396</v>
      </c>
      <c r="C19" s="181">
        <f>SUM(C20:C22)</f>
        <v>200</v>
      </c>
    </row>
    <row r="20" spans="1:3" s="296" customFormat="1" ht="12" customHeight="1">
      <c r="A20" s="287" t="s">
        <v>105</v>
      </c>
      <c r="B20" s="8" t="s">
        <v>204</v>
      </c>
      <c r="C20" s="179"/>
    </row>
    <row r="21" spans="1:3" s="296" customFormat="1" ht="12" customHeight="1">
      <c r="A21" s="287" t="s">
        <v>106</v>
      </c>
      <c r="B21" s="7" t="s">
        <v>397</v>
      </c>
      <c r="C21" s="179"/>
    </row>
    <row r="22" spans="1:3" s="296" customFormat="1" ht="12" customHeight="1">
      <c r="A22" s="287" t="s">
        <v>107</v>
      </c>
      <c r="B22" s="7" t="s">
        <v>398</v>
      </c>
      <c r="C22" s="179">
        <v>200</v>
      </c>
    </row>
    <row r="23" spans="1:3" s="296" customFormat="1" ht="12" customHeight="1" thickBot="1">
      <c r="A23" s="287" t="s">
        <v>108</v>
      </c>
      <c r="B23" s="7" t="s">
        <v>2</v>
      </c>
      <c r="C23" s="179"/>
    </row>
    <row r="24" spans="1:3" s="296" customFormat="1" ht="12" customHeight="1" thickBot="1">
      <c r="A24" s="114" t="s">
        <v>18</v>
      </c>
      <c r="B24" s="98" t="s">
        <v>138</v>
      </c>
      <c r="C24" s="208"/>
    </row>
    <row r="25" spans="1:3" s="296" customFormat="1" ht="12" customHeight="1" thickBot="1">
      <c r="A25" s="114" t="s">
        <v>19</v>
      </c>
      <c r="B25" s="98" t="s">
        <v>399</v>
      </c>
      <c r="C25" s="181">
        <f>+C26+C27</f>
        <v>0</v>
      </c>
    </row>
    <row r="26" spans="1:3" s="296" customFormat="1" ht="12" customHeight="1">
      <c r="A26" s="288" t="s">
        <v>214</v>
      </c>
      <c r="B26" s="289" t="s">
        <v>397</v>
      </c>
      <c r="C26" s="62"/>
    </row>
    <row r="27" spans="1:3" s="296" customFormat="1" ht="12" customHeight="1">
      <c r="A27" s="288" t="s">
        <v>217</v>
      </c>
      <c r="B27" s="290" t="s">
        <v>400</v>
      </c>
      <c r="C27" s="182"/>
    </row>
    <row r="28" spans="1:3" s="296" customFormat="1" ht="12" customHeight="1" thickBot="1">
      <c r="A28" s="287" t="s">
        <v>218</v>
      </c>
      <c r="B28" s="291" t="s">
        <v>401</v>
      </c>
      <c r="C28" s="65"/>
    </row>
    <row r="29" spans="1:3" s="296" customFormat="1" ht="12" customHeight="1" thickBot="1">
      <c r="A29" s="114" t="s">
        <v>20</v>
      </c>
      <c r="B29" s="98" t="s">
        <v>402</v>
      </c>
      <c r="C29" s="181">
        <f>+C30+C31+C32</f>
        <v>0</v>
      </c>
    </row>
    <row r="30" spans="1:3" s="296" customFormat="1" ht="12" customHeight="1">
      <c r="A30" s="288" t="s">
        <v>92</v>
      </c>
      <c r="B30" s="289" t="s">
        <v>243</v>
      </c>
      <c r="C30" s="62"/>
    </row>
    <row r="31" spans="1:3" s="296" customFormat="1" ht="12" customHeight="1">
      <c r="A31" s="288" t="s">
        <v>93</v>
      </c>
      <c r="B31" s="290" t="s">
        <v>244</v>
      </c>
      <c r="C31" s="182"/>
    </row>
    <row r="32" spans="1:3" s="296" customFormat="1" ht="12" customHeight="1" thickBot="1">
      <c r="A32" s="287" t="s">
        <v>94</v>
      </c>
      <c r="B32" s="101" t="s">
        <v>245</v>
      </c>
      <c r="C32" s="65"/>
    </row>
    <row r="33" spans="1:3" s="235" customFormat="1" ht="12" customHeight="1" thickBot="1">
      <c r="A33" s="114" t="s">
        <v>21</v>
      </c>
      <c r="B33" s="98" t="s">
        <v>358</v>
      </c>
      <c r="C33" s="208"/>
    </row>
    <row r="34" spans="1:3" s="235" customFormat="1" ht="12" customHeight="1" thickBot="1">
      <c r="A34" s="114" t="s">
        <v>22</v>
      </c>
      <c r="B34" s="98" t="s">
        <v>403</v>
      </c>
      <c r="C34" s="226"/>
    </row>
    <row r="35" spans="1:3" s="235" customFormat="1" ht="12" customHeight="1" thickBot="1">
      <c r="A35" s="111" t="s">
        <v>23</v>
      </c>
      <c r="B35" s="98" t="s">
        <v>404</v>
      </c>
      <c r="C35" s="227">
        <f>+C8+C19+C24+C25+C29+C33+C34</f>
        <v>2792</v>
      </c>
    </row>
    <row r="36" spans="1:3" s="235" customFormat="1" ht="12" customHeight="1" thickBot="1">
      <c r="A36" s="127" t="s">
        <v>24</v>
      </c>
      <c r="B36" s="98" t="s">
        <v>405</v>
      </c>
      <c r="C36" s="227">
        <f>+C37+C38+C39</f>
        <v>246</v>
      </c>
    </row>
    <row r="37" spans="1:3" s="235" customFormat="1" ht="12" customHeight="1">
      <c r="A37" s="288" t="s">
        <v>406</v>
      </c>
      <c r="B37" s="289" t="s">
        <v>181</v>
      </c>
      <c r="C37" s="62">
        <v>246</v>
      </c>
    </row>
    <row r="38" spans="1:3" s="235" customFormat="1" ht="12" customHeight="1">
      <c r="A38" s="288" t="s">
        <v>407</v>
      </c>
      <c r="B38" s="290" t="s">
        <v>3</v>
      </c>
      <c r="C38" s="182"/>
    </row>
    <row r="39" spans="1:3" s="296" customFormat="1" ht="12" customHeight="1" thickBot="1">
      <c r="A39" s="287" t="s">
        <v>408</v>
      </c>
      <c r="B39" s="101" t="s">
        <v>409</v>
      </c>
      <c r="C39" s="65"/>
    </row>
    <row r="40" spans="1:3" s="296" customFormat="1" ht="15" customHeight="1" thickBot="1">
      <c r="A40" s="127" t="s">
        <v>25</v>
      </c>
      <c r="B40" s="128" t="s">
        <v>410</v>
      </c>
      <c r="C40" s="230">
        <f>+C35+C36</f>
        <v>3038</v>
      </c>
    </row>
    <row r="41" spans="1:3" s="296" customFormat="1" ht="15" customHeight="1">
      <c r="A41" s="129"/>
      <c r="B41" s="130"/>
      <c r="C41" s="228"/>
    </row>
    <row r="42" spans="1:3" ht="13.5" thickBot="1">
      <c r="A42" s="131"/>
      <c r="B42" s="132"/>
      <c r="C42" s="229"/>
    </row>
    <row r="43" spans="1:3" s="295" customFormat="1" ht="16.5" customHeight="1" thickBot="1">
      <c r="A43" s="133"/>
      <c r="B43" s="134" t="s">
        <v>56</v>
      </c>
      <c r="C43" s="230"/>
    </row>
    <row r="44" spans="1:3" s="297" customFormat="1" ht="12" customHeight="1" thickBot="1">
      <c r="A44" s="114" t="s">
        <v>16</v>
      </c>
      <c r="B44" s="98" t="s">
        <v>411</v>
      </c>
      <c r="C44" s="181">
        <f>SUM(C45:C49)</f>
        <v>21326</v>
      </c>
    </row>
    <row r="45" spans="1:3" ht="12" customHeight="1">
      <c r="A45" s="287" t="s">
        <v>99</v>
      </c>
      <c r="B45" s="8" t="s">
        <v>46</v>
      </c>
      <c r="C45" s="719">
        <f>9014+826+151+300+38+26</f>
        <v>10355</v>
      </c>
    </row>
    <row r="46" spans="1:3" ht="12" customHeight="1">
      <c r="A46" s="287" t="s">
        <v>100</v>
      </c>
      <c r="B46" s="7" t="s">
        <v>147</v>
      </c>
      <c r="C46" s="720">
        <f>2449+223+41+20+5</f>
        <v>2738</v>
      </c>
    </row>
    <row r="47" spans="1:3" ht="12" customHeight="1">
      <c r="A47" s="287" t="s">
        <v>101</v>
      </c>
      <c r="B47" s="7" t="s">
        <v>122</v>
      </c>
      <c r="C47" s="720">
        <f>6260+2273+150-150-300</f>
        <v>8233</v>
      </c>
    </row>
    <row r="48" spans="1:3" ht="12" customHeight="1">
      <c r="A48" s="287" t="s">
        <v>102</v>
      </c>
      <c r="B48" s="7" t="s">
        <v>148</v>
      </c>
      <c r="C48" s="64"/>
    </row>
    <row r="49" spans="1:3" ht="12" customHeight="1" thickBot="1">
      <c r="A49" s="287" t="s">
        <v>123</v>
      </c>
      <c r="B49" s="7" t="s">
        <v>149</v>
      </c>
      <c r="C49" s="64"/>
    </row>
    <row r="50" spans="1:3" ht="12" customHeight="1" thickBot="1">
      <c r="A50" s="114" t="s">
        <v>17</v>
      </c>
      <c r="B50" s="98" t="s">
        <v>412</v>
      </c>
      <c r="C50" s="181">
        <f>SUM(C51:C53)</f>
        <v>0</v>
      </c>
    </row>
    <row r="51" spans="1:3" s="297" customFormat="1" ht="12" customHeight="1">
      <c r="A51" s="287" t="s">
        <v>105</v>
      </c>
      <c r="B51" s="8" t="s">
        <v>171</v>
      </c>
      <c r="C51" s="62"/>
    </row>
    <row r="52" spans="1:3" ht="12" customHeight="1">
      <c r="A52" s="287" t="s">
        <v>106</v>
      </c>
      <c r="B52" s="7" t="s">
        <v>151</v>
      </c>
      <c r="C52" s="64"/>
    </row>
    <row r="53" spans="1:3" ht="12" customHeight="1">
      <c r="A53" s="287" t="s">
        <v>107</v>
      </c>
      <c r="B53" s="7" t="s">
        <v>57</v>
      </c>
      <c r="C53" s="64"/>
    </row>
    <row r="54" spans="1:3" ht="12" customHeight="1" thickBot="1">
      <c r="A54" s="287" t="s">
        <v>108</v>
      </c>
      <c r="B54" s="7" t="s">
        <v>4</v>
      </c>
      <c r="C54" s="64"/>
    </row>
    <row r="55" spans="1:3" ht="15" customHeight="1" thickBot="1">
      <c r="A55" s="114" t="s">
        <v>18</v>
      </c>
      <c r="B55" s="135" t="s">
        <v>413</v>
      </c>
      <c r="C55" s="231">
        <f>+C44+C50</f>
        <v>21326</v>
      </c>
    </row>
    <row r="56" ht="13.5" thickBot="1">
      <c r="C56" s="232"/>
    </row>
    <row r="57" spans="1:3" ht="15" customHeight="1" thickBot="1">
      <c r="A57" s="138" t="s">
        <v>164</v>
      </c>
      <c r="B57" s="139"/>
      <c r="C57" s="96">
        <v>7</v>
      </c>
    </row>
    <row r="58" spans="1:3" ht="14.25" customHeight="1" thickBot="1">
      <c r="A58" s="138" t="s">
        <v>165</v>
      </c>
      <c r="B58" s="139"/>
      <c r="C58" s="9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10" sqref="E10:F10"/>
    </sheetView>
  </sheetViews>
  <sheetFormatPr defaultColWidth="9.00390625" defaultRowHeight="12.75"/>
  <cols>
    <col min="1" max="1" width="14.125" style="0" customWidth="1"/>
    <col min="2" max="2" width="79.125" style="0" customWidth="1"/>
    <col min="3" max="3" width="25.00390625" style="0" customWidth="1"/>
  </cols>
  <sheetData>
    <row r="1" spans="1:3" ht="16.5" thickBot="1">
      <c r="A1" s="115"/>
      <c r="B1" s="117"/>
      <c r="C1" s="292" t="s">
        <v>711</v>
      </c>
    </row>
    <row r="2" spans="1:3" ht="36">
      <c r="A2" s="244" t="s">
        <v>162</v>
      </c>
      <c r="B2" s="218" t="s">
        <v>465</v>
      </c>
      <c r="C2" s="233" t="s">
        <v>466</v>
      </c>
    </row>
    <row r="3" spans="1:3" ht="24.75" thickBot="1">
      <c r="A3" s="285" t="s">
        <v>161</v>
      </c>
      <c r="B3" s="219" t="s">
        <v>417</v>
      </c>
      <c r="C3" s="234" t="s">
        <v>61</v>
      </c>
    </row>
    <row r="4" spans="1:3" ht="14.25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ht="13.5" thickBot="1">
      <c r="A6" s="111">
        <v>1</v>
      </c>
      <c r="B6" s="112">
        <v>2</v>
      </c>
      <c r="C6" s="113">
        <v>3</v>
      </c>
    </row>
    <row r="7" spans="1:3" ht="13.5" thickBot="1">
      <c r="A7" s="123"/>
      <c r="B7" s="124" t="s">
        <v>55</v>
      </c>
      <c r="C7" s="125"/>
    </row>
    <row r="8" spans="1:3" ht="13.5" thickBot="1">
      <c r="A8" s="111" t="s">
        <v>16</v>
      </c>
      <c r="B8" s="126" t="s">
        <v>393</v>
      </c>
      <c r="C8" s="181">
        <f>SUM(C9:C18)</f>
        <v>5236</v>
      </c>
    </row>
    <row r="9" spans="1:3" ht="12.75">
      <c r="A9" s="286" t="s">
        <v>99</v>
      </c>
      <c r="B9" s="9" t="s">
        <v>229</v>
      </c>
      <c r="C9" s="224"/>
    </row>
    <row r="10" spans="1:3" ht="12.75">
      <c r="A10" s="287" t="s">
        <v>100</v>
      </c>
      <c r="B10" s="7" t="s">
        <v>230</v>
      </c>
      <c r="C10" s="179"/>
    </row>
    <row r="11" spans="1:3" ht="12.75">
      <c r="A11" s="287" t="s">
        <v>101</v>
      </c>
      <c r="B11" s="7" t="s">
        <v>231</v>
      </c>
      <c r="C11" s="179"/>
    </row>
    <row r="12" spans="1:3" ht="12.75">
      <c r="A12" s="287" t="s">
        <v>102</v>
      </c>
      <c r="B12" s="7" t="s">
        <v>232</v>
      </c>
      <c r="C12" s="179"/>
    </row>
    <row r="13" spans="1:3" ht="12.75">
      <c r="A13" s="287" t="s">
        <v>123</v>
      </c>
      <c r="B13" s="7" t="s">
        <v>233</v>
      </c>
      <c r="C13" s="179"/>
    </row>
    <row r="14" spans="1:3" ht="12.75">
      <c r="A14" s="287" t="s">
        <v>103</v>
      </c>
      <c r="B14" s="7" t="s">
        <v>394</v>
      </c>
      <c r="C14" s="179"/>
    </row>
    <row r="15" spans="1:3" ht="12.75">
      <c r="A15" s="287" t="s">
        <v>104</v>
      </c>
      <c r="B15" s="6" t="s">
        <v>395</v>
      </c>
      <c r="C15" s="179">
        <f>4540+237+405+54</f>
        <v>5236</v>
      </c>
    </row>
    <row r="16" spans="1:3" ht="12.75">
      <c r="A16" s="287" t="s">
        <v>114</v>
      </c>
      <c r="B16" s="7" t="s">
        <v>236</v>
      </c>
      <c r="C16" s="225"/>
    </row>
    <row r="17" spans="1:3" ht="12.75">
      <c r="A17" s="287" t="s">
        <v>115</v>
      </c>
      <c r="B17" s="7" t="s">
        <v>237</v>
      </c>
      <c r="C17" s="179"/>
    </row>
    <row r="18" spans="1:3" ht="13.5" thickBot="1">
      <c r="A18" s="287" t="s">
        <v>116</v>
      </c>
      <c r="B18" s="6" t="s">
        <v>238</v>
      </c>
      <c r="C18" s="180"/>
    </row>
    <row r="19" spans="1:3" ht="13.5" thickBot="1">
      <c r="A19" s="111" t="s">
        <v>17</v>
      </c>
      <c r="B19" s="126" t="s">
        <v>396</v>
      </c>
      <c r="C19" s="181">
        <f>SUM(C20:C22)</f>
        <v>12514</v>
      </c>
    </row>
    <row r="20" spans="1:3" ht="12.75">
      <c r="A20" s="287" t="s">
        <v>105</v>
      </c>
      <c r="B20" s="8" t="s">
        <v>204</v>
      </c>
      <c r="C20" s="179"/>
    </row>
    <row r="21" spans="1:3" ht="12.75">
      <c r="A21" s="287" t="s">
        <v>106</v>
      </c>
      <c r="B21" s="7" t="s">
        <v>397</v>
      </c>
      <c r="C21" s="179"/>
    </row>
    <row r="22" spans="1:3" ht="12.75">
      <c r="A22" s="287" t="s">
        <v>107</v>
      </c>
      <c r="B22" s="7" t="s">
        <v>398</v>
      </c>
      <c r="C22" s="179">
        <f>10814+1500+200</f>
        <v>12514</v>
      </c>
    </row>
    <row r="23" spans="1:3" ht="13.5" thickBot="1">
      <c r="A23" s="287" t="s">
        <v>108</v>
      </c>
      <c r="B23" s="7" t="s">
        <v>2</v>
      </c>
      <c r="C23" s="179">
        <v>10814</v>
      </c>
    </row>
    <row r="24" spans="1:3" ht="13.5" thickBot="1">
      <c r="A24" s="114" t="s">
        <v>18</v>
      </c>
      <c r="B24" s="98" t="s">
        <v>138</v>
      </c>
      <c r="C24" s="208"/>
    </row>
    <row r="25" spans="1:3" ht="13.5" thickBot="1">
      <c r="A25" s="114" t="s">
        <v>19</v>
      </c>
      <c r="B25" s="98" t="s">
        <v>399</v>
      </c>
      <c r="C25" s="181">
        <f>+C26+C27</f>
        <v>0</v>
      </c>
    </row>
    <row r="26" spans="1:3" ht="12.75">
      <c r="A26" s="288" t="s">
        <v>214</v>
      </c>
      <c r="B26" s="289" t="s">
        <v>397</v>
      </c>
      <c r="C26" s="62"/>
    </row>
    <row r="27" spans="1:3" ht="12.75">
      <c r="A27" s="288" t="s">
        <v>217</v>
      </c>
      <c r="B27" s="290" t="s">
        <v>400</v>
      </c>
      <c r="C27" s="182"/>
    </row>
    <row r="28" spans="1:3" ht="13.5" thickBot="1">
      <c r="A28" s="287" t="s">
        <v>218</v>
      </c>
      <c r="B28" s="291" t="s">
        <v>401</v>
      </c>
      <c r="C28" s="65"/>
    </row>
    <row r="29" spans="1:3" ht="13.5" thickBot="1">
      <c r="A29" s="114" t="s">
        <v>20</v>
      </c>
      <c r="B29" s="98" t="s">
        <v>402</v>
      </c>
      <c r="C29" s="181">
        <f>+C30+C31+C32</f>
        <v>0</v>
      </c>
    </row>
    <row r="30" spans="1:3" ht="12.75">
      <c r="A30" s="288" t="s">
        <v>92</v>
      </c>
      <c r="B30" s="289" t="s">
        <v>243</v>
      </c>
      <c r="C30" s="62"/>
    </row>
    <row r="31" spans="1:3" ht="12.75">
      <c r="A31" s="288" t="s">
        <v>93</v>
      </c>
      <c r="B31" s="290" t="s">
        <v>244</v>
      </c>
      <c r="C31" s="182"/>
    </row>
    <row r="32" spans="1:3" ht="13.5" thickBot="1">
      <c r="A32" s="287" t="s">
        <v>94</v>
      </c>
      <c r="B32" s="101" t="s">
        <v>245</v>
      </c>
      <c r="C32" s="65"/>
    </row>
    <row r="33" spans="1:3" ht="13.5" thickBot="1">
      <c r="A33" s="114" t="s">
        <v>21</v>
      </c>
      <c r="B33" s="98" t="s">
        <v>358</v>
      </c>
      <c r="C33" s="208">
        <f>520+50</f>
        <v>570</v>
      </c>
    </row>
    <row r="34" spans="1:3" ht="13.5" thickBot="1">
      <c r="A34" s="114" t="s">
        <v>22</v>
      </c>
      <c r="B34" s="98" t="s">
        <v>403</v>
      </c>
      <c r="C34" s="226"/>
    </row>
    <row r="35" spans="1:3" ht="13.5" thickBot="1">
      <c r="A35" s="111" t="s">
        <v>23</v>
      </c>
      <c r="B35" s="98" t="s">
        <v>404</v>
      </c>
      <c r="C35" s="227">
        <f>+C8+C19+C24+C25+C29+C33+C34</f>
        <v>18320</v>
      </c>
    </row>
    <row r="36" spans="1:3" ht="13.5" thickBot="1">
      <c r="A36" s="127" t="s">
        <v>24</v>
      </c>
      <c r="B36" s="98" t="s">
        <v>405</v>
      </c>
      <c r="C36" s="227">
        <f>+C37+C38+C39</f>
        <v>10599</v>
      </c>
    </row>
    <row r="37" spans="1:3" ht="12.75">
      <c r="A37" s="288" t="s">
        <v>406</v>
      </c>
      <c r="B37" s="289" t="s">
        <v>181</v>
      </c>
      <c r="C37" s="62">
        <v>10599</v>
      </c>
    </row>
    <row r="38" spans="1:3" ht="12.75">
      <c r="A38" s="288" t="s">
        <v>407</v>
      </c>
      <c r="B38" s="290" t="s">
        <v>3</v>
      </c>
      <c r="C38" s="182"/>
    </row>
    <row r="39" spans="1:3" ht="13.5" thickBot="1">
      <c r="A39" s="287" t="s">
        <v>408</v>
      </c>
      <c r="B39" s="101" t="s">
        <v>409</v>
      </c>
      <c r="C39" s="65"/>
    </row>
    <row r="40" spans="1:3" ht="13.5" thickBot="1">
      <c r="A40" s="127" t="s">
        <v>25</v>
      </c>
      <c r="B40" s="128" t="s">
        <v>410</v>
      </c>
      <c r="C40" s="230">
        <f>+C35+C36</f>
        <v>28919</v>
      </c>
    </row>
    <row r="42" ht="13.5" thickBot="1"/>
    <row r="43" spans="1:3" ht="13.5" thickBot="1">
      <c r="A43" s="133"/>
      <c r="B43" s="134" t="s">
        <v>56</v>
      </c>
      <c r="C43" s="230"/>
    </row>
    <row r="44" spans="1:3" ht="13.5" thickBot="1">
      <c r="A44" s="114" t="s">
        <v>16</v>
      </c>
      <c r="B44" s="98" t="s">
        <v>411</v>
      </c>
      <c r="C44" s="181">
        <f>SUM(C45:C49)</f>
        <v>18793</v>
      </c>
    </row>
    <row r="45" spans="1:3" ht="12.75">
      <c r="A45" s="287" t="s">
        <v>99</v>
      </c>
      <c r="B45" s="8" t="s">
        <v>46</v>
      </c>
      <c r="C45" s="62">
        <f>4290-198</f>
        <v>4092</v>
      </c>
    </row>
    <row r="46" spans="1:3" ht="12.75">
      <c r="A46" s="287" t="s">
        <v>100</v>
      </c>
      <c r="B46" s="7" t="s">
        <v>147</v>
      </c>
      <c r="C46" s="64">
        <v>1077</v>
      </c>
    </row>
    <row r="47" spans="1:3" ht="12.75">
      <c r="A47" s="287" t="s">
        <v>101</v>
      </c>
      <c r="B47" s="7" t="s">
        <v>122</v>
      </c>
      <c r="C47" s="720">
        <f>10896+50+1117+1905+254-598</f>
        <v>13624</v>
      </c>
    </row>
    <row r="48" spans="1:3" ht="12.75">
      <c r="A48" s="287" t="s">
        <v>102</v>
      </c>
      <c r="B48" s="7" t="s">
        <v>148</v>
      </c>
      <c r="C48" s="64"/>
    </row>
    <row r="49" spans="1:3" ht="13.5" thickBot="1">
      <c r="A49" s="287" t="s">
        <v>123</v>
      </c>
      <c r="B49" s="7" t="s">
        <v>149</v>
      </c>
      <c r="C49" s="64"/>
    </row>
    <row r="50" spans="1:3" ht="13.5" thickBot="1">
      <c r="A50" s="114" t="s">
        <v>17</v>
      </c>
      <c r="B50" s="98" t="s">
        <v>412</v>
      </c>
      <c r="C50" s="181">
        <f>SUM(C51:C53)</f>
        <v>7218</v>
      </c>
    </row>
    <row r="51" spans="1:3" ht="12.75">
      <c r="A51" s="287" t="s">
        <v>105</v>
      </c>
      <c r="B51" s="8" t="s">
        <v>171</v>
      </c>
      <c r="C51" s="62">
        <f>6422+796</f>
        <v>7218</v>
      </c>
    </row>
    <row r="52" spans="1:3" ht="12.75">
      <c r="A52" s="287" t="s">
        <v>106</v>
      </c>
      <c r="B52" s="7" t="s">
        <v>151</v>
      </c>
      <c r="C52" s="64"/>
    </row>
    <row r="53" spans="1:3" ht="12.75">
      <c r="A53" s="287" t="s">
        <v>107</v>
      </c>
      <c r="B53" s="7" t="s">
        <v>57</v>
      </c>
      <c r="C53" s="64"/>
    </row>
    <row r="54" spans="1:3" ht="13.5" thickBot="1">
      <c r="A54" s="287" t="s">
        <v>108</v>
      </c>
      <c r="B54" s="7" t="s">
        <v>4</v>
      </c>
      <c r="C54" s="64"/>
    </row>
    <row r="55" spans="1:3" ht="13.5" thickBot="1">
      <c r="A55" s="114" t="s">
        <v>18</v>
      </c>
      <c r="B55" s="135" t="s">
        <v>413</v>
      </c>
      <c r="C55" s="231">
        <f>+C44+C50</f>
        <v>26011</v>
      </c>
    </row>
    <row r="56" spans="1:3" ht="13.5" thickBot="1">
      <c r="A56" s="136"/>
      <c r="B56" s="137"/>
      <c r="C56" s="232"/>
    </row>
    <row r="57" spans="1:3" ht="13.5" thickBot="1">
      <c r="A57" s="138" t="s">
        <v>164</v>
      </c>
      <c r="B57" s="139"/>
      <c r="C57" s="96">
        <v>0</v>
      </c>
    </row>
    <row r="58" spans="1:3" ht="13.5" thickBot="1">
      <c r="A58" s="138" t="s">
        <v>165</v>
      </c>
      <c r="B58" s="139"/>
      <c r="C58" s="96">
        <v>0</v>
      </c>
    </row>
  </sheetData>
  <sheetProtection/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7" sqref="G17"/>
    </sheetView>
  </sheetViews>
  <sheetFormatPr defaultColWidth="9.00390625" defaultRowHeight="12.75"/>
  <cols>
    <col min="1" max="1" width="13.875" style="136" customWidth="1"/>
    <col min="2" max="2" width="79.125" style="137" customWidth="1"/>
    <col min="3" max="3" width="25.00390625" style="137" customWidth="1"/>
    <col min="4" max="16384" width="9.375" style="137" customWidth="1"/>
  </cols>
  <sheetData>
    <row r="1" spans="1:3" s="116" customFormat="1" ht="21" customHeight="1" thickBot="1">
      <c r="A1" s="115"/>
      <c r="B1" s="117"/>
      <c r="C1" s="292" t="s">
        <v>712</v>
      </c>
    </row>
    <row r="2" spans="1:3" s="293" customFormat="1" ht="25.5" customHeight="1">
      <c r="A2" s="244" t="s">
        <v>162</v>
      </c>
      <c r="B2" s="218" t="s">
        <v>468</v>
      </c>
      <c r="C2" s="233" t="s">
        <v>469</v>
      </c>
    </row>
    <row r="3" spans="1:3" s="293" customFormat="1" ht="24.75" thickBot="1">
      <c r="A3" s="285" t="s">
        <v>161</v>
      </c>
      <c r="B3" s="219" t="s">
        <v>392</v>
      </c>
      <c r="C3" s="234" t="s">
        <v>51</v>
      </c>
    </row>
    <row r="4" spans="1:3" s="294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s="295" customFormat="1" ht="12.75" customHeight="1" thickBot="1">
      <c r="A6" s="111">
        <v>1</v>
      </c>
      <c r="B6" s="112">
        <v>2</v>
      </c>
      <c r="C6" s="113">
        <v>3</v>
      </c>
    </row>
    <row r="7" spans="1:3" s="295" customFormat="1" ht="15.75" customHeight="1" thickBot="1">
      <c r="A7" s="123"/>
      <c r="B7" s="124" t="s">
        <v>55</v>
      </c>
      <c r="C7" s="125"/>
    </row>
    <row r="8" spans="1:3" s="235" customFormat="1" ht="12" customHeight="1" thickBot="1">
      <c r="A8" s="111" t="s">
        <v>16</v>
      </c>
      <c r="B8" s="126" t="s">
        <v>393</v>
      </c>
      <c r="C8" s="181">
        <f>SUM(C9:C18)</f>
        <v>143014</v>
      </c>
    </row>
    <row r="9" spans="1:3" s="235" customFormat="1" ht="12" customHeight="1">
      <c r="A9" s="286" t="s">
        <v>99</v>
      </c>
      <c r="B9" s="9" t="s">
        <v>229</v>
      </c>
      <c r="C9" s="785">
        <f>13306+163</f>
        <v>13469</v>
      </c>
    </row>
    <row r="10" spans="1:3" s="235" customFormat="1" ht="12" customHeight="1">
      <c r="A10" s="287" t="s">
        <v>100</v>
      </c>
      <c r="B10" s="7" t="s">
        <v>230</v>
      </c>
      <c r="C10" s="179">
        <f>SUM(16480+3330+1110+240-1480+4160)</f>
        <v>23840</v>
      </c>
    </row>
    <row r="11" spans="1:3" s="235" customFormat="1" ht="12" customHeight="1">
      <c r="A11" s="287" t="s">
        <v>101</v>
      </c>
      <c r="B11" s="7" t="s">
        <v>231</v>
      </c>
      <c r="C11" s="179">
        <v>54586</v>
      </c>
    </row>
    <row r="12" spans="1:3" s="235" customFormat="1" ht="12" customHeight="1">
      <c r="A12" s="287" t="s">
        <v>102</v>
      </c>
      <c r="B12" s="7" t="s">
        <v>232</v>
      </c>
      <c r="C12" s="179"/>
    </row>
    <row r="13" spans="1:3" s="235" customFormat="1" ht="12" customHeight="1">
      <c r="A13" s="287" t="s">
        <v>123</v>
      </c>
      <c r="B13" s="7" t="s">
        <v>233</v>
      </c>
      <c r="C13" s="179">
        <v>17444</v>
      </c>
    </row>
    <row r="14" spans="1:3" s="235" customFormat="1" ht="12" customHeight="1">
      <c r="A14" s="287" t="s">
        <v>103</v>
      </c>
      <c r="B14" s="7" t="s">
        <v>394</v>
      </c>
      <c r="C14" s="179">
        <v>19072</v>
      </c>
    </row>
    <row r="15" spans="1:3" s="235" customFormat="1" ht="12" customHeight="1">
      <c r="A15" s="287" t="s">
        <v>104</v>
      </c>
      <c r="B15" s="6" t="s">
        <v>395</v>
      </c>
      <c r="C15" s="179">
        <v>13284</v>
      </c>
    </row>
    <row r="16" spans="1:3" s="235" customFormat="1" ht="12" customHeight="1">
      <c r="A16" s="287" t="s">
        <v>114</v>
      </c>
      <c r="B16" s="7" t="s">
        <v>236</v>
      </c>
      <c r="C16" s="225">
        <v>40</v>
      </c>
    </row>
    <row r="17" spans="1:3" s="296" customFormat="1" ht="12" customHeight="1">
      <c r="A17" s="287" t="s">
        <v>115</v>
      </c>
      <c r="B17" s="7" t="s">
        <v>237</v>
      </c>
      <c r="C17" s="179"/>
    </row>
    <row r="18" spans="1:3" s="296" customFormat="1" ht="12" customHeight="1" thickBot="1">
      <c r="A18" s="287" t="s">
        <v>116</v>
      </c>
      <c r="B18" s="6" t="s">
        <v>238</v>
      </c>
      <c r="C18" s="180">
        <f>280+999</f>
        <v>1279</v>
      </c>
    </row>
    <row r="19" spans="1:3" s="235" customFormat="1" ht="12" customHeight="1" thickBot="1">
      <c r="A19" s="111" t="s">
        <v>17</v>
      </c>
      <c r="B19" s="126" t="s">
        <v>396</v>
      </c>
      <c r="C19" s="181">
        <f>SUM(C20:C22)</f>
        <v>5170</v>
      </c>
    </row>
    <row r="20" spans="1:3" s="296" customFormat="1" ht="12" customHeight="1">
      <c r="A20" s="287" t="s">
        <v>105</v>
      </c>
      <c r="B20" s="8" t="s">
        <v>204</v>
      </c>
      <c r="C20" s="179"/>
    </row>
    <row r="21" spans="1:3" s="296" customFormat="1" ht="12" customHeight="1">
      <c r="A21" s="287" t="s">
        <v>106</v>
      </c>
      <c r="B21" s="7" t="s">
        <v>397</v>
      </c>
      <c r="C21" s="179"/>
    </row>
    <row r="22" spans="1:3" s="296" customFormat="1" ht="12" customHeight="1">
      <c r="A22" s="287" t="s">
        <v>107</v>
      </c>
      <c r="B22" s="7" t="s">
        <v>398</v>
      </c>
      <c r="C22" s="179">
        <v>5170</v>
      </c>
    </row>
    <row r="23" spans="1:3" s="296" customFormat="1" ht="12" customHeight="1" thickBot="1">
      <c r="A23" s="287" t="s">
        <v>108</v>
      </c>
      <c r="B23" s="7" t="s">
        <v>2</v>
      </c>
      <c r="C23" s="179">
        <v>3133</v>
      </c>
    </row>
    <row r="24" spans="1:3" s="296" customFormat="1" ht="12" customHeight="1" thickBot="1">
      <c r="A24" s="114" t="s">
        <v>18</v>
      </c>
      <c r="B24" s="98" t="s">
        <v>138</v>
      </c>
      <c r="C24" s="208"/>
    </row>
    <row r="25" spans="1:3" s="296" customFormat="1" ht="12" customHeight="1" thickBot="1">
      <c r="A25" s="114" t="s">
        <v>19</v>
      </c>
      <c r="B25" s="98" t="s">
        <v>399</v>
      </c>
      <c r="C25" s="181">
        <f>+C26+C27</f>
        <v>0</v>
      </c>
    </row>
    <row r="26" spans="1:3" s="296" customFormat="1" ht="12" customHeight="1">
      <c r="A26" s="288" t="s">
        <v>214</v>
      </c>
      <c r="B26" s="289" t="s">
        <v>397</v>
      </c>
      <c r="C26" s="62"/>
    </row>
    <row r="27" spans="1:3" s="296" customFormat="1" ht="12" customHeight="1">
      <c r="A27" s="288" t="s">
        <v>217</v>
      </c>
      <c r="B27" s="290" t="s">
        <v>400</v>
      </c>
      <c r="C27" s="182"/>
    </row>
    <row r="28" spans="1:3" s="296" customFormat="1" ht="12" customHeight="1" thickBot="1">
      <c r="A28" s="287" t="s">
        <v>218</v>
      </c>
      <c r="B28" s="291" t="s">
        <v>401</v>
      </c>
      <c r="C28" s="65"/>
    </row>
    <row r="29" spans="1:3" s="296" customFormat="1" ht="12" customHeight="1" thickBot="1">
      <c r="A29" s="114" t="s">
        <v>20</v>
      </c>
      <c r="B29" s="98" t="s">
        <v>402</v>
      </c>
      <c r="C29" s="181">
        <f>+C30+C31+C32</f>
        <v>0</v>
      </c>
    </row>
    <row r="30" spans="1:3" s="296" customFormat="1" ht="12" customHeight="1">
      <c r="A30" s="288" t="s">
        <v>92</v>
      </c>
      <c r="B30" s="289" t="s">
        <v>243</v>
      </c>
      <c r="C30" s="62"/>
    </row>
    <row r="31" spans="1:3" s="296" customFormat="1" ht="12" customHeight="1">
      <c r="A31" s="288" t="s">
        <v>93</v>
      </c>
      <c r="B31" s="290" t="s">
        <v>244</v>
      </c>
      <c r="C31" s="182"/>
    </row>
    <row r="32" spans="1:3" s="296" customFormat="1" ht="12" customHeight="1" thickBot="1">
      <c r="A32" s="287" t="s">
        <v>94</v>
      </c>
      <c r="B32" s="101" t="s">
        <v>245</v>
      </c>
      <c r="C32" s="65"/>
    </row>
    <row r="33" spans="1:3" s="235" customFormat="1" ht="12" customHeight="1" thickBot="1">
      <c r="A33" s="114" t="s">
        <v>21</v>
      </c>
      <c r="B33" s="98" t="s">
        <v>358</v>
      </c>
      <c r="C33" s="208"/>
    </row>
    <row r="34" spans="1:3" s="235" customFormat="1" ht="12" customHeight="1" thickBot="1">
      <c r="A34" s="114" t="s">
        <v>22</v>
      </c>
      <c r="B34" s="98" t="s">
        <v>403</v>
      </c>
      <c r="C34" s="226"/>
    </row>
    <row r="35" spans="1:3" s="235" customFormat="1" ht="12" customHeight="1" thickBot="1">
      <c r="A35" s="111" t="s">
        <v>23</v>
      </c>
      <c r="B35" s="98" t="s">
        <v>404</v>
      </c>
      <c r="C35" s="227">
        <f>+C8+C19+C24+C25+C29+C33+C34</f>
        <v>148184</v>
      </c>
    </row>
    <row r="36" spans="1:3" s="235" customFormat="1" ht="12" customHeight="1" thickBot="1">
      <c r="A36" s="127" t="s">
        <v>24</v>
      </c>
      <c r="B36" s="98" t="s">
        <v>405</v>
      </c>
      <c r="C36" s="227">
        <f>+C37+C38+C39</f>
        <v>3318</v>
      </c>
    </row>
    <row r="37" spans="1:3" s="235" customFormat="1" ht="12" customHeight="1">
      <c r="A37" s="288" t="s">
        <v>406</v>
      </c>
      <c r="B37" s="289" t="s">
        <v>181</v>
      </c>
      <c r="C37" s="62">
        <v>3318</v>
      </c>
    </row>
    <row r="38" spans="1:3" s="235" customFormat="1" ht="12" customHeight="1">
      <c r="A38" s="288" t="s">
        <v>407</v>
      </c>
      <c r="B38" s="290" t="s">
        <v>3</v>
      </c>
      <c r="C38" s="182"/>
    </row>
    <row r="39" spans="1:3" s="296" customFormat="1" ht="12" customHeight="1" thickBot="1">
      <c r="A39" s="287" t="s">
        <v>408</v>
      </c>
      <c r="B39" s="101" t="s">
        <v>409</v>
      </c>
      <c r="C39" s="65"/>
    </row>
    <row r="40" spans="1:3" s="296" customFormat="1" ht="15" customHeight="1" thickBot="1">
      <c r="A40" s="127" t="s">
        <v>25</v>
      </c>
      <c r="B40" s="128" t="s">
        <v>410</v>
      </c>
      <c r="C40" s="230">
        <f>+C35+C36</f>
        <v>151502</v>
      </c>
    </row>
    <row r="41" spans="1:3" s="296" customFormat="1" ht="15" customHeight="1">
      <c r="A41" s="129"/>
      <c r="B41" s="130"/>
      <c r="C41" s="228"/>
    </row>
    <row r="42" spans="1:3" ht="13.5" thickBot="1">
      <c r="A42" s="131"/>
      <c r="B42" s="132"/>
      <c r="C42" s="229"/>
    </row>
    <row r="43" spans="1:3" s="295" customFormat="1" ht="16.5" customHeight="1" thickBot="1">
      <c r="A43" s="133"/>
      <c r="B43" s="134" t="s">
        <v>56</v>
      </c>
      <c r="C43" s="230"/>
    </row>
    <row r="44" spans="1:3" s="297" customFormat="1" ht="12" customHeight="1" thickBot="1">
      <c r="A44" s="114" t="s">
        <v>16</v>
      </c>
      <c r="B44" s="98" t="s">
        <v>411</v>
      </c>
      <c r="C44" s="181">
        <f>SUM(C45:C49)</f>
        <v>326493</v>
      </c>
    </row>
    <row r="45" spans="1:3" ht="12" customHeight="1">
      <c r="A45" s="287" t="s">
        <v>99</v>
      </c>
      <c r="B45" s="8" t="s">
        <v>46</v>
      </c>
      <c r="C45" s="62">
        <f>SUM(53171+1986+236+230+1100+163)</f>
        <v>56886</v>
      </c>
    </row>
    <row r="46" spans="1:3" ht="12" customHeight="1">
      <c r="A46" s="287" t="s">
        <v>100</v>
      </c>
      <c r="B46" s="7" t="s">
        <v>147</v>
      </c>
      <c r="C46" s="64">
        <f>18315-2946+64+297-372</f>
        <v>15358</v>
      </c>
    </row>
    <row r="47" spans="1:3" ht="12" customHeight="1">
      <c r="A47" s="287" t="s">
        <v>101</v>
      </c>
      <c r="B47" s="7" t="s">
        <v>122</v>
      </c>
      <c r="C47" s="64">
        <f>SUM(239859+914+1012+1000+2946-230+90+40+4500+3291+455+372)</f>
        <v>254249</v>
      </c>
    </row>
    <row r="48" spans="1:3" ht="12" customHeight="1">
      <c r="A48" s="287" t="s">
        <v>102</v>
      </c>
      <c r="B48" s="7" t="s">
        <v>148</v>
      </c>
      <c r="C48" s="64"/>
    </row>
    <row r="49" spans="1:3" ht="12" customHeight="1" thickBot="1">
      <c r="A49" s="287" t="s">
        <v>123</v>
      </c>
      <c r="B49" s="7" t="s">
        <v>149</v>
      </c>
      <c r="C49" s="64"/>
    </row>
    <row r="50" spans="1:3" ht="12" customHeight="1" thickBot="1">
      <c r="A50" s="114" t="s">
        <v>17</v>
      </c>
      <c r="B50" s="98" t="s">
        <v>412</v>
      </c>
      <c r="C50" s="181">
        <f>SUM(C51:C53)</f>
        <v>9333</v>
      </c>
    </row>
    <row r="51" spans="1:3" s="297" customFormat="1" ht="12" customHeight="1">
      <c r="A51" s="287" t="s">
        <v>105</v>
      </c>
      <c r="B51" s="8" t="s">
        <v>171</v>
      </c>
      <c r="C51" s="62">
        <f>4966+470+193+890+274</f>
        <v>6793</v>
      </c>
    </row>
    <row r="52" spans="1:3" ht="12" customHeight="1">
      <c r="A52" s="287" t="s">
        <v>106</v>
      </c>
      <c r="B52" s="7" t="s">
        <v>151</v>
      </c>
      <c r="C52" s="64">
        <v>2540</v>
      </c>
    </row>
    <row r="53" spans="1:3" ht="12" customHeight="1">
      <c r="A53" s="287" t="s">
        <v>107</v>
      </c>
      <c r="B53" s="7" t="s">
        <v>57</v>
      </c>
      <c r="C53" s="64"/>
    </row>
    <row r="54" spans="1:3" ht="12" customHeight="1" thickBot="1">
      <c r="A54" s="287" t="s">
        <v>108</v>
      </c>
      <c r="B54" s="7" t="s">
        <v>4</v>
      </c>
      <c r="C54" s="64"/>
    </row>
    <row r="55" spans="1:3" ht="15" customHeight="1" thickBot="1">
      <c r="A55" s="114" t="s">
        <v>18</v>
      </c>
      <c r="B55" s="135" t="s">
        <v>413</v>
      </c>
      <c r="C55" s="231">
        <f>+C44+C50</f>
        <v>335826</v>
      </c>
    </row>
    <row r="56" ht="13.5" thickBot="1">
      <c r="C56" s="232"/>
    </row>
    <row r="57" spans="1:3" ht="15" customHeight="1" thickBot="1">
      <c r="A57" s="138" t="s">
        <v>164</v>
      </c>
      <c r="B57" s="139"/>
      <c r="C57" s="311">
        <v>35</v>
      </c>
    </row>
    <row r="58" spans="1:3" ht="14.25" customHeight="1" thickBot="1">
      <c r="A58" s="138" t="s">
        <v>165</v>
      </c>
      <c r="B58" s="139"/>
      <c r="C58" s="96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20" sqref="G20"/>
    </sheetView>
  </sheetViews>
  <sheetFormatPr defaultColWidth="9.00390625" defaultRowHeight="12.75"/>
  <cols>
    <col min="1" max="1" width="13.875" style="136" customWidth="1"/>
    <col min="2" max="2" width="79.125" style="137" customWidth="1"/>
    <col min="3" max="3" width="25.00390625" style="137" customWidth="1"/>
    <col min="4" max="16384" width="9.375" style="137" customWidth="1"/>
  </cols>
  <sheetData>
    <row r="1" spans="1:3" s="116" customFormat="1" ht="21" customHeight="1" thickBot="1">
      <c r="A1" s="115"/>
      <c r="B1" s="117"/>
      <c r="C1" s="292" t="s">
        <v>713</v>
      </c>
    </row>
    <row r="2" spans="1:3" s="293" customFormat="1" ht="25.5" customHeight="1">
      <c r="A2" s="244" t="s">
        <v>162</v>
      </c>
      <c r="B2" s="218" t="s">
        <v>470</v>
      </c>
      <c r="C2" s="233" t="s">
        <v>61</v>
      </c>
    </row>
    <row r="3" spans="1:3" s="293" customFormat="1" ht="24.75" thickBot="1">
      <c r="A3" s="285" t="s">
        <v>161</v>
      </c>
      <c r="B3" s="219" t="s">
        <v>416</v>
      </c>
      <c r="C3" s="234" t="s">
        <v>60</v>
      </c>
    </row>
    <row r="4" spans="1:3" s="294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s="295" customFormat="1" ht="12.75" customHeight="1" thickBot="1">
      <c r="A6" s="111">
        <v>1</v>
      </c>
      <c r="B6" s="112">
        <v>2</v>
      </c>
      <c r="C6" s="113">
        <v>3</v>
      </c>
    </row>
    <row r="7" spans="1:3" s="295" customFormat="1" ht="15.75" customHeight="1" thickBot="1">
      <c r="A7" s="123"/>
      <c r="B7" s="124" t="s">
        <v>55</v>
      </c>
      <c r="C7" s="125"/>
    </row>
    <row r="8" spans="1:3" s="235" customFormat="1" ht="12" customHeight="1" thickBot="1">
      <c r="A8" s="111" t="s">
        <v>16</v>
      </c>
      <c r="B8" s="126" t="s">
        <v>393</v>
      </c>
      <c r="C8" s="181">
        <f>SUM(C9:C18)</f>
        <v>111995</v>
      </c>
    </row>
    <row r="9" spans="1:3" s="235" customFormat="1" ht="12" customHeight="1">
      <c r="A9" s="286" t="s">
        <v>99</v>
      </c>
      <c r="B9" s="9" t="s">
        <v>229</v>
      </c>
      <c r="C9" s="785">
        <v>163</v>
      </c>
    </row>
    <row r="10" spans="1:3" s="235" customFormat="1" ht="12" customHeight="1">
      <c r="A10" s="287" t="s">
        <v>100</v>
      </c>
      <c r="B10" s="7" t="s">
        <v>230</v>
      </c>
      <c r="C10" s="179">
        <f>SUM(2220+3330+1110+240)</f>
        <v>6900</v>
      </c>
    </row>
    <row r="11" spans="1:3" s="235" customFormat="1" ht="12" customHeight="1">
      <c r="A11" s="287" t="s">
        <v>101</v>
      </c>
      <c r="B11" s="7" t="s">
        <v>231</v>
      </c>
      <c r="C11" s="179">
        <v>54380</v>
      </c>
    </row>
    <row r="12" spans="1:3" s="235" customFormat="1" ht="12" customHeight="1">
      <c r="A12" s="287" t="s">
        <v>102</v>
      </c>
      <c r="B12" s="7" t="s">
        <v>232</v>
      </c>
      <c r="C12" s="179"/>
    </row>
    <row r="13" spans="1:3" s="235" customFormat="1" ht="12" customHeight="1">
      <c r="A13" s="287" t="s">
        <v>123</v>
      </c>
      <c r="B13" s="7" t="s">
        <v>233</v>
      </c>
      <c r="C13" s="179">
        <v>17444</v>
      </c>
    </row>
    <row r="14" spans="1:3" s="235" customFormat="1" ht="12" customHeight="1">
      <c r="A14" s="287" t="s">
        <v>103</v>
      </c>
      <c r="B14" s="7" t="s">
        <v>394</v>
      </c>
      <c r="C14" s="179">
        <v>19016</v>
      </c>
    </row>
    <row r="15" spans="1:3" s="235" customFormat="1" ht="12" customHeight="1">
      <c r="A15" s="287" t="s">
        <v>104</v>
      </c>
      <c r="B15" s="6" t="s">
        <v>395</v>
      </c>
      <c r="C15" s="179">
        <v>13284</v>
      </c>
    </row>
    <row r="16" spans="1:3" s="235" customFormat="1" ht="12" customHeight="1">
      <c r="A16" s="287" t="s">
        <v>114</v>
      </c>
      <c r="B16" s="7" t="s">
        <v>236</v>
      </c>
      <c r="C16" s="225">
        <v>40</v>
      </c>
    </row>
    <row r="17" spans="1:3" s="296" customFormat="1" ht="12" customHeight="1">
      <c r="A17" s="287" t="s">
        <v>115</v>
      </c>
      <c r="B17" s="7" t="s">
        <v>237</v>
      </c>
      <c r="C17" s="179"/>
    </row>
    <row r="18" spans="1:3" s="296" customFormat="1" ht="12" customHeight="1" thickBot="1">
      <c r="A18" s="287" t="s">
        <v>116</v>
      </c>
      <c r="B18" s="6" t="s">
        <v>238</v>
      </c>
      <c r="C18" s="180">
        <v>768</v>
      </c>
    </row>
    <row r="19" spans="1:3" s="235" customFormat="1" ht="12" customHeight="1" thickBot="1">
      <c r="A19" s="111" t="s">
        <v>17</v>
      </c>
      <c r="B19" s="126" t="s">
        <v>396</v>
      </c>
      <c r="C19" s="181">
        <f>SUM(C20:C22)</f>
        <v>2037</v>
      </c>
    </row>
    <row r="20" spans="1:3" s="296" customFormat="1" ht="12" customHeight="1">
      <c r="A20" s="287" t="s">
        <v>105</v>
      </c>
      <c r="B20" s="8" t="s">
        <v>204</v>
      </c>
      <c r="C20" s="179"/>
    </row>
    <row r="21" spans="1:3" s="296" customFormat="1" ht="12" customHeight="1">
      <c r="A21" s="287" t="s">
        <v>106</v>
      </c>
      <c r="B21" s="7" t="s">
        <v>397</v>
      </c>
      <c r="C21" s="179"/>
    </row>
    <row r="22" spans="1:3" s="296" customFormat="1" ht="12" customHeight="1">
      <c r="A22" s="287" t="s">
        <v>107</v>
      </c>
      <c r="B22" s="7" t="s">
        <v>398</v>
      </c>
      <c r="C22" s="179">
        <v>2037</v>
      </c>
    </row>
    <row r="23" spans="1:3" s="296" customFormat="1" ht="12" customHeight="1" thickBot="1">
      <c r="A23" s="287" t="s">
        <v>108</v>
      </c>
      <c r="B23" s="7" t="s">
        <v>2</v>
      </c>
      <c r="C23" s="179"/>
    </row>
    <row r="24" spans="1:3" s="296" customFormat="1" ht="12" customHeight="1" thickBot="1">
      <c r="A24" s="114" t="s">
        <v>18</v>
      </c>
      <c r="B24" s="98" t="s">
        <v>138</v>
      </c>
      <c r="C24" s="208"/>
    </row>
    <row r="25" spans="1:3" s="296" customFormat="1" ht="12" customHeight="1" thickBot="1">
      <c r="A25" s="114" t="s">
        <v>19</v>
      </c>
      <c r="B25" s="98" t="s">
        <v>399</v>
      </c>
      <c r="C25" s="181">
        <f>+C26+C27</f>
        <v>0</v>
      </c>
    </row>
    <row r="26" spans="1:3" s="296" customFormat="1" ht="12" customHeight="1">
      <c r="A26" s="288" t="s">
        <v>214</v>
      </c>
      <c r="B26" s="289" t="s">
        <v>397</v>
      </c>
      <c r="C26" s="62"/>
    </row>
    <row r="27" spans="1:3" s="296" customFormat="1" ht="12" customHeight="1">
      <c r="A27" s="288" t="s">
        <v>217</v>
      </c>
      <c r="B27" s="290" t="s">
        <v>400</v>
      </c>
      <c r="C27" s="182"/>
    </row>
    <row r="28" spans="1:3" s="296" customFormat="1" ht="12" customHeight="1" thickBot="1">
      <c r="A28" s="287" t="s">
        <v>218</v>
      </c>
      <c r="B28" s="291" t="s">
        <v>401</v>
      </c>
      <c r="C28" s="65"/>
    </row>
    <row r="29" spans="1:3" s="296" customFormat="1" ht="12" customHeight="1" thickBot="1">
      <c r="A29" s="114" t="s">
        <v>20</v>
      </c>
      <c r="B29" s="98" t="s">
        <v>402</v>
      </c>
      <c r="C29" s="181">
        <f>+C30+C31+C32</f>
        <v>0</v>
      </c>
    </row>
    <row r="30" spans="1:3" s="296" customFormat="1" ht="12" customHeight="1">
      <c r="A30" s="288" t="s">
        <v>92</v>
      </c>
      <c r="B30" s="289" t="s">
        <v>243</v>
      </c>
      <c r="C30" s="62"/>
    </row>
    <row r="31" spans="1:3" s="296" customFormat="1" ht="12" customHeight="1">
      <c r="A31" s="288" t="s">
        <v>93</v>
      </c>
      <c r="B31" s="290" t="s">
        <v>244</v>
      </c>
      <c r="C31" s="182"/>
    </row>
    <row r="32" spans="1:3" s="296" customFormat="1" ht="12" customHeight="1" thickBot="1">
      <c r="A32" s="287" t="s">
        <v>94</v>
      </c>
      <c r="B32" s="101" t="s">
        <v>245</v>
      </c>
      <c r="C32" s="65"/>
    </row>
    <row r="33" spans="1:3" s="235" customFormat="1" ht="12" customHeight="1" thickBot="1">
      <c r="A33" s="114" t="s">
        <v>21</v>
      </c>
      <c r="B33" s="98" t="s">
        <v>358</v>
      </c>
      <c r="C33" s="208"/>
    </row>
    <row r="34" spans="1:3" s="235" customFormat="1" ht="12" customHeight="1" thickBot="1">
      <c r="A34" s="114" t="s">
        <v>22</v>
      </c>
      <c r="B34" s="98" t="s">
        <v>403</v>
      </c>
      <c r="C34" s="226"/>
    </row>
    <row r="35" spans="1:3" s="235" customFormat="1" ht="12" customHeight="1" thickBot="1">
      <c r="A35" s="111" t="s">
        <v>23</v>
      </c>
      <c r="B35" s="98" t="s">
        <v>404</v>
      </c>
      <c r="C35" s="227">
        <f>+C8+C19+C24+C25+C29+C33+C34</f>
        <v>114032</v>
      </c>
    </row>
    <row r="36" spans="1:3" s="235" customFormat="1" ht="12" customHeight="1" thickBot="1">
      <c r="A36" s="127" t="s">
        <v>24</v>
      </c>
      <c r="B36" s="98" t="s">
        <v>405</v>
      </c>
      <c r="C36" s="227">
        <f>+C37+C38+C39</f>
        <v>3318</v>
      </c>
    </row>
    <row r="37" spans="1:3" s="235" customFormat="1" ht="12" customHeight="1">
      <c r="A37" s="288" t="s">
        <v>406</v>
      </c>
      <c r="B37" s="289" t="s">
        <v>181</v>
      </c>
      <c r="C37" s="62">
        <v>3318</v>
      </c>
    </row>
    <row r="38" spans="1:3" s="235" customFormat="1" ht="12" customHeight="1">
      <c r="A38" s="288" t="s">
        <v>407</v>
      </c>
      <c r="B38" s="290" t="s">
        <v>3</v>
      </c>
      <c r="C38" s="182"/>
    </row>
    <row r="39" spans="1:3" s="296" customFormat="1" ht="12" customHeight="1" thickBot="1">
      <c r="A39" s="287" t="s">
        <v>408</v>
      </c>
      <c r="B39" s="101" t="s">
        <v>409</v>
      </c>
      <c r="C39" s="65"/>
    </row>
    <row r="40" spans="1:3" s="296" customFormat="1" ht="15" customHeight="1" thickBot="1">
      <c r="A40" s="127" t="s">
        <v>25</v>
      </c>
      <c r="B40" s="128" t="s">
        <v>410</v>
      </c>
      <c r="C40" s="230">
        <f>+C35+C36</f>
        <v>117350</v>
      </c>
    </row>
    <row r="41" spans="1:3" s="296" customFormat="1" ht="15" customHeight="1">
      <c r="A41" s="129"/>
      <c r="B41" s="130"/>
      <c r="C41" s="228"/>
    </row>
    <row r="42" spans="1:3" ht="13.5" thickBot="1">
      <c r="A42" s="131"/>
      <c r="B42" s="132"/>
      <c r="C42" s="229"/>
    </row>
    <row r="43" spans="1:3" s="295" customFormat="1" ht="16.5" customHeight="1" thickBot="1">
      <c r="A43" s="133"/>
      <c r="B43" s="134" t="s">
        <v>56</v>
      </c>
      <c r="C43" s="230"/>
    </row>
    <row r="44" spans="1:3" s="297" customFormat="1" ht="12" customHeight="1" thickBot="1">
      <c r="A44" s="114" t="s">
        <v>16</v>
      </c>
      <c r="B44" s="98" t="s">
        <v>411</v>
      </c>
      <c r="C44" s="181">
        <f>SUM(C45:C49)</f>
        <v>271815</v>
      </c>
    </row>
    <row r="45" spans="1:3" ht="12" customHeight="1">
      <c r="A45" s="287" t="s">
        <v>99</v>
      </c>
      <c r="B45" s="8" t="s">
        <v>46</v>
      </c>
      <c r="C45" s="62">
        <f>SUM(45699+1986+236+230+1100+163)</f>
        <v>49414</v>
      </c>
    </row>
    <row r="46" spans="1:3" ht="12" customHeight="1">
      <c r="A46" s="287" t="s">
        <v>100</v>
      </c>
      <c r="B46" s="7" t="s">
        <v>147</v>
      </c>
      <c r="C46" s="64">
        <f>SUM(13827+506-1000+64+297-372)</f>
        <v>13322</v>
      </c>
    </row>
    <row r="47" spans="1:3" ht="12" customHeight="1">
      <c r="A47" s="287" t="s">
        <v>101</v>
      </c>
      <c r="B47" s="7" t="s">
        <v>122</v>
      </c>
      <c r="C47" s="64">
        <f>208392-230+90+455+372</f>
        <v>209079</v>
      </c>
    </row>
    <row r="48" spans="1:3" ht="12" customHeight="1">
      <c r="A48" s="287" t="s">
        <v>102</v>
      </c>
      <c r="B48" s="7" t="s">
        <v>148</v>
      </c>
      <c r="C48" s="64"/>
    </row>
    <row r="49" spans="1:3" ht="12" customHeight="1" thickBot="1">
      <c r="A49" s="287" t="s">
        <v>123</v>
      </c>
      <c r="B49" s="7" t="s">
        <v>149</v>
      </c>
      <c r="C49" s="64"/>
    </row>
    <row r="50" spans="1:3" ht="12" customHeight="1" thickBot="1">
      <c r="A50" s="114" t="s">
        <v>17</v>
      </c>
      <c r="B50" s="98" t="s">
        <v>412</v>
      </c>
      <c r="C50" s="181">
        <f>SUM(C51:C53)</f>
        <v>4694</v>
      </c>
    </row>
    <row r="51" spans="1:3" s="297" customFormat="1" ht="12" customHeight="1">
      <c r="A51" s="287" t="s">
        <v>105</v>
      </c>
      <c r="B51" s="8" t="s">
        <v>171</v>
      </c>
      <c r="C51" s="62">
        <f>3950+470+274</f>
        <v>4694</v>
      </c>
    </row>
    <row r="52" spans="1:3" ht="12" customHeight="1">
      <c r="A52" s="287" t="s">
        <v>106</v>
      </c>
      <c r="B52" s="7" t="s">
        <v>151</v>
      </c>
      <c r="C52" s="64"/>
    </row>
    <row r="53" spans="1:3" ht="12" customHeight="1">
      <c r="A53" s="287" t="s">
        <v>107</v>
      </c>
      <c r="B53" s="7" t="s">
        <v>57</v>
      </c>
      <c r="C53" s="64"/>
    </row>
    <row r="54" spans="1:3" ht="12" customHeight="1" thickBot="1">
      <c r="A54" s="287" t="s">
        <v>108</v>
      </c>
      <c r="B54" s="7" t="s">
        <v>4</v>
      </c>
      <c r="C54" s="64"/>
    </row>
    <row r="55" spans="1:3" ht="15" customHeight="1" thickBot="1">
      <c r="A55" s="114" t="s">
        <v>18</v>
      </c>
      <c r="B55" s="135" t="s">
        <v>413</v>
      </c>
      <c r="C55" s="231">
        <f>+C44+C50</f>
        <v>276509</v>
      </c>
    </row>
    <row r="56" ht="13.5" thickBot="1">
      <c r="C56" s="232"/>
    </row>
    <row r="57" spans="1:3" ht="15" customHeight="1" thickBot="1">
      <c r="A57" s="138" t="s">
        <v>164</v>
      </c>
      <c r="B57" s="139"/>
      <c r="C57" s="311">
        <v>30</v>
      </c>
    </row>
    <row r="58" spans="1:3" ht="14.25" customHeight="1" thickBot="1">
      <c r="A58" s="138" t="s">
        <v>165</v>
      </c>
      <c r="B58" s="139"/>
      <c r="C58" s="96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62" sqref="H62"/>
    </sheetView>
  </sheetViews>
  <sheetFormatPr defaultColWidth="9.00390625" defaultRowHeight="12.75"/>
  <cols>
    <col min="1" max="1" width="13.875" style="136" customWidth="1"/>
    <col min="2" max="2" width="79.125" style="137" customWidth="1"/>
    <col min="3" max="3" width="25.00390625" style="137" customWidth="1"/>
    <col min="4" max="16384" width="9.375" style="137" customWidth="1"/>
  </cols>
  <sheetData>
    <row r="1" spans="1:3" s="116" customFormat="1" ht="21" customHeight="1" thickBot="1">
      <c r="A1" s="115"/>
      <c r="B1" s="117"/>
      <c r="C1" s="292"/>
    </row>
    <row r="2" spans="1:3" s="293" customFormat="1" ht="25.5" customHeight="1">
      <c r="A2" s="244" t="s">
        <v>162</v>
      </c>
      <c r="B2" s="218" t="s">
        <v>470</v>
      </c>
      <c r="C2" s="233" t="s">
        <v>61</v>
      </c>
    </row>
    <row r="3" spans="1:3" s="293" customFormat="1" ht="24.75" thickBot="1">
      <c r="A3" s="285" t="s">
        <v>161</v>
      </c>
      <c r="B3" s="219" t="s">
        <v>417</v>
      </c>
      <c r="C3" s="234" t="s">
        <v>61</v>
      </c>
    </row>
    <row r="4" spans="1:3" s="294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s="295" customFormat="1" ht="12.75" customHeight="1" thickBot="1">
      <c r="A6" s="111">
        <v>1</v>
      </c>
      <c r="B6" s="112">
        <v>2</v>
      </c>
      <c r="C6" s="113">
        <v>3</v>
      </c>
    </row>
    <row r="7" spans="1:3" s="295" customFormat="1" ht="15.75" customHeight="1" thickBot="1">
      <c r="A7" s="123"/>
      <c r="B7" s="124" t="s">
        <v>55</v>
      </c>
      <c r="C7" s="125"/>
    </row>
    <row r="8" spans="1:3" s="235" customFormat="1" ht="12" customHeight="1" thickBot="1">
      <c r="A8" s="111" t="s">
        <v>16</v>
      </c>
      <c r="B8" s="126" t="s">
        <v>393</v>
      </c>
      <c r="C8" s="181">
        <f>SUM(C9:C18)</f>
        <v>31019</v>
      </c>
    </row>
    <row r="9" spans="1:3" s="235" customFormat="1" ht="12" customHeight="1">
      <c r="A9" s="286" t="s">
        <v>99</v>
      </c>
      <c r="B9" s="9" t="s">
        <v>229</v>
      </c>
      <c r="C9" s="224">
        <v>13306</v>
      </c>
    </row>
    <row r="10" spans="1:3" s="235" customFormat="1" ht="12" customHeight="1">
      <c r="A10" s="287" t="s">
        <v>100</v>
      </c>
      <c r="B10" s="7" t="s">
        <v>230</v>
      </c>
      <c r="C10" s="179">
        <f>14260-1480+4160</f>
        <v>16940</v>
      </c>
    </row>
    <row r="11" spans="1:3" s="235" customFormat="1" ht="12" customHeight="1">
      <c r="A11" s="287" t="s">
        <v>101</v>
      </c>
      <c r="B11" s="7" t="s">
        <v>231</v>
      </c>
      <c r="C11" s="179">
        <v>206</v>
      </c>
    </row>
    <row r="12" spans="1:3" s="235" customFormat="1" ht="12" customHeight="1">
      <c r="A12" s="287" t="s">
        <v>102</v>
      </c>
      <c r="B12" s="7" t="s">
        <v>232</v>
      </c>
      <c r="C12" s="179"/>
    </row>
    <row r="13" spans="1:3" s="235" customFormat="1" ht="12" customHeight="1">
      <c r="A13" s="287" t="s">
        <v>123</v>
      </c>
      <c r="B13" s="7" t="s">
        <v>233</v>
      </c>
      <c r="C13" s="179"/>
    </row>
    <row r="14" spans="1:3" s="235" customFormat="1" ht="12" customHeight="1">
      <c r="A14" s="287" t="s">
        <v>103</v>
      </c>
      <c r="B14" s="7" t="s">
        <v>394</v>
      </c>
      <c r="C14" s="179">
        <v>56</v>
      </c>
    </row>
    <row r="15" spans="1:3" s="235" customFormat="1" ht="12" customHeight="1">
      <c r="A15" s="287" t="s">
        <v>104</v>
      </c>
      <c r="B15" s="6" t="s">
        <v>395</v>
      </c>
      <c r="C15" s="179"/>
    </row>
    <row r="16" spans="1:3" s="235" customFormat="1" ht="12" customHeight="1">
      <c r="A16" s="287" t="s">
        <v>114</v>
      </c>
      <c r="B16" s="7" t="s">
        <v>236</v>
      </c>
      <c r="C16" s="225"/>
    </row>
    <row r="17" spans="1:3" s="296" customFormat="1" ht="12" customHeight="1">
      <c r="A17" s="287" t="s">
        <v>115</v>
      </c>
      <c r="B17" s="7" t="s">
        <v>237</v>
      </c>
      <c r="C17" s="179"/>
    </row>
    <row r="18" spans="1:3" s="296" customFormat="1" ht="12" customHeight="1" thickBot="1">
      <c r="A18" s="287" t="s">
        <v>116</v>
      </c>
      <c r="B18" s="6" t="s">
        <v>238</v>
      </c>
      <c r="C18" s="180">
        <f>280+231</f>
        <v>511</v>
      </c>
    </row>
    <row r="19" spans="1:3" s="235" customFormat="1" ht="12" customHeight="1" thickBot="1">
      <c r="A19" s="111" t="s">
        <v>17</v>
      </c>
      <c r="B19" s="126" t="s">
        <v>396</v>
      </c>
      <c r="C19" s="181">
        <f>SUM(C20:C22)</f>
        <v>3133</v>
      </c>
    </row>
    <row r="20" spans="1:3" s="296" customFormat="1" ht="12" customHeight="1">
      <c r="A20" s="287" t="s">
        <v>105</v>
      </c>
      <c r="B20" s="8" t="s">
        <v>204</v>
      </c>
      <c r="C20" s="179"/>
    </row>
    <row r="21" spans="1:3" s="296" customFormat="1" ht="12" customHeight="1">
      <c r="A21" s="287" t="s">
        <v>106</v>
      </c>
      <c r="B21" s="7" t="s">
        <v>397</v>
      </c>
      <c r="C21" s="179"/>
    </row>
    <row r="22" spans="1:3" s="296" customFormat="1" ht="12" customHeight="1">
      <c r="A22" s="287" t="s">
        <v>107</v>
      </c>
      <c r="B22" s="7" t="s">
        <v>398</v>
      </c>
      <c r="C22" s="179">
        <v>3133</v>
      </c>
    </row>
    <row r="23" spans="1:3" s="296" customFormat="1" ht="12" customHeight="1" thickBot="1">
      <c r="A23" s="287" t="s">
        <v>108</v>
      </c>
      <c r="B23" s="7" t="s">
        <v>2</v>
      </c>
      <c r="C23" s="179">
        <v>3133</v>
      </c>
    </row>
    <row r="24" spans="1:3" s="296" customFormat="1" ht="12" customHeight="1" thickBot="1">
      <c r="A24" s="114" t="s">
        <v>18</v>
      </c>
      <c r="B24" s="98" t="s">
        <v>138</v>
      </c>
      <c r="C24" s="208"/>
    </row>
    <row r="25" spans="1:3" s="296" customFormat="1" ht="12" customHeight="1" thickBot="1">
      <c r="A25" s="114" t="s">
        <v>19</v>
      </c>
      <c r="B25" s="98" t="s">
        <v>399</v>
      </c>
      <c r="C25" s="181">
        <f>+C26+C27</f>
        <v>0</v>
      </c>
    </row>
    <row r="26" spans="1:3" s="296" customFormat="1" ht="12" customHeight="1">
      <c r="A26" s="288" t="s">
        <v>214</v>
      </c>
      <c r="B26" s="289" t="s">
        <v>397</v>
      </c>
      <c r="C26" s="62"/>
    </row>
    <row r="27" spans="1:3" s="296" customFormat="1" ht="12" customHeight="1">
      <c r="A27" s="288" t="s">
        <v>217</v>
      </c>
      <c r="B27" s="290" t="s">
        <v>400</v>
      </c>
      <c r="C27" s="182"/>
    </row>
    <row r="28" spans="1:3" s="296" customFormat="1" ht="12" customHeight="1" thickBot="1">
      <c r="A28" s="287" t="s">
        <v>218</v>
      </c>
      <c r="B28" s="291" t="s">
        <v>401</v>
      </c>
      <c r="C28" s="65"/>
    </row>
    <row r="29" spans="1:3" s="296" customFormat="1" ht="12" customHeight="1" thickBot="1">
      <c r="A29" s="114" t="s">
        <v>20</v>
      </c>
      <c r="B29" s="98" t="s">
        <v>402</v>
      </c>
      <c r="C29" s="181">
        <f>+C30+C31+C32</f>
        <v>0</v>
      </c>
    </row>
    <row r="30" spans="1:3" s="296" customFormat="1" ht="12" customHeight="1">
      <c r="A30" s="288" t="s">
        <v>92</v>
      </c>
      <c r="B30" s="289" t="s">
        <v>243</v>
      </c>
      <c r="C30" s="62"/>
    </row>
    <row r="31" spans="1:3" s="296" customFormat="1" ht="12" customHeight="1">
      <c r="A31" s="288" t="s">
        <v>93</v>
      </c>
      <c r="B31" s="290" t="s">
        <v>244</v>
      </c>
      <c r="C31" s="182"/>
    </row>
    <row r="32" spans="1:3" s="296" customFormat="1" ht="12" customHeight="1" thickBot="1">
      <c r="A32" s="287" t="s">
        <v>94</v>
      </c>
      <c r="B32" s="101" t="s">
        <v>245</v>
      </c>
      <c r="C32" s="65"/>
    </row>
    <row r="33" spans="1:3" s="235" customFormat="1" ht="12" customHeight="1" thickBot="1">
      <c r="A33" s="114" t="s">
        <v>21</v>
      </c>
      <c r="B33" s="98" t="s">
        <v>358</v>
      </c>
      <c r="C33" s="208"/>
    </row>
    <row r="34" spans="1:3" s="235" customFormat="1" ht="12" customHeight="1" thickBot="1">
      <c r="A34" s="114" t="s">
        <v>22</v>
      </c>
      <c r="B34" s="98" t="s">
        <v>403</v>
      </c>
      <c r="C34" s="226"/>
    </row>
    <row r="35" spans="1:3" s="235" customFormat="1" ht="12" customHeight="1" thickBot="1">
      <c r="A35" s="111" t="s">
        <v>23</v>
      </c>
      <c r="B35" s="98" t="s">
        <v>404</v>
      </c>
      <c r="C35" s="227">
        <f>+C8+C19+C24+C25+C29+C33+C34</f>
        <v>34152</v>
      </c>
    </row>
    <row r="36" spans="1:3" s="235" customFormat="1" ht="12" customHeight="1" thickBot="1">
      <c r="A36" s="127" t="s">
        <v>24</v>
      </c>
      <c r="B36" s="98" t="s">
        <v>405</v>
      </c>
      <c r="C36" s="227">
        <f>+C37+C38+C39</f>
        <v>0</v>
      </c>
    </row>
    <row r="37" spans="1:3" s="235" customFormat="1" ht="12" customHeight="1">
      <c r="A37" s="288" t="s">
        <v>406</v>
      </c>
      <c r="B37" s="289" t="s">
        <v>181</v>
      </c>
      <c r="C37" s="62"/>
    </row>
    <row r="38" spans="1:3" s="235" customFormat="1" ht="12" customHeight="1">
      <c r="A38" s="288" t="s">
        <v>407</v>
      </c>
      <c r="B38" s="290" t="s">
        <v>3</v>
      </c>
      <c r="C38" s="182"/>
    </row>
    <row r="39" spans="1:3" s="296" customFormat="1" ht="12" customHeight="1" thickBot="1">
      <c r="A39" s="287" t="s">
        <v>408</v>
      </c>
      <c r="B39" s="101" t="s">
        <v>409</v>
      </c>
      <c r="C39" s="65"/>
    </row>
    <row r="40" spans="1:3" s="296" customFormat="1" ht="15" customHeight="1" thickBot="1">
      <c r="A40" s="127" t="s">
        <v>25</v>
      </c>
      <c r="B40" s="128" t="s">
        <v>410</v>
      </c>
      <c r="C40" s="230">
        <f>+C35+C36</f>
        <v>34152</v>
      </c>
    </row>
    <row r="41" spans="1:3" s="296" customFormat="1" ht="15" customHeight="1">
      <c r="A41" s="129"/>
      <c r="B41" s="130"/>
      <c r="C41" s="228"/>
    </row>
    <row r="42" spans="1:3" ht="13.5" thickBot="1">
      <c r="A42" s="131"/>
      <c r="B42" s="132"/>
      <c r="C42" s="229"/>
    </row>
    <row r="43" spans="1:3" s="295" customFormat="1" ht="16.5" customHeight="1" thickBot="1">
      <c r="A43" s="133"/>
      <c r="B43" s="134" t="s">
        <v>56</v>
      </c>
      <c r="C43" s="230"/>
    </row>
    <row r="44" spans="1:3" s="297" customFormat="1" ht="12" customHeight="1" thickBot="1">
      <c r="A44" s="114" t="s">
        <v>16</v>
      </c>
      <c r="B44" s="98" t="s">
        <v>411</v>
      </c>
      <c r="C44" s="181">
        <f>SUM(C45:C49)</f>
        <v>54678</v>
      </c>
    </row>
    <row r="45" spans="1:3" ht="12" customHeight="1">
      <c r="A45" s="287" t="s">
        <v>99</v>
      </c>
      <c r="B45" s="8" t="s">
        <v>46</v>
      </c>
      <c r="C45" s="62">
        <v>7472</v>
      </c>
    </row>
    <row r="46" spans="1:3" ht="12" customHeight="1">
      <c r="A46" s="287" t="s">
        <v>100</v>
      </c>
      <c r="B46" s="7" t="s">
        <v>147</v>
      </c>
      <c r="C46" s="64">
        <v>2036</v>
      </c>
    </row>
    <row r="47" spans="1:3" ht="12" customHeight="1">
      <c r="A47" s="287" t="s">
        <v>101</v>
      </c>
      <c r="B47" s="7" t="s">
        <v>122</v>
      </c>
      <c r="C47" s="64">
        <f>37339+40+4500+3291</f>
        <v>45170</v>
      </c>
    </row>
    <row r="48" spans="1:3" ht="12" customHeight="1">
      <c r="A48" s="287" t="s">
        <v>102</v>
      </c>
      <c r="B48" s="7" t="s">
        <v>148</v>
      </c>
      <c r="C48" s="64"/>
    </row>
    <row r="49" spans="1:3" ht="12" customHeight="1" thickBot="1">
      <c r="A49" s="287" t="s">
        <v>123</v>
      </c>
      <c r="B49" s="7" t="s">
        <v>149</v>
      </c>
      <c r="C49" s="64"/>
    </row>
    <row r="50" spans="1:3" ht="12" customHeight="1" thickBot="1">
      <c r="A50" s="114" t="s">
        <v>17</v>
      </c>
      <c r="B50" s="98" t="s">
        <v>412</v>
      </c>
      <c r="C50" s="181">
        <f>SUM(C51:C53)</f>
        <v>4639</v>
      </c>
    </row>
    <row r="51" spans="1:3" s="297" customFormat="1" ht="12" customHeight="1">
      <c r="A51" s="287" t="s">
        <v>105</v>
      </c>
      <c r="B51" s="8" t="s">
        <v>171</v>
      </c>
      <c r="C51" s="62">
        <f>1016+193+890</f>
        <v>2099</v>
      </c>
    </row>
    <row r="52" spans="1:3" ht="12" customHeight="1">
      <c r="A52" s="287" t="s">
        <v>106</v>
      </c>
      <c r="B52" s="7" t="s">
        <v>151</v>
      </c>
      <c r="C52" s="64">
        <v>2540</v>
      </c>
    </row>
    <row r="53" spans="1:3" ht="12" customHeight="1">
      <c r="A53" s="287" t="s">
        <v>107</v>
      </c>
      <c r="B53" s="7" t="s">
        <v>57</v>
      </c>
      <c r="C53" s="64"/>
    </row>
    <row r="54" spans="1:3" ht="12" customHeight="1" thickBot="1">
      <c r="A54" s="287" t="s">
        <v>108</v>
      </c>
      <c r="B54" s="7" t="s">
        <v>4</v>
      </c>
      <c r="C54" s="64"/>
    </row>
    <row r="55" spans="1:3" ht="15" customHeight="1" thickBot="1">
      <c r="A55" s="114" t="s">
        <v>18</v>
      </c>
      <c r="B55" s="135" t="s">
        <v>413</v>
      </c>
      <c r="C55" s="231">
        <f>+C44+C50</f>
        <v>59317</v>
      </c>
    </row>
    <row r="56" ht="13.5" thickBot="1">
      <c r="C56" s="232"/>
    </row>
    <row r="57" spans="1:3" ht="15" customHeight="1" thickBot="1">
      <c r="A57" s="138" t="s">
        <v>164</v>
      </c>
      <c r="B57" s="139"/>
      <c r="C57" s="96">
        <v>5</v>
      </c>
    </row>
    <row r="58" spans="1:3" ht="14.25" customHeight="1" thickBot="1">
      <c r="A58" s="138" t="s">
        <v>165</v>
      </c>
      <c r="B58" s="139"/>
      <c r="C58" s="9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&amp;R27. melléklet a 36/2014.(XII.2.) önkorm,ányzati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21" sqref="F21"/>
    </sheetView>
  </sheetViews>
  <sheetFormatPr defaultColWidth="9.00390625" defaultRowHeight="12.75"/>
  <cols>
    <col min="1" max="1" width="13.875" style="136" customWidth="1"/>
    <col min="2" max="2" width="79.125" style="137" customWidth="1"/>
    <col min="3" max="3" width="25.00390625" style="137" customWidth="1"/>
    <col min="4" max="16384" width="9.375" style="137" customWidth="1"/>
  </cols>
  <sheetData>
    <row r="1" spans="1:3" s="116" customFormat="1" ht="21" customHeight="1" thickBot="1">
      <c r="A1" s="115"/>
      <c r="B1" s="117"/>
      <c r="C1" s="292" t="s">
        <v>714</v>
      </c>
    </row>
    <row r="2" spans="1:3" s="293" customFormat="1" ht="25.5" customHeight="1">
      <c r="A2" s="244" t="s">
        <v>162</v>
      </c>
      <c r="B2" s="218" t="s">
        <v>471</v>
      </c>
      <c r="C2" s="233" t="s">
        <v>472</v>
      </c>
    </row>
    <row r="3" spans="1:3" s="293" customFormat="1" ht="24.75" thickBot="1">
      <c r="A3" s="285" t="s">
        <v>161</v>
      </c>
      <c r="B3" s="219" t="s">
        <v>392</v>
      </c>
      <c r="C3" s="234" t="s">
        <v>51</v>
      </c>
    </row>
    <row r="4" spans="1:3" s="294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s="295" customFormat="1" ht="12.75" customHeight="1" thickBot="1">
      <c r="A6" s="111">
        <v>1</v>
      </c>
      <c r="B6" s="112">
        <v>2</v>
      </c>
      <c r="C6" s="113">
        <v>3</v>
      </c>
    </row>
    <row r="7" spans="1:3" s="295" customFormat="1" ht="15.75" customHeight="1" thickBot="1">
      <c r="A7" s="123"/>
      <c r="B7" s="124" t="s">
        <v>55</v>
      </c>
      <c r="C7" s="125"/>
    </row>
    <row r="8" spans="1:3" s="235" customFormat="1" ht="12" customHeight="1" thickBot="1">
      <c r="A8" s="111" t="s">
        <v>16</v>
      </c>
      <c r="B8" s="126" t="s">
        <v>393</v>
      </c>
      <c r="C8" s="181">
        <f>SUM(C9:C18)</f>
        <v>183774</v>
      </c>
    </row>
    <row r="9" spans="1:3" s="235" customFormat="1" ht="12" customHeight="1">
      <c r="A9" s="286" t="s">
        <v>99</v>
      </c>
      <c r="B9" s="9" t="s">
        <v>229</v>
      </c>
      <c r="C9" s="224"/>
    </row>
    <row r="10" spans="1:3" s="235" customFormat="1" ht="12" customHeight="1">
      <c r="A10" s="287" t="s">
        <v>100</v>
      </c>
      <c r="B10" s="7" t="s">
        <v>230</v>
      </c>
      <c r="C10" s="597">
        <v>30478</v>
      </c>
    </row>
    <row r="11" spans="1:3" s="235" customFormat="1" ht="12" customHeight="1">
      <c r="A11" s="287" t="s">
        <v>101</v>
      </c>
      <c r="B11" s="7" t="s">
        <v>231</v>
      </c>
      <c r="C11" s="179"/>
    </row>
    <row r="12" spans="1:3" s="235" customFormat="1" ht="12" customHeight="1">
      <c r="A12" s="287" t="s">
        <v>102</v>
      </c>
      <c r="B12" s="7" t="s">
        <v>232</v>
      </c>
      <c r="C12" s="179"/>
    </row>
    <row r="13" spans="1:3" s="235" customFormat="1" ht="12" customHeight="1">
      <c r="A13" s="287" t="s">
        <v>123</v>
      </c>
      <c r="B13" s="7" t="s">
        <v>233</v>
      </c>
      <c r="C13" s="179">
        <v>148300</v>
      </c>
    </row>
    <row r="14" spans="1:3" s="235" customFormat="1" ht="12" customHeight="1">
      <c r="A14" s="287" t="s">
        <v>103</v>
      </c>
      <c r="B14" s="7" t="s">
        <v>394</v>
      </c>
      <c r="C14" s="179">
        <v>4724</v>
      </c>
    </row>
    <row r="15" spans="1:3" s="235" customFormat="1" ht="12" customHeight="1">
      <c r="A15" s="287" t="s">
        <v>104</v>
      </c>
      <c r="B15" s="6" t="s">
        <v>395</v>
      </c>
      <c r="C15" s="179"/>
    </row>
    <row r="16" spans="1:3" s="235" customFormat="1" ht="12" customHeight="1">
      <c r="A16" s="287" t="s">
        <v>114</v>
      </c>
      <c r="B16" s="7" t="s">
        <v>236</v>
      </c>
      <c r="C16" s="225">
        <v>40</v>
      </c>
    </row>
    <row r="17" spans="1:3" s="296" customFormat="1" ht="12" customHeight="1">
      <c r="A17" s="287" t="s">
        <v>115</v>
      </c>
      <c r="B17" s="7" t="s">
        <v>237</v>
      </c>
      <c r="C17" s="179"/>
    </row>
    <row r="18" spans="1:3" s="296" customFormat="1" ht="12" customHeight="1" thickBot="1">
      <c r="A18" s="287" t="s">
        <v>116</v>
      </c>
      <c r="B18" s="6" t="s">
        <v>238</v>
      </c>
      <c r="C18" s="784">
        <f>120+40+72</f>
        <v>232</v>
      </c>
    </row>
    <row r="19" spans="1:3" s="235" customFormat="1" ht="12" customHeight="1" thickBot="1">
      <c r="A19" s="111" t="s">
        <v>17</v>
      </c>
      <c r="B19" s="126" t="s">
        <v>396</v>
      </c>
      <c r="C19" s="181">
        <f>SUM(C20:C22)</f>
        <v>16496</v>
      </c>
    </row>
    <row r="20" spans="1:3" s="296" customFormat="1" ht="12" customHeight="1">
      <c r="A20" s="287" t="s">
        <v>105</v>
      </c>
      <c r="B20" s="8" t="s">
        <v>204</v>
      </c>
      <c r="C20" s="179"/>
    </row>
    <row r="21" spans="1:3" s="296" customFormat="1" ht="12" customHeight="1">
      <c r="A21" s="287" t="s">
        <v>106</v>
      </c>
      <c r="B21" s="7" t="s">
        <v>397</v>
      </c>
      <c r="C21" s="179"/>
    </row>
    <row r="22" spans="1:3" s="296" customFormat="1" ht="12" customHeight="1">
      <c r="A22" s="287" t="s">
        <v>107</v>
      </c>
      <c r="B22" s="7" t="s">
        <v>398</v>
      </c>
      <c r="C22" s="597">
        <v>16496</v>
      </c>
    </row>
    <row r="23" spans="1:3" s="296" customFormat="1" ht="12" customHeight="1" thickBot="1">
      <c r="A23" s="287" t="s">
        <v>108</v>
      </c>
      <c r="B23" s="7" t="s">
        <v>2</v>
      </c>
      <c r="C23" s="179"/>
    </row>
    <row r="24" spans="1:3" s="296" customFormat="1" ht="12" customHeight="1" thickBot="1">
      <c r="A24" s="114" t="s">
        <v>18</v>
      </c>
      <c r="B24" s="98" t="s">
        <v>138</v>
      </c>
      <c r="C24" s="208"/>
    </row>
    <row r="25" spans="1:3" s="296" customFormat="1" ht="12" customHeight="1" thickBot="1">
      <c r="A25" s="114" t="s">
        <v>19</v>
      </c>
      <c r="B25" s="98" t="s">
        <v>399</v>
      </c>
      <c r="C25" s="181">
        <f>+C26+C27</f>
        <v>0</v>
      </c>
    </row>
    <row r="26" spans="1:3" s="296" customFormat="1" ht="12" customHeight="1">
      <c r="A26" s="288" t="s">
        <v>214</v>
      </c>
      <c r="B26" s="289" t="s">
        <v>397</v>
      </c>
      <c r="C26" s="62"/>
    </row>
    <row r="27" spans="1:3" s="296" customFormat="1" ht="12" customHeight="1">
      <c r="A27" s="288" t="s">
        <v>217</v>
      </c>
      <c r="B27" s="290" t="s">
        <v>400</v>
      </c>
      <c r="C27" s="182"/>
    </row>
    <row r="28" spans="1:3" s="296" customFormat="1" ht="12" customHeight="1" thickBot="1">
      <c r="A28" s="287" t="s">
        <v>218</v>
      </c>
      <c r="B28" s="291" t="s">
        <v>401</v>
      </c>
      <c r="C28" s="65"/>
    </row>
    <row r="29" spans="1:3" s="296" customFormat="1" ht="12" customHeight="1" thickBot="1">
      <c r="A29" s="114" t="s">
        <v>20</v>
      </c>
      <c r="B29" s="98" t="s">
        <v>402</v>
      </c>
      <c r="C29" s="181">
        <f>+C30+C31+C32</f>
        <v>0</v>
      </c>
    </row>
    <row r="30" spans="1:3" s="296" customFormat="1" ht="12" customHeight="1">
      <c r="A30" s="288" t="s">
        <v>92</v>
      </c>
      <c r="B30" s="289" t="s">
        <v>243</v>
      </c>
      <c r="C30" s="62"/>
    </row>
    <row r="31" spans="1:3" s="296" customFormat="1" ht="12" customHeight="1">
      <c r="A31" s="288" t="s">
        <v>93</v>
      </c>
      <c r="B31" s="290" t="s">
        <v>244</v>
      </c>
      <c r="C31" s="182"/>
    </row>
    <row r="32" spans="1:3" s="296" customFormat="1" ht="12" customHeight="1" thickBot="1">
      <c r="A32" s="287" t="s">
        <v>94</v>
      </c>
      <c r="B32" s="101" t="s">
        <v>245</v>
      </c>
      <c r="C32" s="65"/>
    </row>
    <row r="33" spans="1:3" s="235" customFormat="1" ht="12" customHeight="1" thickBot="1">
      <c r="A33" s="114" t="s">
        <v>21</v>
      </c>
      <c r="B33" s="98" t="s">
        <v>358</v>
      </c>
      <c r="C33" s="208">
        <f>80542+1575+30+40+2070</f>
        <v>84257</v>
      </c>
    </row>
    <row r="34" spans="1:3" s="235" customFormat="1" ht="12" customHeight="1" thickBot="1">
      <c r="A34" s="114" t="s">
        <v>22</v>
      </c>
      <c r="B34" s="98" t="s">
        <v>403</v>
      </c>
      <c r="C34" s="226"/>
    </row>
    <row r="35" spans="1:3" s="235" customFormat="1" ht="12" customHeight="1" thickBot="1">
      <c r="A35" s="111" t="s">
        <v>23</v>
      </c>
      <c r="B35" s="98" t="s">
        <v>404</v>
      </c>
      <c r="C35" s="227">
        <f>+C8+C19+C24+C25+C29+C33+C34</f>
        <v>284527</v>
      </c>
    </row>
    <row r="36" spans="1:3" s="235" customFormat="1" ht="12" customHeight="1" thickBot="1">
      <c r="A36" s="127" t="s">
        <v>24</v>
      </c>
      <c r="B36" s="98" t="s">
        <v>405</v>
      </c>
      <c r="C36" s="227">
        <f>+C37+C38+C39</f>
        <v>14278</v>
      </c>
    </row>
    <row r="37" spans="1:3" s="235" customFormat="1" ht="12" customHeight="1">
      <c r="A37" s="288" t="s">
        <v>406</v>
      </c>
      <c r="B37" s="289" t="s">
        <v>181</v>
      </c>
      <c r="C37" s="62">
        <v>14278</v>
      </c>
    </row>
    <row r="38" spans="1:3" s="235" customFormat="1" ht="12" customHeight="1">
      <c r="A38" s="288" t="s">
        <v>407</v>
      </c>
      <c r="B38" s="290" t="s">
        <v>3</v>
      </c>
      <c r="C38" s="182"/>
    </row>
    <row r="39" spans="1:3" s="296" customFormat="1" ht="12" customHeight="1" thickBot="1">
      <c r="A39" s="287" t="s">
        <v>408</v>
      </c>
      <c r="B39" s="101" t="s">
        <v>409</v>
      </c>
      <c r="C39" s="65"/>
    </row>
    <row r="40" spans="1:3" s="296" customFormat="1" ht="15" customHeight="1" thickBot="1">
      <c r="A40" s="127" t="s">
        <v>25</v>
      </c>
      <c r="B40" s="128" t="s">
        <v>410</v>
      </c>
      <c r="C40" s="230">
        <f>+C35+C36</f>
        <v>298805</v>
      </c>
    </row>
    <row r="41" spans="1:3" s="296" customFormat="1" ht="15" customHeight="1">
      <c r="A41" s="129"/>
      <c r="B41" s="130"/>
      <c r="C41" s="228"/>
    </row>
    <row r="42" spans="1:3" ht="13.5" thickBot="1">
      <c r="A42" s="131"/>
      <c r="B42" s="132"/>
      <c r="C42" s="229"/>
    </row>
    <row r="43" spans="1:3" s="295" customFormat="1" ht="16.5" customHeight="1" thickBot="1">
      <c r="A43" s="133"/>
      <c r="B43" s="134" t="s">
        <v>56</v>
      </c>
      <c r="C43" s="230"/>
    </row>
    <row r="44" spans="1:3" s="297" customFormat="1" ht="12" customHeight="1" thickBot="1">
      <c r="A44" s="114" t="s">
        <v>16</v>
      </c>
      <c r="B44" s="98" t="s">
        <v>411</v>
      </c>
      <c r="C44" s="181">
        <f>SUM(C45:C49)</f>
        <v>614507</v>
      </c>
    </row>
    <row r="45" spans="1:3" ht="12" customHeight="1">
      <c r="A45" s="287" t="s">
        <v>99</v>
      </c>
      <c r="B45" s="8" t="s">
        <v>46</v>
      </c>
      <c r="C45" s="719">
        <f>298310+594+94+31+57-150+399+3369+1415+1185+2198+2730</f>
        <v>310232</v>
      </c>
    </row>
    <row r="46" spans="1:3" ht="12" customHeight="1">
      <c r="A46" s="287" t="s">
        <v>100</v>
      </c>
      <c r="B46" s="7" t="s">
        <v>147</v>
      </c>
      <c r="C46" s="720">
        <f>SUM(75248+1773+385+1106+68+335+136+181-149-324+441-4735+161+26+9+15-41+909+382+320+594+737)</f>
        <v>77577</v>
      </c>
    </row>
    <row r="47" spans="1:3" ht="12" customHeight="1">
      <c r="A47" s="287" t="s">
        <v>101</v>
      </c>
      <c r="B47" s="7" t="s">
        <v>122</v>
      </c>
      <c r="C47" s="720">
        <f>SUM(222482+62+96+230+70-600+700+4735-1408+189+145-9+6)</f>
        <v>226698</v>
      </c>
    </row>
    <row r="48" spans="1:3" ht="12" customHeight="1">
      <c r="A48" s="287" t="s">
        <v>102</v>
      </c>
      <c r="B48" s="7" t="s">
        <v>148</v>
      </c>
      <c r="C48" s="64"/>
    </row>
    <row r="49" spans="1:3" ht="12" customHeight="1" thickBot="1">
      <c r="A49" s="287" t="s">
        <v>123</v>
      </c>
      <c r="B49" s="7" t="s">
        <v>149</v>
      </c>
      <c r="C49" s="64"/>
    </row>
    <row r="50" spans="1:3" ht="12" customHeight="1" thickBot="1">
      <c r="A50" s="114" t="s">
        <v>17</v>
      </c>
      <c r="B50" s="98" t="s">
        <v>412</v>
      </c>
      <c r="C50" s="181">
        <f>SUM(C51:C53)</f>
        <v>9287</v>
      </c>
    </row>
    <row r="51" spans="1:3" s="297" customFormat="1" ht="12" customHeight="1">
      <c r="A51" s="287" t="s">
        <v>105</v>
      </c>
      <c r="B51" s="8" t="s">
        <v>171</v>
      </c>
      <c r="C51" s="62">
        <f>4720+1408+159+1500</f>
        <v>7787</v>
      </c>
    </row>
    <row r="52" spans="1:3" ht="12" customHeight="1">
      <c r="A52" s="287" t="s">
        <v>106</v>
      </c>
      <c r="B52" s="7" t="s">
        <v>151</v>
      </c>
      <c r="C52" s="64">
        <v>1500</v>
      </c>
    </row>
    <row r="53" spans="1:3" ht="12" customHeight="1">
      <c r="A53" s="287" t="s">
        <v>107</v>
      </c>
      <c r="B53" s="7" t="s">
        <v>57</v>
      </c>
      <c r="C53" s="64"/>
    </row>
    <row r="54" spans="1:3" ht="12" customHeight="1" thickBot="1">
      <c r="A54" s="287" t="s">
        <v>108</v>
      </c>
      <c r="B54" s="7" t="s">
        <v>4</v>
      </c>
      <c r="C54" s="64"/>
    </row>
    <row r="55" spans="1:3" ht="15" customHeight="1" thickBot="1">
      <c r="A55" s="114" t="s">
        <v>18</v>
      </c>
      <c r="B55" s="135" t="s">
        <v>413</v>
      </c>
      <c r="C55" s="231">
        <f>+C44+C50</f>
        <v>623794</v>
      </c>
    </row>
    <row r="56" ht="13.5" thickBot="1">
      <c r="C56" s="232"/>
    </row>
    <row r="57" spans="1:3" ht="15" customHeight="1" thickBot="1">
      <c r="A57" s="138" t="s">
        <v>164</v>
      </c>
      <c r="B57" s="139"/>
      <c r="C57" s="311">
        <v>160.3</v>
      </c>
    </row>
    <row r="58" spans="1:3" ht="14.25" customHeight="1" thickBot="1">
      <c r="A58" s="138" t="s">
        <v>165</v>
      </c>
      <c r="B58" s="139"/>
      <c r="C58" s="96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6" sqref="E6"/>
    </sheetView>
  </sheetViews>
  <sheetFormatPr defaultColWidth="9.00390625" defaultRowHeight="12.75"/>
  <cols>
    <col min="1" max="1" width="13.875" style="136" customWidth="1"/>
    <col min="2" max="2" width="79.125" style="137" customWidth="1"/>
    <col min="3" max="3" width="25.00390625" style="137" customWidth="1"/>
    <col min="4" max="16384" width="9.375" style="137" customWidth="1"/>
  </cols>
  <sheetData>
    <row r="1" spans="1:3" s="116" customFormat="1" ht="21" customHeight="1" thickBot="1">
      <c r="A1" s="115"/>
      <c r="B1" s="117"/>
      <c r="C1" s="292" t="s">
        <v>715</v>
      </c>
    </row>
    <row r="2" spans="1:3" s="293" customFormat="1" ht="25.5" customHeight="1">
      <c r="A2" s="244" t="s">
        <v>162</v>
      </c>
      <c r="B2" s="218" t="s">
        <v>471</v>
      </c>
      <c r="C2" s="233" t="s">
        <v>472</v>
      </c>
    </row>
    <row r="3" spans="1:3" s="293" customFormat="1" ht="24.75" thickBot="1">
      <c r="A3" s="285" t="s">
        <v>161</v>
      </c>
      <c r="B3" s="219" t="s">
        <v>416</v>
      </c>
      <c r="C3" s="234" t="s">
        <v>60</v>
      </c>
    </row>
    <row r="4" spans="1:3" s="294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s="295" customFormat="1" ht="12.75" customHeight="1" thickBot="1">
      <c r="A6" s="111">
        <v>1</v>
      </c>
      <c r="B6" s="112">
        <v>2</v>
      </c>
      <c r="C6" s="113">
        <v>3</v>
      </c>
    </row>
    <row r="7" spans="1:3" s="295" customFormat="1" ht="15.75" customHeight="1" thickBot="1">
      <c r="A7" s="123"/>
      <c r="B7" s="124" t="s">
        <v>55</v>
      </c>
      <c r="C7" s="125"/>
    </row>
    <row r="8" spans="1:3" s="235" customFormat="1" ht="12" customHeight="1" thickBot="1">
      <c r="A8" s="111" t="s">
        <v>16</v>
      </c>
      <c r="B8" s="126" t="s">
        <v>393</v>
      </c>
      <c r="C8" s="181">
        <f>SUM(C9:C18)</f>
        <v>5872</v>
      </c>
    </row>
    <row r="9" spans="1:3" s="235" customFormat="1" ht="12" customHeight="1">
      <c r="A9" s="286" t="s">
        <v>99</v>
      </c>
      <c r="B9" s="9" t="s">
        <v>229</v>
      </c>
      <c r="C9" s="224"/>
    </row>
    <row r="10" spans="1:3" s="235" customFormat="1" ht="12" customHeight="1">
      <c r="A10" s="287" t="s">
        <v>100</v>
      </c>
      <c r="B10" s="7" t="s">
        <v>230</v>
      </c>
      <c r="C10" s="179">
        <v>3600</v>
      </c>
    </row>
    <row r="11" spans="1:3" s="235" customFormat="1" ht="12" customHeight="1">
      <c r="A11" s="287" t="s">
        <v>101</v>
      </c>
      <c r="B11" s="7" t="s">
        <v>231</v>
      </c>
      <c r="C11" s="179"/>
    </row>
    <row r="12" spans="1:3" s="235" customFormat="1" ht="12" customHeight="1">
      <c r="A12" s="287" t="s">
        <v>102</v>
      </c>
      <c r="B12" s="7" t="s">
        <v>232</v>
      </c>
      <c r="C12" s="179"/>
    </row>
    <row r="13" spans="1:3" s="235" customFormat="1" ht="12" customHeight="1">
      <c r="A13" s="287" t="s">
        <v>123</v>
      </c>
      <c r="B13" s="7" t="s">
        <v>233</v>
      </c>
      <c r="C13" s="179">
        <v>1300</v>
      </c>
    </row>
    <row r="14" spans="1:3" s="235" customFormat="1" ht="12" customHeight="1">
      <c r="A14" s="287" t="s">
        <v>103</v>
      </c>
      <c r="B14" s="7" t="s">
        <v>394</v>
      </c>
      <c r="C14" s="179">
        <v>972</v>
      </c>
    </row>
    <row r="15" spans="1:3" s="235" customFormat="1" ht="12" customHeight="1">
      <c r="A15" s="287" t="s">
        <v>104</v>
      </c>
      <c r="B15" s="6" t="s">
        <v>395</v>
      </c>
      <c r="C15" s="179"/>
    </row>
    <row r="16" spans="1:3" s="235" customFormat="1" ht="12" customHeight="1">
      <c r="A16" s="287" t="s">
        <v>114</v>
      </c>
      <c r="B16" s="7" t="s">
        <v>236</v>
      </c>
      <c r="C16" s="225"/>
    </row>
    <row r="17" spans="1:3" s="296" customFormat="1" ht="12" customHeight="1">
      <c r="A17" s="287" t="s">
        <v>115</v>
      </c>
      <c r="B17" s="7" t="s">
        <v>237</v>
      </c>
      <c r="C17" s="179"/>
    </row>
    <row r="18" spans="1:3" s="296" customFormat="1" ht="12" customHeight="1" thickBot="1">
      <c r="A18" s="287" t="s">
        <v>116</v>
      </c>
      <c r="B18" s="6" t="s">
        <v>238</v>
      </c>
      <c r="C18" s="180"/>
    </row>
    <row r="19" spans="1:3" s="235" customFormat="1" ht="12" customHeight="1" thickBot="1">
      <c r="A19" s="111" t="s">
        <v>17</v>
      </c>
      <c r="B19" s="126" t="s">
        <v>396</v>
      </c>
      <c r="C19" s="181">
        <f>SUM(C20:C22)</f>
        <v>0</v>
      </c>
    </row>
    <row r="20" spans="1:3" s="296" customFormat="1" ht="12" customHeight="1">
      <c r="A20" s="287" t="s">
        <v>105</v>
      </c>
      <c r="B20" s="8" t="s">
        <v>204</v>
      </c>
      <c r="C20" s="179"/>
    </row>
    <row r="21" spans="1:3" s="296" customFormat="1" ht="12" customHeight="1">
      <c r="A21" s="287" t="s">
        <v>106</v>
      </c>
      <c r="B21" s="7" t="s">
        <v>397</v>
      </c>
      <c r="C21" s="179"/>
    </row>
    <row r="22" spans="1:3" s="296" customFormat="1" ht="12" customHeight="1">
      <c r="A22" s="287" t="s">
        <v>107</v>
      </c>
      <c r="B22" s="7" t="s">
        <v>398</v>
      </c>
      <c r="C22" s="179"/>
    </row>
    <row r="23" spans="1:3" s="296" customFormat="1" ht="12" customHeight="1" thickBot="1">
      <c r="A23" s="287" t="s">
        <v>108</v>
      </c>
      <c r="B23" s="7" t="s">
        <v>2</v>
      </c>
      <c r="C23" s="179"/>
    </row>
    <row r="24" spans="1:3" s="296" customFormat="1" ht="12" customHeight="1" thickBot="1">
      <c r="A24" s="114" t="s">
        <v>18</v>
      </c>
      <c r="B24" s="98" t="s">
        <v>138</v>
      </c>
      <c r="C24" s="208"/>
    </row>
    <row r="25" spans="1:3" s="296" customFormat="1" ht="12" customHeight="1" thickBot="1">
      <c r="A25" s="114" t="s">
        <v>19</v>
      </c>
      <c r="B25" s="98" t="s">
        <v>399</v>
      </c>
      <c r="C25" s="181">
        <f>+C26+C27</f>
        <v>0</v>
      </c>
    </row>
    <row r="26" spans="1:3" s="296" customFormat="1" ht="12" customHeight="1">
      <c r="A26" s="288" t="s">
        <v>214</v>
      </c>
      <c r="B26" s="289" t="s">
        <v>397</v>
      </c>
      <c r="C26" s="62"/>
    </row>
    <row r="27" spans="1:3" s="296" customFormat="1" ht="12" customHeight="1">
      <c r="A27" s="288" t="s">
        <v>217</v>
      </c>
      <c r="B27" s="290" t="s">
        <v>400</v>
      </c>
      <c r="C27" s="182"/>
    </row>
    <row r="28" spans="1:3" s="296" customFormat="1" ht="12" customHeight="1" thickBot="1">
      <c r="A28" s="287" t="s">
        <v>218</v>
      </c>
      <c r="B28" s="291" t="s">
        <v>401</v>
      </c>
      <c r="C28" s="65"/>
    </row>
    <row r="29" spans="1:3" s="296" customFormat="1" ht="12" customHeight="1" thickBot="1">
      <c r="A29" s="114" t="s">
        <v>20</v>
      </c>
      <c r="B29" s="98" t="s">
        <v>402</v>
      </c>
      <c r="C29" s="181">
        <f>+C30+C31+C32</f>
        <v>0</v>
      </c>
    </row>
    <row r="30" spans="1:3" s="296" customFormat="1" ht="12" customHeight="1">
      <c r="A30" s="288" t="s">
        <v>92</v>
      </c>
      <c r="B30" s="289" t="s">
        <v>243</v>
      </c>
      <c r="C30" s="62"/>
    </row>
    <row r="31" spans="1:3" s="296" customFormat="1" ht="12" customHeight="1">
      <c r="A31" s="288" t="s">
        <v>93</v>
      </c>
      <c r="B31" s="290" t="s">
        <v>244</v>
      </c>
      <c r="C31" s="182"/>
    </row>
    <row r="32" spans="1:3" s="296" customFormat="1" ht="12" customHeight="1" thickBot="1">
      <c r="A32" s="287" t="s">
        <v>94</v>
      </c>
      <c r="B32" s="101" t="s">
        <v>245</v>
      </c>
      <c r="C32" s="65"/>
    </row>
    <row r="33" spans="1:3" s="235" customFormat="1" ht="12" customHeight="1" thickBot="1">
      <c r="A33" s="114" t="s">
        <v>21</v>
      </c>
      <c r="B33" s="98" t="s">
        <v>358</v>
      </c>
      <c r="C33" s="208">
        <f>33270+2070</f>
        <v>35340</v>
      </c>
    </row>
    <row r="34" spans="1:3" s="235" customFormat="1" ht="12" customHeight="1" thickBot="1">
      <c r="A34" s="114" t="s">
        <v>22</v>
      </c>
      <c r="B34" s="98" t="s">
        <v>403</v>
      </c>
      <c r="C34" s="226"/>
    </row>
    <row r="35" spans="1:3" s="235" customFormat="1" ht="12" customHeight="1" thickBot="1">
      <c r="A35" s="111" t="s">
        <v>23</v>
      </c>
      <c r="B35" s="98" t="s">
        <v>404</v>
      </c>
      <c r="C35" s="227">
        <f>+C8+C19+C24+C25+C29+C33+C34</f>
        <v>41212</v>
      </c>
    </row>
    <row r="36" spans="1:3" s="235" customFormat="1" ht="12" customHeight="1" thickBot="1">
      <c r="A36" s="127" t="s">
        <v>24</v>
      </c>
      <c r="B36" s="98" t="s">
        <v>405</v>
      </c>
      <c r="C36" s="227">
        <f>+C37+C38+C39</f>
        <v>11748</v>
      </c>
    </row>
    <row r="37" spans="1:3" s="235" customFormat="1" ht="12" customHeight="1">
      <c r="A37" s="288" t="s">
        <v>406</v>
      </c>
      <c r="B37" s="289" t="s">
        <v>181</v>
      </c>
      <c r="C37" s="62">
        <v>11748</v>
      </c>
    </row>
    <row r="38" spans="1:3" s="235" customFormat="1" ht="12" customHeight="1">
      <c r="A38" s="288" t="s">
        <v>407</v>
      </c>
      <c r="B38" s="290" t="s">
        <v>3</v>
      </c>
      <c r="C38" s="182"/>
    </row>
    <row r="39" spans="1:3" s="296" customFormat="1" ht="12" customHeight="1" thickBot="1">
      <c r="A39" s="287" t="s">
        <v>408</v>
      </c>
      <c r="B39" s="101" t="s">
        <v>409</v>
      </c>
      <c r="C39" s="65"/>
    </row>
    <row r="40" spans="1:3" s="296" customFormat="1" ht="15" customHeight="1" thickBot="1">
      <c r="A40" s="127" t="s">
        <v>25</v>
      </c>
      <c r="B40" s="128" t="s">
        <v>410</v>
      </c>
      <c r="C40" s="230">
        <f>+C35+C36</f>
        <v>52960</v>
      </c>
    </row>
    <row r="41" spans="1:3" s="296" customFormat="1" ht="15" customHeight="1">
      <c r="A41" s="129"/>
      <c r="B41" s="130"/>
      <c r="C41" s="228"/>
    </row>
    <row r="42" spans="1:3" ht="13.5" thickBot="1">
      <c r="A42" s="131"/>
      <c r="B42" s="132"/>
      <c r="C42" s="229"/>
    </row>
    <row r="43" spans="1:3" s="295" customFormat="1" ht="16.5" customHeight="1" thickBot="1">
      <c r="A43" s="133"/>
      <c r="B43" s="134" t="s">
        <v>56</v>
      </c>
      <c r="C43" s="230"/>
    </row>
    <row r="44" spans="1:3" s="297" customFormat="1" ht="12" customHeight="1" thickBot="1">
      <c r="A44" s="114" t="s">
        <v>16</v>
      </c>
      <c r="B44" s="98" t="s">
        <v>411</v>
      </c>
      <c r="C44" s="181">
        <f>SUM(C45:C49)</f>
        <v>103092</v>
      </c>
    </row>
    <row r="45" spans="1:3" ht="12" customHeight="1">
      <c r="A45" s="287" t="s">
        <v>99</v>
      </c>
      <c r="B45" s="8" t="s">
        <v>46</v>
      </c>
      <c r="C45" s="719">
        <f>SUM(58728+1708+1427+1240+1629+927+412+1185+534)</f>
        <v>67790</v>
      </c>
    </row>
    <row r="46" spans="1:3" ht="12" customHeight="1">
      <c r="A46" s="287" t="s">
        <v>100</v>
      </c>
      <c r="B46" s="7" t="s">
        <v>147</v>
      </c>
      <c r="C46" s="720">
        <f>SUM(15562+461+385+335+441-878+250+111+320+144)</f>
        <v>17131</v>
      </c>
    </row>
    <row r="47" spans="1:3" ht="12" customHeight="1">
      <c r="A47" s="287" t="s">
        <v>101</v>
      </c>
      <c r="B47" s="7" t="s">
        <v>122</v>
      </c>
      <c r="C47" s="720">
        <f>17464+878-171</f>
        <v>18171</v>
      </c>
    </row>
    <row r="48" spans="1:3" ht="12" customHeight="1">
      <c r="A48" s="287" t="s">
        <v>102</v>
      </c>
      <c r="B48" s="7" t="s">
        <v>148</v>
      </c>
      <c r="C48" s="64"/>
    </row>
    <row r="49" spans="1:3" ht="12" customHeight="1" thickBot="1">
      <c r="A49" s="287" t="s">
        <v>123</v>
      </c>
      <c r="B49" s="7" t="s">
        <v>149</v>
      </c>
      <c r="C49" s="64"/>
    </row>
    <row r="50" spans="1:3" ht="12" customHeight="1" thickBot="1">
      <c r="A50" s="114" t="s">
        <v>17</v>
      </c>
      <c r="B50" s="98" t="s">
        <v>412</v>
      </c>
      <c r="C50" s="181">
        <f>SUM(C51:C53)</f>
        <v>321</v>
      </c>
    </row>
    <row r="51" spans="1:3" s="297" customFormat="1" ht="12" customHeight="1">
      <c r="A51" s="287" t="s">
        <v>105</v>
      </c>
      <c r="B51" s="8" t="s">
        <v>171</v>
      </c>
      <c r="C51" s="62">
        <f>150+171</f>
        <v>321</v>
      </c>
    </row>
    <row r="52" spans="1:3" ht="12" customHeight="1">
      <c r="A52" s="287" t="s">
        <v>106</v>
      </c>
      <c r="B52" s="7" t="s">
        <v>151</v>
      </c>
      <c r="C52" s="64"/>
    </row>
    <row r="53" spans="1:3" ht="12" customHeight="1">
      <c r="A53" s="287" t="s">
        <v>107</v>
      </c>
      <c r="B53" s="7" t="s">
        <v>57</v>
      </c>
      <c r="C53" s="64"/>
    </row>
    <row r="54" spans="1:3" ht="12" customHeight="1" thickBot="1">
      <c r="A54" s="287" t="s">
        <v>108</v>
      </c>
      <c r="B54" s="7" t="s">
        <v>4</v>
      </c>
      <c r="C54" s="64"/>
    </row>
    <row r="55" spans="1:3" ht="15" customHeight="1" thickBot="1">
      <c r="A55" s="114" t="s">
        <v>18</v>
      </c>
      <c r="B55" s="135" t="s">
        <v>413</v>
      </c>
      <c r="C55" s="231">
        <f>+C44+C50</f>
        <v>103413</v>
      </c>
    </row>
    <row r="56" ht="13.5" thickBot="1">
      <c r="C56" s="232"/>
    </row>
    <row r="57" spans="1:3" ht="15" customHeight="1" thickBot="1">
      <c r="A57" s="138" t="s">
        <v>164</v>
      </c>
      <c r="B57" s="139"/>
      <c r="C57" s="311">
        <f>SUM(35.2+2)</f>
        <v>37.2</v>
      </c>
    </row>
    <row r="58" spans="1:3" ht="14.25" customHeight="1" thickBot="1">
      <c r="A58" s="138" t="s">
        <v>165</v>
      </c>
      <c r="B58" s="139"/>
      <c r="C58" s="9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27">
      <selection activeCell="D89" sqref="D89"/>
    </sheetView>
  </sheetViews>
  <sheetFormatPr defaultColWidth="9.00390625" defaultRowHeight="12.75"/>
  <cols>
    <col min="1" max="1" width="9.50390625" style="238" customWidth="1"/>
    <col min="2" max="2" width="91.625" style="238" customWidth="1"/>
    <col min="3" max="3" width="21.625" style="239" customWidth="1"/>
    <col min="4" max="4" width="9.00390625" style="251" customWidth="1"/>
    <col min="5" max="16384" width="9.375" style="251" customWidth="1"/>
  </cols>
  <sheetData>
    <row r="1" spans="1:3" ht="15.75" customHeight="1">
      <c r="A1" s="792" t="s">
        <v>13</v>
      </c>
      <c r="B1" s="792"/>
      <c r="C1" s="792"/>
    </row>
    <row r="2" spans="1:3" ht="15.75" customHeight="1" thickBot="1">
      <c r="A2" s="791" t="s">
        <v>126</v>
      </c>
      <c r="B2" s="791"/>
      <c r="C2" s="173" t="s">
        <v>172</v>
      </c>
    </row>
    <row r="3" spans="1:3" ht="37.5" customHeight="1" thickBot="1">
      <c r="A3" s="22" t="s">
        <v>71</v>
      </c>
      <c r="B3" s="23" t="s">
        <v>15</v>
      </c>
      <c r="C3" s="34" t="s">
        <v>195</v>
      </c>
    </row>
    <row r="4" spans="1:3" s="252" customFormat="1" ht="12" customHeight="1" thickBot="1">
      <c r="A4" s="246">
        <v>1</v>
      </c>
      <c r="B4" s="247">
        <v>2</v>
      </c>
      <c r="C4" s="248">
        <v>3</v>
      </c>
    </row>
    <row r="5" spans="1:3" s="253" customFormat="1" ht="12" customHeight="1" thickBot="1">
      <c r="A5" s="19" t="s">
        <v>16</v>
      </c>
      <c r="B5" s="20" t="s">
        <v>196</v>
      </c>
      <c r="C5" s="164">
        <f>+C6+C7+C8+C9+C10+C11</f>
        <v>238100</v>
      </c>
    </row>
    <row r="6" spans="1:3" s="253" customFormat="1" ht="12" customHeight="1">
      <c r="A6" s="14" t="s">
        <v>99</v>
      </c>
      <c r="B6" s="254" t="s">
        <v>197</v>
      </c>
      <c r="C6" s="166"/>
    </row>
    <row r="7" spans="1:3" s="253" customFormat="1" ht="12" customHeight="1">
      <c r="A7" s="13" t="s">
        <v>100</v>
      </c>
      <c r="B7" s="255" t="s">
        <v>198</v>
      </c>
      <c r="C7" s="165"/>
    </row>
    <row r="8" spans="1:3" s="253" customFormat="1" ht="12" customHeight="1">
      <c r="A8" s="13" t="s">
        <v>101</v>
      </c>
      <c r="B8" s="255" t="s">
        <v>199</v>
      </c>
      <c r="C8" s="165">
        <v>212950</v>
      </c>
    </row>
    <row r="9" spans="1:3" s="253" customFormat="1" ht="12" customHeight="1">
      <c r="A9" s="13" t="s">
        <v>102</v>
      </c>
      <c r="B9" s="255" t="s">
        <v>200</v>
      </c>
      <c r="C9" s="165"/>
    </row>
    <row r="10" spans="1:3" s="253" customFormat="1" ht="12" customHeight="1">
      <c r="A10" s="13" t="s">
        <v>123</v>
      </c>
      <c r="B10" s="255" t="s">
        <v>201</v>
      </c>
      <c r="C10" s="168">
        <v>11492</v>
      </c>
    </row>
    <row r="11" spans="1:3" s="253" customFormat="1" ht="12" customHeight="1" thickBot="1">
      <c r="A11" s="15" t="s">
        <v>103</v>
      </c>
      <c r="B11" s="256" t="s">
        <v>202</v>
      </c>
      <c r="C11" s="168">
        <v>13658</v>
      </c>
    </row>
    <row r="12" spans="1:3" s="253" customFormat="1" ht="12" customHeight="1" thickBot="1">
      <c r="A12" s="19" t="s">
        <v>17</v>
      </c>
      <c r="B12" s="159" t="s">
        <v>203</v>
      </c>
      <c r="C12" s="164">
        <f>+C13+C14+C15+C16+C17</f>
        <v>33017</v>
      </c>
    </row>
    <row r="13" spans="1:3" s="253" customFormat="1" ht="12" customHeight="1">
      <c r="A13" s="14" t="s">
        <v>105</v>
      </c>
      <c r="B13" s="254" t="s">
        <v>204</v>
      </c>
      <c r="C13" s="166"/>
    </row>
    <row r="14" spans="1:3" s="253" customFormat="1" ht="12" customHeight="1">
      <c r="A14" s="13" t="s">
        <v>106</v>
      </c>
      <c r="B14" s="255" t="s">
        <v>205</v>
      </c>
      <c r="C14" s="165"/>
    </row>
    <row r="15" spans="1:3" s="253" customFormat="1" ht="12" customHeight="1">
      <c r="A15" s="13" t="s">
        <v>107</v>
      </c>
      <c r="B15" s="255" t="s">
        <v>422</v>
      </c>
      <c r="C15" s="165"/>
    </row>
    <row r="16" spans="1:3" s="253" customFormat="1" ht="12" customHeight="1">
      <c r="A16" s="13" t="s">
        <v>108</v>
      </c>
      <c r="B16" s="255" t="s">
        <v>423</v>
      </c>
      <c r="C16" s="165"/>
    </row>
    <row r="17" spans="1:3" s="253" customFormat="1" ht="12" customHeight="1">
      <c r="A17" s="13" t="s">
        <v>109</v>
      </c>
      <c r="B17" s="255" t="s">
        <v>206</v>
      </c>
      <c r="C17" s="594">
        <v>33017</v>
      </c>
    </row>
    <row r="18" spans="1:3" s="253" customFormat="1" ht="12" customHeight="1" thickBot="1">
      <c r="A18" s="15" t="s">
        <v>118</v>
      </c>
      <c r="B18" s="256" t="s">
        <v>207</v>
      </c>
      <c r="C18" s="167">
        <v>18990</v>
      </c>
    </row>
    <row r="19" spans="1:3" s="253" customFormat="1" ht="12" customHeight="1" thickBot="1">
      <c r="A19" s="19" t="s">
        <v>18</v>
      </c>
      <c r="B19" s="20" t="s">
        <v>208</v>
      </c>
      <c r="C19" s="164">
        <f>+C20+C21+C22+C23+C24</f>
        <v>258707</v>
      </c>
    </row>
    <row r="20" spans="1:3" s="253" customFormat="1" ht="12" customHeight="1">
      <c r="A20" s="14" t="s">
        <v>88</v>
      </c>
      <c r="B20" s="254" t="s">
        <v>209</v>
      </c>
      <c r="C20" s="298">
        <v>258707</v>
      </c>
    </row>
    <row r="21" spans="1:3" s="253" customFormat="1" ht="12" customHeight="1">
      <c r="A21" s="13" t="s">
        <v>89</v>
      </c>
      <c r="B21" s="255" t="s">
        <v>210</v>
      </c>
      <c r="C21" s="165"/>
    </row>
    <row r="22" spans="1:3" s="253" customFormat="1" ht="12" customHeight="1">
      <c r="A22" s="13" t="s">
        <v>90</v>
      </c>
      <c r="B22" s="255" t="s">
        <v>424</v>
      </c>
      <c r="C22" s="165"/>
    </row>
    <row r="23" spans="1:3" s="253" customFormat="1" ht="12" customHeight="1">
      <c r="A23" s="13" t="s">
        <v>91</v>
      </c>
      <c r="B23" s="255" t="s">
        <v>425</v>
      </c>
      <c r="C23" s="165"/>
    </row>
    <row r="24" spans="1:3" s="253" customFormat="1" ht="12" customHeight="1">
      <c r="A24" s="13" t="s">
        <v>135</v>
      </c>
      <c r="B24" s="255" t="s">
        <v>211</v>
      </c>
      <c r="C24" s="165"/>
    </row>
    <row r="25" spans="1:3" s="253" customFormat="1" ht="12" customHeight="1" thickBot="1">
      <c r="A25" s="15" t="s">
        <v>136</v>
      </c>
      <c r="B25" s="256" t="s">
        <v>212</v>
      </c>
      <c r="C25" s="167"/>
    </row>
    <row r="26" spans="1:3" s="253" customFormat="1" ht="12" customHeight="1" thickBot="1">
      <c r="A26" s="19" t="s">
        <v>137</v>
      </c>
      <c r="B26" s="20" t="s">
        <v>213</v>
      </c>
      <c r="C26" s="169">
        <f>+C27+C30+C31+C32</f>
        <v>0</v>
      </c>
    </row>
    <row r="27" spans="1:3" s="253" customFormat="1" ht="12" customHeight="1">
      <c r="A27" s="14" t="s">
        <v>214</v>
      </c>
      <c r="B27" s="254" t="s">
        <v>220</v>
      </c>
      <c r="C27" s="249">
        <f>+C28+C29</f>
        <v>0</v>
      </c>
    </row>
    <row r="28" spans="1:3" s="253" customFormat="1" ht="12" customHeight="1">
      <c r="A28" s="13" t="s">
        <v>215</v>
      </c>
      <c r="B28" s="255" t="s">
        <v>221</v>
      </c>
      <c r="C28" s="165"/>
    </row>
    <row r="29" spans="1:3" s="253" customFormat="1" ht="12" customHeight="1">
      <c r="A29" s="13" t="s">
        <v>216</v>
      </c>
      <c r="B29" s="255" t="s">
        <v>222</v>
      </c>
      <c r="C29" s="165"/>
    </row>
    <row r="30" spans="1:3" s="253" customFormat="1" ht="12" customHeight="1">
      <c r="A30" s="13" t="s">
        <v>217</v>
      </c>
      <c r="B30" s="255" t="s">
        <v>223</v>
      </c>
      <c r="C30" s="165"/>
    </row>
    <row r="31" spans="1:3" s="253" customFormat="1" ht="12" customHeight="1">
      <c r="A31" s="13" t="s">
        <v>218</v>
      </c>
      <c r="B31" s="255" t="s">
        <v>224</v>
      </c>
      <c r="C31" s="165"/>
    </row>
    <row r="32" spans="1:3" s="253" customFormat="1" ht="12" customHeight="1" thickBot="1">
      <c r="A32" s="15" t="s">
        <v>219</v>
      </c>
      <c r="B32" s="256" t="s">
        <v>225</v>
      </c>
      <c r="C32" s="167"/>
    </row>
    <row r="33" spans="1:3" s="253" customFormat="1" ht="12" customHeight="1" thickBot="1">
      <c r="A33" s="19" t="s">
        <v>20</v>
      </c>
      <c r="B33" s="20" t="s">
        <v>226</v>
      </c>
      <c r="C33" s="164">
        <f>SUM(C34:C43)</f>
        <v>233131</v>
      </c>
    </row>
    <row r="34" spans="1:3" s="253" customFormat="1" ht="12" customHeight="1">
      <c r="A34" s="14" t="s">
        <v>92</v>
      </c>
      <c r="B34" s="254" t="s">
        <v>229</v>
      </c>
      <c r="C34" s="166">
        <v>13306</v>
      </c>
    </row>
    <row r="35" spans="1:3" s="253" customFormat="1" ht="12" customHeight="1">
      <c r="A35" s="13" t="s">
        <v>93</v>
      </c>
      <c r="B35" s="255" t="s">
        <v>230</v>
      </c>
      <c r="C35" s="594">
        <v>40130</v>
      </c>
    </row>
    <row r="36" spans="1:3" s="253" customFormat="1" ht="12" customHeight="1">
      <c r="A36" s="13" t="s">
        <v>94</v>
      </c>
      <c r="B36" s="255" t="s">
        <v>231</v>
      </c>
      <c r="C36" s="594">
        <v>4912</v>
      </c>
    </row>
    <row r="37" spans="1:3" s="253" customFormat="1" ht="12" customHeight="1">
      <c r="A37" s="13" t="s">
        <v>139</v>
      </c>
      <c r="B37" s="255" t="s">
        <v>232</v>
      </c>
      <c r="C37" s="165">
        <v>13897</v>
      </c>
    </row>
    <row r="38" spans="1:3" s="253" customFormat="1" ht="12" customHeight="1">
      <c r="A38" s="13" t="s">
        <v>140</v>
      </c>
      <c r="B38" s="255" t="s">
        <v>233</v>
      </c>
      <c r="C38" s="165">
        <v>147000</v>
      </c>
    </row>
    <row r="39" spans="1:3" s="253" customFormat="1" ht="12" customHeight="1">
      <c r="A39" s="13" t="s">
        <v>141</v>
      </c>
      <c r="B39" s="255" t="s">
        <v>234</v>
      </c>
      <c r="C39" s="165">
        <v>7667</v>
      </c>
    </row>
    <row r="40" spans="1:3" s="253" customFormat="1" ht="12" customHeight="1">
      <c r="A40" s="13" t="s">
        <v>142</v>
      </c>
      <c r="B40" s="255" t="s">
        <v>235</v>
      </c>
      <c r="C40" s="168">
        <v>4777</v>
      </c>
    </row>
    <row r="41" spans="1:3" s="253" customFormat="1" ht="12" customHeight="1">
      <c r="A41" s="13" t="s">
        <v>143</v>
      </c>
      <c r="B41" s="255" t="s">
        <v>236</v>
      </c>
      <c r="C41" s="165">
        <v>40</v>
      </c>
    </row>
    <row r="42" spans="1:3" s="253" customFormat="1" ht="12" customHeight="1">
      <c r="A42" s="13" t="s">
        <v>227</v>
      </c>
      <c r="B42" s="255" t="s">
        <v>237</v>
      </c>
      <c r="C42" s="168"/>
    </row>
    <row r="43" spans="1:3" s="253" customFormat="1" ht="12" customHeight="1" thickBot="1">
      <c r="A43" s="15" t="s">
        <v>228</v>
      </c>
      <c r="B43" s="256" t="s">
        <v>238</v>
      </c>
      <c r="C43" s="655">
        <v>1402</v>
      </c>
    </row>
    <row r="44" spans="1:3" s="253" customFormat="1" ht="12" customHeight="1" thickBot="1">
      <c r="A44" s="19" t="s">
        <v>21</v>
      </c>
      <c r="B44" s="20" t="s">
        <v>239</v>
      </c>
      <c r="C44" s="164">
        <f>SUM(C45:C49)</f>
        <v>25258</v>
      </c>
    </row>
    <row r="45" spans="1:3" s="253" customFormat="1" ht="12" customHeight="1">
      <c r="A45" s="14" t="s">
        <v>95</v>
      </c>
      <c r="B45" s="254" t="s">
        <v>243</v>
      </c>
      <c r="C45" s="298"/>
    </row>
    <row r="46" spans="1:3" s="253" customFormat="1" ht="12" customHeight="1">
      <c r="A46" s="13" t="s">
        <v>96</v>
      </c>
      <c r="B46" s="255" t="s">
        <v>244</v>
      </c>
      <c r="C46" s="168">
        <v>24558</v>
      </c>
    </row>
    <row r="47" spans="1:3" s="253" customFormat="1" ht="12" customHeight="1">
      <c r="A47" s="13" t="s">
        <v>240</v>
      </c>
      <c r="B47" s="255" t="s">
        <v>245</v>
      </c>
      <c r="C47" s="168">
        <v>700</v>
      </c>
    </row>
    <row r="48" spans="1:3" s="253" customFormat="1" ht="12" customHeight="1">
      <c r="A48" s="13" t="s">
        <v>241</v>
      </c>
      <c r="B48" s="255" t="s">
        <v>246</v>
      </c>
      <c r="C48" s="168"/>
    </row>
    <row r="49" spans="1:3" s="253" customFormat="1" ht="12" customHeight="1" thickBot="1">
      <c r="A49" s="15" t="s">
        <v>242</v>
      </c>
      <c r="B49" s="256" t="s">
        <v>247</v>
      </c>
      <c r="C49" s="243"/>
    </row>
    <row r="50" spans="1:3" s="253" customFormat="1" ht="12" customHeight="1" thickBot="1">
      <c r="A50" s="19" t="s">
        <v>144</v>
      </c>
      <c r="B50" s="20" t="s">
        <v>248</v>
      </c>
      <c r="C50" s="164">
        <f>SUM(C51:C53)</f>
        <v>103747</v>
      </c>
    </row>
    <row r="51" spans="1:3" s="253" customFormat="1" ht="12" customHeight="1">
      <c r="A51" s="14" t="s">
        <v>97</v>
      </c>
      <c r="B51" s="254" t="s">
        <v>249</v>
      </c>
      <c r="C51" s="166"/>
    </row>
    <row r="52" spans="1:3" s="253" customFormat="1" ht="12" customHeight="1">
      <c r="A52" s="13" t="s">
        <v>98</v>
      </c>
      <c r="B52" s="255" t="s">
        <v>426</v>
      </c>
      <c r="C52" s="168">
        <v>20000</v>
      </c>
    </row>
    <row r="53" spans="1:3" s="253" customFormat="1" ht="12" customHeight="1">
      <c r="A53" s="13" t="s">
        <v>253</v>
      </c>
      <c r="B53" s="255" t="s">
        <v>251</v>
      </c>
      <c r="C53" s="168">
        <v>83747</v>
      </c>
    </row>
    <row r="54" spans="1:3" s="253" customFormat="1" ht="12" customHeight="1" thickBot="1">
      <c r="A54" s="15" t="s">
        <v>254</v>
      </c>
      <c r="B54" s="256" t="s">
        <v>252</v>
      </c>
      <c r="C54" s="243">
        <v>34135</v>
      </c>
    </row>
    <row r="55" spans="1:3" s="253" customFormat="1" ht="12" customHeight="1" thickBot="1">
      <c r="A55" s="19" t="s">
        <v>23</v>
      </c>
      <c r="B55" s="159" t="s">
        <v>255</v>
      </c>
      <c r="C55" s="164">
        <f>SUM(C56:C58)</f>
        <v>128265</v>
      </c>
    </row>
    <row r="56" spans="1:3" s="253" customFormat="1" ht="12" customHeight="1">
      <c r="A56" s="14" t="s">
        <v>145</v>
      </c>
      <c r="B56" s="254" t="s">
        <v>257</v>
      </c>
      <c r="C56" s="168"/>
    </row>
    <row r="57" spans="1:3" s="253" customFormat="1" ht="12" customHeight="1">
      <c r="A57" s="13" t="s">
        <v>146</v>
      </c>
      <c r="B57" s="255" t="s">
        <v>427</v>
      </c>
      <c r="C57" s="168">
        <v>188</v>
      </c>
    </row>
    <row r="58" spans="1:3" s="253" customFormat="1" ht="12" customHeight="1">
      <c r="A58" s="13" t="s">
        <v>173</v>
      </c>
      <c r="B58" s="255" t="s">
        <v>258</v>
      </c>
      <c r="C58" s="168">
        <v>128077</v>
      </c>
    </row>
    <row r="59" spans="1:3" s="253" customFormat="1" ht="12" customHeight="1" thickBot="1">
      <c r="A59" s="15" t="s">
        <v>256</v>
      </c>
      <c r="B59" s="256" t="s">
        <v>259</v>
      </c>
      <c r="C59" s="168">
        <v>126796</v>
      </c>
    </row>
    <row r="60" spans="1:3" s="253" customFormat="1" ht="12" customHeight="1" thickBot="1">
      <c r="A60" s="19" t="s">
        <v>24</v>
      </c>
      <c r="B60" s="20" t="s">
        <v>260</v>
      </c>
      <c r="C60" s="169">
        <f>+C5+C12+C19+C26+C33+C44+C50+C55</f>
        <v>1020225</v>
      </c>
    </row>
    <row r="61" spans="1:3" s="253" customFormat="1" ht="12" customHeight="1" thickBot="1">
      <c r="A61" s="257" t="s">
        <v>261</v>
      </c>
      <c r="B61" s="159" t="s">
        <v>262</v>
      </c>
      <c r="C61" s="164">
        <f>SUM(C62:C64)</f>
        <v>83746</v>
      </c>
    </row>
    <row r="62" spans="1:3" s="253" customFormat="1" ht="12" customHeight="1">
      <c r="A62" s="14" t="s">
        <v>295</v>
      </c>
      <c r="B62" s="254" t="s">
        <v>263</v>
      </c>
      <c r="C62" s="168">
        <v>8746</v>
      </c>
    </row>
    <row r="63" spans="1:3" s="253" customFormat="1" ht="12" customHeight="1">
      <c r="A63" s="13" t="s">
        <v>304</v>
      </c>
      <c r="B63" s="255" t="s">
        <v>264</v>
      </c>
      <c r="C63" s="168">
        <v>75000</v>
      </c>
    </row>
    <row r="64" spans="1:3" s="253" customFormat="1" ht="12" customHeight="1" thickBot="1">
      <c r="A64" s="15" t="s">
        <v>305</v>
      </c>
      <c r="B64" s="258" t="s">
        <v>265</v>
      </c>
      <c r="C64" s="168"/>
    </row>
    <row r="65" spans="1:3" s="253" customFormat="1" ht="12" customHeight="1" thickBot="1">
      <c r="A65" s="257" t="s">
        <v>266</v>
      </c>
      <c r="B65" s="159" t="s">
        <v>267</v>
      </c>
      <c r="C65" s="164">
        <f>SUM(C66:C69)</f>
        <v>0</v>
      </c>
    </row>
    <row r="66" spans="1:3" s="253" customFormat="1" ht="12" customHeight="1">
      <c r="A66" s="14" t="s">
        <v>124</v>
      </c>
      <c r="B66" s="254" t="s">
        <v>268</v>
      </c>
      <c r="C66" s="168"/>
    </row>
    <row r="67" spans="1:3" s="253" customFormat="1" ht="12" customHeight="1">
      <c r="A67" s="13" t="s">
        <v>125</v>
      </c>
      <c r="B67" s="255" t="s">
        <v>269</v>
      </c>
      <c r="C67" s="168"/>
    </row>
    <row r="68" spans="1:3" s="253" customFormat="1" ht="12" customHeight="1">
      <c r="A68" s="13" t="s">
        <v>296</v>
      </c>
      <c r="B68" s="255" t="s">
        <v>270</v>
      </c>
      <c r="C68" s="168"/>
    </row>
    <row r="69" spans="1:3" s="253" customFormat="1" ht="12" customHeight="1" thickBot="1">
      <c r="A69" s="15" t="s">
        <v>297</v>
      </c>
      <c r="B69" s="256" t="s">
        <v>271</v>
      </c>
      <c r="C69" s="168"/>
    </row>
    <row r="70" spans="1:3" s="253" customFormat="1" ht="12" customHeight="1" thickBot="1">
      <c r="A70" s="257" t="s">
        <v>272</v>
      </c>
      <c r="B70" s="159" t="s">
        <v>273</v>
      </c>
      <c r="C70" s="164">
        <f>SUM(C71:C72)</f>
        <v>14669</v>
      </c>
    </row>
    <row r="71" spans="1:3" s="253" customFormat="1" ht="12" customHeight="1">
      <c r="A71" s="14" t="s">
        <v>298</v>
      </c>
      <c r="B71" s="254" t="s">
        <v>274</v>
      </c>
      <c r="C71" s="168">
        <v>14669</v>
      </c>
    </row>
    <row r="72" spans="1:3" s="253" customFormat="1" ht="12" customHeight="1" thickBot="1">
      <c r="A72" s="15" t="s">
        <v>299</v>
      </c>
      <c r="B72" s="256" t="s">
        <v>275</v>
      </c>
      <c r="C72" s="168"/>
    </row>
    <row r="73" spans="1:3" s="253" customFormat="1" ht="12" customHeight="1" thickBot="1">
      <c r="A73" s="257" t="s">
        <v>276</v>
      </c>
      <c r="B73" s="159" t="s">
        <v>277</v>
      </c>
      <c r="C73" s="164">
        <f>SUM(C74:C76)</f>
        <v>0</v>
      </c>
    </row>
    <row r="74" spans="1:3" s="253" customFormat="1" ht="12" customHeight="1">
      <c r="A74" s="14" t="s">
        <v>300</v>
      </c>
      <c r="B74" s="254" t="s">
        <v>278</v>
      </c>
      <c r="C74" s="168"/>
    </row>
    <row r="75" spans="1:3" s="253" customFormat="1" ht="12" customHeight="1">
      <c r="A75" s="13" t="s">
        <v>301</v>
      </c>
      <c r="B75" s="255" t="s">
        <v>279</v>
      </c>
      <c r="C75" s="168"/>
    </row>
    <row r="76" spans="1:3" s="253" customFormat="1" ht="12" customHeight="1" thickBot="1">
      <c r="A76" s="15" t="s">
        <v>302</v>
      </c>
      <c r="B76" s="256" t="s">
        <v>280</v>
      </c>
      <c r="C76" s="168"/>
    </row>
    <row r="77" spans="1:3" s="253" customFormat="1" ht="12" customHeight="1" thickBot="1">
      <c r="A77" s="257" t="s">
        <v>281</v>
      </c>
      <c r="B77" s="159" t="s">
        <v>303</v>
      </c>
      <c r="C77" s="164">
        <f>SUM(C78:C81)</f>
        <v>0</v>
      </c>
    </row>
    <row r="78" spans="1:3" s="253" customFormat="1" ht="12" customHeight="1">
      <c r="A78" s="259" t="s">
        <v>282</v>
      </c>
      <c r="B78" s="254" t="s">
        <v>283</v>
      </c>
      <c r="C78" s="168"/>
    </row>
    <row r="79" spans="1:3" s="253" customFormat="1" ht="12" customHeight="1">
      <c r="A79" s="260" t="s">
        <v>284</v>
      </c>
      <c r="B79" s="255" t="s">
        <v>285</v>
      </c>
      <c r="C79" s="168"/>
    </row>
    <row r="80" spans="1:3" s="253" customFormat="1" ht="12" customHeight="1">
      <c r="A80" s="260" t="s">
        <v>286</v>
      </c>
      <c r="B80" s="255" t="s">
        <v>287</v>
      </c>
      <c r="C80" s="168"/>
    </row>
    <row r="81" spans="1:3" s="253" customFormat="1" ht="12" customHeight="1" thickBot="1">
      <c r="A81" s="261" t="s">
        <v>288</v>
      </c>
      <c r="B81" s="256" t="s">
        <v>289</v>
      </c>
      <c r="C81" s="168"/>
    </row>
    <row r="82" spans="1:3" s="253" customFormat="1" ht="13.5" customHeight="1" thickBot="1">
      <c r="A82" s="257" t="s">
        <v>290</v>
      </c>
      <c r="B82" s="159" t="s">
        <v>291</v>
      </c>
      <c r="C82" s="299"/>
    </row>
    <row r="83" spans="1:3" s="253" customFormat="1" ht="15.75" customHeight="1" thickBot="1">
      <c r="A83" s="257" t="s">
        <v>292</v>
      </c>
      <c r="B83" s="262" t="s">
        <v>293</v>
      </c>
      <c r="C83" s="169">
        <f>+C61+C65+C70+C73+C77+C82</f>
        <v>98415</v>
      </c>
    </row>
    <row r="84" spans="1:3" s="253" customFormat="1" ht="16.5" customHeight="1" thickBot="1">
      <c r="A84" s="263" t="s">
        <v>306</v>
      </c>
      <c r="B84" s="264" t="s">
        <v>294</v>
      </c>
      <c r="C84" s="169">
        <f>+C60+C83</f>
        <v>1118640</v>
      </c>
    </row>
    <row r="85" spans="1:3" s="253" customFormat="1" ht="83.25" customHeight="1">
      <c r="A85" s="4"/>
      <c r="B85" s="5"/>
      <c r="C85" s="170"/>
    </row>
    <row r="86" spans="1:3" ht="16.5" customHeight="1">
      <c r="A86" s="792" t="s">
        <v>44</v>
      </c>
      <c r="B86" s="792"/>
      <c r="C86" s="792"/>
    </row>
    <row r="87" spans="1:3" s="265" customFormat="1" ht="16.5" customHeight="1" thickBot="1">
      <c r="A87" s="794" t="s">
        <v>127</v>
      </c>
      <c r="B87" s="794"/>
      <c r="C87" s="100" t="s">
        <v>172</v>
      </c>
    </row>
    <row r="88" spans="1:3" ht="37.5" customHeight="1" thickBot="1">
      <c r="A88" s="22" t="s">
        <v>71</v>
      </c>
      <c r="B88" s="23" t="s">
        <v>45</v>
      </c>
      <c r="C88" s="34" t="s">
        <v>195</v>
      </c>
    </row>
    <row r="89" spans="1:3" s="252" customFormat="1" ht="12" customHeight="1" thickBot="1">
      <c r="A89" s="30">
        <v>1</v>
      </c>
      <c r="B89" s="31">
        <v>2</v>
      </c>
      <c r="C89" s="32">
        <v>3</v>
      </c>
    </row>
    <row r="90" spans="1:3" ht="12" customHeight="1" thickBot="1">
      <c r="A90" s="21" t="s">
        <v>16</v>
      </c>
      <c r="B90" s="29" t="s">
        <v>309</v>
      </c>
      <c r="C90" s="163">
        <f>SUM(C91:C95)</f>
        <v>764386</v>
      </c>
    </row>
    <row r="91" spans="1:3" ht="12" customHeight="1">
      <c r="A91" s="16" t="s">
        <v>99</v>
      </c>
      <c r="B91" s="9" t="s">
        <v>46</v>
      </c>
      <c r="C91" s="656">
        <v>266276</v>
      </c>
    </row>
    <row r="92" spans="1:3" ht="12" customHeight="1">
      <c r="A92" s="13" t="s">
        <v>100</v>
      </c>
      <c r="B92" s="7" t="s">
        <v>147</v>
      </c>
      <c r="C92" s="594">
        <v>67148</v>
      </c>
    </row>
    <row r="93" spans="1:3" ht="12" customHeight="1">
      <c r="A93" s="13" t="s">
        <v>101</v>
      </c>
      <c r="B93" s="7" t="s">
        <v>122</v>
      </c>
      <c r="C93" s="655">
        <v>357026</v>
      </c>
    </row>
    <row r="94" spans="1:3" ht="12" customHeight="1">
      <c r="A94" s="13" t="s">
        <v>102</v>
      </c>
      <c r="B94" s="10" t="s">
        <v>148</v>
      </c>
      <c r="C94" s="243">
        <v>13500</v>
      </c>
    </row>
    <row r="95" spans="1:3" ht="12" customHeight="1">
      <c r="A95" s="13" t="s">
        <v>113</v>
      </c>
      <c r="B95" s="18" t="s">
        <v>149</v>
      </c>
      <c r="C95" s="655">
        <v>60436</v>
      </c>
    </row>
    <row r="96" spans="1:3" ht="12" customHeight="1">
      <c r="A96" s="13" t="s">
        <v>103</v>
      </c>
      <c r="B96" s="7" t="s">
        <v>310</v>
      </c>
      <c r="C96" s="243"/>
    </row>
    <row r="97" spans="1:3" ht="12" customHeight="1">
      <c r="A97" s="13" t="s">
        <v>104</v>
      </c>
      <c r="B97" s="102" t="s">
        <v>311</v>
      </c>
      <c r="C97" s="243"/>
    </row>
    <row r="98" spans="1:3" ht="12" customHeight="1">
      <c r="A98" s="13" t="s">
        <v>114</v>
      </c>
      <c r="B98" s="103" t="s">
        <v>312</v>
      </c>
      <c r="C98" s="243"/>
    </row>
    <row r="99" spans="1:3" ht="12" customHeight="1">
      <c r="A99" s="13" t="s">
        <v>115</v>
      </c>
      <c r="B99" s="103" t="s">
        <v>313</v>
      </c>
      <c r="C99" s="243"/>
    </row>
    <row r="100" spans="1:3" ht="12" customHeight="1">
      <c r="A100" s="13" t="s">
        <v>116</v>
      </c>
      <c r="B100" s="102" t="s">
        <v>314</v>
      </c>
      <c r="C100" s="655">
        <v>14753</v>
      </c>
    </row>
    <row r="101" spans="1:3" ht="12" customHeight="1">
      <c r="A101" s="13" t="s">
        <v>117</v>
      </c>
      <c r="B101" s="102" t="s">
        <v>315</v>
      </c>
      <c r="C101" s="243"/>
    </row>
    <row r="102" spans="1:3" ht="12" customHeight="1">
      <c r="A102" s="13" t="s">
        <v>119</v>
      </c>
      <c r="B102" s="103" t="s">
        <v>316</v>
      </c>
      <c r="C102" s="243">
        <v>21566</v>
      </c>
    </row>
    <row r="103" spans="1:3" ht="12" customHeight="1">
      <c r="A103" s="12" t="s">
        <v>150</v>
      </c>
      <c r="B103" s="104" t="s">
        <v>317</v>
      </c>
      <c r="C103" s="243"/>
    </row>
    <row r="104" spans="1:3" ht="12" customHeight="1">
      <c r="A104" s="13" t="s">
        <v>307</v>
      </c>
      <c r="B104" s="104" t="s">
        <v>318</v>
      </c>
      <c r="C104" s="243"/>
    </row>
    <row r="105" spans="1:3" ht="12" customHeight="1" thickBot="1">
      <c r="A105" s="17" t="s">
        <v>308</v>
      </c>
      <c r="B105" s="105" t="s">
        <v>319</v>
      </c>
      <c r="C105" s="600">
        <v>23317</v>
      </c>
    </row>
    <row r="106" spans="1:3" ht="12" customHeight="1" thickBot="1">
      <c r="A106" s="19" t="s">
        <v>17</v>
      </c>
      <c r="B106" s="28" t="s">
        <v>320</v>
      </c>
      <c r="C106" s="164">
        <f>+C107+C109+C111</f>
        <v>168511</v>
      </c>
    </row>
    <row r="107" spans="1:3" ht="12" customHeight="1">
      <c r="A107" s="14" t="s">
        <v>105</v>
      </c>
      <c r="B107" s="7" t="s">
        <v>171</v>
      </c>
      <c r="C107" s="657">
        <v>144675</v>
      </c>
    </row>
    <row r="108" spans="1:3" ht="12" customHeight="1">
      <c r="A108" s="14" t="s">
        <v>106</v>
      </c>
      <c r="B108" s="11" t="s">
        <v>324</v>
      </c>
      <c r="C108" s="298">
        <v>125324</v>
      </c>
    </row>
    <row r="109" spans="1:3" ht="12" customHeight="1">
      <c r="A109" s="14" t="s">
        <v>107</v>
      </c>
      <c r="B109" s="11" t="s">
        <v>151</v>
      </c>
      <c r="C109" s="594">
        <v>14388</v>
      </c>
    </row>
    <row r="110" spans="1:3" ht="12" customHeight="1">
      <c r="A110" s="14" t="s">
        <v>108</v>
      </c>
      <c r="B110" s="11" t="s">
        <v>325</v>
      </c>
      <c r="C110" s="601"/>
    </row>
    <row r="111" spans="1:3" ht="12" customHeight="1">
      <c r="A111" s="14" t="s">
        <v>109</v>
      </c>
      <c r="B111" s="161" t="s">
        <v>174</v>
      </c>
      <c r="C111" s="601">
        <v>9448</v>
      </c>
    </row>
    <row r="112" spans="1:3" ht="12" customHeight="1">
      <c r="A112" s="14" t="s">
        <v>118</v>
      </c>
      <c r="B112" s="160" t="s">
        <v>428</v>
      </c>
      <c r="C112" s="601"/>
    </row>
    <row r="113" spans="1:3" ht="12" customHeight="1">
      <c r="A113" s="14" t="s">
        <v>120</v>
      </c>
      <c r="B113" s="250" t="s">
        <v>330</v>
      </c>
      <c r="C113" s="601"/>
    </row>
    <row r="114" spans="1:3" ht="15.75">
      <c r="A114" s="14" t="s">
        <v>152</v>
      </c>
      <c r="B114" s="103" t="s">
        <v>313</v>
      </c>
      <c r="C114" s="601"/>
    </row>
    <row r="115" spans="1:3" ht="12" customHeight="1">
      <c r="A115" s="14" t="s">
        <v>153</v>
      </c>
      <c r="B115" s="103" t="s">
        <v>329</v>
      </c>
      <c r="C115" s="601">
        <v>350</v>
      </c>
    </row>
    <row r="116" spans="1:3" ht="12" customHeight="1">
      <c r="A116" s="14" t="s">
        <v>154</v>
      </c>
      <c r="B116" s="103" t="s">
        <v>328</v>
      </c>
      <c r="C116" s="142"/>
    </row>
    <row r="117" spans="1:3" ht="12" customHeight="1">
      <c r="A117" s="14" t="s">
        <v>321</v>
      </c>
      <c r="B117" s="103" t="s">
        <v>316</v>
      </c>
      <c r="C117" s="142"/>
    </row>
    <row r="118" spans="1:3" ht="12" customHeight="1">
      <c r="A118" s="14" t="s">
        <v>322</v>
      </c>
      <c r="B118" s="103" t="s">
        <v>327</v>
      </c>
      <c r="C118" s="142"/>
    </row>
    <row r="119" spans="1:3" ht="16.5" thickBot="1">
      <c r="A119" s="12" t="s">
        <v>323</v>
      </c>
      <c r="B119" s="103" t="s">
        <v>326</v>
      </c>
      <c r="C119" s="634">
        <v>8498</v>
      </c>
    </row>
    <row r="120" spans="1:3" ht="12" customHeight="1" thickBot="1">
      <c r="A120" s="19" t="s">
        <v>18</v>
      </c>
      <c r="B120" s="98" t="s">
        <v>331</v>
      </c>
      <c r="C120" s="164">
        <f>+C121+C122</f>
        <v>0</v>
      </c>
    </row>
    <row r="121" spans="1:3" ht="12" customHeight="1">
      <c r="A121" s="14" t="s">
        <v>88</v>
      </c>
      <c r="B121" s="8" t="s">
        <v>58</v>
      </c>
      <c r="C121" s="166"/>
    </row>
    <row r="122" spans="1:3" ht="12" customHeight="1" thickBot="1">
      <c r="A122" s="15" t="s">
        <v>89</v>
      </c>
      <c r="B122" s="11" t="s">
        <v>59</v>
      </c>
      <c r="C122" s="167"/>
    </row>
    <row r="123" spans="1:3" ht="12" customHeight="1" thickBot="1">
      <c r="A123" s="19" t="s">
        <v>19</v>
      </c>
      <c r="B123" s="98" t="s">
        <v>332</v>
      </c>
      <c r="C123" s="164">
        <f>+C90+C106+C120</f>
        <v>932897</v>
      </c>
    </row>
    <row r="124" spans="1:3" ht="12" customHeight="1" thickBot="1">
      <c r="A124" s="19" t="s">
        <v>20</v>
      </c>
      <c r="B124" s="98" t="s">
        <v>333</v>
      </c>
      <c r="C124" s="164">
        <f>+C125+C126+C127</f>
        <v>355421</v>
      </c>
    </row>
    <row r="125" spans="1:3" ht="12" customHeight="1">
      <c r="A125" s="14" t="s">
        <v>92</v>
      </c>
      <c r="B125" s="8" t="s">
        <v>334</v>
      </c>
      <c r="C125" s="601">
        <v>258540</v>
      </c>
    </row>
    <row r="126" spans="1:3" ht="12" customHeight="1">
      <c r="A126" s="14" t="s">
        <v>93</v>
      </c>
      <c r="B126" s="8" t="s">
        <v>335</v>
      </c>
      <c r="C126" s="601">
        <v>75000</v>
      </c>
    </row>
    <row r="127" spans="1:3" ht="12" customHeight="1" thickBot="1">
      <c r="A127" s="12" t="s">
        <v>94</v>
      </c>
      <c r="B127" s="6" t="s">
        <v>336</v>
      </c>
      <c r="C127" s="601">
        <v>21881</v>
      </c>
    </row>
    <row r="128" spans="1:3" ht="12" customHeight="1" thickBot="1">
      <c r="A128" s="19" t="s">
        <v>21</v>
      </c>
      <c r="B128" s="98" t="s">
        <v>384</v>
      </c>
      <c r="C128" s="164">
        <f>+C129+C130+C131+C132</f>
        <v>0</v>
      </c>
    </row>
    <row r="129" spans="1:3" ht="12" customHeight="1">
      <c r="A129" s="14" t="s">
        <v>95</v>
      </c>
      <c r="B129" s="8" t="s">
        <v>337</v>
      </c>
      <c r="C129" s="142"/>
    </row>
    <row r="130" spans="1:3" ht="12" customHeight="1">
      <c r="A130" s="14" t="s">
        <v>96</v>
      </c>
      <c r="B130" s="8" t="s">
        <v>338</v>
      </c>
      <c r="C130" s="142"/>
    </row>
    <row r="131" spans="1:3" ht="12" customHeight="1">
      <c r="A131" s="14" t="s">
        <v>240</v>
      </c>
      <c r="B131" s="8" t="s">
        <v>339</v>
      </c>
      <c r="C131" s="142"/>
    </row>
    <row r="132" spans="1:3" ht="12" customHeight="1" thickBot="1">
      <c r="A132" s="12" t="s">
        <v>241</v>
      </c>
      <c r="B132" s="6" t="s">
        <v>340</v>
      </c>
      <c r="C132" s="142"/>
    </row>
    <row r="133" spans="1:3" ht="12" customHeight="1" thickBot="1">
      <c r="A133" s="19" t="s">
        <v>22</v>
      </c>
      <c r="B133" s="98" t="s">
        <v>341</v>
      </c>
      <c r="C133" s="169">
        <f>+C134+C135+C136+C137</f>
        <v>0</v>
      </c>
    </row>
    <row r="134" spans="1:3" ht="12" customHeight="1">
      <c r="A134" s="14" t="s">
        <v>97</v>
      </c>
      <c r="B134" s="8" t="s">
        <v>342</v>
      </c>
      <c r="C134" s="142"/>
    </row>
    <row r="135" spans="1:3" ht="12" customHeight="1">
      <c r="A135" s="14" t="s">
        <v>98</v>
      </c>
      <c r="B135" s="8" t="s">
        <v>352</v>
      </c>
      <c r="C135" s="142"/>
    </row>
    <row r="136" spans="1:3" ht="12" customHeight="1">
      <c r="A136" s="14" t="s">
        <v>253</v>
      </c>
      <c r="B136" s="8" t="s">
        <v>343</v>
      </c>
      <c r="C136" s="142"/>
    </row>
    <row r="137" spans="1:3" ht="12" customHeight="1" thickBot="1">
      <c r="A137" s="12" t="s">
        <v>254</v>
      </c>
      <c r="B137" s="6" t="s">
        <v>344</v>
      </c>
      <c r="C137" s="142"/>
    </row>
    <row r="138" spans="1:3" ht="12" customHeight="1" thickBot="1">
      <c r="A138" s="19" t="s">
        <v>23</v>
      </c>
      <c r="B138" s="98" t="s">
        <v>345</v>
      </c>
      <c r="C138" s="172">
        <f>+C139+C140+C141+C142</f>
        <v>0</v>
      </c>
    </row>
    <row r="139" spans="1:3" ht="12" customHeight="1">
      <c r="A139" s="14" t="s">
        <v>145</v>
      </c>
      <c r="B139" s="8" t="s">
        <v>346</v>
      </c>
      <c r="C139" s="142"/>
    </row>
    <row r="140" spans="1:3" ht="12" customHeight="1">
      <c r="A140" s="14" t="s">
        <v>146</v>
      </c>
      <c r="B140" s="8" t="s">
        <v>347</v>
      </c>
      <c r="C140" s="142"/>
    </row>
    <row r="141" spans="1:3" ht="12" customHeight="1">
      <c r="A141" s="14" t="s">
        <v>173</v>
      </c>
      <c r="B141" s="8" t="s">
        <v>348</v>
      </c>
      <c r="C141" s="142"/>
    </row>
    <row r="142" spans="1:3" ht="12" customHeight="1" thickBot="1">
      <c r="A142" s="14" t="s">
        <v>256</v>
      </c>
      <c r="B142" s="8" t="s">
        <v>349</v>
      </c>
      <c r="C142" s="142"/>
    </row>
    <row r="143" spans="1:9" ht="15" customHeight="1" thickBot="1">
      <c r="A143" s="19" t="s">
        <v>24</v>
      </c>
      <c r="B143" s="98" t="s">
        <v>350</v>
      </c>
      <c r="C143" s="266">
        <f>+C124+C128+C133+C138</f>
        <v>355421</v>
      </c>
      <c r="F143" s="267"/>
      <c r="G143" s="268"/>
      <c r="H143" s="268"/>
      <c r="I143" s="268"/>
    </row>
    <row r="144" spans="1:3" s="253" customFormat="1" ht="12.75" customHeight="1" thickBot="1">
      <c r="A144" s="162" t="s">
        <v>25</v>
      </c>
      <c r="B144" s="237" t="s">
        <v>351</v>
      </c>
      <c r="C144" s="266">
        <f>+C123+C143</f>
        <v>1288318</v>
      </c>
    </row>
    <row r="145" ht="7.5" customHeight="1"/>
    <row r="146" spans="1:3" ht="15.75">
      <c r="A146" s="793" t="s">
        <v>353</v>
      </c>
      <c r="B146" s="793"/>
      <c r="C146" s="793"/>
    </row>
    <row r="147" spans="1:3" ht="15" customHeight="1" thickBot="1">
      <c r="A147" s="791" t="s">
        <v>128</v>
      </c>
      <c r="B147" s="791"/>
      <c r="C147" s="173" t="s">
        <v>172</v>
      </c>
    </row>
    <row r="148" spans="1:4" ht="13.5" customHeight="1" thickBot="1">
      <c r="A148" s="19">
        <v>1</v>
      </c>
      <c r="B148" s="28" t="s">
        <v>354</v>
      </c>
      <c r="C148" s="164">
        <f>+C60-C123</f>
        <v>87328</v>
      </c>
      <c r="D148" s="269"/>
    </row>
    <row r="149" spans="1:3" ht="27.75" customHeight="1" thickBot="1">
      <c r="A149" s="19" t="s">
        <v>17</v>
      </c>
      <c r="B149" s="28" t="s">
        <v>355</v>
      </c>
      <c r="C149" s="164">
        <f>+C83-C143</f>
        <v>-257006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ÖNKÉNT VÁLLALT FELADATAINAK MÉRLEGE
&amp;R&amp;"Times New Roman CE,Félkövér dőlt"&amp;11 3. melléklet  a  36/2014.(XII.2.)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10" sqref="F10"/>
    </sheetView>
  </sheetViews>
  <sheetFormatPr defaultColWidth="9.00390625" defaultRowHeight="12.75"/>
  <cols>
    <col min="1" max="1" width="13.875" style="136" customWidth="1"/>
    <col min="2" max="2" width="79.125" style="137" customWidth="1"/>
    <col min="3" max="3" width="25.00390625" style="137" customWidth="1"/>
    <col min="4" max="16384" width="9.375" style="137" customWidth="1"/>
  </cols>
  <sheetData>
    <row r="1" spans="1:3" s="116" customFormat="1" ht="21" customHeight="1" thickBot="1">
      <c r="A1" s="115"/>
      <c r="B1" s="117"/>
      <c r="C1" s="292" t="s">
        <v>716</v>
      </c>
    </row>
    <row r="2" spans="1:3" s="293" customFormat="1" ht="25.5" customHeight="1">
      <c r="A2" s="244" t="s">
        <v>162</v>
      </c>
      <c r="B2" s="218" t="s">
        <v>471</v>
      </c>
      <c r="C2" s="233" t="s">
        <v>472</v>
      </c>
    </row>
    <row r="3" spans="1:3" s="293" customFormat="1" ht="24.75" thickBot="1">
      <c r="A3" s="285" t="s">
        <v>161</v>
      </c>
      <c r="B3" s="219" t="s">
        <v>417</v>
      </c>
      <c r="C3" s="234" t="s">
        <v>61</v>
      </c>
    </row>
    <row r="4" spans="1:3" s="294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s="295" customFormat="1" ht="12.75" customHeight="1" thickBot="1">
      <c r="A6" s="111">
        <v>1</v>
      </c>
      <c r="B6" s="112">
        <v>2</v>
      </c>
      <c r="C6" s="113">
        <v>3</v>
      </c>
    </row>
    <row r="7" spans="1:3" s="295" customFormat="1" ht="15.75" customHeight="1" thickBot="1">
      <c r="A7" s="123"/>
      <c r="B7" s="124" t="s">
        <v>55</v>
      </c>
      <c r="C7" s="125"/>
    </row>
    <row r="8" spans="1:3" s="235" customFormat="1" ht="12" customHeight="1" thickBot="1">
      <c r="A8" s="111" t="s">
        <v>16</v>
      </c>
      <c r="B8" s="126" t="s">
        <v>393</v>
      </c>
      <c r="C8" s="181">
        <f>SUM(C9:C18)</f>
        <v>177902</v>
      </c>
    </row>
    <row r="9" spans="1:3" s="235" customFormat="1" ht="12" customHeight="1">
      <c r="A9" s="286" t="s">
        <v>99</v>
      </c>
      <c r="B9" s="9" t="s">
        <v>229</v>
      </c>
      <c r="C9" s="224"/>
    </row>
    <row r="10" spans="1:3" s="235" customFormat="1" ht="12" customHeight="1">
      <c r="A10" s="287" t="s">
        <v>100</v>
      </c>
      <c r="B10" s="7" t="s">
        <v>230</v>
      </c>
      <c r="C10" s="597">
        <v>26878</v>
      </c>
    </row>
    <row r="11" spans="1:3" s="235" customFormat="1" ht="12" customHeight="1">
      <c r="A11" s="287" t="s">
        <v>101</v>
      </c>
      <c r="B11" s="7" t="s">
        <v>231</v>
      </c>
      <c r="C11" s="179"/>
    </row>
    <row r="12" spans="1:3" s="235" customFormat="1" ht="12" customHeight="1">
      <c r="A12" s="287" t="s">
        <v>102</v>
      </c>
      <c r="B12" s="7" t="s">
        <v>232</v>
      </c>
      <c r="C12" s="179"/>
    </row>
    <row r="13" spans="1:3" s="235" customFormat="1" ht="12" customHeight="1">
      <c r="A13" s="287" t="s">
        <v>123</v>
      </c>
      <c r="B13" s="7" t="s">
        <v>233</v>
      </c>
      <c r="C13" s="179">
        <v>147000</v>
      </c>
    </row>
    <row r="14" spans="1:3" s="235" customFormat="1" ht="12" customHeight="1">
      <c r="A14" s="287" t="s">
        <v>103</v>
      </c>
      <c r="B14" s="7" t="s">
        <v>394</v>
      </c>
      <c r="C14" s="179">
        <v>3752</v>
      </c>
    </row>
    <row r="15" spans="1:3" s="235" customFormat="1" ht="12" customHeight="1">
      <c r="A15" s="287" t="s">
        <v>104</v>
      </c>
      <c r="B15" s="6" t="s">
        <v>395</v>
      </c>
      <c r="C15" s="179"/>
    </row>
    <row r="16" spans="1:3" s="235" customFormat="1" ht="12" customHeight="1">
      <c r="A16" s="287" t="s">
        <v>114</v>
      </c>
      <c r="B16" s="7" t="s">
        <v>236</v>
      </c>
      <c r="C16" s="225">
        <v>40</v>
      </c>
    </row>
    <row r="17" spans="1:3" s="296" customFormat="1" ht="12" customHeight="1">
      <c r="A17" s="287" t="s">
        <v>115</v>
      </c>
      <c r="B17" s="7" t="s">
        <v>237</v>
      </c>
      <c r="C17" s="179"/>
    </row>
    <row r="18" spans="1:3" s="296" customFormat="1" ht="12" customHeight="1" thickBot="1">
      <c r="A18" s="287" t="s">
        <v>116</v>
      </c>
      <c r="B18" s="6" t="s">
        <v>238</v>
      </c>
      <c r="C18" s="784">
        <f>120+40+72</f>
        <v>232</v>
      </c>
    </row>
    <row r="19" spans="1:3" s="235" customFormat="1" ht="12" customHeight="1" thickBot="1">
      <c r="A19" s="111" t="s">
        <v>17</v>
      </c>
      <c r="B19" s="126" t="s">
        <v>396</v>
      </c>
      <c r="C19" s="181">
        <f>SUM(C20:C22)</f>
        <v>16496</v>
      </c>
    </row>
    <row r="20" spans="1:3" s="296" customFormat="1" ht="12" customHeight="1">
      <c r="A20" s="287" t="s">
        <v>105</v>
      </c>
      <c r="B20" s="8" t="s">
        <v>204</v>
      </c>
      <c r="C20" s="179"/>
    </row>
    <row r="21" spans="1:3" s="296" customFormat="1" ht="12" customHeight="1">
      <c r="A21" s="287" t="s">
        <v>106</v>
      </c>
      <c r="B21" s="7" t="s">
        <v>397</v>
      </c>
      <c r="C21" s="179"/>
    </row>
    <row r="22" spans="1:3" s="296" customFormat="1" ht="12" customHeight="1">
      <c r="A22" s="287" t="s">
        <v>107</v>
      </c>
      <c r="B22" s="7" t="s">
        <v>398</v>
      </c>
      <c r="C22" s="597">
        <v>16496</v>
      </c>
    </row>
    <row r="23" spans="1:3" s="296" customFormat="1" ht="12" customHeight="1" thickBot="1">
      <c r="A23" s="287" t="s">
        <v>108</v>
      </c>
      <c r="B23" s="7" t="s">
        <v>2</v>
      </c>
      <c r="C23" s="179"/>
    </row>
    <row r="24" spans="1:3" s="296" customFormat="1" ht="12" customHeight="1" thickBot="1">
      <c r="A24" s="114" t="s">
        <v>18</v>
      </c>
      <c r="B24" s="98" t="s">
        <v>138</v>
      </c>
      <c r="C24" s="208"/>
    </row>
    <row r="25" spans="1:3" s="296" customFormat="1" ht="12" customHeight="1" thickBot="1">
      <c r="A25" s="114" t="s">
        <v>19</v>
      </c>
      <c r="B25" s="98" t="s">
        <v>399</v>
      </c>
      <c r="C25" s="181">
        <f>+C26+C27</f>
        <v>0</v>
      </c>
    </row>
    <row r="26" spans="1:3" s="296" customFormat="1" ht="12" customHeight="1">
      <c r="A26" s="288" t="s">
        <v>214</v>
      </c>
      <c r="B26" s="289" t="s">
        <v>397</v>
      </c>
      <c r="C26" s="62"/>
    </row>
    <row r="27" spans="1:3" s="296" customFormat="1" ht="12" customHeight="1">
      <c r="A27" s="288" t="s">
        <v>217</v>
      </c>
      <c r="B27" s="290" t="s">
        <v>400</v>
      </c>
      <c r="C27" s="182"/>
    </row>
    <row r="28" spans="1:3" s="296" customFormat="1" ht="12" customHeight="1" thickBot="1">
      <c r="A28" s="287" t="s">
        <v>218</v>
      </c>
      <c r="B28" s="291" t="s">
        <v>401</v>
      </c>
      <c r="C28" s="65"/>
    </row>
    <row r="29" spans="1:3" s="296" customFormat="1" ht="12" customHeight="1" thickBot="1">
      <c r="A29" s="114" t="s">
        <v>20</v>
      </c>
      <c r="B29" s="98" t="s">
        <v>402</v>
      </c>
      <c r="C29" s="181">
        <f>+C30+C31+C32</f>
        <v>0</v>
      </c>
    </row>
    <row r="30" spans="1:3" s="296" customFormat="1" ht="12" customHeight="1">
      <c r="A30" s="288" t="s">
        <v>92</v>
      </c>
      <c r="B30" s="289" t="s">
        <v>243</v>
      </c>
      <c r="C30" s="62"/>
    </row>
    <row r="31" spans="1:3" s="296" customFormat="1" ht="12" customHeight="1">
      <c r="A31" s="288" t="s">
        <v>93</v>
      </c>
      <c r="B31" s="290" t="s">
        <v>244</v>
      </c>
      <c r="C31" s="182"/>
    </row>
    <row r="32" spans="1:3" s="296" customFormat="1" ht="12" customHeight="1" thickBot="1">
      <c r="A32" s="287" t="s">
        <v>94</v>
      </c>
      <c r="B32" s="101" t="s">
        <v>245</v>
      </c>
      <c r="C32" s="65"/>
    </row>
    <row r="33" spans="1:3" s="235" customFormat="1" ht="12" customHeight="1" thickBot="1">
      <c r="A33" s="114" t="s">
        <v>21</v>
      </c>
      <c r="B33" s="98" t="s">
        <v>358</v>
      </c>
      <c r="C33" s="208">
        <f>47272+1575+30+40</f>
        <v>48917</v>
      </c>
    </row>
    <row r="34" spans="1:3" s="235" customFormat="1" ht="12" customHeight="1" thickBot="1">
      <c r="A34" s="114" t="s">
        <v>22</v>
      </c>
      <c r="B34" s="98" t="s">
        <v>403</v>
      </c>
      <c r="C34" s="226"/>
    </row>
    <row r="35" spans="1:3" s="235" customFormat="1" ht="12" customHeight="1" thickBot="1">
      <c r="A35" s="111" t="s">
        <v>23</v>
      </c>
      <c r="B35" s="98" t="s">
        <v>404</v>
      </c>
      <c r="C35" s="227">
        <f>+C8+C19+C24+C25+C29+C33+C34</f>
        <v>243315</v>
      </c>
    </row>
    <row r="36" spans="1:3" s="235" customFormat="1" ht="12" customHeight="1" thickBot="1">
      <c r="A36" s="127" t="s">
        <v>24</v>
      </c>
      <c r="B36" s="98" t="s">
        <v>405</v>
      </c>
      <c r="C36" s="227">
        <f>+C37+C38+C39</f>
        <v>2530</v>
      </c>
    </row>
    <row r="37" spans="1:3" s="235" customFormat="1" ht="12" customHeight="1">
      <c r="A37" s="288" t="s">
        <v>406</v>
      </c>
      <c r="B37" s="289" t="s">
        <v>181</v>
      </c>
      <c r="C37" s="62">
        <v>2530</v>
      </c>
    </row>
    <row r="38" spans="1:3" s="235" customFormat="1" ht="12" customHeight="1">
      <c r="A38" s="288" t="s">
        <v>407</v>
      </c>
      <c r="B38" s="290" t="s">
        <v>3</v>
      </c>
      <c r="C38" s="182"/>
    </row>
    <row r="39" spans="1:3" s="296" customFormat="1" ht="12" customHeight="1" thickBot="1">
      <c r="A39" s="287" t="s">
        <v>408</v>
      </c>
      <c r="B39" s="101" t="s">
        <v>409</v>
      </c>
      <c r="C39" s="65"/>
    </row>
    <row r="40" spans="1:3" s="296" customFormat="1" ht="15" customHeight="1" thickBot="1">
      <c r="A40" s="127" t="s">
        <v>25</v>
      </c>
      <c r="B40" s="128" t="s">
        <v>410</v>
      </c>
      <c r="C40" s="230">
        <f>+C35+C36</f>
        <v>245845</v>
      </c>
    </row>
    <row r="41" spans="1:3" s="296" customFormat="1" ht="15" customHeight="1">
      <c r="A41" s="129"/>
      <c r="B41" s="130"/>
      <c r="C41" s="228"/>
    </row>
    <row r="42" spans="1:3" ht="13.5" thickBot="1">
      <c r="A42" s="131"/>
      <c r="B42" s="132"/>
      <c r="C42" s="229"/>
    </row>
    <row r="43" spans="1:3" s="295" customFormat="1" ht="16.5" customHeight="1" thickBot="1">
      <c r="A43" s="133"/>
      <c r="B43" s="134" t="s">
        <v>56</v>
      </c>
      <c r="C43" s="230"/>
    </row>
    <row r="44" spans="1:3" s="297" customFormat="1" ht="12" customHeight="1" thickBot="1">
      <c r="A44" s="114" t="s">
        <v>16</v>
      </c>
      <c r="B44" s="98" t="s">
        <v>411</v>
      </c>
      <c r="C44" s="181">
        <f>SUM(C45:C49)</f>
        <v>511415</v>
      </c>
    </row>
    <row r="45" spans="1:3" ht="12" customHeight="1">
      <c r="A45" s="287" t="s">
        <v>99</v>
      </c>
      <c r="B45" s="8" t="s">
        <v>46</v>
      </c>
      <c r="C45" s="719">
        <f>SUM(224468+4518+100+4097+27+250+98+502+669+600-551-1200+594+94+31+57-150+399+2442+1003+2198+2196)</f>
        <v>242442</v>
      </c>
    </row>
    <row r="46" spans="1:3" ht="12" customHeight="1">
      <c r="A46" s="287" t="s">
        <v>100</v>
      </c>
      <c r="B46" s="7" t="s">
        <v>147</v>
      </c>
      <c r="C46" s="720">
        <f>SUM(59686+1312+1106+68+136+181-149-324-3857+161+26+9+15-41+659+271+594+593)</f>
        <v>60446</v>
      </c>
    </row>
    <row r="47" spans="1:3" ht="12" customHeight="1">
      <c r="A47" s="287" t="s">
        <v>101</v>
      </c>
      <c r="B47" s="7" t="s">
        <v>122</v>
      </c>
      <c r="C47" s="720">
        <f>SUM(205018+62+96+230+70-600+700+3857-1237+189+145-9+6)</f>
        <v>208527</v>
      </c>
    </row>
    <row r="48" spans="1:3" ht="12" customHeight="1">
      <c r="A48" s="287" t="s">
        <v>102</v>
      </c>
      <c r="B48" s="7" t="s">
        <v>148</v>
      </c>
      <c r="C48" s="64"/>
    </row>
    <row r="49" spans="1:3" ht="12" customHeight="1" thickBot="1">
      <c r="A49" s="287" t="s">
        <v>123</v>
      </c>
      <c r="B49" s="7" t="s">
        <v>149</v>
      </c>
      <c r="C49" s="64"/>
    </row>
    <row r="50" spans="1:3" ht="12" customHeight="1" thickBot="1">
      <c r="A50" s="114" t="s">
        <v>17</v>
      </c>
      <c r="B50" s="98" t="s">
        <v>412</v>
      </c>
      <c r="C50" s="181">
        <f>SUM(C51:C53)</f>
        <v>8966</v>
      </c>
    </row>
    <row r="51" spans="1:3" s="297" customFormat="1" ht="12" customHeight="1">
      <c r="A51" s="287" t="s">
        <v>105</v>
      </c>
      <c r="B51" s="8" t="s">
        <v>171</v>
      </c>
      <c r="C51" s="62">
        <f>4570+1237+159+1500</f>
        <v>7466</v>
      </c>
    </row>
    <row r="52" spans="1:3" ht="12" customHeight="1">
      <c r="A52" s="287" t="s">
        <v>106</v>
      </c>
      <c r="B52" s="7" t="s">
        <v>151</v>
      </c>
      <c r="C52" s="64">
        <v>1500</v>
      </c>
    </row>
    <row r="53" spans="1:3" ht="12" customHeight="1">
      <c r="A53" s="287" t="s">
        <v>107</v>
      </c>
      <c r="B53" s="7" t="s">
        <v>57</v>
      </c>
      <c r="C53" s="64"/>
    </row>
    <row r="54" spans="1:3" ht="12" customHeight="1" thickBot="1">
      <c r="A54" s="287" t="s">
        <v>108</v>
      </c>
      <c r="B54" s="7" t="s">
        <v>4</v>
      </c>
      <c r="C54" s="64"/>
    </row>
    <row r="55" spans="1:3" ht="15" customHeight="1" thickBot="1">
      <c r="A55" s="114" t="s">
        <v>18</v>
      </c>
      <c r="B55" s="135" t="s">
        <v>413</v>
      </c>
      <c r="C55" s="231">
        <f>+C44+C50</f>
        <v>520381</v>
      </c>
    </row>
    <row r="56" ht="13.5" thickBot="1">
      <c r="C56" s="232"/>
    </row>
    <row r="57" spans="1:3" ht="15" customHeight="1" thickBot="1">
      <c r="A57" s="138" t="s">
        <v>164</v>
      </c>
      <c r="B57" s="139"/>
      <c r="C57" s="311">
        <v>123.1</v>
      </c>
    </row>
    <row r="58" spans="1:3" ht="14.25" customHeight="1" thickBot="1">
      <c r="A58" s="138" t="s">
        <v>165</v>
      </c>
      <c r="B58" s="139"/>
      <c r="C58" s="96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9" sqref="G9"/>
    </sheetView>
  </sheetViews>
  <sheetFormatPr defaultColWidth="9.00390625" defaultRowHeight="12.75"/>
  <cols>
    <col min="1" max="1" width="13.875" style="136" customWidth="1"/>
    <col min="2" max="2" width="79.125" style="137" customWidth="1"/>
    <col min="3" max="3" width="25.00390625" style="137" customWidth="1"/>
    <col min="4" max="16384" width="9.375" style="137" customWidth="1"/>
  </cols>
  <sheetData>
    <row r="1" spans="1:3" s="116" customFormat="1" ht="21" customHeight="1" thickBot="1">
      <c r="A1" s="115"/>
      <c r="B1" s="117"/>
      <c r="C1" s="292" t="s">
        <v>717</v>
      </c>
    </row>
    <row r="2" spans="1:3" s="293" customFormat="1" ht="25.5" customHeight="1">
      <c r="A2" s="244" t="s">
        <v>162</v>
      </c>
      <c r="B2" s="218" t="s">
        <v>474</v>
      </c>
      <c r="C2" s="233" t="s">
        <v>473</v>
      </c>
    </row>
    <row r="3" spans="1:3" s="293" customFormat="1" ht="24.75" thickBot="1">
      <c r="A3" s="285" t="s">
        <v>161</v>
      </c>
      <c r="B3" s="219" t="s">
        <v>392</v>
      </c>
      <c r="C3" s="234" t="s">
        <v>51</v>
      </c>
    </row>
    <row r="4" spans="1:3" s="294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s="295" customFormat="1" ht="12.75" customHeight="1" thickBot="1">
      <c r="A6" s="111">
        <v>1</v>
      </c>
      <c r="B6" s="112">
        <v>2</v>
      </c>
      <c r="C6" s="113">
        <v>3</v>
      </c>
    </row>
    <row r="7" spans="1:3" s="295" customFormat="1" ht="15.75" customHeight="1" thickBot="1">
      <c r="A7" s="123"/>
      <c r="B7" s="124" t="s">
        <v>55</v>
      </c>
      <c r="C7" s="125"/>
    </row>
    <row r="8" spans="1:3" s="235" customFormat="1" ht="12" customHeight="1" thickBot="1">
      <c r="A8" s="111" t="s">
        <v>16</v>
      </c>
      <c r="B8" s="126" t="s">
        <v>393</v>
      </c>
      <c r="C8" s="181">
        <f>SUM(C9:C18)</f>
        <v>8947</v>
      </c>
    </row>
    <row r="9" spans="1:3" s="235" customFormat="1" ht="12" customHeight="1">
      <c r="A9" s="286" t="s">
        <v>99</v>
      </c>
      <c r="B9" s="9" t="s">
        <v>229</v>
      </c>
      <c r="C9" s="224"/>
    </row>
    <row r="10" spans="1:3" s="235" customFormat="1" ht="12" customHeight="1">
      <c r="A10" s="287" t="s">
        <v>100</v>
      </c>
      <c r="B10" s="7" t="s">
        <v>230</v>
      </c>
      <c r="C10" s="179">
        <f>SUM(4150+906)</f>
        <v>5056</v>
      </c>
    </row>
    <row r="11" spans="1:3" s="235" customFormat="1" ht="12" customHeight="1">
      <c r="A11" s="287" t="s">
        <v>101</v>
      </c>
      <c r="B11" s="7" t="s">
        <v>231</v>
      </c>
      <c r="C11" s="179"/>
    </row>
    <row r="12" spans="1:3" s="235" customFormat="1" ht="12" customHeight="1">
      <c r="A12" s="287" t="s">
        <v>102</v>
      </c>
      <c r="B12" s="7" t="s">
        <v>232</v>
      </c>
      <c r="C12" s="179"/>
    </row>
    <row r="13" spans="1:3" s="235" customFormat="1" ht="12" customHeight="1">
      <c r="A13" s="287" t="s">
        <v>123</v>
      </c>
      <c r="B13" s="7" t="s">
        <v>233</v>
      </c>
      <c r="C13" s="179">
        <f>SUM(1900+89)</f>
        <v>1989</v>
      </c>
    </row>
    <row r="14" spans="1:3" s="235" customFormat="1" ht="12" customHeight="1">
      <c r="A14" s="287" t="s">
        <v>103</v>
      </c>
      <c r="B14" s="7" t="s">
        <v>394</v>
      </c>
      <c r="C14" s="179">
        <f>SUM(1633+245+24)</f>
        <v>1902</v>
      </c>
    </row>
    <row r="15" spans="1:3" s="235" customFormat="1" ht="12" customHeight="1">
      <c r="A15" s="287" t="s">
        <v>104</v>
      </c>
      <c r="B15" s="6" t="s">
        <v>395</v>
      </c>
      <c r="C15" s="179"/>
    </row>
    <row r="16" spans="1:3" s="235" customFormat="1" ht="12" customHeight="1">
      <c r="A16" s="287" t="s">
        <v>114</v>
      </c>
      <c r="B16" s="7" t="s">
        <v>236</v>
      </c>
      <c r="C16" s="225"/>
    </row>
    <row r="17" spans="1:3" s="296" customFormat="1" ht="12" customHeight="1">
      <c r="A17" s="287" t="s">
        <v>115</v>
      </c>
      <c r="B17" s="7" t="s">
        <v>237</v>
      </c>
      <c r="C17" s="179"/>
    </row>
    <row r="18" spans="1:3" s="296" customFormat="1" ht="12" customHeight="1" thickBot="1">
      <c r="A18" s="287" t="s">
        <v>116</v>
      </c>
      <c r="B18" s="6" t="s">
        <v>238</v>
      </c>
      <c r="C18" s="180"/>
    </row>
    <row r="19" spans="1:3" s="235" customFormat="1" ht="12" customHeight="1" thickBot="1">
      <c r="A19" s="111" t="s">
        <v>17</v>
      </c>
      <c r="B19" s="126" t="s">
        <v>396</v>
      </c>
      <c r="C19" s="181">
        <f>SUM(C20:C22)</f>
        <v>495</v>
      </c>
    </row>
    <row r="20" spans="1:3" s="296" customFormat="1" ht="12" customHeight="1">
      <c r="A20" s="287" t="s">
        <v>105</v>
      </c>
      <c r="B20" s="8" t="s">
        <v>204</v>
      </c>
      <c r="C20" s="179"/>
    </row>
    <row r="21" spans="1:3" s="296" customFormat="1" ht="12" customHeight="1">
      <c r="A21" s="287" t="s">
        <v>106</v>
      </c>
      <c r="B21" s="7" t="s">
        <v>397</v>
      </c>
      <c r="C21" s="179"/>
    </row>
    <row r="22" spans="1:3" s="296" customFormat="1" ht="12" customHeight="1">
      <c r="A22" s="287" t="s">
        <v>107</v>
      </c>
      <c r="B22" s="7" t="s">
        <v>398</v>
      </c>
      <c r="C22" s="721">
        <f>75+319+101</f>
        <v>495</v>
      </c>
    </row>
    <row r="23" spans="1:3" s="296" customFormat="1" ht="12" customHeight="1" thickBot="1">
      <c r="A23" s="287" t="s">
        <v>108</v>
      </c>
      <c r="B23" s="7" t="s">
        <v>2</v>
      </c>
      <c r="C23" s="179"/>
    </row>
    <row r="24" spans="1:3" s="296" customFormat="1" ht="12" customHeight="1" thickBot="1">
      <c r="A24" s="114" t="s">
        <v>18</v>
      </c>
      <c r="B24" s="98" t="s">
        <v>138</v>
      </c>
      <c r="C24" s="208"/>
    </row>
    <row r="25" spans="1:3" s="296" customFormat="1" ht="12" customHeight="1" thickBot="1">
      <c r="A25" s="114" t="s">
        <v>19</v>
      </c>
      <c r="B25" s="98" t="s">
        <v>399</v>
      </c>
      <c r="C25" s="181">
        <f>+C26+C27</f>
        <v>0</v>
      </c>
    </row>
    <row r="26" spans="1:3" s="296" customFormat="1" ht="12" customHeight="1">
      <c r="A26" s="288" t="s">
        <v>214</v>
      </c>
      <c r="B26" s="289" t="s">
        <v>397</v>
      </c>
      <c r="C26" s="62"/>
    </row>
    <row r="27" spans="1:3" s="296" customFormat="1" ht="12" customHeight="1">
      <c r="A27" s="288" t="s">
        <v>217</v>
      </c>
      <c r="B27" s="290" t="s">
        <v>400</v>
      </c>
      <c r="C27" s="182"/>
    </row>
    <row r="28" spans="1:3" s="296" customFormat="1" ht="12" customHeight="1" thickBot="1">
      <c r="A28" s="287" t="s">
        <v>218</v>
      </c>
      <c r="B28" s="291" t="s">
        <v>401</v>
      </c>
      <c r="C28" s="65"/>
    </row>
    <row r="29" spans="1:3" s="296" customFormat="1" ht="12" customHeight="1" thickBot="1">
      <c r="A29" s="114" t="s">
        <v>20</v>
      </c>
      <c r="B29" s="98" t="s">
        <v>402</v>
      </c>
      <c r="C29" s="181">
        <f>+C30+C31+C32</f>
        <v>0</v>
      </c>
    </row>
    <row r="30" spans="1:3" s="296" customFormat="1" ht="12" customHeight="1">
      <c r="A30" s="288" t="s">
        <v>92</v>
      </c>
      <c r="B30" s="289" t="s">
        <v>243</v>
      </c>
      <c r="C30" s="62"/>
    </row>
    <row r="31" spans="1:3" s="296" customFormat="1" ht="12" customHeight="1">
      <c r="A31" s="288" t="s">
        <v>93</v>
      </c>
      <c r="B31" s="290" t="s">
        <v>244</v>
      </c>
      <c r="C31" s="182"/>
    </row>
    <row r="32" spans="1:3" s="296" customFormat="1" ht="12" customHeight="1" thickBot="1">
      <c r="A32" s="287" t="s">
        <v>94</v>
      </c>
      <c r="B32" s="101" t="s">
        <v>245</v>
      </c>
      <c r="C32" s="65"/>
    </row>
    <row r="33" spans="1:3" s="235" customFormat="1" ht="12" customHeight="1" thickBot="1">
      <c r="A33" s="114" t="s">
        <v>21</v>
      </c>
      <c r="B33" s="98" t="s">
        <v>358</v>
      </c>
      <c r="C33" s="208">
        <v>395</v>
      </c>
    </row>
    <row r="34" spans="1:3" s="235" customFormat="1" ht="12" customHeight="1" thickBot="1">
      <c r="A34" s="114" t="s">
        <v>22</v>
      </c>
      <c r="B34" s="98" t="s">
        <v>403</v>
      </c>
      <c r="C34" s="226"/>
    </row>
    <row r="35" spans="1:3" s="235" customFormat="1" ht="12" customHeight="1" thickBot="1">
      <c r="A35" s="111" t="s">
        <v>23</v>
      </c>
      <c r="B35" s="98" t="s">
        <v>404</v>
      </c>
      <c r="C35" s="227">
        <f>+C8+C19+C24+C25+C29+C33+C34</f>
        <v>9837</v>
      </c>
    </row>
    <row r="36" spans="1:3" s="235" customFormat="1" ht="12" customHeight="1" thickBot="1">
      <c r="A36" s="127" t="s">
        <v>24</v>
      </c>
      <c r="B36" s="98" t="s">
        <v>405</v>
      </c>
      <c r="C36" s="227">
        <f>+C37+C38+C39</f>
        <v>1050</v>
      </c>
    </row>
    <row r="37" spans="1:3" s="235" customFormat="1" ht="12" customHeight="1">
      <c r="A37" s="288" t="s">
        <v>406</v>
      </c>
      <c r="B37" s="289" t="s">
        <v>181</v>
      </c>
      <c r="C37" s="62">
        <v>1050</v>
      </c>
    </row>
    <row r="38" spans="1:3" s="235" customFormat="1" ht="12" customHeight="1">
      <c r="A38" s="288" t="s">
        <v>407</v>
      </c>
      <c r="B38" s="290" t="s">
        <v>3</v>
      </c>
      <c r="C38" s="182"/>
    </row>
    <row r="39" spans="1:3" s="296" customFormat="1" ht="12" customHeight="1" thickBot="1">
      <c r="A39" s="287" t="s">
        <v>408</v>
      </c>
      <c r="B39" s="101" t="s">
        <v>409</v>
      </c>
      <c r="C39" s="65"/>
    </row>
    <row r="40" spans="1:3" s="296" customFormat="1" ht="15" customHeight="1" thickBot="1">
      <c r="A40" s="127" t="s">
        <v>25</v>
      </c>
      <c r="B40" s="128" t="s">
        <v>410</v>
      </c>
      <c r="C40" s="230">
        <f>+C35+C36</f>
        <v>10887</v>
      </c>
    </row>
    <row r="41" spans="1:3" s="296" customFormat="1" ht="15" customHeight="1">
      <c r="A41" s="129"/>
      <c r="B41" s="130"/>
      <c r="C41" s="228"/>
    </row>
    <row r="42" spans="1:3" ht="13.5" thickBot="1">
      <c r="A42" s="131"/>
      <c r="B42" s="132"/>
      <c r="C42" s="229"/>
    </row>
    <row r="43" spans="1:3" s="295" customFormat="1" ht="16.5" customHeight="1" thickBot="1">
      <c r="A43" s="133"/>
      <c r="B43" s="134" t="s">
        <v>56</v>
      </c>
      <c r="C43" s="230"/>
    </row>
    <row r="44" spans="1:3" s="297" customFormat="1" ht="12" customHeight="1" thickBot="1">
      <c r="A44" s="114" t="s">
        <v>16</v>
      </c>
      <c r="B44" s="98" t="s">
        <v>411</v>
      </c>
      <c r="C44" s="181">
        <f>SUM(C45:C49)</f>
        <v>54189</v>
      </c>
    </row>
    <row r="45" spans="1:3" ht="12" customHeight="1">
      <c r="A45" s="287" t="s">
        <v>99</v>
      </c>
      <c r="B45" s="8" t="s">
        <v>46</v>
      </c>
      <c r="C45" s="719">
        <f>SUM(30227+342+791+66+319+20+88+514+1168)</f>
        <v>33535</v>
      </c>
    </row>
    <row r="46" spans="1:3" ht="12" customHeight="1">
      <c r="A46" s="287" t="s">
        <v>100</v>
      </c>
      <c r="B46" s="7" t="s">
        <v>147</v>
      </c>
      <c r="C46" s="720">
        <f>SUM(8049+122+214+9-712+13+138+316)</f>
        <v>8149</v>
      </c>
    </row>
    <row r="47" spans="1:3" ht="12" customHeight="1">
      <c r="A47" s="287" t="s">
        <v>101</v>
      </c>
      <c r="B47" s="7" t="s">
        <v>122</v>
      </c>
      <c r="C47" s="720">
        <f>SUM(10850+900+137-74-20+712)</f>
        <v>12505</v>
      </c>
    </row>
    <row r="48" spans="1:3" ht="12" customHeight="1">
      <c r="A48" s="287" t="s">
        <v>102</v>
      </c>
      <c r="B48" s="7" t="s">
        <v>148</v>
      </c>
      <c r="C48" s="64"/>
    </row>
    <row r="49" spans="1:3" ht="12" customHeight="1" thickBot="1">
      <c r="A49" s="287" t="s">
        <v>123</v>
      </c>
      <c r="B49" s="7" t="s">
        <v>149</v>
      </c>
      <c r="C49" s="64"/>
    </row>
    <row r="50" spans="1:3" ht="12" customHeight="1" thickBot="1">
      <c r="A50" s="114" t="s">
        <v>17</v>
      </c>
      <c r="B50" s="98" t="s">
        <v>412</v>
      </c>
      <c r="C50" s="181">
        <f>SUM(C51:C53)</f>
        <v>104</v>
      </c>
    </row>
    <row r="51" spans="1:3" s="297" customFormat="1" ht="12" customHeight="1">
      <c r="A51" s="287" t="s">
        <v>105</v>
      </c>
      <c r="B51" s="8" t="s">
        <v>171</v>
      </c>
      <c r="C51" s="62">
        <f>30+74</f>
        <v>104</v>
      </c>
    </row>
    <row r="52" spans="1:3" ht="12" customHeight="1">
      <c r="A52" s="287" t="s">
        <v>106</v>
      </c>
      <c r="B52" s="7" t="s">
        <v>151</v>
      </c>
      <c r="C52" s="64"/>
    </row>
    <row r="53" spans="1:3" ht="12" customHeight="1">
      <c r="A53" s="287" t="s">
        <v>107</v>
      </c>
      <c r="B53" s="7" t="s">
        <v>57</v>
      </c>
      <c r="C53" s="64"/>
    </row>
    <row r="54" spans="1:3" ht="12" customHeight="1" thickBot="1">
      <c r="A54" s="287" t="s">
        <v>108</v>
      </c>
      <c r="B54" s="7" t="s">
        <v>4</v>
      </c>
      <c r="C54" s="64"/>
    </row>
    <row r="55" spans="1:3" ht="15" customHeight="1" thickBot="1">
      <c r="A55" s="114" t="s">
        <v>18</v>
      </c>
      <c r="B55" s="135" t="s">
        <v>413</v>
      </c>
      <c r="C55" s="231">
        <f>+C44+C50</f>
        <v>54293</v>
      </c>
    </row>
    <row r="56" ht="13.5" thickBot="1">
      <c r="C56" s="232"/>
    </row>
    <row r="57" spans="1:3" ht="15" customHeight="1" thickBot="1">
      <c r="A57" s="138" t="s">
        <v>164</v>
      </c>
      <c r="B57" s="139"/>
      <c r="C57" s="96">
        <v>19</v>
      </c>
    </row>
    <row r="58" spans="1:3" ht="14.25" customHeight="1" thickBot="1">
      <c r="A58" s="138" t="s">
        <v>165</v>
      </c>
      <c r="B58" s="139"/>
      <c r="C58" s="96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4" sqref="G14"/>
    </sheetView>
  </sheetViews>
  <sheetFormatPr defaultColWidth="9.00390625" defaultRowHeight="12.75"/>
  <cols>
    <col min="1" max="1" width="13.875" style="136" customWidth="1"/>
    <col min="2" max="2" width="79.125" style="137" customWidth="1"/>
    <col min="3" max="3" width="25.00390625" style="137" customWidth="1"/>
    <col min="4" max="16384" width="9.375" style="137" customWidth="1"/>
  </cols>
  <sheetData>
    <row r="1" spans="1:3" s="116" customFormat="1" ht="21" customHeight="1" thickBot="1">
      <c r="A1" s="115"/>
      <c r="B1" s="117"/>
      <c r="C1" s="292" t="s">
        <v>718</v>
      </c>
    </row>
    <row r="2" spans="1:3" s="293" customFormat="1" ht="25.5" customHeight="1">
      <c r="A2" s="244" t="s">
        <v>162</v>
      </c>
      <c r="B2" s="218" t="s">
        <v>474</v>
      </c>
      <c r="C2" s="233" t="s">
        <v>473</v>
      </c>
    </row>
    <row r="3" spans="1:3" s="293" customFormat="1" ht="24.75" thickBot="1">
      <c r="A3" s="285" t="s">
        <v>161</v>
      </c>
      <c r="B3" s="219" t="s">
        <v>416</v>
      </c>
      <c r="C3" s="234" t="s">
        <v>60</v>
      </c>
    </row>
    <row r="4" spans="1:3" s="294" customFormat="1" ht="15.75" customHeight="1" thickBot="1">
      <c r="A4" s="119"/>
      <c r="B4" s="119"/>
      <c r="C4" s="120" t="s">
        <v>52</v>
      </c>
    </row>
    <row r="5" spans="1:3" ht="13.5" thickBot="1">
      <c r="A5" s="245" t="s">
        <v>163</v>
      </c>
      <c r="B5" s="121" t="s">
        <v>53</v>
      </c>
      <c r="C5" s="122" t="s">
        <v>54</v>
      </c>
    </row>
    <row r="6" spans="1:3" s="295" customFormat="1" ht="12.75" customHeight="1" thickBot="1">
      <c r="A6" s="111">
        <v>1</v>
      </c>
      <c r="B6" s="112">
        <v>2</v>
      </c>
      <c r="C6" s="113">
        <v>3</v>
      </c>
    </row>
    <row r="7" spans="1:3" s="295" customFormat="1" ht="15.75" customHeight="1" thickBot="1">
      <c r="A7" s="123"/>
      <c r="B7" s="124" t="s">
        <v>55</v>
      </c>
      <c r="C7" s="125"/>
    </row>
    <row r="8" spans="1:3" s="235" customFormat="1" ht="12" customHeight="1" thickBot="1">
      <c r="A8" s="111" t="s">
        <v>16</v>
      </c>
      <c r="B8" s="126" t="s">
        <v>393</v>
      </c>
      <c r="C8" s="181">
        <f>SUM(C9:C18)</f>
        <v>8947</v>
      </c>
    </row>
    <row r="9" spans="1:3" s="235" customFormat="1" ht="12" customHeight="1">
      <c r="A9" s="286" t="s">
        <v>99</v>
      </c>
      <c r="B9" s="9" t="s">
        <v>229</v>
      </c>
      <c r="C9" s="224"/>
    </row>
    <row r="10" spans="1:3" s="235" customFormat="1" ht="12" customHeight="1">
      <c r="A10" s="287" t="s">
        <v>100</v>
      </c>
      <c r="B10" s="7" t="s">
        <v>230</v>
      </c>
      <c r="C10" s="179">
        <f>SUM(4150+906)</f>
        <v>5056</v>
      </c>
    </row>
    <row r="11" spans="1:3" s="235" customFormat="1" ht="12" customHeight="1">
      <c r="A11" s="287" t="s">
        <v>101</v>
      </c>
      <c r="B11" s="7" t="s">
        <v>231</v>
      </c>
      <c r="C11" s="179"/>
    </row>
    <row r="12" spans="1:3" s="235" customFormat="1" ht="12" customHeight="1">
      <c r="A12" s="287" t="s">
        <v>102</v>
      </c>
      <c r="B12" s="7" t="s">
        <v>232</v>
      </c>
      <c r="C12" s="179"/>
    </row>
    <row r="13" spans="1:3" s="235" customFormat="1" ht="12" customHeight="1">
      <c r="A13" s="287" t="s">
        <v>123</v>
      </c>
      <c r="B13" s="7" t="s">
        <v>233</v>
      </c>
      <c r="C13" s="179">
        <f>SUM(1900+89)</f>
        <v>1989</v>
      </c>
    </row>
    <row r="14" spans="1:3" s="235" customFormat="1" ht="12" customHeight="1">
      <c r="A14" s="287" t="s">
        <v>103</v>
      </c>
      <c r="B14" s="7" t="s">
        <v>394</v>
      </c>
      <c r="C14" s="179">
        <f>SUM(1633+245+24)</f>
        <v>1902</v>
      </c>
    </row>
    <row r="15" spans="1:3" s="235" customFormat="1" ht="12" customHeight="1">
      <c r="A15" s="287" t="s">
        <v>104</v>
      </c>
      <c r="B15" s="6" t="s">
        <v>395</v>
      </c>
      <c r="C15" s="179"/>
    </row>
    <row r="16" spans="1:3" s="235" customFormat="1" ht="12" customHeight="1">
      <c r="A16" s="287" t="s">
        <v>114</v>
      </c>
      <c r="B16" s="7" t="s">
        <v>236</v>
      </c>
      <c r="C16" s="225"/>
    </row>
    <row r="17" spans="1:3" s="296" customFormat="1" ht="12" customHeight="1">
      <c r="A17" s="287" t="s">
        <v>115</v>
      </c>
      <c r="B17" s="7" t="s">
        <v>237</v>
      </c>
      <c r="C17" s="179"/>
    </row>
    <row r="18" spans="1:3" s="296" customFormat="1" ht="12" customHeight="1" thickBot="1">
      <c r="A18" s="287" t="s">
        <v>116</v>
      </c>
      <c r="B18" s="6" t="s">
        <v>238</v>
      </c>
      <c r="C18" s="180"/>
    </row>
    <row r="19" spans="1:3" s="235" customFormat="1" ht="12" customHeight="1" thickBot="1">
      <c r="A19" s="111" t="s">
        <v>17</v>
      </c>
      <c r="B19" s="126" t="s">
        <v>396</v>
      </c>
      <c r="C19" s="181">
        <f>SUM(C20:C22)</f>
        <v>495</v>
      </c>
    </row>
    <row r="20" spans="1:3" s="296" customFormat="1" ht="12" customHeight="1">
      <c r="A20" s="287" t="s">
        <v>105</v>
      </c>
      <c r="B20" s="8" t="s">
        <v>204</v>
      </c>
      <c r="C20" s="179"/>
    </row>
    <row r="21" spans="1:3" s="296" customFormat="1" ht="12" customHeight="1">
      <c r="A21" s="287" t="s">
        <v>106</v>
      </c>
      <c r="B21" s="7" t="s">
        <v>397</v>
      </c>
      <c r="C21" s="179"/>
    </row>
    <row r="22" spans="1:3" s="296" customFormat="1" ht="12" customHeight="1">
      <c r="A22" s="287" t="s">
        <v>107</v>
      </c>
      <c r="B22" s="7" t="s">
        <v>398</v>
      </c>
      <c r="C22" s="721">
        <f>75+319+101</f>
        <v>495</v>
      </c>
    </row>
    <row r="23" spans="1:3" s="296" customFormat="1" ht="12" customHeight="1" thickBot="1">
      <c r="A23" s="287" t="s">
        <v>108</v>
      </c>
      <c r="B23" s="7" t="s">
        <v>2</v>
      </c>
      <c r="C23" s="179"/>
    </row>
    <row r="24" spans="1:3" s="296" customFormat="1" ht="12" customHeight="1" thickBot="1">
      <c r="A24" s="114" t="s">
        <v>18</v>
      </c>
      <c r="B24" s="98" t="s">
        <v>138</v>
      </c>
      <c r="C24" s="208"/>
    </row>
    <row r="25" spans="1:3" s="296" customFormat="1" ht="12" customHeight="1" thickBot="1">
      <c r="A25" s="114" t="s">
        <v>19</v>
      </c>
      <c r="B25" s="98" t="s">
        <v>399</v>
      </c>
      <c r="C25" s="181">
        <f>+C26+C27</f>
        <v>0</v>
      </c>
    </row>
    <row r="26" spans="1:3" s="296" customFormat="1" ht="12" customHeight="1">
      <c r="A26" s="288" t="s">
        <v>214</v>
      </c>
      <c r="B26" s="289" t="s">
        <v>397</v>
      </c>
      <c r="C26" s="62"/>
    </row>
    <row r="27" spans="1:3" s="296" customFormat="1" ht="12" customHeight="1">
      <c r="A27" s="288" t="s">
        <v>217</v>
      </c>
      <c r="B27" s="290" t="s">
        <v>400</v>
      </c>
      <c r="C27" s="182"/>
    </row>
    <row r="28" spans="1:3" s="296" customFormat="1" ht="12" customHeight="1" thickBot="1">
      <c r="A28" s="287" t="s">
        <v>218</v>
      </c>
      <c r="B28" s="291" t="s">
        <v>401</v>
      </c>
      <c r="C28" s="65"/>
    </row>
    <row r="29" spans="1:3" s="296" customFormat="1" ht="12" customHeight="1" thickBot="1">
      <c r="A29" s="114" t="s">
        <v>20</v>
      </c>
      <c r="B29" s="98" t="s">
        <v>402</v>
      </c>
      <c r="C29" s="181">
        <f>+C30+C31+C32</f>
        <v>0</v>
      </c>
    </row>
    <row r="30" spans="1:3" s="296" customFormat="1" ht="12" customHeight="1">
      <c r="A30" s="288" t="s">
        <v>92</v>
      </c>
      <c r="B30" s="289" t="s">
        <v>243</v>
      </c>
      <c r="C30" s="62"/>
    </row>
    <row r="31" spans="1:3" s="296" customFormat="1" ht="12" customHeight="1">
      <c r="A31" s="288" t="s">
        <v>93</v>
      </c>
      <c r="B31" s="290" t="s">
        <v>244</v>
      </c>
      <c r="C31" s="182"/>
    </row>
    <row r="32" spans="1:3" s="296" customFormat="1" ht="12" customHeight="1" thickBot="1">
      <c r="A32" s="287" t="s">
        <v>94</v>
      </c>
      <c r="B32" s="101" t="s">
        <v>245</v>
      </c>
      <c r="C32" s="65"/>
    </row>
    <row r="33" spans="1:3" s="235" customFormat="1" ht="12" customHeight="1" thickBot="1">
      <c r="A33" s="114" t="s">
        <v>21</v>
      </c>
      <c r="B33" s="98" t="s">
        <v>358</v>
      </c>
      <c r="C33" s="208">
        <v>395</v>
      </c>
    </row>
    <row r="34" spans="1:3" s="235" customFormat="1" ht="12" customHeight="1" thickBot="1">
      <c r="A34" s="114" t="s">
        <v>22</v>
      </c>
      <c r="B34" s="98" t="s">
        <v>403</v>
      </c>
      <c r="C34" s="226"/>
    </row>
    <row r="35" spans="1:3" s="235" customFormat="1" ht="12" customHeight="1" thickBot="1">
      <c r="A35" s="111" t="s">
        <v>23</v>
      </c>
      <c r="B35" s="98" t="s">
        <v>404</v>
      </c>
      <c r="C35" s="227">
        <f>+C8+C19+C24+C25+C29+C33+C34</f>
        <v>9837</v>
      </c>
    </row>
    <row r="36" spans="1:3" s="235" customFormat="1" ht="12" customHeight="1" thickBot="1">
      <c r="A36" s="127" t="s">
        <v>24</v>
      </c>
      <c r="B36" s="98" t="s">
        <v>405</v>
      </c>
      <c r="C36" s="227">
        <f>+C37+C38+C39</f>
        <v>1050</v>
      </c>
    </row>
    <row r="37" spans="1:3" s="235" customFormat="1" ht="12" customHeight="1">
      <c r="A37" s="288" t="s">
        <v>406</v>
      </c>
      <c r="B37" s="289" t="s">
        <v>181</v>
      </c>
      <c r="C37" s="62">
        <v>1050</v>
      </c>
    </row>
    <row r="38" spans="1:3" s="235" customFormat="1" ht="12" customHeight="1">
      <c r="A38" s="288" t="s">
        <v>407</v>
      </c>
      <c r="B38" s="290" t="s">
        <v>3</v>
      </c>
      <c r="C38" s="182"/>
    </row>
    <row r="39" spans="1:3" s="296" customFormat="1" ht="12" customHeight="1" thickBot="1">
      <c r="A39" s="287" t="s">
        <v>408</v>
      </c>
      <c r="B39" s="101" t="s">
        <v>409</v>
      </c>
      <c r="C39" s="65"/>
    </row>
    <row r="40" spans="1:3" s="296" customFormat="1" ht="15" customHeight="1" thickBot="1">
      <c r="A40" s="127" t="s">
        <v>25</v>
      </c>
      <c r="B40" s="128" t="s">
        <v>410</v>
      </c>
      <c r="C40" s="230">
        <f>+C35+C36</f>
        <v>10887</v>
      </c>
    </row>
    <row r="41" spans="1:3" s="296" customFormat="1" ht="15" customHeight="1">
      <c r="A41" s="129"/>
      <c r="B41" s="130"/>
      <c r="C41" s="228"/>
    </row>
    <row r="42" spans="1:3" ht="13.5" thickBot="1">
      <c r="A42" s="131"/>
      <c r="B42" s="132"/>
      <c r="C42" s="229"/>
    </row>
    <row r="43" spans="1:3" s="295" customFormat="1" ht="16.5" customHeight="1" thickBot="1">
      <c r="A43" s="133"/>
      <c r="B43" s="134" t="s">
        <v>56</v>
      </c>
      <c r="C43" s="230"/>
    </row>
    <row r="44" spans="1:3" s="297" customFormat="1" ht="12" customHeight="1" thickBot="1">
      <c r="A44" s="114" t="s">
        <v>16</v>
      </c>
      <c r="B44" s="98" t="s">
        <v>411</v>
      </c>
      <c r="C44" s="181">
        <f>SUM(C45:C49)</f>
        <v>54189</v>
      </c>
    </row>
    <row r="45" spans="1:3" ht="12" customHeight="1">
      <c r="A45" s="287" t="s">
        <v>99</v>
      </c>
      <c r="B45" s="8" t="s">
        <v>46</v>
      </c>
      <c r="C45" s="719">
        <f>SUM(30227+342+791+66+319+20+88+514+1168)</f>
        <v>33535</v>
      </c>
    </row>
    <row r="46" spans="1:3" ht="12" customHeight="1">
      <c r="A46" s="287" t="s">
        <v>100</v>
      </c>
      <c r="B46" s="7" t="s">
        <v>147</v>
      </c>
      <c r="C46" s="720">
        <f>SUM(8049+122+214+9-712+13+138+316)</f>
        <v>8149</v>
      </c>
    </row>
    <row r="47" spans="1:3" ht="12" customHeight="1">
      <c r="A47" s="287" t="s">
        <v>101</v>
      </c>
      <c r="B47" s="7" t="s">
        <v>122</v>
      </c>
      <c r="C47" s="720">
        <f>SUM(10850+900+137-74-20+712)</f>
        <v>12505</v>
      </c>
    </row>
    <row r="48" spans="1:3" ht="12" customHeight="1">
      <c r="A48" s="287" t="s">
        <v>102</v>
      </c>
      <c r="B48" s="7" t="s">
        <v>148</v>
      </c>
      <c r="C48" s="64"/>
    </row>
    <row r="49" spans="1:3" ht="12" customHeight="1" thickBot="1">
      <c r="A49" s="287" t="s">
        <v>123</v>
      </c>
      <c r="B49" s="7" t="s">
        <v>149</v>
      </c>
      <c r="C49" s="64"/>
    </row>
    <row r="50" spans="1:3" ht="12" customHeight="1" thickBot="1">
      <c r="A50" s="114" t="s">
        <v>17</v>
      </c>
      <c r="B50" s="98" t="s">
        <v>412</v>
      </c>
      <c r="C50" s="181">
        <f>SUM(C51:C53)</f>
        <v>104</v>
      </c>
    </row>
    <row r="51" spans="1:3" s="297" customFormat="1" ht="12" customHeight="1">
      <c r="A51" s="287" t="s">
        <v>105</v>
      </c>
      <c r="B51" s="8" t="s">
        <v>171</v>
      </c>
      <c r="C51" s="62">
        <f>30+74</f>
        <v>104</v>
      </c>
    </row>
    <row r="52" spans="1:3" ht="12" customHeight="1">
      <c r="A52" s="287" t="s">
        <v>106</v>
      </c>
      <c r="B52" s="7" t="s">
        <v>151</v>
      </c>
      <c r="C52" s="64"/>
    </row>
    <row r="53" spans="1:3" ht="12" customHeight="1">
      <c r="A53" s="287" t="s">
        <v>107</v>
      </c>
      <c r="B53" s="7" t="s">
        <v>57</v>
      </c>
      <c r="C53" s="64"/>
    </row>
    <row r="54" spans="1:3" ht="12" customHeight="1" thickBot="1">
      <c r="A54" s="287" t="s">
        <v>108</v>
      </c>
      <c r="B54" s="7" t="s">
        <v>4</v>
      </c>
      <c r="C54" s="64"/>
    </row>
    <row r="55" spans="1:3" ht="15" customHeight="1" thickBot="1">
      <c r="A55" s="114" t="s">
        <v>18</v>
      </c>
      <c r="B55" s="135" t="s">
        <v>413</v>
      </c>
      <c r="C55" s="231">
        <f>+C44+C50</f>
        <v>54293</v>
      </c>
    </row>
    <row r="56" ht="13.5" thickBot="1">
      <c r="C56" s="232"/>
    </row>
    <row r="57" spans="1:3" ht="15" customHeight="1" thickBot="1">
      <c r="A57" s="138" t="s">
        <v>164</v>
      </c>
      <c r="B57" s="139"/>
      <c r="C57" s="96">
        <v>19</v>
      </c>
    </row>
    <row r="58" spans="1:3" ht="14.25" customHeight="1" thickBot="1">
      <c r="A58" s="138" t="s">
        <v>165</v>
      </c>
      <c r="B58" s="139"/>
      <c r="C58" s="96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I20" sqref="I20"/>
    </sheetView>
  </sheetViews>
  <sheetFormatPr defaultColWidth="9.00390625" defaultRowHeight="12.75"/>
  <cols>
    <col min="1" max="1" width="27.625" style="357" bestFit="1" customWidth="1"/>
    <col min="2" max="2" width="9.625" style="357" customWidth="1"/>
    <col min="3" max="3" width="10.625" style="357" customWidth="1"/>
    <col min="4" max="4" width="10.875" style="357" customWidth="1"/>
    <col min="5" max="5" width="10.375" style="357" customWidth="1"/>
    <col min="6" max="6" width="9.625" style="357" customWidth="1"/>
    <col min="7" max="7" width="8.625" style="357" bestFit="1" customWidth="1"/>
    <col min="8" max="8" width="11.00390625" style="357" customWidth="1"/>
    <col min="9" max="9" width="8.875" style="357" customWidth="1"/>
    <col min="10" max="10" width="10.375" style="357" bestFit="1" customWidth="1"/>
    <col min="11" max="16384" width="10.625" style="357" customWidth="1"/>
  </cols>
  <sheetData>
    <row r="1" spans="1:10" ht="12.75">
      <c r="A1" s="355"/>
      <c r="B1" s="355"/>
      <c r="C1" s="355"/>
      <c r="D1" s="355"/>
      <c r="E1" s="355"/>
      <c r="F1" s="355"/>
      <c r="H1" s="358"/>
      <c r="I1" s="358"/>
      <c r="J1" s="356"/>
    </row>
    <row r="2" spans="1:10" ht="12.75">
      <c r="A2" s="355"/>
      <c r="B2" s="355"/>
      <c r="C2" s="355"/>
      <c r="D2" s="355"/>
      <c r="E2" s="355"/>
      <c r="F2" s="355"/>
      <c r="G2" s="359"/>
      <c r="H2" s="359"/>
      <c r="I2" s="359"/>
      <c r="J2" s="360"/>
    </row>
    <row r="3" spans="1:10" ht="12.75">
      <c r="A3" s="355"/>
      <c r="B3" s="355"/>
      <c r="C3" s="355"/>
      <c r="D3" s="355"/>
      <c r="E3" s="355"/>
      <c r="F3" s="355"/>
      <c r="G3" s="359"/>
      <c r="H3" s="359"/>
      <c r="I3" s="359"/>
      <c r="J3" s="359"/>
    </row>
    <row r="4" spans="1:10" ht="19.5">
      <c r="A4" s="364" t="s">
        <v>500</v>
      </c>
      <c r="B4" s="364"/>
      <c r="C4" s="364"/>
      <c r="D4" s="364"/>
      <c r="E4" s="364"/>
      <c r="F4" s="364"/>
      <c r="G4" s="364"/>
      <c r="H4" s="364"/>
      <c r="I4" s="364"/>
      <c r="J4" s="364"/>
    </row>
    <row r="5" spans="1:10" ht="19.5">
      <c r="A5" s="364" t="s">
        <v>501</v>
      </c>
      <c r="B5" s="364"/>
      <c r="C5" s="364"/>
      <c r="D5" s="364"/>
      <c r="E5" s="364"/>
      <c r="F5" s="364"/>
      <c r="G5" s="364"/>
      <c r="H5" s="364"/>
      <c r="I5" s="364"/>
      <c r="J5" s="364"/>
    </row>
    <row r="6" spans="1:10" ht="13.5" thickBot="1">
      <c r="A6" s="355"/>
      <c r="B6" s="355"/>
      <c r="C6" s="355"/>
      <c r="D6" s="355"/>
      <c r="E6" s="355"/>
      <c r="F6" s="355"/>
      <c r="G6" s="355"/>
      <c r="H6" s="355"/>
      <c r="I6" s="355"/>
      <c r="J6" s="355"/>
    </row>
    <row r="7" spans="1:10" ht="15.75" customHeight="1" thickBot="1">
      <c r="A7" s="393"/>
      <c r="B7" s="830" t="s">
        <v>502</v>
      </c>
      <c r="C7" s="831"/>
      <c r="D7" s="832"/>
      <c r="E7" s="830" t="s">
        <v>503</v>
      </c>
      <c r="F7" s="831"/>
      <c r="G7" s="831"/>
      <c r="H7" s="831"/>
      <c r="I7" s="831"/>
      <c r="J7" s="832"/>
    </row>
    <row r="8" spans="1:10" ht="15.75" customHeight="1">
      <c r="A8" s="394" t="s">
        <v>488</v>
      </c>
      <c r="B8" s="395" t="s">
        <v>504</v>
      </c>
      <c r="C8" s="396" t="s">
        <v>505</v>
      </c>
      <c r="D8" s="397" t="s">
        <v>506</v>
      </c>
      <c r="E8" s="395" t="s">
        <v>507</v>
      </c>
      <c r="F8" s="396" t="s">
        <v>508</v>
      </c>
      <c r="G8" s="396" t="s">
        <v>509</v>
      </c>
      <c r="H8" s="398" t="s">
        <v>510</v>
      </c>
      <c r="I8" s="398" t="s">
        <v>511</v>
      </c>
      <c r="J8" s="397" t="s">
        <v>506</v>
      </c>
    </row>
    <row r="9" spans="1:10" ht="15.75" customHeight="1" thickBot="1">
      <c r="A9" s="399" t="s">
        <v>489</v>
      </c>
      <c r="B9" s="400" t="s">
        <v>512</v>
      </c>
      <c r="C9" s="401" t="s">
        <v>513</v>
      </c>
      <c r="D9" s="402" t="s">
        <v>514</v>
      </c>
      <c r="E9" s="400" t="s">
        <v>515</v>
      </c>
      <c r="F9" s="401" t="s">
        <v>516</v>
      </c>
      <c r="G9" s="401" t="s">
        <v>517</v>
      </c>
      <c r="H9" s="403" t="s">
        <v>518</v>
      </c>
      <c r="I9" s="403" t="s">
        <v>517</v>
      </c>
      <c r="J9" s="402" t="s">
        <v>519</v>
      </c>
    </row>
    <row r="10" spans="1:10" ht="15.75" customHeight="1" thickBot="1">
      <c r="A10" s="404" t="s">
        <v>520</v>
      </c>
      <c r="B10" s="733">
        <v>151502</v>
      </c>
      <c r="C10" s="405">
        <f aca="true" t="shared" si="0" ref="C10:C16">J10-B10</f>
        <v>184324</v>
      </c>
      <c r="D10" s="406">
        <f aca="true" t="shared" si="1" ref="D10:D16">SUM(B10:C10)</f>
        <v>335826</v>
      </c>
      <c r="E10" s="786">
        <v>56886</v>
      </c>
      <c r="F10" s="731">
        <v>15358</v>
      </c>
      <c r="G10" s="731">
        <v>254249</v>
      </c>
      <c r="H10" s="408"/>
      <c r="I10" s="732">
        <v>9333</v>
      </c>
      <c r="J10" s="397">
        <f aca="true" t="shared" si="2" ref="J10:J16">SUM(E10:I10)</f>
        <v>335826</v>
      </c>
    </row>
    <row r="11" spans="1:10" ht="15.75" customHeight="1" thickBot="1">
      <c r="A11" s="409" t="s">
        <v>521</v>
      </c>
      <c r="B11" s="633">
        <v>22777</v>
      </c>
      <c r="C11" s="407">
        <f t="shared" si="0"/>
        <v>253477</v>
      </c>
      <c r="D11" s="410">
        <f t="shared" si="1"/>
        <v>276254</v>
      </c>
      <c r="E11" s="730">
        <v>155132</v>
      </c>
      <c r="F11" s="724">
        <v>44704</v>
      </c>
      <c r="G11" s="724">
        <v>72051</v>
      </c>
      <c r="H11" s="411"/>
      <c r="I11" s="724">
        <v>4367</v>
      </c>
      <c r="J11" s="397">
        <f t="shared" si="2"/>
        <v>276254</v>
      </c>
    </row>
    <row r="12" spans="1:10" ht="15.75" customHeight="1" thickBot="1">
      <c r="A12" s="409" t="s">
        <v>463</v>
      </c>
      <c r="B12" s="726">
        <v>18272</v>
      </c>
      <c r="C12" s="407">
        <f t="shared" si="0"/>
        <v>47767</v>
      </c>
      <c r="D12" s="410">
        <f t="shared" si="1"/>
        <v>66039</v>
      </c>
      <c r="E12" s="730">
        <v>23653</v>
      </c>
      <c r="F12" s="724">
        <v>5719</v>
      </c>
      <c r="G12" s="724">
        <v>35382</v>
      </c>
      <c r="H12" s="411"/>
      <c r="I12" s="724">
        <v>1285</v>
      </c>
      <c r="J12" s="397">
        <f t="shared" si="2"/>
        <v>66039</v>
      </c>
    </row>
    <row r="13" spans="1:10" ht="15.75" customHeight="1" thickBot="1">
      <c r="A13" s="409" t="s">
        <v>467</v>
      </c>
      <c r="B13" s="633">
        <v>31957</v>
      </c>
      <c r="C13" s="407">
        <f t="shared" si="0"/>
        <v>15380</v>
      </c>
      <c r="D13" s="410">
        <f t="shared" si="1"/>
        <v>47337</v>
      </c>
      <c r="E13" s="730">
        <v>14447</v>
      </c>
      <c r="F13" s="411">
        <v>3815</v>
      </c>
      <c r="G13" s="724">
        <v>21857</v>
      </c>
      <c r="H13" s="411"/>
      <c r="I13" s="724">
        <v>7218</v>
      </c>
      <c r="J13" s="397">
        <f t="shared" si="2"/>
        <v>47337</v>
      </c>
    </row>
    <row r="14" spans="1:10" s="378" customFormat="1" ht="18" customHeight="1" thickBot="1">
      <c r="A14" s="412" t="s">
        <v>495</v>
      </c>
      <c r="B14" s="729">
        <v>298805</v>
      </c>
      <c r="C14" s="407">
        <f t="shared" si="0"/>
        <v>324989</v>
      </c>
      <c r="D14" s="413">
        <f t="shared" si="1"/>
        <v>623794</v>
      </c>
      <c r="E14" s="727">
        <v>310232</v>
      </c>
      <c r="F14" s="728">
        <v>77577</v>
      </c>
      <c r="G14" s="728">
        <v>226698</v>
      </c>
      <c r="H14" s="414"/>
      <c r="I14" s="734">
        <v>9287</v>
      </c>
      <c r="J14" s="415">
        <f t="shared" si="2"/>
        <v>623794</v>
      </c>
    </row>
    <row r="15" spans="1:10" s="378" customFormat="1" ht="18" customHeight="1" thickBot="1">
      <c r="A15" s="412" t="s">
        <v>494</v>
      </c>
      <c r="B15" s="729">
        <v>10887</v>
      </c>
      <c r="C15" s="407">
        <f t="shared" si="0"/>
        <v>43406</v>
      </c>
      <c r="D15" s="413">
        <f t="shared" si="1"/>
        <v>54293</v>
      </c>
      <c r="E15" s="727">
        <v>33535</v>
      </c>
      <c r="F15" s="728">
        <v>8149</v>
      </c>
      <c r="G15" s="414">
        <v>12505</v>
      </c>
      <c r="H15" s="414"/>
      <c r="I15" s="414">
        <v>104</v>
      </c>
      <c r="J15" s="415">
        <f t="shared" si="2"/>
        <v>54293</v>
      </c>
    </row>
    <row r="16" spans="1:10" s="378" customFormat="1" ht="18" customHeight="1" thickBot="1">
      <c r="A16" s="416" t="s">
        <v>496</v>
      </c>
      <c r="B16" s="787">
        <v>17884</v>
      </c>
      <c r="C16" s="407">
        <f t="shared" si="0"/>
        <v>439926</v>
      </c>
      <c r="D16" s="413">
        <f t="shared" si="1"/>
        <v>457810</v>
      </c>
      <c r="E16" s="788">
        <v>110033</v>
      </c>
      <c r="F16" s="725">
        <v>30909</v>
      </c>
      <c r="G16" s="725">
        <v>62925</v>
      </c>
      <c r="H16" s="417">
        <v>252000</v>
      </c>
      <c r="I16" s="417">
        <v>1943</v>
      </c>
      <c r="J16" s="418">
        <f t="shared" si="2"/>
        <v>457810</v>
      </c>
    </row>
    <row r="17" spans="1:10" s="378" customFormat="1" ht="18" customHeight="1" thickBot="1">
      <c r="A17" s="419" t="s">
        <v>522</v>
      </c>
      <c r="B17" s="420">
        <f aca="true" t="shared" si="3" ref="B17:J17">SUM(B10:B16)</f>
        <v>552084</v>
      </c>
      <c r="C17" s="420">
        <f t="shared" si="3"/>
        <v>1309269</v>
      </c>
      <c r="D17" s="420">
        <f t="shared" si="3"/>
        <v>1861353</v>
      </c>
      <c r="E17" s="420">
        <f t="shared" si="3"/>
        <v>703918</v>
      </c>
      <c r="F17" s="420">
        <f t="shared" si="3"/>
        <v>186231</v>
      </c>
      <c r="G17" s="420">
        <f t="shared" si="3"/>
        <v>685667</v>
      </c>
      <c r="H17" s="420">
        <f t="shared" si="3"/>
        <v>252000</v>
      </c>
      <c r="I17" s="420">
        <f t="shared" si="3"/>
        <v>33537</v>
      </c>
      <c r="J17" s="421">
        <f t="shared" si="3"/>
        <v>1861353</v>
      </c>
    </row>
    <row r="26" ht="12.75">
      <c r="J26" s="598"/>
    </row>
  </sheetData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&amp;R33. melléklet a 36/2014.(XII.2.)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26"/>
  <dimension ref="D1:Q25"/>
  <sheetViews>
    <sheetView workbookViewId="0" topLeftCell="D1">
      <selection activeCell="E24" sqref="E24"/>
    </sheetView>
  </sheetViews>
  <sheetFormatPr defaultColWidth="9.00390625" defaultRowHeight="12.75"/>
  <cols>
    <col min="1" max="2" width="9.375" style="357" hidden="1" customWidth="1"/>
    <col min="3" max="3" width="58.125" style="357" hidden="1" customWidth="1"/>
    <col min="4" max="4" width="55.00390625" style="357" customWidth="1"/>
    <col min="5" max="5" width="14.375" style="357" customWidth="1"/>
    <col min="6" max="6" width="9.625" style="357" customWidth="1"/>
    <col min="7" max="7" width="10.625" style="357" customWidth="1"/>
    <col min="8" max="8" width="10.875" style="357" customWidth="1"/>
    <col min="9" max="9" width="10.375" style="357" customWidth="1"/>
    <col min="10" max="10" width="9.625" style="357" customWidth="1"/>
    <col min="11" max="11" width="8.625" style="357" bestFit="1" customWidth="1"/>
    <col min="12" max="12" width="11.00390625" style="357" customWidth="1"/>
    <col min="13" max="13" width="8.875" style="357" customWidth="1"/>
    <col min="14" max="16" width="10.375" style="357" bestFit="1" customWidth="1"/>
    <col min="17" max="17" width="11.125" style="357" customWidth="1"/>
    <col min="18" max="16384" width="10.625" style="357" customWidth="1"/>
  </cols>
  <sheetData>
    <row r="1" spans="4:17" ht="12.75">
      <c r="D1" s="355"/>
      <c r="E1" s="356"/>
      <c r="F1" s="355"/>
      <c r="G1" s="355"/>
      <c r="H1" s="355"/>
      <c r="I1" s="355"/>
      <c r="J1" s="355"/>
      <c r="L1" s="358"/>
      <c r="M1" s="358"/>
      <c r="N1" s="356"/>
      <c r="O1" s="356"/>
      <c r="P1" s="356"/>
      <c r="Q1" s="356"/>
    </row>
    <row r="2" spans="4:17" ht="12.75">
      <c r="D2" s="355"/>
      <c r="E2" s="835"/>
      <c r="F2" s="835"/>
      <c r="G2" s="355"/>
      <c r="H2" s="355"/>
      <c r="I2" s="355"/>
      <c r="J2" s="355"/>
      <c r="K2" s="359"/>
      <c r="L2" s="359"/>
      <c r="M2" s="359"/>
      <c r="N2" s="360"/>
      <c r="O2" s="361"/>
      <c r="P2" s="361"/>
      <c r="Q2" s="361"/>
    </row>
    <row r="3" spans="4:17" ht="12.75">
      <c r="D3" s="355"/>
      <c r="E3" s="355"/>
      <c r="F3" s="355"/>
      <c r="G3" s="355"/>
      <c r="H3" s="355"/>
      <c r="I3" s="355"/>
      <c r="J3" s="355"/>
      <c r="K3" s="359"/>
      <c r="L3" s="359"/>
      <c r="M3" s="359"/>
      <c r="N3" s="359"/>
      <c r="O3" s="359"/>
      <c r="P3" s="359"/>
      <c r="Q3" s="362"/>
    </row>
    <row r="4" spans="4:17" ht="19.5">
      <c r="D4" s="363" t="s">
        <v>486</v>
      </c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</row>
    <row r="5" spans="4:17" ht="19.5"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</row>
    <row r="6" spans="4:17" ht="13.5" thickBot="1">
      <c r="D6" s="355"/>
      <c r="E6" s="36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66"/>
    </row>
    <row r="7" spans="4:17" ht="15.75" customHeight="1">
      <c r="D7" s="367"/>
      <c r="E7" s="833" t="s">
        <v>487</v>
      </c>
      <c r="F7" s="368"/>
      <c r="G7" s="369"/>
      <c r="H7" s="369"/>
      <c r="I7" s="368"/>
      <c r="J7" s="369"/>
      <c r="K7" s="369"/>
      <c r="L7" s="369"/>
      <c r="M7" s="369"/>
      <c r="N7" s="369"/>
      <c r="O7" s="370"/>
      <c r="P7" s="371"/>
      <c r="Q7" s="371"/>
    </row>
    <row r="8" spans="4:17" ht="15.75" customHeight="1">
      <c r="D8" s="372" t="s">
        <v>488</v>
      </c>
      <c r="E8" s="834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</row>
    <row r="9" spans="4:17" ht="15.75" customHeight="1" thickBot="1">
      <c r="D9" s="373" t="s">
        <v>489</v>
      </c>
      <c r="E9" s="583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</row>
    <row r="10" spans="4:17" s="378" customFormat="1" ht="18" customHeight="1">
      <c r="D10" s="374" t="s">
        <v>490</v>
      </c>
      <c r="E10" s="491">
        <v>35</v>
      </c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6"/>
      <c r="Q10" s="377"/>
    </row>
    <row r="11" spans="4:17" s="378" customFormat="1" ht="18" customHeight="1">
      <c r="D11" s="374" t="s">
        <v>562</v>
      </c>
      <c r="E11" s="491">
        <v>13</v>
      </c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6"/>
      <c r="Q11" s="377"/>
    </row>
    <row r="12" spans="4:17" s="378" customFormat="1" ht="18" customHeight="1">
      <c r="D12" s="379" t="s">
        <v>491</v>
      </c>
      <c r="E12" s="422">
        <v>57</v>
      </c>
      <c r="F12" s="380"/>
      <c r="G12" s="375"/>
      <c r="H12" s="375"/>
      <c r="I12" s="381"/>
      <c r="J12" s="381"/>
      <c r="K12" s="381"/>
      <c r="L12" s="381"/>
      <c r="M12" s="381"/>
      <c r="N12" s="375"/>
      <c r="O12" s="375"/>
      <c r="P12" s="382"/>
      <c r="Q12" s="383"/>
    </row>
    <row r="13" spans="4:17" s="378" customFormat="1" ht="18" customHeight="1">
      <c r="D13" s="384" t="s">
        <v>492</v>
      </c>
      <c r="E13" s="744">
        <v>9.75</v>
      </c>
      <c r="F13" s="375"/>
      <c r="G13" s="375"/>
      <c r="H13" s="375"/>
      <c r="I13" s="381"/>
      <c r="J13" s="381"/>
      <c r="K13" s="381"/>
      <c r="L13" s="381"/>
      <c r="M13" s="381"/>
      <c r="N13" s="375"/>
      <c r="O13" s="375"/>
      <c r="P13" s="381"/>
      <c r="Q13" s="383"/>
    </row>
    <row r="14" spans="4:17" s="378" customFormat="1" ht="18" customHeight="1">
      <c r="D14" s="379" t="s">
        <v>493</v>
      </c>
      <c r="E14" s="422">
        <v>7</v>
      </c>
      <c r="F14" s="380"/>
      <c r="G14" s="375"/>
      <c r="H14" s="375"/>
      <c r="I14" s="381"/>
      <c r="J14" s="381"/>
      <c r="K14" s="381"/>
      <c r="L14" s="381"/>
      <c r="M14" s="381"/>
      <c r="N14" s="375"/>
      <c r="O14" s="375"/>
      <c r="P14" s="382"/>
      <c r="Q14" s="383"/>
    </row>
    <row r="15" spans="4:17" s="378" customFormat="1" ht="18" customHeight="1">
      <c r="D15" s="385" t="s">
        <v>494</v>
      </c>
      <c r="E15" s="490">
        <v>19</v>
      </c>
      <c r="F15" s="380"/>
      <c r="G15" s="375"/>
      <c r="H15" s="375"/>
      <c r="I15" s="381"/>
      <c r="J15" s="381"/>
      <c r="K15" s="381"/>
      <c r="L15" s="381"/>
      <c r="M15" s="381"/>
      <c r="N15" s="375"/>
      <c r="O15" s="375"/>
      <c r="P15" s="382"/>
      <c r="Q15" s="383"/>
    </row>
    <row r="16" spans="4:17" s="378" customFormat="1" ht="18" customHeight="1">
      <c r="D16" s="385" t="s">
        <v>561</v>
      </c>
      <c r="E16" s="490">
        <v>2</v>
      </c>
      <c r="F16" s="380"/>
      <c r="G16" s="375"/>
      <c r="H16" s="375"/>
      <c r="I16" s="381"/>
      <c r="J16" s="381"/>
      <c r="K16" s="381"/>
      <c r="L16" s="381"/>
      <c r="M16" s="381"/>
      <c r="N16" s="375"/>
      <c r="O16" s="375"/>
      <c r="P16" s="382"/>
      <c r="Q16" s="383"/>
    </row>
    <row r="17" spans="4:17" s="378" customFormat="1" ht="18" customHeight="1">
      <c r="D17" s="385" t="s">
        <v>495</v>
      </c>
      <c r="E17" s="490">
        <v>160.3</v>
      </c>
      <c r="F17" s="380"/>
      <c r="G17" s="375"/>
      <c r="H17" s="375"/>
      <c r="I17" s="381"/>
      <c r="J17" s="381"/>
      <c r="K17" s="381"/>
      <c r="L17" s="381"/>
      <c r="M17" s="381"/>
      <c r="N17" s="375"/>
      <c r="O17" s="375"/>
      <c r="P17" s="382"/>
      <c r="Q17" s="383"/>
    </row>
    <row r="18" spans="4:17" s="378" customFormat="1" ht="18" customHeight="1">
      <c r="D18" s="385" t="s">
        <v>620</v>
      </c>
      <c r="E18" s="490">
        <v>7</v>
      </c>
      <c r="F18" s="380"/>
      <c r="G18" s="375"/>
      <c r="H18" s="375"/>
      <c r="I18" s="381"/>
      <c r="J18" s="381"/>
      <c r="K18" s="381"/>
      <c r="L18" s="381"/>
      <c r="M18" s="381"/>
      <c r="N18" s="375"/>
      <c r="O18" s="375"/>
      <c r="P18" s="382"/>
      <c r="Q18" s="383"/>
    </row>
    <row r="19" spans="4:17" s="355" customFormat="1" ht="13.5" thickBot="1">
      <c r="D19" s="386" t="s">
        <v>496</v>
      </c>
      <c r="E19" s="387">
        <v>42</v>
      </c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</row>
    <row r="20" spans="4:17" s="355" customFormat="1" ht="13.5" thickBot="1">
      <c r="D20" s="389" t="s">
        <v>497</v>
      </c>
      <c r="E20" s="688">
        <f>SUM(E10:E19)</f>
        <v>352.05</v>
      </c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</row>
    <row r="21" spans="4:17" s="355" customFormat="1" ht="13.5" thickBot="1">
      <c r="D21" s="579" t="s">
        <v>621</v>
      </c>
      <c r="E21" s="688">
        <f>E10+E12+E13+E14+E15+E17+E19</f>
        <v>330.05</v>
      </c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</row>
    <row r="22" spans="4:17" s="355" customFormat="1" ht="15.75">
      <c r="D22" s="580" t="s">
        <v>168</v>
      </c>
      <c r="E22" s="423">
        <v>2</v>
      </c>
      <c r="F22" s="390"/>
      <c r="G22" s="390"/>
      <c r="H22" s="390"/>
      <c r="I22" s="390"/>
      <c r="J22" s="390"/>
      <c r="K22" s="390"/>
      <c r="L22" s="390"/>
      <c r="M22" s="390"/>
      <c r="N22" s="390"/>
      <c r="O22" s="391"/>
      <c r="P22" s="390"/>
      <c r="Q22" s="390"/>
    </row>
    <row r="23" spans="4:17" s="355" customFormat="1" ht="12.75">
      <c r="D23" s="581" t="s">
        <v>498</v>
      </c>
      <c r="E23" s="492">
        <v>319</v>
      </c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</row>
    <row r="24" spans="4:17" s="355" customFormat="1" ht="13.5" thickBot="1">
      <c r="D24" s="392" t="s">
        <v>499</v>
      </c>
      <c r="E24" s="689">
        <f>SUM(E21:E23)</f>
        <v>651.05</v>
      </c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</row>
    <row r="25" spans="4:5" ht="13.5" thickBot="1">
      <c r="D25" s="582" t="s">
        <v>622</v>
      </c>
      <c r="E25" s="690">
        <f>E21+E22</f>
        <v>332.05</v>
      </c>
    </row>
  </sheetData>
  <sheetProtection/>
  <mergeCells count="2">
    <mergeCell ref="E7:E8"/>
    <mergeCell ref="E2:F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&amp;R34. melléklet a 36/2014.(XII.2.)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72">
    <pageSetUpPr fitToPage="1"/>
  </sheetPr>
  <dimension ref="A1:F28"/>
  <sheetViews>
    <sheetView workbookViewId="0" topLeftCell="A7">
      <selection activeCell="F19" sqref="F19"/>
    </sheetView>
  </sheetViews>
  <sheetFormatPr defaultColWidth="9.00390625" defaultRowHeight="12.75"/>
  <cols>
    <col min="1" max="1" width="10.00390625" style="314" customWidth="1"/>
    <col min="2" max="2" width="37.375" style="314" customWidth="1"/>
    <col min="3" max="3" width="24.875" style="314" customWidth="1"/>
    <col min="4" max="4" width="22.625" style="314" customWidth="1"/>
    <col min="5" max="16384" width="10.625" style="314" customWidth="1"/>
  </cols>
  <sheetData>
    <row r="1" spans="1:4" ht="15.75">
      <c r="A1" s="312"/>
      <c r="B1" s="312"/>
      <c r="C1" s="312"/>
      <c r="D1" s="313"/>
    </row>
    <row r="2" spans="1:4" ht="15.75">
      <c r="A2" s="312"/>
      <c r="B2" s="312"/>
      <c r="C2" s="312"/>
      <c r="D2" s="315"/>
    </row>
    <row r="3" spans="1:4" ht="15.75">
      <c r="A3" s="312"/>
      <c r="B3" s="312"/>
      <c r="C3" s="312"/>
      <c r="D3" s="313"/>
    </row>
    <row r="4" spans="1:4" ht="15.75">
      <c r="A4" s="312"/>
      <c r="B4" s="312"/>
      <c r="C4" s="312"/>
      <c r="D4" s="316"/>
    </row>
    <row r="5" spans="1:4" ht="15.75">
      <c r="A5" s="312"/>
      <c r="B5" s="312"/>
      <c r="C5" s="312"/>
      <c r="D5" s="316"/>
    </row>
    <row r="6" spans="1:4" ht="15.75">
      <c r="A6" s="312"/>
      <c r="B6" s="312"/>
      <c r="C6" s="312"/>
      <c r="D6" s="317"/>
    </row>
    <row r="7" spans="1:4" ht="19.5">
      <c r="A7" s="318" t="s">
        <v>477</v>
      </c>
      <c r="B7" s="318"/>
      <c r="C7" s="318"/>
      <c r="D7" s="319"/>
    </row>
    <row r="8" spans="1:4" ht="19.5">
      <c r="A8" s="318" t="s">
        <v>626</v>
      </c>
      <c r="B8" s="318"/>
      <c r="C8" s="318"/>
      <c r="D8" s="319"/>
    </row>
    <row r="9" spans="1:4" ht="19.5">
      <c r="A9" s="318"/>
      <c r="B9" s="318"/>
      <c r="C9" s="318"/>
      <c r="D9" s="319"/>
    </row>
    <row r="10" spans="1:4" ht="19.5">
      <c r="A10" s="318"/>
      <c r="B10" s="318"/>
      <c r="C10" s="318"/>
      <c r="D10" s="319"/>
    </row>
    <row r="11" spans="1:4" ht="19.5">
      <c r="A11" s="318"/>
      <c r="B11" s="318"/>
      <c r="C11" s="318"/>
      <c r="D11" s="319"/>
    </row>
    <row r="12" spans="1:4" ht="19.5">
      <c r="A12" s="318"/>
      <c r="B12" s="318"/>
      <c r="C12" s="318"/>
      <c r="D12" s="319"/>
    </row>
    <row r="13" spans="1:4" ht="16.5" thickBot="1">
      <c r="A13" s="312"/>
      <c r="B13" s="312"/>
      <c r="C13" s="312"/>
      <c r="D13" s="320" t="s">
        <v>478</v>
      </c>
    </row>
    <row r="14" spans="1:4" s="325" customFormat="1" ht="33" customHeight="1" thickBot="1">
      <c r="A14" s="321" t="s">
        <v>63</v>
      </c>
      <c r="B14" s="322"/>
      <c r="C14" s="323"/>
      <c r="D14" s="324" t="s">
        <v>54</v>
      </c>
    </row>
    <row r="15" spans="1:6" ht="15.75">
      <c r="A15" s="326" t="s">
        <v>58</v>
      </c>
      <c r="B15" s="327"/>
      <c r="C15" s="328"/>
      <c r="D15" s="691">
        <v>5049</v>
      </c>
      <c r="E15" s="329"/>
      <c r="F15" s="330"/>
    </row>
    <row r="16" spans="1:6" ht="15.75">
      <c r="A16" s="331" t="s">
        <v>479</v>
      </c>
      <c r="B16" s="332"/>
      <c r="C16" s="333"/>
      <c r="D16" s="334"/>
      <c r="E16" s="330"/>
      <c r="F16" s="330"/>
    </row>
    <row r="17" spans="1:6" ht="12.75">
      <c r="A17" s="335" t="s">
        <v>480</v>
      </c>
      <c r="B17" s="336"/>
      <c r="C17" s="337"/>
      <c r="D17" s="649">
        <v>0</v>
      </c>
      <c r="E17" s="338"/>
      <c r="F17" s="339"/>
    </row>
    <row r="18" spans="1:6" ht="12.75">
      <c r="A18" s="335" t="s">
        <v>481</v>
      </c>
      <c r="B18" s="336"/>
      <c r="C18" s="337"/>
      <c r="D18" s="692"/>
      <c r="E18" s="340"/>
      <c r="F18" s="339"/>
    </row>
    <row r="19" spans="1:6" ht="12.75">
      <c r="A19" s="335" t="s">
        <v>482</v>
      </c>
      <c r="B19" s="336"/>
      <c r="C19" s="337"/>
      <c r="D19" s="692">
        <v>673</v>
      </c>
      <c r="E19" s="340"/>
      <c r="F19" s="339"/>
    </row>
    <row r="20" spans="1:6" ht="12.75">
      <c r="A20" s="341" t="s">
        <v>483</v>
      </c>
      <c r="B20" s="336"/>
      <c r="C20" s="337"/>
      <c r="D20" s="649">
        <v>100</v>
      </c>
      <c r="E20" s="340"/>
      <c r="F20" s="342"/>
    </row>
    <row r="21" spans="1:6" ht="12.75">
      <c r="A21" s="335" t="s">
        <v>525</v>
      </c>
      <c r="B21" s="336"/>
      <c r="C21" s="337"/>
      <c r="D21" s="692">
        <v>2825</v>
      </c>
      <c r="E21" s="340"/>
      <c r="F21" s="342"/>
    </row>
    <row r="22" spans="1:6" ht="12.75">
      <c r="A22" s="335" t="s">
        <v>627</v>
      </c>
      <c r="B22" s="336"/>
      <c r="C22" s="337"/>
      <c r="D22" s="649">
        <v>0</v>
      </c>
      <c r="E22" s="340"/>
      <c r="F22" s="342"/>
    </row>
    <row r="23" spans="1:6" ht="12.75">
      <c r="A23" s="343" t="s">
        <v>523</v>
      </c>
      <c r="B23" s="344"/>
      <c r="C23" s="337"/>
      <c r="D23" s="649">
        <v>58182</v>
      </c>
      <c r="E23" s="340"/>
      <c r="F23" s="339"/>
    </row>
    <row r="24" spans="1:6" ht="12.75">
      <c r="A24" s="343" t="s">
        <v>524</v>
      </c>
      <c r="B24" s="345"/>
      <c r="C24" s="346"/>
      <c r="D24" s="692"/>
      <c r="E24" s="340"/>
      <c r="F24" s="339"/>
    </row>
    <row r="25" spans="1:6" ht="12.75">
      <c r="A25" s="335"/>
      <c r="B25" s="336"/>
      <c r="C25" s="337"/>
      <c r="D25" s="347"/>
      <c r="E25" s="340"/>
      <c r="F25" s="339"/>
    </row>
    <row r="26" spans="1:4" ht="15.75">
      <c r="A26" s="331" t="s">
        <v>484</v>
      </c>
      <c r="B26" s="348"/>
      <c r="C26" s="349"/>
      <c r="D26" s="350">
        <f>SUM(D17:D25)</f>
        <v>61780</v>
      </c>
    </row>
    <row r="27" spans="1:4" ht="15.75">
      <c r="A27" s="331"/>
      <c r="B27" s="348"/>
      <c r="C27" s="349"/>
      <c r="D27" s="349"/>
    </row>
    <row r="28" spans="1:4" ht="16.5" thickBot="1">
      <c r="A28" s="351" t="s">
        <v>485</v>
      </c>
      <c r="B28" s="352"/>
      <c r="C28" s="353"/>
      <c r="D28" s="354">
        <f>SUM(D15,D26)</f>
        <v>66829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&amp;R35. melléklet a 36/2014.(XII.2.)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7">
      <selection activeCell="E16" sqref="E16"/>
    </sheetView>
  </sheetViews>
  <sheetFormatPr defaultColWidth="9.00390625" defaultRowHeight="12.75"/>
  <cols>
    <col min="1" max="1" width="6.875" style="36" customWidth="1"/>
    <col min="2" max="2" width="49.625" style="35" customWidth="1"/>
    <col min="3" max="8" width="12.875" style="35" customWidth="1"/>
    <col min="9" max="9" width="13.875" style="35" customWidth="1"/>
    <col min="10" max="16384" width="9.375" style="35" customWidth="1"/>
  </cols>
  <sheetData>
    <row r="1" spans="1:9" ht="27.75" customHeight="1">
      <c r="A1" s="801" t="s">
        <v>5</v>
      </c>
      <c r="B1" s="801"/>
      <c r="C1" s="801"/>
      <c r="D1" s="801"/>
      <c r="E1" s="801"/>
      <c r="F1" s="801"/>
      <c r="G1" s="801"/>
      <c r="H1" s="801"/>
      <c r="I1" s="801"/>
    </row>
    <row r="2" spans="2:9" ht="20.25" customHeight="1" thickBot="1">
      <c r="B2" s="424"/>
      <c r="I2" s="425" t="s">
        <v>62</v>
      </c>
    </row>
    <row r="3" spans="1:9" s="426" customFormat="1" ht="22.5" customHeight="1">
      <c r="A3" s="843" t="s">
        <v>71</v>
      </c>
      <c r="B3" s="838" t="s">
        <v>85</v>
      </c>
      <c r="C3" s="843" t="s">
        <v>86</v>
      </c>
      <c r="D3" s="843" t="s">
        <v>529</v>
      </c>
      <c r="E3" s="840" t="s">
        <v>70</v>
      </c>
      <c r="F3" s="841"/>
      <c r="G3" s="841"/>
      <c r="H3" s="842"/>
      <c r="I3" s="838" t="s">
        <v>48</v>
      </c>
    </row>
    <row r="4" spans="1:9" s="427" customFormat="1" ht="17.25" customHeight="1" thickBot="1">
      <c r="A4" s="844"/>
      <c r="B4" s="839"/>
      <c r="C4" s="839"/>
      <c r="D4" s="844"/>
      <c r="E4" s="144" t="s">
        <v>160</v>
      </c>
      <c r="F4" s="144" t="s">
        <v>193</v>
      </c>
      <c r="G4" s="144" t="s">
        <v>194</v>
      </c>
      <c r="H4" s="145" t="s">
        <v>530</v>
      </c>
      <c r="I4" s="839"/>
    </row>
    <row r="5" spans="1:9" s="428" customFormat="1" ht="12.75" customHeight="1" thickBot="1">
      <c r="A5" s="146"/>
      <c r="B5" s="147">
        <v>2</v>
      </c>
      <c r="C5" s="148">
        <v>3</v>
      </c>
      <c r="D5" s="147">
        <v>4</v>
      </c>
      <c r="E5" s="146">
        <v>5</v>
      </c>
      <c r="F5" s="148">
        <v>6</v>
      </c>
      <c r="G5" s="148">
        <v>7</v>
      </c>
      <c r="H5" s="149">
        <v>8</v>
      </c>
      <c r="I5" s="150" t="s">
        <v>87</v>
      </c>
    </row>
    <row r="6" spans="1:9" ht="24.75" customHeight="1" thickBot="1">
      <c r="A6" s="146"/>
      <c r="B6" s="151" t="s">
        <v>6</v>
      </c>
      <c r="C6" s="429"/>
      <c r="D6" s="430"/>
      <c r="E6" s="431"/>
      <c r="F6" s="432"/>
      <c r="G6" s="432"/>
      <c r="H6" s="433"/>
      <c r="I6" s="56">
        <f aca="true" t="shared" si="0" ref="I6:I27">SUM(D6:H6)</f>
        <v>0</v>
      </c>
    </row>
    <row r="7" spans="1:9" ht="24.75" customHeight="1" thickBot="1">
      <c r="A7" s="146"/>
      <c r="B7" s="434" t="s">
        <v>531</v>
      </c>
      <c r="C7" s="435">
        <v>2013</v>
      </c>
      <c r="D7" s="60"/>
      <c r="E7" s="642">
        <v>6364</v>
      </c>
      <c r="F7" s="61"/>
      <c r="G7" s="61"/>
      <c r="H7" s="25"/>
      <c r="I7" s="436">
        <f t="shared" si="0"/>
        <v>6364</v>
      </c>
    </row>
    <row r="8" spans="1:9" ht="24" customHeight="1" thickBot="1">
      <c r="A8" s="146"/>
      <c r="B8" s="151" t="s">
        <v>7</v>
      </c>
      <c r="C8" s="437"/>
      <c r="D8" s="430"/>
      <c r="E8" s="431"/>
      <c r="F8" s="432"/>
      <c r="G8" s="432"/>
      <c r="H8" s="433"/>
      <c r="I8" s="438">
        <f t="shared" si="0"/>
        <v>0</v>
      </c>
    </row>
    <row r="9" spans="1:9" ht="16.5" customHeight="1" thickBot="1">
      <c r="A9" s="146"/>
      <c r="B9" s="57" t="s">
        <v>532</v>
      </c>
      <c r="C9" s="439">
        <v>2010</v>
      </c>
      <c r="D9" s="58">
        <v>1209</v>
      </c>
      <c r="E9" s="59"/>
      <c r="F9" s="26"/>
      <c r="G9" s="26"/>
      <c r="H9" s="24"/>
      <c r="I9" s="438">
        <f t="shared" si="0"/>
        <v>1209</v>
      </c>
    </row>
    <row r="10" spans="1:9" ht="19.5" customHeight="1" thickBot="1">
      <c r="A10" s="146"/>
      <c r="B10" s="57" t="s">
        <v>533</v>
      </c>
      <c r="C10" s="439">
        <v>2010</v>
      </c>
      <c r="D10" s="58">
        <v>390</v>
      </c>
      <c r="E10" s="59"/>
      <c r="F10" s="26"/>
      <c r="G10" s="26"/>
      <c r="H10" s="24"/>
      <c r="I10" s="438">
        <f t="shared" si="0"/>
        <v>390</v>
      </c>
    </row>
    <row r="11" spans="1:9" ht="19.5" customHeight="1" thickBot="1">
      <c r="A11" s="147"/>
      <c r="B11" s="440" t="s">
        <v>526</v>
      </c>
      <c r="C11" s="439">
        <v>2005</v>
      </c>
      <c r="D11" s="58">
        <v>128780</v>
      </c>
      <c r="E11" s="59"/>
      <c r="F11" s="26"/>
      <c r="G11" s="26"/>
      <c r="H11" s="24"/>
      <c r="I11" s="438">
        <f t="shared" si="0"/>
        <v>128780</v>
      </c>
    </row>
    <row r="12" spans="1:9" ht="19.5" customHeight="1" thickBot="1">
      <c r="A12" s="147"/>
      <c r="B12" s="440" t="s">
        <v>528</v>
      </c>
      <c r="C12" s="439">
        <v>2013</v>
      </c>
      <c r="D12" s="58"/>
      <c r="E12" s="441">
        <v>660</v>
      </c>
      <c r="F12" s="441">
        <v>660</v>
      </c>
      <c r="G12" s="441">
        <v>660</v>
      </c>
      <c r="H12" s="442">
        <v>1685</v>
      </c>
      <c r="I12" s="438">
        <f t="shared" si="0"/>
        <v>3665</v>
      </c>
    </row>
    <row r="13" spans="1:9" ht="19.5" customHeight="1" thickBot="1">
      <c r="A13" s="147"/>
      <c r="B13" s="440" t="s">
        <v>534</v>
      </c>
      <c r="C13" s="439">
        <v>2013</v>
      </c>
      <c r="D13" s="58">
        <v>0</v>
      </c>
      <c r="E13" s="443">
        <v>1336</v>
      </c>
      <c r="F13" s="444">
        <v>1336</v>
      </c>
      <c r="G13" s="444">
        <v>1336</v>
      </c>
      <c r="H13" s="445">
        <v>8694</v>
      </c>
      <c r="I13" s="438">
        <f t="shared" si="0"/>
        <v>12702</v>
      </c>
    </row>
    <row r="14" spans="1:9" ht="19.5" customHeight="1" thickBot="1">
      <c r="A14" s="146"/>
      <c r="B14" s="57" t="s">
        <v>527</v>
      </c>
      <c r="C14" s="439">
        <v>2007</v>
      </c>
      <c r="D14" s="58">
        <v>5643</v>
      </c>
      <c r="E14" s="59"/>
      <c r="F14" s="26"/>
      <c r="G14" s="444">
        <v>77727</v>
      </c>
      <c r="H14" s="24"/>
      <c r="I14" s="438">
        <f t="shared" si="0"/>
        <v>83370</v>
      </c>
    </row>
    <row r="15" spans="1:9" ht="19.5" customHeight="1" thickBot="1">
      <c r="A15" s="146"/>
      <c r="B15" s="151" t="s">
        <v>166</v>
      </c>
      <c r="C15" s="437"/>
      <c r="D15" s="430"/>
      <c r="E15" s="431"/>
      <c r="F15" s="432"/>
      <c r="G15" s="432"/>
      <c r="H15" s="433"/>
      <c r="I15" s="438">
        <f t="shared" si="0"/>
        <v>0</v>
      </c>
    </row>
    <row r="16" spans="1:9" ht="22.5" customHeight="1" thickBot="1">
      <c r="A16" s="146"/>
      <c r="B16" s="434" t="s">
        <v>535</v>
      </c>
      <c r="C16" s="446">
        <v>2013</v>
      </c>
      <c r="D16" s="60">
        <v>91922</v>
      </c>
      <c r="E16" s="789">
        <v>16429</v>
      </c>
      <c r="F16" s="61"/>
      <c r="G16" s="61"/>
      <c r="H16" s="25"/>
      <c r="I16" s="438">
        <f t="shared" si="0"/>
        <v>108351</v>
      </c>
    </row>
    <row r="17" spans="1:9" ht="19.5" customHeight="1" thickBot="1">
      <c r="A17" s="146"/>
      <c r="B17" s="57" t="s">
        <v>536</v>
      </c>
      <c r="C17" s="447">
        <v>2013</v>
      </c>
      <c r="D17" s="58">
        <v>0</v>
      </c>
      <c r="E17" s="643">
        <v>118984</v>
      </c>
      <c r="F17" s="26"/>
      <c r="G17" s="26"/>
      <c r="H17" s="24"/>
      <c r="I17" s="438">
        <f t="shared" si="0"/>
        <v>118984</v>
      </c>
    </row>
    <row r="18" spans="1:9" ht="19.5" customHeight="1" thickBot="1">
      <c r="A18" s="146"/>
      <c r="B18" s="651" t="s">
        <v>658</v>
      </c>
      <c r="C18" s="652">
        <v>2014</v>
      </c>
      <c r="D18" s="653">
        <v>8225</v>
      </c>
      <c r="E18" s="642">
        <v>56253</v>
      </c>
      <c r="F18" s="650">
        <v>315968</v>
      </c>
      <c r="G18" s="650"/>
      <c r="H18" s="25"/>
      <c r="I18" s="438">
        <f t="shared" si="0"/>
        <v>380446</v>
      </c>
    </row>
    <row r="19" spans="1:10" ht="19.5" customHeight="1" thickBot="1">
      <c r="A19" s="146"/>
      <c r="B19" s="152" t="s">
        <v>167</v>
      </c>
      <c r="C19" s="437"/>
      <c r="D19" s="430"/>
      <c r="E19" s="431"/>
      <c r="F19" s="432"/>
      <c r="G19" s="432"/>
      <c r="H19" s="433"/>
      <c r="I19" s="438">
        <f t="shared" si="0"/>
        <v>0</v>
      </c>
      <c r="J19" s="448"/>
    </row>
    <row r="20" spans="1:10" ht="19.5" customHeight="1" thickBot="1">
      <c r="A20" s="146"/>
      <c r="B20" s="695" t="s">
        <v>563</v>
      </c>
      <c r="C20" s="493" t="s">
        <v>564</v>
      </c>
      <c r="D20" s="699">
        <v>49695</v>
      </c>
      <c r="E20" s="697">
        <v>9084</v>
      </c>
      <c r="F20" s="61"/>
      <c r="G20" s="61"/>
      <c r="H20" s="25"/>
      <c r="I20" s="438">
        <f t="shared" si="0"/>
        <v>58779</v>
      </c>
      <c r="J20" s="448"/>
    </row>
    <row r="21" spans="1:10" ht="19.5" customHeight="1" thickBot="1">
      <c r="A21" s="146"/>
      <c r="B21" s="696" t="s">
        <v>565</v>
      </c>
      <c r="C21" s="494" t="s">
        <v>564</v>
      </c>
      <c r="D21" s="58">
        <v>13701</v>
      </c>
      <c r="E21" s="584">
        <v>75</v>
      </c>
      <c r="F21" s="26"/>
      <c r="G21" s="26"/>
      <c r="H21" s="24"/>
      <c r="I21" s="438">
        <f t="shared" si="0"/>
        <v>13776</v>
      </c>
      <c r="J21" s="448"/>
    </row>
    <row r="22" spans="1:10" ht="19.5" customHeight="1" thickBot="1">
      <c r="A22" s="146"/>
      <c r="B22" s="696" t="s">
        <v>566</v>
      </c>
      <c r="C22" s="494" t="s">
        <v>564</v>
      </c>
      <c r="D22" s="58">
        <v>5174</v>
      </c>
      <c r="E22" s="584">
        <v>13006</v>
      </c>
      <c r="F22" s="26"/>
      <c r="G22" s="26"/>
      <c r="H22" s="24"/>
      <c r="I22" s="438">
        <f t="shared" si="0"/>
        <v>18180</v>
      </c>
      <c r="J22" s="448"/>
    </row>
    <row r="23" spans="1:10" ht="19.5" customHeight="1" thickBot="1">
      <c r="A23" s="146"/>
      <c r="B23" s="696" t="s">
        <v>567</v>
      </c>
      <c r="C23" s="494" t="s">
        <v>568</v>
      </c>
      <c r="D23" s="58">
        <v>11618</v>
      </c>
      <c r="E23" s="584">
        <v>5000</v>
      </c>
      <c r="F23" s="61"/>
      <c r="G23" s="61"/>
      <c r="H23" s="25"/>
      <c r="I23" s="438">
        <f t="shared" si="0"/>
        <v>16618</v>
      </c>
      <c r="J23" s="448"/>
    </row>
    <row r="24" spans="1:9" ht="19.5" customHeight="1" thickBot="1">
      <c r="A24" s="147"/>
      <c r="B24" s="701" t="s">
        <v>569</v>
      </c>
      <c r="C24" s="693" t="s">
        <v>568</v>
      </c>
      <c r="D24" s="700">
        <v>259</v>
      </c>
      <c r="E24" s="698">
        <v>1583</v>
      </c>
      <c r="F24" s="27"/>
      <c r="G24" s="27"/>
      <c r="H24" s="694"/>
      <c r="I24" s="438">
        <f t="shared" si="0"/>
        <v>1842</v>
      </c>
    </row>
    <row r="25" spans="1:9" ht="19.5" customHeight="1" thickBot="1">
      <c r="A25" s="147"/>
      <c r="B25" s="702" t="s">
        <v>667</v>
      </c>
      <c r="C25" s="703" t="s">
        <v>437</v>
      </c>
      <c r="D25" s="704"/>
      <c r="E25" s="660">
        <v>20371</v>
      </c>
      <c r="F25" s="659">
        <v>17002</v>
      </c>
      <c r="G25" s="659"/>
      <c r="H25" s="705"/>
      <c r="I25" s="706">
        <f t="shared" si="0"/>
        <v>37373</v>
      </c>
    </row>
    <row r="26" spans="1:9" ht="19.5" customHeight="1" thickBot="1">
      <c r="A26" s="147"/>
      <c r="B26" s="702" t="s">
        <v>668</v>
      </c>
      <c r="C26" s="707" t="s">
        <v>437</v>
      </c>
      <c r="D26" s="704"/>
      <c r="E26" s="661">
        <v>6992</v>
      </c>
      <c r="F26" s="662">
        <v>5842</v>
      </c>
      <c r="G26" s="662"/>
      <c r="H26" s="708"/>
      <c r="I26" s="706">
        <f t="shared" si="0"/>
        <v>12834</v>
      </c>
    </row>
    <row r="27" spans="1:9" ht="19.5" customHeight="1" thickBot="1">
      <c r="A27" s="146"/>
      <c r="B27" s="664" t="s">
        <v>669</v>
      </c>
      <c r="C27" s="713">
        <v>2014</v>
      </c>
      <c r="D27" s="709"/>
      <c r="E27" s="710">
        <v>20383</v>
      </c>
      <c r="F27" s="711">
        <v>17002</v>
      </c>
      <c r="G27" s="711"/>
      <c r="H27" s="712"/>
      <c r="I27" s="706">
        <f t="shared" si="0"/>
        <v>37385</v>
      </c>
    </row>
    <row r="28" spans="1:9" ht="19.5" customHeight="1" thickBot="1">
      <c r="A28" s="836" t="s">
        <v>50</v>
      </c>
      <c r="B28" s="837"/>
      <c r="C28" s="95"/>
      <c r="D28" s="438">
        <f>SUM(D6:D27)</f>
        <v>316616</v>
      </c>
      <c r="E28" s="449">
        <f>SUM(E6:E27)</f>
        <v>276520</v>
      </c>
      <c r="F28" s="450">
        <f>SUM(F6:F27)</f>
        <v>357810</v>
      </c>
      <c r="G28" s="450">
        <f>SUM(G6:G27)</f>
        <v>79723</v>
      </c>
      <c r="H28" s="451">
        <f>SUM(H6:H27)</f>
        <v>10379</v>
      </c>
      <c r="I28" s="438">
        <f>SUM(I7:I27)</f>
        <v>1041048</v>
      </c>
    </row>
    <row r="30" ht="25.5">
      <c r="B30" s="35" t="s">
        <v>537</v>
      </c>
    </row>
    <row r="32" ht="15.75">
      <c r="B32" s="452"/>
    </row>
    <row r="33" spans="2:8" ht="15.75">
      <c r="B33" s="452"/>
      <c r="C33" s="453"/>
      <c r="D33" s="453"/>
      <c r="E33" s="453"/>
      <c r="F33" s="453"/>
      <c r="G33" s="453"/>
      <c r="H33" s="453"/>
    </row>
    <row r="34" spans="2:3" ht="12.75">
      <c r="B34" s="453"/>
      <c r="C34" s="36"/>
    </row>
    <row r="35" spans="2:3" ht="12.75">
      <c r="B35" s="453"/>
      <c r="C35" s="36"/>
    </row>
    <row r="36" spans="2:3" ht="12.75">
      <c r="B36" s="453"/>
      <c r="C36" s="454"/>
    </row>
    <row r="37" spans="2:3" ht="12.75">
      <c r="B37" s="453"/>
      <c r="C37" s="36"/>
    </row>
    <row r="38" spans="2:3" ht="12.75">
      <c r="B38" s="453"/>
      <c r="C38" s="36"/>
    </row>
    <row r="39" spans="2:3" ht="12.75">
      <c r="B39" s="453"/>
      <c r="C39" s="36"/>
    </row>
    <row r="40" spans="2:3" ht="12.75">
      <c r="B40" s="453"/>
      <c r="C40" s="36"/>
    </row>
    <row r="41" spans="2:3" ht="12.75">
      <c r="B41" s="453"/>
      <c r="C41" s="36"/>
    </row>
    <row r="42" spans="2:3" ht="12.75">
      <c r="B42" s="453"/>
      <c r="C42" s="36"/>
    </row>
    <row r="43" spans="2:3" ht="17.25" customHeight="1">
      <c r="B43" s="455"/>
      <c r="C43" s="454"/>
    </row>
    <row r="44" ht="12.75">
      <c r="B44" s="453"/>
    </row>
    <row r="45" spans="2:3" ht="12.75">
      <c r="B45" s="456"/>
      <c r="C45" s="454"/>
    </row>
    <row r="46" spans="3:4" ht="12.75">
      <c r="C46" s="36"/>
      <c r="D46" s="36"/>
    </row>
    <row r="47" spans="3:4" ht="12.75">
      <c r="C47" s="36"/>
      <c r="D47" s="36"/>
    </row>
    <row r="48" spans="3:4" ht="12.75">
      <c r="C48" s="36"/>
      <c r="D48" s="36"/>
    </row>
    <row r="50" spans="2:3" ht="12.75">
      <c r="B50" s="456"/>
      <c r="C50" s="454"/>
    </row>
    <row r="51" ht="12.75">
      <c r="D51" s="36"/>
    </row>
    <row r="52" ht="12.75">
      <c r="D52" s="36"/>
    </row>
    <row r="53" ht="12.75">
      <c r="D53" s="36"/>
    </row>
  </sheetData>
  <sheetProtection/>
  <mergeCells count="8">
    <mergeCell ref="A1:I1"/>
    <mergeCell ref="A28:B2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73" r:id="rId1"/>
  <headerFooter alignWithMargins="0">
    <oddHeader xml:space="preserve">&amp;R36. melléklet a  36/2014.(XII.2.) önkormányzati rendelethez tájékoztató tábla     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B10">
      <selection activeCell="O29" sqref="O29"/>
    </sheetView>
  </sheetViews>
  <sheetFormatPr defaultColWidth="9.00390625" defaultRowHeight="12.75"/>
  <cols>
    <col min="1" max="1" width="4.875" style="74" customWidth="1"/>
    <col min="2" max="2" width="31.125" style="89" customWidth="1"/>
    <col min="3" max="4" width="9.00390625" style="89" customWidth="1"/>
    <col min="5" max="5" width="9.50390625" style="89" customWidth="1"/>
    <col min="6" max="6" width="8.875" style="89" customWidth="1"/>
    <col min="7" max="7" width="8.625" style="89" customWidth="1"/>
    <col min="8" max="8" width="8.875" style="89" customWidth="1"/>
    <col min="9" max="9" width="8.125" style="89" customWidth="1"/>
    <col min="10" max="14" width="9.50390625" style="89" customWidth="1"/>
    <col min="15" max="15" width="12.625" style="74" customWidth="1"/>
    <col min="16" max="16384" width="9.375" style="89" customWidth="1"/>
  </cols>
  <sheetData>
    <row r="1" spans="1:15" ht="31.5" customHeight="1">
      <c r="A1" s="848" t="s">
        <v>390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</row>
    <row r="2" ht="16.5" thickBot="1">
      <c r="O2" s="3" t="s">
        <v>52</v>
      </c>
    </row>
    <row r="3" spans="1:15" s="74" customFormat="1" ht="25.5" customHeight="1" thickBot="1">
      <c r="A3" s="71" t="s">
        <v>14</v>
      </c>
      <c r="B3" s="72" t="s">
        <v>63</v>
      </c>
      <c r="C3" s="72" t="s">
        <v>72</v>
      </c>
      <c r="D3" s="72" t="s">
        <v>73</v>
      </c>
      <c r="E3" s="72" t="s">
        <v>74</v>
      </c>
      <c r="F3" s="72" t="s">
        <v>75</v>
      </c>
      <c r="G3" s="72" t="s">
        <v>76</v>
      </c>
      <c r="H3" s="72" t="s">
        <v>77</v>
      </c>
      <c r="I3" s="72" t="s">
        <v>78</v>
      </c>
      <c r="J3" s="72" t="s">
        <v>79</v>
      </c>
      <c r="K3" s="72" t="s">
        <v>80</v>
      </c>
      <c r="L3" s="72" t="s">
        <v>81</v>
      </c>
      <c r="M3" s="72" t="s">
        <v>82</v>
      </c>
      <c r="N3" s="72" t="s">
        <v>83</v>
      </c>
      <c r="O3" s="73" t="s">
        <v>50</v>
      </c>
    </row>
    <row r="4" spans="1:15" s="76" customFormat="1" ht="15" customHeight="1" thickBot="1">
      <c r="A4" s="75" t="s">
        <v>16</v>
      </c>
      <c r="B4" s="845" t="s">
        <v>55</v>
      </c>
      <c r="C4" s="846"/>
      <c r="D4" s="846"/>
      <c r="E4" s="846"/>
      <c r="F4" s="846"/>
      <c r="G4" s="846"/>
      <c r="H4" s="846"/>
      <c r="I4" s="846"/>
      <c r="J4" s="846"/>
      <c r="K4" s="846"/>
      <c r="L4" s="846"/>
      <c r="M4" s="846"/>
      <c r="N4" s="846"/>
      <c r="O4" s="847"/>
    </row>
    <row r="5" spans="1:15" s="76" customFormat="1" ht="22.5">
      <c r="A5" s="77" t="s">
        <v>17</v>
      </c>
      <c r="B5" s="304" t="s">
        <v>356</v>
      </c>
      <c r="C5" s="78">
        <v>84155</v>
      </c>
      <c r="D5" s="78">
        <v>84155</v>
      </c>
      <c r="E5" s="78">
        <v>84155</v>
      </c>
      <c r="F5" s="78">
        <v>84155</v>
      </c>
      <c r="G5" s="78">
        <v>84155</v>
      </c>
      <c r="H5" s="78">
        <v>112595</v>
      </c>
      <c r="I5" s="78">
        <v>84155</v>
      </c>
      <c r="J5" s="78">
        <v>100949</v>
      </c>
      <c r="K5" s="78">
        <v>88284</v>
      </c>
      <c r="L5" s="78">
        <v>84155</v>
      </c>
      <c r="M5" s="78">
        <v>84155</v>
      </c>
      <c r="N5" s="78">
        <v>86841</v>
      </c>
      <c r="O5" s="716">
        <f aca="true" t="shared" si="0" ref="O5:O14">SUM(C5:N5)</f>
        <v>1061909</v>
      </c>
    </row>
    <row r="6" spans="1:15" s="81" customFormat="1" ht="22.5">
      <c r="A6" s="79" t="s">
        <v>18</v>
      </c>
      <c r="B6" s="155" t="s">
        <v>419</v>
      </c>
      <c r="C6" s="80"/>
      <c r="D6" s="80"/>
      <c r="E6" s="80">
        <v>83858</v>
      </c>
      <c r="F6" s="80">
        <v>1624</v>
      </c>
      <c r="G6" s="80">
        <v>22075</v>
      </c>
      <c r="H6" s="80">
        <v>40599</v>
      </c>
      <c r="I6" s="80">
        <v>20000</v>
      </c>
      <c r="J6" s="644">
        <v>20000</v>
      </c>
      <c r="K6" s="644">
        <v>91627</v>
      </c>
      <c r="L6" s="644"/>
      <c r="M6" s="644">
        <v>40000</v>
      </c>
      <c r="N6" s="80">
        <v>136651</v>
      </c>
      <c r="O6" s="714">
        <f t="shared" si="0"/>
        <v>456434</v>
      </c>
    </row>
    <row r="7" spans="1:15" s="81" customFormat="1" ht="22.5">
      <c r="A7" s="79" t="s">
        <v>19</v>
      </c>
      <c r="B7" s="154" t="s">
        <v>420</v>
      </c>
      <c r="C7" s="82"/>
      <c r="D7" s="82"/>
      <c r="E7" s="82">
        <v>266328</v>
      </c>
      <c r="F7" s="82"/>
      <c r="G7" s="82"/>
      <c r="H7" s="82">
        <v>2000</v>
      </c>
      <c r="I7" s="82">
        <v>2000</v>
      </c>
      <c r="J7" s="645">
        <v>2383</v>
      </c>
      <c r="K7" s="645"/>
      <c r="L7" s="645"/>
      <c r="M7" s="645"/>
      <c r="N7" s="82">
        <v>2294</v>
      </c>
      <c r="O7" s="715">
        <f t="shared" si="0"/>
        <v>275005</v>
      </c>
    </row>
    <row r="8" spans="1:15" s="81" customFormat="1" ht="13.5" customHeight="1">
      <c r="A8" s="79" t="s">
        <v>20</v>
      </c>
      <c r="B8" s="153" t="s">
        <v>138</v>
      </c>
      <c r="C8" s="80">
        <v>5000</v>
      </c>
      <c r="D8" s="80">
        <v>4000</v>
      </c>
      <c r="E8" s="80">
        <v>140000</v>
      </c>
      <c r="F8" s="80">
        <v>15000</v>
      </c>
      <c r="G8" s="80">
        <v>4500</v>
      </c>
      <c r="H8" s="80">
        <v>4300</v>
      </c>
      <c r="I8" s="80">
        <v>4200</v>
      </c>
      <c r="J8" s="644">
        <v>4200</v>
      </c>
      <c r="K8" s="644">
        <v>113900</v>
      </c>
      <c r="L8" s="644">
        <v>13000</v>
      </c>
      <c r="M8" s="644">
        <v>3883</v>
      </c>
      <c r="N8" s="80">
        <v>20000</v>
      </c>
      <c r="O8" s="606">
        <f t="shared" si="0"/>
        <v>331983</v>
      </c>
    </row>
    <row r="9" spans="1:15" s="81" customFormat="1" ht="13.5" customHeight="1">
      <c r="A9" s="79" t="s">
        <v>21</v>
      </c>
      <c r="B9" s="153" t="s">
        <v>421</v>
      </c>
      <c r="C9" s="80">
        <v>39000</v>
      </c>
      <c r="D9" s="80">
        <v>41000</v>
      </c>
      <c r="E9" s="80">
        <v>39000</v>
      </c>
      <c r="F9" s="80">
        <v>40000</v>
      </c>
      <c r="G9" s="80">
        <v>40015</v>
      </c>
      <c r="H9" s="80">
        <v>37222</v>
      </c>
      <c r="I9" s="80">
        <v>30015</v>
      </c>
      <c r="J9" s="644">
        <v>31015</v>
      </c>
      <c r="K9" s="644">
        <v>29015</v>
      </c>
      <c r="L9" s="644">
        <v>40478</v>
      </c>
      <c r="M9" s="644">
        <v>22015</v>
      </c>
      <c r="N9" s="80">
        <v>32907</v>
      </c>
      <c r="O9" s="714">
        <f t="shared" si="0"/>
        <v>421682</v>
      </c>
    </row>
    <row r="10" spans="1:15" s="81" customFormat="1" ht="13.5" customHeight="1">
      <c r="A10" s="79" t="s">
        <v>22</v>
      </c>
      <c r="B10" s="153" t="s">
        <v>8</v>
      </c>
      <c r="C10" s="80"/>
      <c r="D10" s="80"/>
      <c r="E10" s="80"/>
      <c r="F10" s="80"/>
      <c r="G10" s="80">
        <v>700</v>
      </c>
      <c r="H10" s="80">
        <v>6048</v>
      </c>
      <c r="I10" s="80"/>
      <c r="J10" s="644">
        <v>3</v>
      </c>
      <c r="K10" s="644">
        <v>12000</v>
      </c>
      <c r="L10" s="644">
        <v>6510</v>
      </c>
      <c r="M10" s="644"/>
      <c r="N10" s="80"/>
      <c r="O10" s="606">
        <f t="shared" si="0"/>
        <v>25261</v>
      </c>
    </row>
    <row r="11" spans="1:15" s="81" customFormat="1" ht="13.5" customHeight="1">
      <c r="A11" s="79" t="s">
        <v>23</v>
      </c>
      <c r="B11" s="153" t="s">
        <v>358</v>
      </c>
      <c r="C11" s="80"/>
      <c r="D11" s="80"/>
      <c r="E11" s="80"/>
      <c r="F11" s="80"/>
      <c r="G11" s="80">
        <v>12346</v>
      </c>
      <c r="H11" s="80">
        <v>16575</v>
      </c>
      <c r="I11" s="80">
        <v>12433</v>
      </c>
      <c r="J11" s="644">
        <v>40090</v>
      </c>
      <c r="K11" s="644">
        <v>29000</v>
      </c>
      <c r="L11" s="644">
        <v>22100</v>
      </c>
      <c r="M11" s="644">
        <v>16000</v>
      </c>
      <c r="N11" s="80">
        <v>36338</v>
      </c>
      <c r="O11" s="714">
        <f t="shared" si="0"/>
        <v>184882</v>
      </c>
    </row>
    <row r="12" spans="1:15" s="81" customFormat="1" ht="22.5">
      <c r="A12" s="79" t="s">
        <v>24</v>
      </c>
      <c r="B12" s="155" t="s">
        <v>403</v>
      </c>
      <c r="C12" s="80">
        <v>1000</v>
      </c>
      <c r="D12" s="80">
        <v>1200</v>
      </c>
      <c r="E12" s="80">
        <v>1150</v>
      </c>
      <c r="F12" s="80">
        <v>1000</v>
      </c>
      <c r="G12" s="80">
        <v>12020</v>
      </c>
      <c r="H12" s="80">
        <v>41200</v>
      </c>
      <c r="I12" s="80">
        <v>12317</v>
      </c>
      <c r="J12" s="80">
        <v>14128</v>
      </c>
      <c r="K12" s="80">
        <v>11200</v>
      </c>
      <c r="L12" s="80">
        <v>51100</v>
      </c>
      <c r="M12" s="80">
        <v>11100</v>
      </c>
      <c r="N12" s="80">
        <v>13154</v>
      </c>
      <c r="O12" s="606">
        <f t="shared" si="0"/>
        <v>170569</v>
      </c>
    </row>
    <row r="13" spans="1:15" s="81" customFormat="1" ht="13.5" customHeight="1" thickBot="1">
      <c r="A13" s="79" t="s">
        <v>25</v>
      </c>
      <c r="B13" s="153" t="s">
        <v>9</v>
      </c>
      <c r="C13" s="80">
        <v>258646</v>
      </c>
      <c r="D13" s="80"/>
      <c r="E13" s="80">
        <v>11000</v>
      </c>
      <c r="F13" s="80">
        <v>12000</v>
      </c>
      <c r="G13" s="80">
        <v>14000</v>
      </c>
      <c r="H13" s="80">
        <v>23646</v>
      </c>
      <c r="I13" s="80">
        <v>25000</v>
      </c>
      <c r="J13" s="80"/>
      <c r="K13" s="80"/>
      <c r="L13" s="80"/>
      <c r="M13" s="80"/>
      <c r="N13" s="644">
        <v>1746</v>
      </c>
      <c r="O13" s="606">
        <f t="shared" si="0"/>
        <v>346038</v>
      </c>
    </row>
    <row r="14" spans="1:15" s="76" customFormat="1" ht="15.75" customHeight="1" thickBot="1">
      <c r="A14" s="75" t="s">
        <v>26</v>
      </c>
      <c r="B14" s="33" t="s">
        <v>110</v>
      </c>
      <c r="C14" s="83">
        <f aca="true" t="shared" si="1" ref="C14:N14">SUM(C5:C13)</f>
        <v>387801</v>
      </c>
      <c r="D14" s="83">
        <f t="shared" si="1"/>
        <v>130355</v>
      </c>
      <c r="E14" s="83">
        <f t="shared" si="1"/>
        <v>625491</v>
      </c>
      <c r="F14" s="83">
        <f t="shared" si="1"/>
        <v>153779</v>
      </c>
      <c r="G14" s="83">
        <f t="shared" si="1"/>
        <v>189811</v>
      </c>
      <c r="H14" s="83">
        <f t="shared" si="1"/>
        <v>284185</v>
      </c>
      <c r="I14" s="83">
        <f t="shared" si="1"/>
        <v>190120</v>
      </c>
      <c r="J14" s="83">
        <f t="shared" si="1"/>
        <v>212768</v>
      </c>
      <c r="K14" s="83">
        <f t="shared" si="1"/>
        <v>375026</v>
      </c>
      <c r="L14" s="83">
        <f t="shared" si="1"/>
        <v>217343</v>
      </c>
      <c r="M14" s="83">
        <f t="shared" si="1"/>
        <v>177153</v>
      </c>
      <c r="N14" s="83">
        <f t="shared" si="1"/>
        <v>329931</v>
      </c>
      <c r="O14" s="84">
        <f t="shared" si="0"/>
        <v>3273763</v>
      </c>
    </row>
    <row r="15" spans="1:15" s="76" customFormat="1" ht="15" customHeight="1" thickBot="1">
      <c r="A15" s="75" t="s">
        <v>27</v>
      </c>
      <c r="B15" s="845" t="s">
        <v>56</v>
      </c>
      <c r="C15" s="846"/>
      <c r="D15" s="846"/>
      <c r="E15" s="846"/>
      <c r="F15" s="846"/>
      <c r="G15" s="846"/>
      <c r="H15" s="846"/>
      <c r="I15" s="846"/>
      <c r="J15" s="846"/>
      <c r="K15" s="846"/>
      <c r="L15" s="846"/>
      <c r="M15" s="846"/>
      <c r="N15" s="846"/>
      <c r="O15" s="847"/>
    </row>
    <row r="16" spans="1:15" s="81" customFormat="1" ht="13.5" customHeight="1">
      <c r="A16" s="85" t="s">
        <v>28</v>
      </c>
      <c r="B16" s="156" t="s">
        <v>64</v>
      </c>
      <c r="C16" s="82">
        <v>59500</v>
      </c>
      <c r="D16" s="82">
        <v>59500</v>
      </c>
      <c r="E16" s="82">
        <v>60500</v>
      </c>
      <c r="F16" s="82">
        <v>59735</v>
      </c>
      <c r="G16" s="82">
        <v>86200</v>
      </c>
      <c r="H16" s="599">
        <v>86148</v>
      </c>
      <c r="I16" s="599">
        <v>85777</v>
      </c>
      <c r="J16" s="82">
        <v>85000</v>
      </c>
      <c r="K16" s="82">
        <v>86670</v>
      </c>
      <c r="L16" s="82">
        <v>95000</v>
      </c>
      <c r="M16" s="82">
        <v>91000</v>
      </c>
      <c r="N16" s="82">
        <v>105371</v>
      </c>
      <c r="O16" s="715">
        <f aca="true" t="shared" si="2" ref="O16:O26">SUM(C16:N16)</f>
        <v>960401</v>
      </c>
    </row>
    <row r="17" spans="1:15" s="81" customFormat="1" ht="27" customHeight="1">
      <c r="A17" s="79" t="s">
        <v>29</v>
      </c>
      <c r="B17" s="155" t="s">
        <v>147</v>
      </c>
      <c r="C17" s="80">
        <v>15750</v>
      </c>
      <c r="D17" s="80">
        <v>15750</v>
      </c>
      <c r="E17" s="80">
        <v>15750</v>
      </c>
      <c r="F17" s="80">
        <v>16716</v>
      </c>
      <c r="G17" s="80">
        <v>19500</v>
      </c>
      <c r="H17" s="80">
        <v>19500</v>
      </c>
      <c r="I17" s="80">
        <v>20792</v>
      </c>
      <c r="J17" s="80">
        <v>20500</v>
      </c>
      <c r="K17" s="80">
        <v>19767</v>
      </c>
      <c r="L17" s="80">
        <v>18900</v>
      </c>
      <c r="M17" s="80">
        <v>19000</v>
      </c>
      <c r="N17" s="80">
        <v>22509</v>
      </c>
      <c r="O17" s="714">
        <f t="shared" si="2"/>
        <v>224434</v>
      </c>
    </row>
    <row r="18" spans="1:15" s="81" customFormat="1" ht="13.5" customHeight="1">
      <c r="A18" s="79" t="s">
        <v>30</v>
      </c>
      <c r="B18" s="153" t="s">
        <v>122</v>
      </c>
      <c r="C18" s="80">
        <v>74000</v>
      </c>
      <c r="D18" s="80">
        <v>75000</v>
      </c>
      <c r="E18" s="80">
        <v>80000</v>
      </c>
      <c r="F18" s="80">
        <v>80000</v>
      </c>
      <c r="G18" s="80">
        <v>77300</v>
      </c>
      <c r="H18" s="80">
        <v>71000</v>
      </c>
      <c r="I18" s="80">
        <v>62560</v>
      </c>
      <c r="J18" s="80">
        <v>62500</v>
      </c>
      <c r="K18" s="80">
        <v>83143</v>
      </c>
      <c r="L18" s="80">
        <v>91251</v>
      </c>
      <c r="M18" s="80">
        <v>88000</v>
      </c>
      <c r="N18" s="80">
        <v>80552</v>
      </c>
      <c r="O18" s="714">
        <f t="shared" si="2"/>
        <v>925306</v>
      </c>
    </row>
    <row r="19" spans="1:15" s="81" customFormat="1" ht="13.5" customHeight="1">
      <c r="A19" s="79" t="s">
        <v>31</v>
      </c>
      <c r="B19" s="153" t="s">
        <v>148</v>
      </c>
      <c r="C19" s="80">
        <v>20500</v>
      </c>
      <c r="D19" s="80">
        <v>20000</v>
      </c>
      <c r="E19" s="80">
        <v>21000</v>
      </c>
      <c r="F19" s="80">
        <v>20000</v>
      </c>
      <c r="G19" s="80">
        <v>20000</v>
      </c>
      <c r="H19" s="80">
        <v>20000</v>
      </c>
      <c r="I19" s="80">
        <v>20000</v>
      </c>
      <c r="J19" s="80">
        <v>32000</v>
      </c>
      <c r="K19" s="80">
        <v>20000</v>
      </c>
      <c r="L19" s="80">
        <v>20000</v>
      </c>
      <c r="M19" s="80">
        <v>32000</v>
      </c>
      <c r="N19" s="80">
        <v>20000</v>
      </c>
      <c r="O19" s="606">
        <f t="shared" si="2"/>
        <v>265500</v>
      </c>
    </row>
    <row r="20" spans="1:15" s="81" customFormat="1" ht="13.5" customHeight="1">
      <c r="A20" s="79" t="s">
        <v>32</v>
      </c>
      <c r="B20" s="153" t="s">
        <v>10</v>
      </c>
      <c r="C20" s="80">
        <v>11270</v>
      </c>
      <c r="D20" s="80">
        <v>11600</v>
      </c>
      <c r="E20" s="80">
        <v>11270</v>
      </c>
      <c r="F20" s="80">
        <v>19270</v>
      </c>
      <c r="G20" s="80">
        <v>23270</v>
      </c>
      <c r="H20" s="80">
        <v>16270</v>
      </c>
      <c r="I20" s="80">
        <v>15400</v>
      </c>
      <c r="J20" s="80">
        <v>11400</v>
      </c>
      <c r="K20" s="80">
        <v>16270</v>
      </c>
      <c r="L20" s="80">
        <v>14470</v>
      </c>
      <c r="M20" s="80">
        <v>15540</v>
      </c>
      <c r="N20" s="80">
        <v>22858</v>
      </c>
      <c r="O20" s="714">
        <f t="shared" si="2"/>
        <v>188888</v>
      </c>
    </row>
    <row r="21" spans="1:15" s="81" customFormat="1" ht="13.5" customHeight="1">
      <c r="A21" s="79" t="s">
        <v>33</v>
      </c>
      <c r="B21" s="153" t="s">
        <v>171</v>
      </c>
      <c r="C21" s="80"/>
      <c r="D21" s="80">
        <v>1500</v>
      </c>
      <c r="E21" s="80">
        <v>6700</v>
      </c>
      <c r="F21" s="80">
        <v>60000</v>
      </c>
      <c r="G21" s="80">
        <v>67000</v>
      </c>
      <c r="H21" s="80">
        <v>7628</v>
      </c>
      <c r="I21" s="80">
        <v>6845</v>
      </c>
      <c r="J21" s="80">
        <v>6869</v>
      </c>
      <c r="K21" s="80">
        <v>15000</v>
      </c>
      <c r="L21" s="80">
        <v>20000</v>
      </c>
      <c r="M21" s="80">
        <v>20845</v>
      </c>
      <c r="N21" s="80">
        <v>22045</v>
      </c>
      <c r="O21" s="714">
        <f t="shared" si="2"/>
        <v>234432</v>
      </c>
    </row>
    <row r="22" spans="1:15" s="81" customFormat="1" ht="15.75">
      <c r="A22" s="79" t="s">
        <v>34</v>
      </c>
      <c r="B22" s="155" t="s">
        <v>151</v>
      </c>
      <c r="C22" s="80"/>
      <c r="D22" s="80">
        <v>550</v>
      </c>
      <c r="E22" s="80">
        <v>1000</v>
      </c>
      <c r="F22" s="80"/>
      <c r="G22" s="80">
        <v>1500</v>
      </c>
      <c r="H22" s="80">
        <v>983</v>
      </c>
      <c r="I22" s="80">
        <v>2097</v>
      </c>
      <c r="J22" s="80">
        <v>2000</v>
      </c>
      <c r="K22" s="80">
        <v>3000</v>
      </c>
      <c r="L22" s="80">
        <v>10385</v>
      </c>
      <c r="M22" s="80">
        <v>11747</v>
      </c>
      <c r="N22" s="80">
        <v>1880</v>
      </c>
      <c r="O22" s="714">
        <f t="shared" si="2"/>
        <v>35142</v>
      </c>
    </row>
    <row r="23" spans="1:15" s="81" customFormat="1" ht="13.5" customHeight="1">
      <c r="A23" s="79" t="s">
        <v>35</v>
      </c>
      <c r="B23" s="153" t="s">
        <v>174</v>
      </c>
      <c r="C23" s="80"/>
      <c r="D23" s="80">
        <v>1250</v>
      </c>
      <c r="E23" s="80">
        <v>650</v>
      </c>
      <c r="F23" s="80">
        <v>5678</v>
      </c>
      <c r="G23" s="80">
        <v>1000</v>
      </c>
      <c r="H23" s="80">
        <v>650</v>
      </c>
      <c r="I23" s="80">
        <v>650</v>
      </c>
      <c r="J23" s="80">
        <v>650</v>
      </c>
      <c r="K23" s="80">
        <v>872</v>
      </c>
      <c r="L23" s="80">
        <v>4710</v>
      </c>
      <c r="M23" s="80">
        <v>650</v>
      </c>
      <c r="N23" s="80">
        <v>650</v>
      </c>
      <c r="O23" s="606">
        <f t="shared" si="2"/>
        <v>17410</v>
      </c>
    </row>
    <row r="24" spans="1:15" s="81" customFormat="1" ht="13.5" customHeight="1">
      <c r="A24" s="79" t="s">
        <v>36</v>
      </c>
      <c r="B24" s="153" t="s">
        <v>47</v>
      </c>
      <c r="C24" s="80"/>
      <c r="D24" s="80"/>
      <c r="E24" s="80"/>
      <c r="F24" s="80"/>
      <c r="G24" s="80"/>
      <c r="H24" s="80">
        <v>2668</v>
      </c>
      <c r="I24" s="80"/>
      <c r="J24" s="80"/>
      <c r="K24" s="80">
        <v>5978</v>
      </c>
      <c r="L24" s="80"/>
      <c r="M24" s="80"/>
      <c r="N24" s="80">
        <v>58183</v>
      </c>
      <c r="O24" s="714">
        <f t="shared" si="2"/>
        <v>66829</v>
      </c>
    </row>
    <row r="25" spans="1:15" s="81" customFormat="1" ht="13.5" customHeight="1" thickBot="1">
      <c r="A25" s="79" t="s">
        <v>37</v>
      </c>
      <c r="B25" s="153" t="s">
        <v>11</v>
      </c>
      <c r="C25" s="80"/>
      <c r="D25" s="80"/>
      <c r="E25" s="80">
        <v>500</v>
      </c>
      <c r="F25" s="644">
        <v>272061</v>
      </c>
      <c r="G25" s="80"/>
      <c r="H25" s="80">
        <v>500</v>
      </c>
      <c r="I25" s="80"/>
      <c r="J25" s="80"/>
      <c r="K25" s="80">
        <v>500</v>
      </c>
      <c r="L25" s="80"/>
      <c r="M25" s="80"/>
      <c r="N25" s="80">
        <v>81860</v>
      </c>
      <c r="O25" s="606">
        <f t="shared" si="2"/>
        <v>355421</v>
      </c>
    </row>
    <row r="26" spans="1:15" s="76" customFormat="1" ht="15.75" customHeight="1" thickBot="1">
      <c r="A26" s="86" t="s">
        <v>38</v>
      </c>
      <c r="B26" s="33" t="s">
        <v>111</v>
      </c>
      <c r="C26" s="83">
        <f aca="true" t="shared" si="3" ref="C26:N26">SUM(C16:C25)</f>
        <v>181020</v>
      </c>
      <c r="D26" s="83">
        <f t="shared" si="3"/>
        <v>185150</v>
      </c>
      <c r="E26" s="83">
        <f t="shared" si="3"/>
        <v>197370</v>
      </c>
      <c r="F26" s="83">
        <f t="shared" si="3"/>
        <v>533460</v>
      </c>
      <c r="G26" s="83">
        <f t="shared" si="3"/>
        <v>295770</v>
      </c>
      <c r="H26" s="83">
        <f t="shared" si="3"/>
        <v>225347</v>
      </c>
      <c r="I26" s="83">
        <f t="shared" si="3"/>
        <v>214121</v>
      </c>
      <c r="J26" s="83">
        <f t="shared" si="3"/>
        <v>220919</v>
      </c>
      <c r="K26" s="83">
        <f t="shared" si="3"/>
        <v>251200</v>
      </c>
      <c r="L26" s="83">
        <f t="shared" si="3"/>
        <v>274716</v>
      </c>
      <c r="M26" s="83">
        <f t="shared" si="3"/>
        <v>278782</v>
      </c>
      <c r="N26" s="83">
        <f t="shared" si="3"/>
        <v>415908</v>
      </c>
      <c r="O26" s="84">
        <f t="shared" si="2"/>
        <v>3273763</v>
      </c>
    </row>
    <row r="27" spans="1:15" ht="16.5" thickBot="1">
      <c r="A27" s="86" t="s">
        <v>39</v>
      </c>
      <c r="B27" s="157" t="s">
        <v>112</v>
      </c>
      <c r="C27" s="87">
        <f aca="true" t="shared" si="4" ref="C27:O27">C14-C26</f>
        <v>206781</v>
      </c>
      <c r="D27" s="87">
        <f t="shared" si="4"/>
        <v>-54795</v>
      </c>
      <c r="E27" s="87">
        <f t="shared" si="4"/>
        <v>428121</v>
      </c>
      <c r="F27" s="87">
        <f t="shared" si="4"/>
        <v>-379681</v>
      </c>
      <c r="G27" s="87">
        <f t="shared" si="4"/>
        <v>-105959</v>
      </c>
      <c r="H27" s="87">
        <f t="shared" si="4"/>
        <v>58838</v>
      </c>
      <c r="I27" s="87">
        <f t="shared" si="4"/>
        <v>-24001</v>
      </c>
      <c r="J27" s="87">
        <f t="shared" si="4"/>
        <v>-8151</v>
      </c>
      <c r="K27" s="87">
        <f t="shared" si="4"/>
        <v>123826</v>
      </c>
      <c r="L27" s="87">
        <f t="shared" si="4"/>
        <v>-57373</v>
      </c>
      <c r="M27" s="87">
        <f t="shared" si="4"/>
        <v>-101629</v>
      </c>
      <c r="N27" s="87">
        <f t="shared" si="4"/>
        <v>-85977</v>
      </c>
      <c r="O27" s="88">
        <f t="shared" si="4"/>
        <v>0</v>
      </c>
    </row>
    <row r="28" ht="15.75">
      <c r="A28" s="90"/>
    </row>
    <row r="29" spans="2:15" ht="15.75">
      <c r="B29" s="91"/>
      <c r="C29" s="92"/>
      <c r="D29" s="92"/>
      <c r="O29" s="89"/>
    </row>
    <row r="30" ht="15.75">
      <c r="O30" s="89"/>
    </row>
    <row r="31" ht="15.75">
      <c r="O31" s="89"/>
    </row>
    <row r="32" ht="15.75">
      <c r="O32" s="89"/>
    </row>
    <row r="33" ht="15.75">
      <c r="O33" s="89"/>
    </row>
    <row r="34" ht="15.75">
      <c r="O34" s="89"/>
    </row>
    <row r="35" ht="15.75">
      <c r="O35" s="89"/>
    </row>
    <row r="36" ht="15.75">
      <c r="O36" s="89"/>
    </row>
    <row r="37" ht="15.75">
      <c r="O37" s="89"/>
    </row>
    <row r="38" ht="15.75">
      <c r="O38" s="89"/>
    </row>
    <row r="39" ht="15.75">
      <c r="O39" s="89"/>
    </row>
    <row r="40" ht="15.75">
      <c r="O40" s="89"/>
    </row>
    <row r="41" ht="15.75">
      <c r="O41" s="89"/>
    </row>
    <row r="42" ht="15.75">
      <c r="O42" s="89"/>
    </row>
    <row r="43" ht="15.75">
      <c r="O43" s="89"/>
    </row>
    <row r="44" ht="15.75">
      <c r="O44" s="89"/>
    </row>
    <row r="45" ht="15.75">
      <c r="O45" s="89"/>
    </row>
    <row r="46" ht="15.75">
      <c r="O46" s="89"/>
    </row>
    <row r="47" ht="15.75">
      <c r="O47" s="89"/>
    </row>
    <row r="48" ht="15.75">
      <c r="O48" s="89"/>
    </row>
    <row r="49" ht="15.75">
      <c r="O49" s="89"/>
    </row>
    <row r="50" ht="15.75">
      <c r="O50" s="89"/>
    </row>
    <row r="51" ht="15.75">
      <c r="O51" s="89"/>
    </row>
    <row r="52" ht="15.75">
      <c r="O52" s="89"/>
    </row>
    <row r="53" ht="15.75">
      <c r="O53" s="89"/>
    </row>
    <row r="54" ht="15.75">
      <c r="O54" s="89"/>
    </row>
    <row r="55" ht="15.75">
      <c r="O55" s="89"/>
    </row>
    <row r="56" ht="15.75">
      <c r="O56" s="89"/>
    </row>
    <row r="57" ht="15.75">
      <c r="O57" s="89"/>
    </row>
    <row r="58" ht="15.75">
      <c r="O58" s="89"/>
    </row>
    <row r="59" ht="15.75">
      <c r="O59" s="89"/>
    </row>
    <row r="60" ht="15.75">
      <c r="O60" s="89"/>
    </row>
    <row r="61" ht="15.75">
      <c r="O61" s="89"/>
    </row>
    <row r="62" ht="15.75">
      <c r="O62" s="89"/>
    </row>
    <row r="63" ht="15.75">
      <c r="O63" s="89"/>
    </row>
    <row r="64" ht="15.75">
      <c r="O64" s="89"/>
    </row>
    <row r="65" ht="15.75">
      <c r="O65" s="89"/>
    </row>
    <row r="66" ht="15.75">
      <c r="O66" s="89"/>
    </row>
    <row r="67" ht="15.75">
      <c r="O67" s="89"/>
    </row>
    <row r="68" ht="15.75">
      <c r="O68" s="89"/>
    </row>
    <row r="69" ht="15.75">
      <c r="O69" s="89"/>
    </row>
    <row r="70" ht="15.75">
      <c r="O70" s="89"/>
    </row>
    <row r="71" ht="15.75">
      <c r="O71" s="89"/>
    </row>
    <row r="72" ht="15.75">
      <c r="O72" s="89"/>
    </row>
    <row r="73" ht="15.75">
      <c r="O73" s="89"/>
    </row>
    <row r="74" ht="15.75">
      <c r="O74" s="89"/>
    </row>
    <row r="75" ht="15.75">
      <c r="O75" s="89"/>
    </row>
    <row r="76" ht="15.75">
      <c r="O76" s="89"/>
    </row>
    <row r="77" ht="15.75">
      <c r="O77" s="89"/>
    </row>
    <row r="78" ht="15.75">
      <c r="O78" s="89"/>
    </row>
    <row r="79" ht="15.75">
      <c r="O79" s="89"/>
    </row>
    <row r="80" ht="15.75">
      <c r="O80" s="89"/>
    </row>
    <row r="81" ht="15.75">
      <c r="O81" s="89"/>
    </row>
    <row r="82" ht="15.75">
      <c r="O82" s="8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37. sz. melléklet  a 36/2014.(XII.2.) önkormányzati rendelethez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Munka8">
    <pageSetUpPr fitToPage="1"/>
  </sheetPr>
  <dimension ref="A1:C43"/>
  <sheetViews>
    <sheetView workbookViewId="0" topLeftCell="A25">
      <selection activeCell="E6" sqref="E6"/>
    </sheetView>
  </sheetViews>
  <sheetFormatPr defaultColWidth="9.00390625" defaultRowHeight="12.75"/>
  <cols>
    <col min="1" max="1" width="60.125" style="457" customWidth="1"/>
    <col min="2" max="2" width="48.875" style="462" customWidth="1"/>
    <col min="3" max="3" width="16.50390625" style="457" bestFit="1" customWidth="1"/>
    <col min="4" max="16384" width="10.625" style="457" customWidth="1"/>
  </cols>
  <sheetData>
    <row r="1" spans="1:2" ht="12.75">
      <c r="A1" s="850" t="s">
        <v>719</v>
      </c>
      <c r="B1" s="850"/>
    </row>
    <row r="2" spans="1:2" ht="17.25" customHeight="1">
      <c r="A2" s="458"/>
      <c r="B2" s="608" t="s">
        <v>651</v>
      </c>
    </row>
    <row r="3" spans="1:3" ht="48.75" customHeight="1">
      <c r="A3" s="854" t="s">
        <v>414</v>
      </c>
      <c r="B3" s="854"/>
      <c r="C3" s="462"/>
    </row>
    <row r="4" spans="1:2" ht="33" customHeight="1" thickBot="1">
      <c r="A4" s="459"/>
      <c r="B4" s="236" t="s">
        <v>12</v>
      </c>
    </row>
    <row r="5" spans="1:2" ht="12.75">
      <c r="A5" s="851" t="s">
        <v>63</v>
      </c>
      <c r="B5" s="851" t="s">
        <v>391</v>
      </c>
    </row>
    <row r="6" spans="1:2" ht="12.75">
      <c r="A6" s="852"/>
      <c r="B6" s="852"/>
    </row>
    <row r="7" spans="1:2" ht="13.5" thickBot="1">
      <c r="A7" s="852"/>
      <c r="B7" s="853"/>
    </row>
    <row r="8" spans="1:2" ht="23.25" customHeight="1" thickBot="1">
      <c r="A8" s="158" t="s">
        <v>49</v>
      </c>
      <c r="B8" s="460"/>
    </row>
    <row r="9" spans="1:2" ht="24" customHeight="1">
      <c r="A9" s="466"/>
      <c r="B9" s="477"/>
    </row>
    <row r="10" spans="1:2" ht="18" customHeight="1">
      <c r="A10" s="467" t="s">
        <v>538</v>
      </c>
      <c r="B10" s="489">
        <v>150315600</v>
      </c>
    </row>
    <row r="11" spans="1:2" ht="39" customHeight="1">
      <c r="A11" s="468" t="s">
        <v>539</v>
      </c>
      <c r="B11" s="478">
        <v>73895900</v>
      </c>
    </row>
    <row r="12" spans="1:2" ht="39" customHeight="1">
      <c r="A12" s="468" t="s">
        <v>540</v>
      </c>
      <c r="B12" s="478">
        <v>15799550</v>
      </c>
    </row>
    <row r="13" spans="1:2" ht="39" customHeight="1">
      <c r="A13" s="468" t="s">
        <v>541</v>
      </c>
      <c r="B13" s="478">
        <v>37237200</v>
      </c>
    </row>
    <row r="14" spans="1:2" ht="39" customHeight="1">
      <c r="A14" s="468" t="s">
        <v>542</v>
      </c>
      <c r="B14" s="479">
        <v>100000</v>
      </c>
    </row>
    <row r="15" spans="1:2" ht="39" customHeight="1">
      <c r="A15" s="468" t="s">
        <v>543</v>
      </c>
      <c r="B15" s="479">
        <v>20759150</v>
      </c>
    </row>
    <row r="16" spans="1:2" ht="39" customHeight="1">
      <c r="A16" s="468" t="s">
        <v>544</v>
      </c>
      <c r="B16" s="479">
        <v>29703346</v>
      </c>
    </row>
    <row r="17" spans="1:2" ht="39" customHeight="1">
      <c r="A17" s="469" t="s">
        <v>545</v>
      </c>
      <c r="B17" s="480">
        <f>SUM(B10+B11+B16)</f>
        <v>253914846</v>
      </c>
    </row>
    <row r="18" spans="1:2" ht="36" customHeight="1">
      <c r="A18" s="470" t="s">
        <v>546</v>
      </c>
      <c r="B18" s="479">
        <v>169180693</v>
      </c>
    </row>
    <row r="19" spans="1:2" ht="30.75" customHeight="1">
      <c r="A19" s="471" t="s">
        <v>547</v>
      </c>
      <c r="B19" s="479">
        <v>20944000</v>
      </c>
    </row>
    <row r="20" spans="1:2" ht="31.5" customHeight="1">
      <c r="A20" s="472" t="s">
        <v>548</v>
      </c>
      <c r="B20" s="481">
        <f>SUM(B18:B19)</f>
        <v>190124693</v>
      </c>
    </row>
    <row r="21" spans="1:2" ht="30" customHeight="1">
      <c r="A21" s="473" t="s">
        <v>549</v>
      </c>
      <c r="B21" s="482">
        <v>37116294</v>
      </c>
    </row>
    <row r="22" spans="1:2" ht="28.5" customHeight="1">
      <c r="A22" s="473" t="s">
        <v>550</v>
      </c>
      <c r="B22" s="482">
        <v>64008880</v>
      </c>
    </row>
    <row r="23" spans="1:2" ht="42.75" customHeight="1">
      <c r="A23" s="474" t="s">
        <v>551</v>
      </c>
      <c r="B23" s="482">
        <v>114627080</v>
      </c>
    </row>
    <row r="24" spans="1:2" ht="23.25" customHeight="1">
      <c r="A24" s="471" t="s">
        <v>552</v>
      </c>
      <c r="B24" s="482">
        <v>50232960</v>
      </c>
    </row>
    <row r="25" spans="1:2" ht="12.75">
      <c r="A25" s="473" t="s">
        <v>553</v>
      </c>
      <c r="B25" s="482">
        <v>48909351</v>
      </c>
    </row>
    <row r="26" spans="1:3" ht="34.5" customHeight="1">
      <c r="A26" s="472" t="s">
        <v>554</v>
      </c>
      <c r="B26" s="483">
        <f>SUM(B21:B25)</f>
        <v>314894565</v>
      </c>
      <c r="C26" s="461"/>
    </row>
    <row r="27" spans="1:2" ht="27.75" customHeight="1">
      <c r="A27" s="463" t="s">
        <v>555</v>
      </c>
      <c r="B27" s="486">
        <v>23952880</v>
      </c>
    </row>
    <row r="28" spans="1:2" ht="30" customHeight="1">
      <c r="A28" s="464" t="s">
        <v>556</v>
      </c>
      <c r="B28" s="485">
        <v>8629000</v>
      </c>
    </row>
    <row r="29" spans="1:2" ht="31.5" customHeight="1">
      <c r="A29" s="465" t="s">
        <v>557</v>
      </c>
      <c r="B29" s="481">
        <v>23952880</v>
      </c>
    </row>
    <row r="30" spans="1:2" ht="39" customHeight="1">
      <c r="A30" s="470" t="s">
        <v>558</v>
      </c>
      <c r="B30" s="482">
        <v>8960000</v>
      </c>
    </row>
    <row r="31" spans="1:2" ht="27.75" customHeight="1">
      <c r="A31" s="474" t="s">
        <v>559</v>
      </c>
      <c r="B31" s="482">
        <v>143951</v>
      </c>
    </row>
    <row r="32" spans="1:2" ht="12.75" hidden="1">
      <c r="A32" s="475"/>
      <c r="B32" s="482"/>
    </row>
    <row r="33" spans="1:2" ht="12.75">
      <c r="A33" s="474" t="s">
        <v>638</v>
      </c>
      <c r="B33" s="485">
        <v>11428560</v>
      </c>
    </row>
    <row r="34" spans="1:2" ht="12.75">
      <c r="A34" s="736" t="s">
        <v>670</v>
      </c>
      <c r="B34" s="735">
        <v>781000</v>
      </c>
    </row>
    <row r="35" spans="1:2" ht="12.75">
      <c r="A35" s="470" t="s">
        <v>671</v>
      </c>
      <c r="B35" s="485">
        <v>722000</v>
      </c>
    </row>
    <row r="36" spans="1:2" ht="12.75">
      <c r="A36" s="470" t="s">
        <v>672</v>
      </c>
      <c r="B36" s="485">
        <v>685179</v>
      </c>
    </row>
    <row r="37" spans="1:2" ht="12.75">
      <c r="A37" s="474" t="s">
        <v>639</v>
      </c>
      <c r="B37" s="485">
        <v>63000</v>
      </c>
    </row>
    <row r="38" spans="1:2" ht="22.5" customHeight="1" thickBot="1">
      <c r="A38" s="476" t="s">
        <v>560</v>
      </c>
      <c r="B38" s="484">
        <f>SUM(B30:B37)</f>
        <v>22783690</v>
      </c>
    </row>
    <row r="39" spans="1:2" ht="20.25" customHeight="1">
      <c r="A39" s="620" t="s">
        <v>640</v>
      </c>
      <c r="B39" s="737">
        <v>15584298</v>
      </c>
    </row>
    <row r="40" spans="1:2" ht="15" customHeight="1">
      <c r="A40" s="621" t="s">
        <v>641</v>
      </c>
      <c r="B40" s="790">
        <v>18170752</v>
      </c>
    </row>
    <row r="41" spans="1:2" ht="15" customHeight="1">
      <c r="A41" s="621" t="s">
        <v>673</v>
      </c>
      <c r="B41" s="654">
        <v>13657896</v>
      </c>
    </row>
    <row r="42" spans="1:2" ht="20.25" customHeight="1" thickBot="1">
      <c r="A42" s="476" t="s">
        <v>202</v>
      </c>
      <c r="B42" s="484">
        <f>SUM(B39:B41)</f>
        <v>47412946</v>
      </c>
    </row>
    <row r="43" spans="1:2" ht="19.5" thickBot="1">
      <c r="A43" s="487" t="s">
        <v>50</v>
      </c>
      <c r="B43" s="488">
        <f>B17+B20+B26+B29+B38+B42</f>
        <v>853083620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unka63">
    <pageSetUpPr fitToPage="1"/>
  </sheetPr>
  <dimension ref="A1:GL57"/>
  <sheetViews>
    <sheetView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5" sqref="J35"/>
    </sheetView>
  </sheetViews>
  <sheetFormatPr defaultColWidth="9.00390625" defaultRowHeight="12.75"/>
  <cols>
    <col min="1" max="1" width="42.375" style="495" customWidth="1"/>
    <col min="2" max="3" width="9.50390625" style="496" customWidth="1"/>
    <col min="4" max="4" width="9.375" style="496" bestFit="1" customWidth="1"/>
    <col min="5" max="6" width="9.50390625" style="496" customWidth="1"/>
    <col min="7" max="7" width="9.50390625" style="497" customWidth="1"/>
    <col min="8" max="8" width="1.12109375" style="497" customWidth="1"/>
    <col min="9" max="13" width="9.50390625" style="495" customWidth="1"/>
    <col min="14" max="14" width="9.50390625" style="498" customWidth="1"/>
    <col min="15" max="16384" width="10.625" style="495" customWidth="1"/>
  </cols>
  <sheetData>
    <row r="1" spans="10:13" ht="12.75">
      <c r="J1" s="856"/>
      <c r="K1" s="856"/>
      <c r="L1" s="856"/>
      <c r="M1" s="856"/>
    </row>
    <row r="2" spans="1:14" ht="12.75">
      <c r="A2" s="499"/>
      <c r="I2" s="499"/>
      <c r="J2" s="855"/>
      <c r="K2" s="855"/>
      <c r="L2" s="855"/>
      <c r="M2" s="855"/>
      <c r="N2" s="500"/>
    </row>
    <row r="3" spans="1:14" ht="17.25" customHeight="1">
      <c r="A3" s="501" t="s">
        <v>604</v>
      </c>
      <c r="B3" s="502"/>
      <c r="C3" s="502"/>
      <c r="D3" s="502"/>
      <c r="E3" s="502"/>
      <c r="F3" s="502"/>
      <c r="G3" s="503"/>
      <c r="H3" s="503"/>
      <c r="I3" s="504"/>
      <c r="J3" s="504"/>
      <c r="K3" s="504"/>
      <c r="L3" s="504"/>
      <c r="M3" s="504"/>
      <c r="N3" s="505"/>
    </row>
    <row r="4" spans="1:14" ht="19.5">
      <c r="A4" s="506" t="s">
        <v>570</v>
      </c>
      <c r="B4" s="502"/>
      <c r="C4" s="502"/>
      <c r="D4" s="502"/>
      <c r="E4" s="502"/>
      <c r="F4" s="502"/>
      <c r="G4" s="503"/>
      <c r="H4" s="503"/>
      <c r="I4" s="504"/>
      <c r="J4" s="504"/>
      <c r="K4" s="504"/>
      <c r="L4" s="504"/>
      <c r="M4" s="504"/>
      <c r="N4" s="505"/>
    </row>
    <row r="5" spans="1:14" ht="0.75" customHeight="1" thickBot="1">
      <c r="A5" s="507"/>
      <c r="B5" s="502"/>
      <c r="C5" s="502"/>
      <c r="D5" s="502"/>
      <c r="E5" s="502"/>
      <c r="F5" s="502"/>
      <c r="G5" s="503"/>
      <c r="H5" s="503"/>
      <c r="I5" s="504"/>
      <c r="J5" s="504"/>
      <c r="K5" s="504"/>
      <c r="L5" s="504"/>
      <c r="M5" s="504"/>
      <c r="N5" s="500" t="s">
        <v>478</v>
      </c>
    </row>
    <row r="6" spans="1:14" ht="15.75">
      <c r="A6" s="508" t="s">
        <v>161</v>
      </c>
      <c r="B6" s="857" t="s">
        <v>571</v>
      </c>
      <c r="C6" s="858"/>
      <c r="D6" s="858"/>
      <c r="E6" s="858"/>
      <c r="F6" s="858"/>
      <c r="G6" s="859"/>
      <c r="H6" s="509"/>
      <c r="I6" s="857" t="s">
        <v>572</v>
      </c>
      <c r="J6" s="858"/>
      <c r="K6" s="858"/>
      <c r="L6" s="858"/>
      <c r="M6" s="858"/>
      <c r="N6" s="859"/>
    </row>
    <row r="7" spans="1:14" ht="12.75">
      <c r="A7" s="510"/>
      <c r="B7" s="511" t="s">
        <v>573</v>
      </c>
      <c r="C7" s="512" t="s">
        <v>511</v>
      </c>
      <c r="D7" s="512" t="s">
        <v>599</v>
      </c>
      <c r="E7" s="512" t="s">
        <v>574</v>
      </c>
      <c r="F7" s="512" t="s">
        <v>600</v>
      </c>
      <c r="G7" s="513" t="s">
        <v>603</v>
      </c>
      <c r="H7" s="514"/>
      <c r="I7" s="511" t="s">
        <v>573</v>
      </c>
      <c r="J7" s="512" t="s">
        <v>511</v>
      </c>
      <c r="K7" s="512" t="s">
        <v>615</v>
      </c>
      <c r="L7" s="512" t="s">
        <v>121</v>
      </c>
      <c r="M7" s="512" t="s">
        <v>602</v>
      </c>
      <c r="N7" s="513" t="s">
        <v>603</v>
      </c>
    </row>
    <row r="8" spans="1:14" ht="13.5" thickBot="1">
      <c r="A8" s="515"/>
      <c r="B8" s="516" t="s">
        <v>575</v>
      </c>
      <c r="C8" s="517" t="s">
        <v>575</v>
      </c>
      <c r="D8" s="517" t="s">
        <v>575</v>
      </c>
      <c r="E8" s="517" t="s">
        <v>576</v>
      </c>
      <c r="F8" s="517" t="s">
        <v>601</v>
      </c>
      <c r="G8" s="518" t="s">
        <v>577</v>
      </c>
      <c r="H8" s="519"/>
      <c r="I8" s="516" t="s">
        <v>578</v>
      </c>
      <c r="J8" s="517" t="s">
        <v>517</v>
      </c>
      <c r="K8" s="517" t="s">
        <v>513</v>
      </c>
      <c r="L8" s="517"/>
      <c r="M8" s="517"/>
      <c r="N8" s="518" t="s">
        <v>579</v>
      </c>
    </row>
    <row r="9" spans="1:194" ht="12.75">
      <c r="A9" s="520" t="s">
        <v>605</v>
      </c>
      <c r="B9" s="646">
        <v>16365</v>
      </c>
      <c r="C9" s="523"/>
      <c r="D9" s="522"/>
      <c r="E9" s="521"/>
      <c r="F9" s="523"/>
      <c r="G9" s="524">
        <f aca="true" t="shared" si="0" ref="G9:G18">SUM(B9:F9)</f>
        <v>16365</v>
      </c>
      <c r="H9" s="525"/>
      <c r="I9" s="526"/>
      <c r="J9" s="523">
        <v>7740</v>
      </c>
      <c r="K9" s="527"/>
      <c r="L9" s="521"/>
      <c r="M9" s="521"/>
      <c r="N9" s="524">
        <f aca="true" t="shared" si="1" ref="N9:N15">SUM(I9:M9)</f>
        <v>7740</v>
      </c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528"/>
      <c r="AZ9" s="528"/>
      <c r="BA9" s="528"/>
      <c r="BB9" s="528"/>
      <c r="BC9" s="528"/>
      <c r="BD9" s="528"/>
      <c r="BE9" s="528"/>
      <c r="BF9" s="528"/>
      <c r="BG9" s="528"/>
      <c r="BH9" s="528"/>
      <c r="BI9" s="528"/>
      <c r="BJ9" s="528"/>
      <c r="BK9" s="528"/>
      <c r="BL9" s="528"/>
      <c r="BM9" s="528"/>
      <c r="BN9" s="528"/>
      <c r="BO9" s="528"/>
      <c r="BP9" s="528"/>
      <c r="BQ9" s="528"/>
      <c r="BR9" s="528"/>
      <c r="BS9" s="528"/>
      <c r="BT9" s="528"/>
      <c r="BU9" s="528"/>
      <c r="BV9" s="528"/>
      <c r="BW9" s="528"/>
      <c r="BX9" s="528"/>
      <c r="BY9" s="528"/>
      <c r="BZ9" s="528"/>
      <c r="CA9" s="528"/>
      <c r="CB9" s="528"/>
      <c r="CC9" s="528"/>
      <c r="CD9" s="528"/>
      <c r="CE9" s="528"/>
      <c r="CF9" s="528"/>
      <c r="CG9" s="528"/>
      <c r="CH9" s="528"/>
      <c r="CI9" s="528"/>
      <c r="CJ9" s="528"/>
      <c r="CK9" s="528"/>
      <c r="CL9" s="528"/>
      <c r="CM9" s="528"/>
      <c r="CN9" s="528"/>
      <c r="CO9" s="528"/>
      <c r="CP9" s="528"/>
      <c r="CQ9" s="528"/>
      <c r="CR9" s="528"/>
      <c r="CS9" s="528"/>
      <c r="CT9" s="528"/>
      <c r="CU9" s="528"/>
      <c r="CV9" s="528"/>
      <c r="CW9" s="528"/>
      <c r="CX9" s="528"/>
      <c r="CY9" s="528"/>
      <c r="CZ9" s="528"/>
      <c r="DA9" s="528"/>
      <c r="DB9" s="528"/>
      <c r="DC9" s="528"/>
      <c r="DD9" s="528"/>
      <c r="DE9" s="528"/>
      <c r="DF9" s="528"/>
      <c r="DG9" s="528"/>
      <c r="DH9" s="528"/>
      <c r="DI9" s="528"/>
      <c r="DJ9" s="528"/>
      <c r="DK9" s="528"/>
      <c r="DL9" s="528"/>
      <c r="DM9" s="528"/>
      <c r="DN9" s="528"/>
      <c r="DO9" s="528"/>
      <c r="DP9" s="528"/>
      <c r="DQ9" s="528"/>
      <c r="DR9" s="528"/>
      <c r="DS9" s="528"/>
      <c r="DT9" s="528"/>
      <c r="DU9" s="528"/>
      <c r="DV9" s="528"/>
      <c r="DW9" s="528"/>
      <c r="DX9" s="528"/>
      <c r="DY9" s="528"/>
      <c r="DZ9" s="528"/>
      <c r="EA9" s="528"/>
      <c r="EB9" s="528"/>
      <c r="EC9" s="528"/>
      <c r="ED9" s="528"/>
      <c r="EE9" s="528"/>
      <c r="EF9" s="528"/>
      <c r="EG9" s="528"/>
      <c r="EH9" s="528"/>
      <c r="EI9" s="528"/>
      <c r="EJ9" s="528"/>
      <c r="EK9" s="528"/>
      <c r="EL9" s="528"/>
      <c r="EM9" s="528"/>
      <c r="EN9" s="528"/>
      <c r="EO9" s="528"/>
      <c r="EP9" s="528"/>
      <c r="EQ9" s="528"/>
      <c r="ER9" s="528"/>
      <c r="ES9" s="528"/>
      <c r="ET9" s="528"/>
      <c r="EU9" s="528"/>
      <c r="EV9" s="528"/>
      <c r="EW9" s="528"/>
      <c r="EX9" s="528"/>
      <c r="EY9" s="528"/>
      <c r="EZ9" s="528"/>
      <c r="FA9" s="528"/>
      <c r="FB9" s="528"/>
      <c r="FC9" s="528"/>
      <c r="FD9" s="528"/>
      <c r="FE9" s="528"/>
      <c r="FF9" s="528"/>
      <c r="FG9" s="528"/>
      <c r="FH9" s="528"/>
      <c r="FI9" s="528"/>
      <c r="FJ9" s="528"/>
      <c r="FK9" s="528"/>
      <c r="FL9" s="528"/>
      <c r="FM9" s="528"/>
      <c r="FN9" s="528"/>
      <c r="FO9" s="528"/>
      <c r="FP9" s="528"/>
      <c r="FQ9" s="528"/>
      <c r="FR9" s="528"/>
      <c r="FS9" s="528"/>
      <c r="FT9" s="528"/>
      <c r="FU9" s="528"/>
      <c r="FV9" s="528"/>
      <c r="FW9" s="528"/>
      <c r="FX9" s="528"/>
      <c r="FY9" s="528"/>
      <c r="FZ9" s="528"/>
      <c r="GA9" s="528"/>
      <c r="GB9" s="528"/>
      <c r="GC9" s="528"/>
      <c r="GD9" s="528"/>
      <c r="GE9" s="528"/>
      <c r="GF9" s="528"/>
      <c r="GG9" s="528"/>
      <c r="GH9" s="528"/>
      <c r="GI9" s="528"/>
      <c r="GJ9" s="528"/>
      <c r="GK9" s="528"/>
      <c r="GL9" s="528"/>
    </row>
    <row r="10" spans="1:14" ht="12.75">
      <c r="A10" s="529" t="s">
        <v>606</v>
      </c>
      <c r="B10" s="535"/>
      <c r="C10" s="538"/>
      <c r="D10" s="531"/>
      <c r="E10" s="531"/>
      <c r="F10" s="531"/>
      <c r="G10" s="532">
        <f t="shared" si="0"/>
        <v>0</v>
      </c>
      <c r="H10" s="533"/>
      <c r="I10" s="535">
        <v>18374</v>
      </c>
      <c r="J10" s="538"/>
      <c r="K10" s="531"/>
      <c r="L10" s="531"/>
      <c r="M10" s="531"/>
      <c r="N10" s="532">
        <f t="shared" si="1"/>
        <v>18374</v>
      </c>
    </row>
    <row r="11" spans="1:14" ht="12.75">
      <c r="A11" s="534" t="s">
        <v>607</v>
      </c>
      <c r="B11" s="535"/>
      <c r="C11" s="538"/>
      <c r="D11" s="531"/>
      <c r="E11" s="531"/>
      <c r="F11" s="531"/>
      <c r="G11" s="532">
        <f t="shared" si="0"/>
        <v>0</v>
      </c>
      <c r="H11" s="533"/>
      <c r="I11" s="535">
        <v>1143</v>
      </c>
      <c r="J11" s="538"/>
      <c r="K11" s="531"/>
      <c r="L11" s="531"/>
      <c r="M11" s="531"/>
      <c r="N11" s="532">
        <f t="shared" si="1"/>
        <v>1143</v>
      </c>
    </row>
    <row r="12" spans="1:14" ht="12.75">
      <c r="A12" s="534" t="s">
        <v>608</v>
      </c>
      <c r="B12" s="535">
        <v>48384</v>
      </c>
      <c r="C12" s="538">
        <v>176421</v>
      </c>
      <c r="D12" s="538"/>
      <c r="E12" s="537"/>
      <c r="F12" s="537"/>
      <c r="G12" s="532">
        <f t="shared" si="0"/>
        <v>224805</v>
      </c>
      <c r="H12" s="593" t="e">
        <f>SUM(#REF!)</f>
        <v>#REF!</v>
      </c>
      <c r="I12" s="743">
        <v>56677</v>
      </c>
      <c r="J12" s="742">
        <v>178574</v>
      </c>
      <c r="K12" s="538"/>
      <c r="L12" s="537"/>
      <c r="M12" s="537"/>
      <c r="N12" s="532">
        <f t="shared" si="1"/>
        <v>235251</v>
      </c>
    </row>
    <row r="13" spans="1:14" ht="12.75">
      <c r="A13" s="539" t="s">
        <v>629</v>
      </c>
      <c r="B13" s="555"/>
      <c r="C13" s="547"/>
      <c r="D13" s="538"/>
      <c r="E13" s="540"/>
      <c r="F13" s="541"/>
      <c r="G13" s="542">
        <f t="shared" si="0"/>
        <v>0</v>
      </c>
      <c r="H13" s="533"/>
      <c r="I13" s="535">
        <v>1045</v>
      </c>
      <c r="J13" s="538"/>
      <c r="K13" s="540"/>
      <c r="L13" s="540"/>
      <c r="M13" s="543"/>
      <c r="N13" s="542">
        <f t="shared" si="1"/>
        <v>1045</v>
      </c>
    </row>
    <row r="14" spans="1:14" ht="12.75">
      <c r="A14" s="529" t="s">
        <v>580</v>
      </c>
      <c r="B14" s="535"/>
      <c r="C14" s="538"/>
      <c r="D14" s="538"/>
      <c r="E14" s="531"/>
      <c r="F14" s="544"/>
      <c r="G14" s="532">
        <f t="shared" si="0"/>
        <v>0</v>
      </c>
      <c r="H14" s="533"/>
      <c r="I14" s="743">
        <v>18918</v>
      </c>
      <c r="J14" s="742">
        <v>4191</v>
      </c>
      <c r="K14" s="531"/>
      <c r="L14" s="531"/>
      <c r="M14" s="531"/>
      <c r="N14" s="532">
        <f t="shared" si="1"/>
        <v>23109</v>
      </c>
    </row>
    <row r="15" spans="1:14" ht="12.75">
      <c r="A15" s="529" t="s">
        <v>581</v>
      </c>
      <c r="B15" s="743">
        <v>4680</v>
      </c>
      <c r="C15" s="538"/>
      <c r="D15" s="538"/>
      <c r="E15" s="531"/>
      <c r="F15" s="531"/>
      <c r="G15" s="532">
        <f t="shared" si="0"/>
        <v>4680</v>
      </c>
      <c r="H15" s="533"/>
      <c r="I15" s="535">
        <v>2951</v>
      </c>
      <c r="J15" s="538"/>
      <c r="K15" s="538"/>
      <c r="L15" s="531"/>
      <c r="M15" s="531"/>
      <c r="N15" s="532">
        <f t="shared" si="1"/>
        <v>2951</v>
      </c>
    </row>
    <row r="16" spans="1:14" ht="12.75">
      <c r="A16" s="529" t="s">
        <v>582</v>
      </c>
      <c r="B16" s="535">
        <v>14997</v>
      </c>
      <c r="C16" s="538"/>
      <c r="D16" s="538"/>
      <c r="E16" s="531"/>
      <c r="F16" s="531"/>
      <c r="G16" s="532">
        <f t="shared" si="0"/>
        <v>14997</v>
      </c>
      <c r="H16" s="533"/>
      <c r="I16" s="535">
        <v>9194</v>
      </c>
      <c r="J16" s="538"/>
      <c r="K16" s="531"/>
      <c r="L16" s="531"/>
      <c r="M16" s="531"/>
      <c r="N16" s="532">
        <f aca="true" t="shared" si="2" ref="N16:N47">SUM(I16:M16)</f>
        <v>9194</v>
      </c>
    </row>
    <row r="17" spans="1:14" ht="12.75">
      <c r="A17" s="529" t="s">
        <v>583</v>
      </c>
      <c r="B17" s="555"/>
      <c r="C17" s="547"/>
      <c r="D17" s="547"/>
      <c r="E17" s="540"/>
      <c r="F17" s="540"/>
      <c r="G17" s="542">
        <f t="shared" si="0"/>
        <v>0</v>
      </c>
      <c r="H17" s="545"/>
      <c r="I17" s="535">
        <v>14754</v>
      </c>
      <c r="J17" s="547"/>
      <c r="K17" s="540"/>
      <c r="L17" s="540"/>
      <c r="M17" s="540"/>
      <c r="N17" s="542">
        <f t="shared" si="2"/>
        <v>14754</v>
      </c>
    </row>
    <row r="18" spans="1:14" ht="12.75">
      <c r="A18" s="546" t="s">
        <v>584</v>
      </c>
      <c r="B18" s="555"/>
      <c r="C18" s="547"/>
      <c r="D18" s="547"/>
      <c r="E18" s="540"/>
      <c r="F18" s="540"/>
      <c r="G18" s="542">
        <f t="shared" si="0"/>
        <v>0</v>
      </c>
      <c r="H18" s="545"/>
      <c r="I18" s="535">
        <v>300</v>
      </c>
      <c r="J18" s="547"/>
      <c r="K18" s="540"/>
      <c r="L18" s="540"/>
      <c r="M18" s="540"/>
      <c r="N18" s="542">
        <f t="shared" si="2"/>
        <v>300</v>
      </c>
    </row>
    <row r="19" spans="1:14" ht="12.75">
      <c r="A19" s="548" t="s">
        <v>585</v>
      </c>
      <c r="B19" s="535">
        <f>SUM(B20:B22)</f>
        <v>0</v>
      </c>
      <c r="C19" s="538">
        <f>SUM(C20:C22)</f>
        <v>0</v>
      </c>
      <c r="D19" s="538">
        <f>SUM(D20:D22)</f>
        <v>331983</v>
      </c>
      <c r="E19" s="549"/>
      <c r="F19" s="537"/>
      <c r="G19" s="542">
        <f>SUM(G20:G22)</f>
        <v>331983</v>
      </c>
      <c r="H19" s="545"/>
      <c r="I19" s="555"/>
      <c r="J19" s="547"/>
      <c r="K19" s="540">
        <f>SUM(K20:K22)</f>
        <v>0</v>
      </c>
      <c r="L19" s="540"/>
      <c r="M19" s="540"/>
      <c r="N19" s="542">
        <f t="shared" si="2"/>
        <v>0</v>
      </c>
    </row>
    <row r="20" spans="1:14" ht="12.75">
      <c r="A20" s="550" t="s">
        <v>610</v>
      </c>
      <c r="B20" s="535"/>
      <c r="C20" s="547"/>
      <c r="D20" s="547">
        <v>299476</v>
      </c>
      <c r="E20" s="547"/>
      <c r="F20" s="540"/>
      <c r="G20" s="551">
        <f aca="true" t="shared" si="3" ref="G20:G26">SUM(B20:F20)</f>
        <v>299476</v>
      </c>
      <c r="H20" s="545"/>
      <c r="I20" s="555"/>
      <c r="J20" s="547"/>
      <c r="K20" s="540"/>
      <c r="L20" s="540"/>
      <c r="M20" s="540"/>
      <c r="N20" s="551">
        <f t="shared" si="2"/>
        <v>0</v>
      </c>
    </row>
    <row r="21" spans="1:14" ht="12.75">
      <c r="A21" s="550" t="s">
        <v>586</v>
      </c>
      <c r="B21" s="535"/>
      <c r="C21" s="547"/>
      <c r="D21" s="547">
        <v>25507</v>
      </c>
      <c r="E21" s="547"/>
      <c r="F21" s="540"/>
      <c r="G21" s="551">
        <f t="shared" si="3"/>
        <v>25507</v>
      </c>
      <c r="H21" s="545"/>
      <c r="I21" s="555"/>
      <c r="J21" s="547"/>
      <c r="K21" s="540"/>
      <c r="L21" s="540"/>
      <c r="M21" s="540"/>
      <c r="N21" s="551">
        <f t="shared" si="2"/>
        <v>0</v>
      </c>
    </row>
    <row r="22" spans="1:14" ht="12.75">
      <c r="A22" s="550" t="s">
        <v>609</v>
      </c>
      <c r="B22" s="535"/>
      <c r="C22" s="547"/>
      <c r="D22" s="547">
        <v>7000</v>
      </c>
      <c r="E22" s="547"/>
      <c r="F22" s="540"/>
      <c r="G22" s="551">
        <f t="shared" si="3"/>
        <v>7000</v>
      </c>
      <c r="H22" s="545"/>
      <c r="I22" s="555"/>
      <c r="J22" s="547"/>
      <c r="K22" s="540"/>
      <c r="L22" s="540"/>
      <c r="M22" s="540"/>
      <c r="N22" s="551">
        <f t="shared" si="2"/>
        <v>0</v>
      </c>
    </row>
    <row r="23" spans="1:14" ht="12.75">
      <c r="A23" s="552" t="s">
        <v>630</v>
      </c>
      <c r="B23" s="555"/>
      <c r="C23" s="547"/>
      <c r="D23" s="547"/>
      <c r="E23" s="547"/>
      <c r="F23" s="540"/>
      <c r="G23" s="551">
        <f t="shared" si="3"/>
        <v>0</v>
      </c>
      <c r="H23" s="545"/>
      <c r="I23" s="535"/>
      <c r="J23" s="538">
        <v>572</v>
      </c>
      <c r="K23" s="547"/>
      <c r="L23" s="547"/>
      <c r="M23" s="547"/>
      <c r="N23" s="551">
        <f t="shared" si="2"/>
        <v>572</v>
      </c>
    </row>
    <row r="24" spans="1:14" ht="12.75">
      <c r="A24" s="529" t="s">
        <v>642</v>
      </c>
      <c r="B24" s="555"/>
      <c r="C24" s="547"/>
      <c r="D24" s="547"/>
      <c r="E24" s="540"/>
      <c r="F24" s="540"/>
      <c r="G24" s="542">
        <f t="shared" si="3"/>
        <v>0</v>
      </c>
      <c r="H24" s="545"/>
      <c r="I24" s="535">
        <v>835</v>
      </c>
      <c r="J24" s="547"/>
      <c r="K24" s="547"/>
      <c r="L24" s="547"/>
      <c r="M24" s="547"/>
      <c r="N24" s="542">
        <f t="shared" si="2"/>
        <v>835</v>
      </c>
    </row>
    <row r="25" spans="1:14" ht="12.75">
      <c r="A25" s="529" t="s">
        <v>587</v>
      </c>
      <c r="B25" s="555"/>
      <c r="C25" s="547"/>
      <c r="D25" s="547"/>
      <c r="E25" s="540"/>
      <c r="F25" s="540"/>
      <c r="G25" s="542">
        <f t="shared" si="3"/>
        <v>0</v>
      </c>
      <c r="H25" s="545"/>
      <c r="I25" s="535">
        <v>32157</v>
      </c>
      <c r="J25" s="547"/>
      <c r="K25" s="547"/>
      <c r="L25" s="547"/>
      <c r="M25" s="547"/>
      <c r="N25" s="542">
        <f t="shared" si="2"/>
        <v>32157</v>
      </c>
    </row>
    <row r="26" spans="1:14" ht="13.5" customHeight="1">
      <c r="A26" s="557" t="s">
        <v>588</v>
      </c>
      <c r="B26" s="740">
        <v>35082</v>
      </c>
      <c r="C26" s="559">
        <v>1469</v>
      </c>
      <c r="D26" s="591"/>
      <c r="E26" s="590"/>
      <c r="F26" s="647">
        <v>228784</v>
      </c>
      <c r="G26" s="561">
        <f t="shared" si="3"/>
        <v>265335</v>
      </c>
      <c r="H26" s="545"/>
      <c r="I26" s="740">
        <v>74096</v>
      </c>
      <c r="J26" s="559">
        <v>8625</v>
      </c>
      <c r="K26" s="559"/>
      <c r="L26" s="591"/>
      <c r="M26" s="591"/>
      <c r="N26" s="561">
        <f t="shared" si="2"/>
        <v>82721</v>
      </c>
    </row>
    <row r="27" spans="1:14" ht="12.75">
      <c r="A27" s="548" t="s">
        <v>611</v>
      </c>
      <c r="B27" s="536">
        <f>SUM(B28:B29)</f>
        <v>1211414</v>
      </c>
      <c r="C27" s="537">
        <f>SUM(C28:C29)</f>
        <v>258707</v>
      </c>
      <c r="D27" s="537">
        <f>SUM(D28:D29)</f>
        <v>0</v>
      </c>
      <c r="E27" s="537"/>
      <c r="F27" s="537"/>
      <c r="G27" s="542">
        <f>SUM(G28:G29)</f>
        <v>1470121</v>
      </c>
      <c r="H27" s="592"/>
      <c r="I27" s="555">
        <f>SUM(I28:I29)</f>
        <v>25879</v>
      </c>
      <c r="J27" s="555">
        <f>SUM(J28:J29)</f>
        <v>0</v>
      </c>
      <c r="K27" s="555">
        <f>SUM(K28:K29)</f>
        <v>0</v>
      </c>
      <c r="L27" s="555">
        <f>SUM(L28:L29)</f>
        <v>0</v>
      </c>
      <c r="M27" s="555">
        <f>SUM(M28:M29)</f>
        <v>0</v>
      </c>
      <c r="N27" s="542">
        <f t="shared" si="2"/>
        <v>25879</v>
      </c>
    </row>
    <row r="28" spans="1:14" ht="12.75">
      <c r="A28" s="550" t="s">
        <v>612</v>
      </c>
      <c r="B28" s="743">
        <v>845057</v>
      </c>
      <c r="C28" s="538">
        <v>258707</v>
      </c>
      <c r="D28" s="547"/>
      <c r="E28" s="547"/>
      <c r="F28" s="547"/>
      <c r="G28" s="551">
        <f aca="true" t="shared" si="4" ref="G28:G47">SUM(B28:F28)</f>
        <v>1103764</v>
      </c>
      <c r="H28" s="545"/>
      <c r="I28" s="535">
        <v>11126</v>
      </c>
      <c r="J28" s="547"/>
      <c r="K28" s="547"/>
      <c r="L28" s="547"/>
      <c r="M28" s="547"/>
      <c r="N28" s="556">
        <f t="shared" si="2"/>
        <v>11126</v>
      </c>
    </row>
    <row r="29" spans="1:14" ht="12.75">
      <c r="A29" s="550" t="s">
        <v>613</v>
      </c>
      <c r="B29" s="743">
        <v>366357</v>
      </c>
      <c r="C29" s="547"/>
      <c r="D29" s="538"/>
      <c r="E29" s="547"/>
      <c r="F29" s="547"/>
      <c r="G29" s="551">
        <f t="shared" si="4"/>
        <v>366357</v>
      </c>
      <c r="H29" s="545"/>
      <c r="I29" s="743">
        <v>14753</v>
      </c>
      <c r="J29" s="547"/>
      <c r="K29" s="547"/>
      <c r="L29" s="547"/>
      <c r="M29" s="547"/>
      <c r="N29" s="556">
        <f t="shared" si="2"/>
        <v>14753</v>
      </c>
    </row>
    <row r="30" spans="1:14" ht="12.75">
      <c r="A30" s="529" t="s">
        <v>589</v>
      </c>
      <c r="B30" s="535"/>
      <c r="C30" s="538"/>
      <c r="D30" s="538"/>
      <c r="E30" s="538">
        <v>83746</v>
      </c>
      <c r="F30" s="538"/>
      <c r="G30" s="532">
        <f t="shared" si="4"/>
        <v>83746</v>
      </c>
      <c r="H30" s="533"/>
      <c r="I30" s="535">
        <v>6231</v>
      </c>
      <c r="J30" s="538"/>
      <c r="K30" s="538"/>
      <c r="L30" s="538">
        <v>355421</v>
      </c>
      <c r="M30" s="742">
        <v>66829</v>
      </c>
      <c r="N30" s="542">
        <f t="shared" si="2"/>
        <v>428481</v>
      </c>
    </row>
    <row r="31" spans="1:14" ht="12.75">
      <c r="A31" s="529" t="s">
        <v>614</v>
      </c>
      <c r="B31" s="555"/>
      <c r="C31" s="547"/>
      <c r="D31" s="547"/>
      <c r="E31" s="547"/>
      <c r="F31" s="547"/>
      <c r="G31" s="542">
        <f t="shared" si="4"/>
        <v>0</v>
      </c>
      <c r="H31" s="545"/>
      <c r="I31" s="535"/>
      <c r="J31" s="538"/>
      <c r="K31" s="742">
        <v>1309269</v>
      </c>
      <c r="L31" s="538"/>
      <c r="M31" s="538"/>
      <c r="N31" s="542">
        <f t="shared" si="2"/>
        <v>1309269</v>
      </c>
    </row>
    <row r="32" spans="1:14" ht="12.75">
      <c r="A32" s="529" t="s">
        <v>590</v>
      </c>
      <c r="B32" s="535">
        <v>554</v>
      </c>
      <c r="C32" s="538"/>
      <c r="D32" s="538"/>
      <c r="E32" s="538"/>
      <c r="F32" s="538"/>
      <c r="G32" s="542">
        <f t="shared" si="4"/>
        <v>554</v>
      </c>
      <c r="H32" s="545"/>
      <c r="I32" s="535">
        <v>1094</v>
      </c>
      <c r="J32" s="538"/>
      <c r="K32" s="538"/>
      <c r="L32" s="538"/>
      <c r="M32" s="538"/>
      <c r="N32" s="542">
        <f t="shared" si="2"/>
        <v>1094</v>
      </c>
    </row>
    <row r="33" spans="1:14" ht="12.75">
      <c r="A33" s="557" t="s">
        <v>591</v>
      </c>
      <c r="B33" s="558"/>
      <c r="C33" s="559"/>
      <c r="D33" s="559"/>
      <c r="E33" s="559"/>
      <c r="F33" s="559"/>
      <c r="G33" s="542">
        <f t="shared" si="4"/>
        <v>0</v>
      </c>
      <c r="H33" s="545"/>
      <c r="I33" s="558">
        <v>381</v>
      </c>
      <c r="J33" s="559"/>
      <c r="K33" s="559"/>
      <c r="L33" s="559"/>
      <c r="M33" s="559"/>
      <c r="N33" s="542">
        <f t="shared" si="2"/>
        <v>381</v>
      </c>
    </row>
    <row r="34" spans="1:14" ht="12.75">
      <c r="A34" s="557" t="s">
        <v>616</v>
      </c>
      <c r="B34" s="558"/>
      <c r="C34" s="559"/>
      <c r="D34" s="559"/>
      <c r="E34" s="559"/>
      <c r="F34" s="559"/>
      <c r="G34" s="542">
        <f t="shared" si="4"/>
        <v>0</v>
      </c>
      <c r="H34" s="545"/>
      <c r="I34" s="558">
        <v>119616</v>
      </c>
      <c r="J34" s="559"/>
      <c r="K34" s="559"/>
      <c r="L34" s="559"/>
      <c r="M34" s="559"/>
      <c r="N34" s="532">
        <f t="shared" si="2"/>
        <v>119616</v>
      </c>
    </row>
    <row r="35" spans="1:14" ht="12.75">
      <c r="A35" s="557" t="s">
        <v>617</v>
      </c>
      <c r="B35" s="558"/>
      <c r="C35" s="559"/>
      <c r="D35" s="559"/>
      <c r="E35" s="559"/>
      <c r="F35" s="559"/>
      <c r="G35" s="542">
        <f t="shared" si="4"/>
        <v>0</v>
      </c>
      <c r="H35" s="545"/>
      <c r="I35" s="740">
        <v>4678</v>
      </c>
      <c r="J35" s="559"/>
      <c r="K35" s="559"/>
      <c r="L35" s="559"/>
      <c r="M35" s="559"/>
      <c r="N35" s="532">
        <f t="shared" si="2"/>
        <v>4678</v>
      </c>
    </row>
    <row r="36" spans="1:14" ht="12.75">
      <c r="A36" s="557" t="s">
        <v>618</v>
      </c>
      <c r="B36" s="558">
        <v>837</v>
      </c>
      <c r="C36" s="559"/>
      <c r="D36" s="559"/>
      <c r="E36" s="559"/>
      <c r="F36" s="559"/>
      <c r="G36" s="542">
        <f t="shared" si="4"/>
        <v>837</v>
      </c>
      <c r="H36" s="545"/>
      <c r="I36" s="558">
        <v>13262</v>
      </c>
      <c r="J36" s="559"/>
      <c r="K36" s="559"/>
      <c r="L36" s="559"/>
      <c r="M36" s="559"/>
      <c r="N36" s="532">
        <f t="shared" si="2"/>
        <v>13262</v>
      </c>
    </row>
    <row r="37" spans="1:14" ht="12.75">
      <c r="A37" s="557" t="s">
        <v>619</v>
      </c>
      <c r="B37" s="558"/>
      <c r="C37" s="559"/>
      <c r="D37" s="559"/>
      <c r="E37" s="559"/>
      <c r="F37" s="559"/>
      <c r="G37" s="542">
        <f t="shared" si="4"/>
        <v>0</v>
      </c>
      <c r="H37" s="545"/>
      <c r="I37" s="558">
        <v>3500</v>
      </c>
      <c r="J37" s="559"/>
      <c r="K37" s="559"/>
      <c r="L37" s="559"/>
      <c r="M37" s="559"/>
      <c r="N37" s="532">
        <f t="shared" si="2"/>
        <v>3500</v>
      </c>
    </row>
    <row r="38" spans="1:14" ht="12.75">
      <c r="A38" s="557" t="s">
        <v>592</v>
      </c>
      <c r="B38" s="558">
        <v>267</v>
      </c>
      <c r="C38" s="559"/>
      <c r="D38" s="559"/>
      <c r="E38" s="559"/>
      <c r="F38" s="559"/>
      <c r="G38" s="542">
        <f t="shared" si="4"/>
        <v>267</v>
      </c>
      <c r="H38" s="545"/>
      <c r="I38" s="558">
        <v>5000</v>
      </c>
      <c r="J38" s="559"/>
      <c r="K38" s="559"/>
      <c r="L38" s="559"/>
      <c r="M38" s="559"/>
      <c r="N38" s="532">
        <f t="shared" si="2"/>
        <v>5000</v>
      </c>
    </row>
    <row r="39" spans="1:14" ht="12.75">
      <c r="A39" s="557" t="s">
        <v>593</v>
      </c>
      <c r="B39" s="558"/>
      <c r="C39" s="559"/>
      <c r="D39" s="559"/>
      <c r="E39" s="559"/>
      <c r="F39" s="559"/>
      <c r="G39" s="542">
        <f t="shared" si="4"/>
        <v>0</v>
      </c>
      <c r="H39" s="545"/>
      <c r="I39" s="558">
        <v>3000</v>
      </c>
      <c r="J39" s="559"/>
      <c r="K39" s="559"/>
      <c r="L39" s="559"/>
      <c r="M39" s="559"/>
      <c r="N39" s="532">
        <f t="shared" si="2"/>
        <v>3000</v>
      </c>
    </row>
    <row r="40" spans="1:14" ht="12.75">
      <c r="A40" s="557" t="s">
        <v>594</v>
      </c>
      <c r="B40" s="558">
        <v>4047</v>
      </c>
      <c r="C40" s="559"/>
      <c r="D40" s="559"/>
      <c r="E40" s="559"/>
      <c r="F40" s="559"/>
      <c r="G40" s="542">
        <f t="shared" si="4"/>
        <v>4047</v>
      </c>
      <c r="H40" s="545"/>
      <c r="I40" s="558">
        <v>2000</v>
      </c>
      <c r="J40" s="559"/>
      <c r="K40" s="559"/>
      <c r="L40" s="559"/>
      <c r="M40" s="559"/>
      <c r="N40" s="532">
        <f t="shared" si="2"/>
        <v>2000</v>
      </c>
    </row>
    <row r="41" spans="1:14" ht="12.75">
      <c r="A41" s="622" t="s">
        <v>595</v>
      </c>
      <c r="B41" s="558"/>
      <c r="C41" s="559"/>
      <c r="D41" s="559"/>
      <c r="E41" s="559"/>
      <c r="F41" s="559"/>
      <c r="G41" s="542">
        <f t="shared" si="4"/>
        <v>0</v>
      </c>
      <c r="H41" s="545"/>
      <c r="I41" s="558">
        <v>32108</v>
      </c>
      <c r="J41" s="559"/>
      <c r="K41" s="607"/>
      <c r="L41" s="559"/>
      <c r="M41" s="559"/>
      <c r="N41" s="532">
        <f t="shared" si="2"/>
        <v>32108</v>
      </c>
    </row>
    <row r="42" spans="1:14" ht="12.75">
      <c r="A42" s="560" t="s">
        <v>596</v>
      </c>
      <c r="B42" s="558">
        <v>7065</v>
      </c>
      <c r="C42" s="559">
        <v>25258</v>
      </c>
      <c r="D42" s="559"/>
      <c r="E42" s="559"/>
      <c r="F42" s="559"/>
      <c r="G42" s="542">
        <f t="shared" si="4"/>
        <v>32323</v>
      </c>
      <c r="H42" s="545"/>
      <c r="I42" s="558">
        <v>17893</v>
      </c>
      <c r="J42" s="741">
        <v>30894</v>
      </c>
      <c r="K42" s="559"/>
      <c r="L42" s="559"/>
      <c r="M42" s="559"/>
      <c r="N42" s="532">
        <f t="shared" si="2"/>
        <v>48787</v>
      </c>
    </row>
    <row r="43" spans="1:14" ht="12.75">
      <c r="A43" s="622" t="s">
        <v>674</v>
      </c>
      <c r="B43" s="740">
        <v>77680</v>
      </c>
      <c r="C43" s="559"/>
      <c r="D43" s="559"/>
      <c r="E43" s="559"/>
      <c r="F43" s="559"/>
      <c r="G43" s="542">
        <f t="shared" si="4"/>
        <v>77680</v>
      </c>
      <c r="H43" s="545"/>
      <c r="I43" s="740">
        <v>77629</v>
      </c>
      <c r="J43" s="559"/>
      <c r="K43" s="559"/>
      <c r="L43" s="559"/>
      <c r="M43" s="559"/>
      <c r="N43" s="532">
        <f t="shared" si="2"/>
        <v>77629</v>
      </c>
    </row>
    <row r="44" spans="1:14" ht="12.75">
      <c r="A44" s="560" t="s">
        <v>633</v>
      </c>
      <c r="B44" s="740">
        <v>99141</v>
      </c>
      <c r="C44" s="741">
        <v>8677</v>
      </c>
      <c r="D44" s="559"/>
      <c r="E44" s="559"/>
      <c r="F44" s="559"/>
      <c r="G44" s="542">
        <f t="shared" si="4"/>
        <v>107818</v>
      </c>
      <c r="H44" s="545"/>
      <c r="I44" s="740">
        <v>98781</v>
      </c>
      <c r="J44" s="741">
        <v>8677</v>
      </c>
      <c r="K44" s="559"/>
      <c r="L44" s="559"/>
      <c r="M44" s="559"/>
      <c r="N44" s="532">
        <f t="shared" si="2"/>
        <v>107458</v>
      </c>
    </row>
    <row r="45" spans="1:14" ht="12.75">
      <c r="A45" s="622" t="s">
        <v>634</v>
      </c>
      <c r="B45" s="558">
        <v>18476</v>
      </c>
      <c r="C45" s="559"/>
      <c r="D45" s="559"/>
      <c r="E45" s="559"/>
      <c r="F45" s="559"/>
      <c r="G45" s="542">
        <f t="shared" si="4"/>
        <v>18476</v>
      </c>
      <c r="H45" s="545"/>
      <c r="I45" s="558">
        <v>18476</v>
      </c>
      <c r="J45" s="559"/>
      <c r="K45" s="559"/>
      <c r="L45" s="559"/>
      <c r="M45" s="559"/>
      <c r="N45" s="532">
        <f t="shared" si="2"/>
        <v>18476</v>
      </c>
    </row>
    <row r="46" spans="1:14" ht="12.75">
      <c r="A46" s="557" t="s">
        <v>703</v>
      </c>
      <c r="B46" s="740">
        <v>200</v>
      </c>
      <c r="C46" s="559"/>
      <c r="D46" s="559"/>
      <c r="E46" s="559"/>
      <c r="F46" s="559"/>
      <c r="G46" s="561">
        <f t="shared" si="4"/>
        <v>200</v>
      </c>
      <c r="H46" s="545"/>
      <c r="I46" s="558"/>
      <c r="J46" s="559"/>
      <c r="K46" s="559"/>
      <c r="L46" s="559"/>
      <c r="M46" s="559"/>
      <c r="N46" s="562"/>
    </row>
    <row r="47" spans="1:14" ht="13.5" thickBot="1">
      <c r="A47" s="557" t="s">
        <v>597</v>
      </c>
      <c r="B47" s="558">
        <v>67445</v>
      </c>
      <c r="C47" s="559"/>
      <c r="D47" s="559"/>
      <c r="E47" s="559"/>
      <c r="F47" s="559"/>
      <c r="G47" s="561">
        <f t="shared" si="4"/>
        <v>67445</v>
      </c>
      <c r="H47" s="545"/>
      <c r="I47" s="558">
        <v>85839</v>
      </c>
      <c r="J47" s="559">
        <v>5076</v>
      </c>
      <c r="K47" s="559"/>
      <c r="L47" s="559"/>
      <c r="M47" s="559"/>
      <c r="N47" s="562">
        <f t="shared" si="2"/>
        <v>90915</v>
      </c>
    </row>
    <row r="48" spans="1:14" ht="12.75">
      <c r="A48" s="563" t="s">
        <v>50</v>
      </c>
      <c r="B48" s="564">
        <f>SUM(B9:B12,B13:B19,B24:B27,B30:B47,B23)</f>
        <v>1606634</v>
      </c>
      <c r="C48" s="564">
        <f>SUM(C9:C12,C13:C19,C24:C27,C30:C47,C23)</f>
        <v>470532</v>
      </c>
      <c r="D48" s="564">
        <f>SUM(D9:D12,D13:D19,D24:D27,D30:D47,D23)</f>
        <v>331983</v>
      </c>
      <c r="E48" s="564">
        <f>SUM(E9:E12,E13:E19,E24:E27,E30:E47,E23)</f>
        <v>83746</v>
      </c>
      <c r="F48" s="564">
        <f>SUM(F9:F12,F13:F19,F24:F27,F30:F47,F23)</f>
        <v>228784</v>
      </c>
      <c r="G48" s="564">
        <f>SUM(G9:G12,G13:G19,G24:G27,G30:G36,G37:G47,G23)</f>
        <v>2721679</v>
      </c>
      <c r="H48" s="564" t="e">
        <f>SUM(H9:H12,H14:H19,H24:H27,H30:H36,H37:H47)</f>
        <v>#REF!</v>
      </c>
      <c r="I48" s="564">
        <f aca="true" t="shared" si="5" ref="I48:N48">SUM(I9:I12,I13:I19,I24:I27,I30:I47,I23)</f>
        <v>745811</v>
      </c>
      <c r="J48" s="564">
        <f t="shared" si="5"/>
        <v>244349</v>
      </c>
      <c r="K48" s="564">
        <f t="shared" si="5"/>
        <v>1309269</v>
      </c>
      <c r="L48" s="564">
        <f t="shared" si="5"/>
        <v>355421</v>
      </c>
      <c r="M48" s="564">
        <f t="shared" si="5"/>
        <v>66829</v>
      </c>
      <c r="N48" s="565">
        <f t="shared" si="5"/>
        <v>2721679</v>
      </c>
    </row>
    <row r="49" spans="1:14" ht="12.75">
      <c r="A49" s="566" t="s">
        <v>598</v>
      </c>
      <c r="B49" s="530"/>
      <c r="C49" s="531"/>
      <c r="D49" s="531"/>
      <c r="E49" s="531"/>
      <c r="F49" s="531"/>
      <c r="G49" s="532"/>
      <c r="H49" s="567"/>
      <c r="I49" s="536"/>
      <c r="J49" s="538"/>
      <c r="K49" s="549">
        <v>1309269</v>
      </c>
      <c r="L49" s="531"/>
      <c r="M49" s="531"/>
      <c r="N49" s="568">
        <f>SUM(I49:M49)</f>
        <v>1309269</v>
      </c>
    </row>
    <row r="50" spans="1:14" ht="13.5" thickBot="1">
      <c r="A50" s="569" t="s">
        <v>65</v>
      </c>
      <c r="B50" s="570">
        <f aca="true" t="shared" si="6" ref="B50:N50">B48-B49</f>
        <v>1606634</v>
      </c>
      <c r="C50" s="571">
        <f t="shared" si="6"/>
        <v>470532</v>
      </c>
      <c r="D50" s="571">
        <f t="shared" si="6"/>
        <v>331983</v>
      </c>
      <c r="E50" s="571">
        <f t="shared" si="6"/>
        <v>83746</v>
      </c>
      <c r="F50" s="571">
        <f t="shared" si="6"/>
        <v>228784</v>
      </c>
      <c r="G50" s="571">
        <f t="shared" si="6"/>
        <v>2721679</v>
      </c>
      <c r="H50" s="572" t="e">
        <f t="shared" si="6"/>
        <v>#REF!</v>
      </c>
      <c r="I50" s="570">
        <f t="shared" si="6"/>
        <v>745811</v>
      </c>
      <c r="J50" s="571">
        <f t="shared" si="6"/>
        <v>244349</v>
      </c>
      <c r="K50" s="571">
        <f t="shared" si="6"/>
        <v>0</v>
      </c>
      <c r="L50" s="571">
        <f t="shared" si="6"/>
        <v>355421</v>
      </c>
      <c r="M50" s="571">
        <f t="shared" si="6"/>
        <v>66829</v>
      </c>
      <c r="N50" s="573">
        <f t="shared" si="6"/>
        <v>1412410</v>
      </c>
    </row>
    <row r="51" spans="1:14" ht="12.75">
      <c r="A51" s="574"/>
      <c r="B51" s="575"/>
      <c r="C51" s="575"/>
      <c r="D51" s="575"/>
      <c r="E51" s="575"/>
      <c r="F51" s="575"/>
      <c r="G51" s="554"/>
      <c r="H51" s="554"/>
      <c r="I51" s="576"/>
      <c r="J51" s="575"/>
      <c r="K51" s="577"/>
      <c r="L51" s="576"/>
      <c r="M51" s="576"/>
      <c r="N51" s="553"/>
    </row>
    <row r="52" spans="1:14" ht="12.75">
      <c r="A52" s="574"/>
      <c r="B52" s="575"/>
      <c r="C52" s="575"/>
      <c r="D52" s="575"/>
      <c r="E52" s="575"/>
      <c r="F52" s="575"/>
      <c r="G52" s="554"/>
      <c r="H52" s="554"/>
      <c r="I52" s="575"/>
      <c r="J52" s="575"/>
      <c r="K52" s="577"/>
      <c r="L52" s="576"/>
      <c r="M52" s="576"/>
      <c r="N52" s="553"/>
    </row>
    <row r="53" spans="1:14" ht="12.75">
      <c r="A53" s="574"/>
      <c r="B53" s="575"/>
      <c r="C53" s="575"/>
      <c r="D53" s="575"/>
      <c r="E53" s="575"/>
      <c r="F53" s="575"/>
      <c r="G53" s="554"/>
      <c r="H53" s="554"/>
      <c r="I53" s="578"/>
      <c r="J53" s="575"/>
      <c r="K53" s="553"/>
      <c r="L53" s="575"/>
      <c r="M53" s="575"/>
      <c r="N53" s="553"/>
    </row>
    <row r="54" spans="1:14" ht="12.75">
      <c r="A54" s="574"/>
      <c r="B54" s="575"/>
      <c r="C54" s="575"/>
      <c r="D54" s="575"/>
      <c r="E54" s="575"/>
      <c r="F54" s="575"/>
      <c r="G54" s="554"/>
      <c r="H54" s="554"/>
      <c r="I54" s="575"/>
      <c r="J54" s="575"/>
      <c r="K54" s="553"/>
      <c r="L54" s="575"/>
      <c r="M54" s="575"/>
      <c r="N54" s="553"/>
    </row>
    <row r="55" spans="1:14" ht="12.75">
      <c r="A55" s="574"/>
      <c r="B55" s="575"/>
      <c r="C55" s="575"/>
      <c r="D55" s="575"/>
      <c r="E55" s="575"/>
      <c r="F55" s="575"/>
      <c r="G55" s="554"/>
      <c r="H55" s="554"/>
      <c r="I55" s="575"/>
      <c r="J55" s="575"/>
      <c r="K55" s="553"/>
      <c r="L55" s="575"/>
      <c r="M55" s="575"/>
      <c r="N55" s="553"/>
    </row>
    <row r="56" spans="1:14" ht="12.75">
      <c r="A56" s="574"/>
      <c r="B56" s="575"/>
      <c r="C56" s="575"/>
      <c r="D56" s="575"/>
      <c r="E56" s="575"/>
      <c r="F56" s="575"/>
      <c r="G56" s="554"/>
      <c r="H56" s="554"/>
      <c r="I56" s="575"/>
      <c r="J56" s="575"/>
      <c r="K56" s="553"/>
      <c r="L56" s="575"/>
      <c r="M56" s="575"/>
      <c r="N56" s="553"/>
    </row>
    <row r="57" spans="1:14" ht="12.75">
      <c r="A57" s="574"/>
      <c r="B57" s="575"/>
      <c r="C57" s="575"/>
      <c r="D57" s="575"/>
      <c r="E57" s="575"/>
      <c r="F57" s="575"/>
      <c r="G57" s="554"/>
      <c r="H57" s="554"/>
      <c r="I57" s="575"/>
      <c r="J57" s="575"/>
      <c r="K57" s="553"/>
      <c r="L57" s="575"/>
      <c r="M57" s="575"/>
      <c r="N57" s="553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&amp;R39.  melléklet a 36/2014.(XII.2.) önkormányzati rendelethez      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27">
      <selection activeCell="C36" sqref="C36"/>
    </sheetView>
  </sheetViews>
  <sheetFormatPr defaultColWidth="9.00390625" defaultRowHeight="12.75"/>
  <cols>
    <col min="1" max="1" width="9.50390625" style="238" customWidth="1"/>
    <col min="2" max="2" width="91.625" style="238" customWidth="1"/>
    <col min="3" max="3" width="21.625" style="239" customWidth="1"/>
    <col min="4" max="4" width="9.00390625" style="251" customWidth="1"/>
    <col min="5" max="16384" width="9.375" style="251" customWidth="1"/>
  </cols>
  <sheetData>
    <row r="1" spans="1:3" ht="15.75" customHeight="1">
      <c r="A1" s="792" t="s">
        <v>13</v>
      </c>
      <c r="B1" s="792"/>
      <c r="C1" s="792"/>
    </row>
    <row r="2" spans="1:3" ht="15.75" customHeight="1" thickBot="1">
      <c r="A2" s="791" t="s">
        <v>126</v>
      </c>
      <c r="B2" s="791"/>
      <c r="C2" s="173" t="s">
        <v>172</v>
      </c>
    </row>
    <row r="3" spans="1:3" ht="37.5" customHeight="1" thickBot="1">
      <c r="A3" s="22" t="s">
        <v>71</v>
      </c>
      <c r="B3" s="23" t="s">
        <v>15</v>
      </c>
      <c r="C3" s="34" t="s">
        <v>195</v>
      </c>
    </row>
    <row r="4" spans="1:3" s="252" customFormat="1" ht="12" customHeight="1" thickBot="1">
      <c r="A4" s="246">
        <v>1</v>
      </c>
      <c r="B4" s="247">
        <v>2</v>
      </c>
      <c r="C4" s="248">
        <v>3</v>
      </c>
    </row>
    <row r="5" spans="1:3" s="253" customFormat="1" ht="12" customHeight="1" thickBot="1">
      <c r="A5" s="19" t="s">
        <v>16</v>
      </c>
      <c r="B5" s="20" t="s">
        <v>196</v>
      </c>
      <c r="C5" s="164">
        <f>+C6+C7+C8+C9+C10+C11</f>
        <v>0</v>
      </c>
    </row>
    <row r="6" spans="1:3" s="253" customFormat="1" ht="12" customHeight="1">
      <c r="A6" s="14" t="s">
        <v>99</v>
      </c>
      <c r="B6" s="254" t="s">
        <v>197</v>
      </c>
      <c r="C6" s="166"/>
    </row>
    <row r="7" spans="1:3" s="253" customFormat="1" ht="12" customHeight="1">
      <c r="A7" s="13" t="s">
        <v>100</v>
      </c>
      <c r="B7" s="255" t="s">
        <v>198</v>
      </c>
      <c r="C7" s="165"/>
    </row>
    <row r="8" spans="1:3" s="253" customFormat="1" ht="12" customHeight="1">
      <c r="A8" s="13" t="s">
        <v>101</v>
      </c>
      <c r="B8" s="255" t="s">
        <v>199</v>
      </c>
      <c r="C8" s="165"/>
    </row>
    <row r="9" spans="1:3" s="253" customFormat="1" ht="12" customHeight="1">
      <c r="A9" s="13" t="s">
        <v>102</v>
      </c>
      <c r="B9" s="255" t="s">
        <v>200</v>
      </c>
      <c r="C9" s="165"/>
    </row>
    <row r="10" spans="1:3" s="253" customFormat="1" ht="12" customHeight="1">
      <c r="A10" s="13" t="s">
        <v>123</v>
      </c>
      <c r="B10" s="255" t="s">
        <v>201</v>
      </c>
      <c r="C10" s="165"/>
    </row>
    <row r="11" spans="1:3" s="253" customFormat="1" ht="12" customHeight="1" thickBot="1">
      <c r="A11" s="15" t="s">
        <v>103</v>
      </c>
      <c r="B11" s="256" t="s">
        <v>202</v>
      </c>
      <c r="C11" s="165"/>
    </row>
    <row r="12" spans="1:3" s="253" customFormat="1" ht="12" customHeight="1" thickBot="1">
      <c r="A12" s="19" t="s">
        <v>17</v>
      </c>
      <c r="B12" s="159" t="s">
        <v>203</v>
      </c>
      <c r="C12" s="164">
        <f>+C13+C14+C15+C16+C17</f>
        <v>0</v>
      </c>
    </row>
    <row r="13" spans="1:3" s="253" customFormat="1" ht="12" customHeight="1">
      <c r="A13" s="14" t="s">
        <v>105</v>
      </c>
      <c r="B13" s="254" t="s">
        <v>204</v>
      </c>
      <c r="C13" s="166"/>
    </row>
    <row r="14" spans="1:3" s="253" customFormat="1" ht="12" customHeight="1">
      <c r="A14" s="13" t="s">
        <v>106</v>
      </c>
      <c r="B14" s="255" t="s">
        <v>205</v>
      </c>
      <c r="C14" s="165"/>
    </row>
    <row r="15" spans="1:3" s="253" customFormat="1" ht="12" customHeight="1">
      <c r="A15" s="13" t="s">
        <v>107</v>
      </c>
      <c r="B15" s="255" t="s">
        <v>422</v>
      </c>
      <c r="C15" s="165"/>
    </row>
    <row r="16" spans="1:3" s="253" customFormat="1" ht="12" customHeight="1">
      <c r="A16" s="13" t="s">
        <v>108</v>
      </c>
      <c r="B16" s="255" t="s">
        <v>423</v>
      </c>
      <c r="C16" s="165"/>
    </row>
    <row r="17" spans="1:3" s="253" customFormat="1" ht="12" customHeight="1">
      <c r="A17" s="13" t="s">
        <v>109</v>
      </c>
      <c r="B17" s="255" t="s">
        <v>206</v>
      </c>
      <c r="C17" s="594"/>
    </row>
    <row r="18" spans="1:3" s="253" customFormat="1" ht="12" customHeight="1" thickBot="1">
      <c r="A18" s="15" t="s">
        <v>118</v>
      </c>
      <c r="B18" s="256" t="s">
        <v>207</v>
      </c>
      <c r="C18" s="167"/>
    </row>
    <row r="19" spans="1:3" s="253" customFormat="1" ht="12" customHeight="1" thickBot="1">
      <c r="A19" s="19" t="s">
        <v>18</v>
      </c>
      <c r="B19" s="20" t="s">
        <v>208</v>
      </c>
      <c r="C19" s="164">
        <f>+C20+C21+C22+C23+C24</f>
        <v>0</v>
      </c>
    </row>
    <row r="20" spans="1:3" s="253" customFormat="1" ht="12" customHeight="1">
      <c r="A20" s="14" t="s">
        <v>88</v>
      </c>
      <c r="B20" s="254" t="s">
        <v>209</v>
      </c>
      <c r="C20" s="166"/>
    </row>
    <row r="21" spans="1:3" s="253" customFormat="1" ht="12" customHeight="1">
      <c r="A21" s="13" t="s">
        <v>89</v>
      </c>
      <c r="B21" s="255" t="s">
        <v>210</v>
      </c>
      <c r="C21" s="165"/>
    </row>
    <row r="22" spans="1:3" s="253" customFormat="1" ht="12" customHeight="1">
      <c r="A22" s="13" t="s">
        <v>90</v>
      </c>
      <c r="B22" s="255" t="s">
        <v>424</v>
      </c>
      <c r="C22" s="165"/>
    </row>
    <row r="23" spans="1:3" s="253" customFormat="1" ht="12" customHeight="1">
      <c r="A23" s="13" t="s">
        <v>91</v>
      </c>
      <c r="B23" s="255" t="s">
        <v>425</v>
      </c>
      <c r="C23" s="165"/>
    </row>
    <row r="24" spans="1:3" s="253" customFormat="1" ht="12" customHeight="1">
      <c r="A24" s="13" t="s">
        <v>135</v>
      </c>
      <c r="B24" s="255" t="s">
        <v>211</v>
      </c>
      <c r="C24" s="165"/>
    </row>
    <row r="25" spans="1:3" s="253" customFormat="1" ht="12" customHeight="1" thickBot="1">
      <c r="A25" s="15" t="s">
        <v>136</v>
      </c>
      <c r="B25" s="256" t="s">
        <v>212</v>
      </c>
      <c r="C25" s="167"/>
    </row>
    <row r="26" spans="1:3" s="253" customFormat="1" ht="12" customHeight="1" thickBot="1">
      <c r="A26" s="19" t="s">
        <v>137</v>
      </c>
      <c r="B26" s="20" t="s">
        <v>213</v>
      </c>
      <c r="C26" s="169">
        <f>+C27+C30+C31+C32</f>
        <v>0</v>
      </c>
    </row>
    <row r="27" spans="1:3" s="253" customFormat="1" ht="12" customHeight="1">
      <c r="A27" s="14" t="s">
        <v>214</v>
      </c>
      <c r="B27" s="254" t="s">
        <v>220</v>
      </c>
      <c r="C27" s="249">
        <f>+C28+C29</f>
        <v>0</v>
      </c>
    </row>
    <row r="28" spans="1:3" s="253" customFormat="1" ht="12" customHeight="1">
      <c r="A28" s="13" t="s">
        <v>215</v>
      </c>
      <c r="B28" s="255" t="s">
        <v>221</v>
      </c>
      <c r="C28" s="165"/>
    </row>
    <row r="29" spans="1:3" s="253" customFormat="1" ht="12" customHeight="1">
      <c r="A29" s="13" t="s">
        <v>216</v>
      </c>
      <c r="B29" s="255" t="s">
        <v>222</v>
      </c>
      <c r="C29" s="165"/>
    </row>
    <row r="30" spans="1:3" s="253" customFormat="1" ht="12" customHeight="1">
      <c r="A30" s="13" t="s">
        <v>217</v>
      </c>
      <c r="B30" s="255" t="s">
        <v>223</v>
      </c>
      <c r="C30" s="165"/>
    </row>
    <row r="31" spans="1:3" s="253" customFormat="1" ht="12" customHeight="1">
      <c r="A31" s="13" t="s">
        <v>218</v>
      </c>
      <c r="B31" s="255" t="s">
        <v>224</v>
      </c>
      <c r="C31" s="165"/>
    </row>
    <row r="32" spans="1:3" s="253" customFormat="1" ht="12" customHeight="1" thickBot="1">
      <c r="A32" s="15" t="s">
        <v>219</v>
      </c>
      <c r="B32" s="256" t="s">
        <v>225</v>
      </c>
      <c r="C32" s="167"/>
    </row>
    <row r="33" spans="1:3" s="253" customFormat="1" ht="12" customHeight="1" thickBot="1">
      <c r="A33" s="19" t="s">
        <v>20</v>
      </c>
      <c r="B33" s="20" t="s">
        <v>226</v>
      </c>
      <c r="C33" s="164">
        <f>SUM(C34:C43)</f>
        <v>7834</v>
      </c>
    </row>
    <row r="34" spans="1:3" s="253" customFormat="1" ht="12" customHeight="1">
      <c r="A34" s="14" t="s">
        <v>92</v>
      </c>
      <c r="B34" s="254" t="s">
        <v>229</v>
      </c>
      <c r="C34" s="166"/>
    </row>
    <row r="35" spans="1:3" s="253" customFormat="1" ht="12" customHeight="1">
      <c r="A35" s="13" t="s">
        <v>93</v>
      </c>
      <c r="B35" s="255" t="s">
        <v>230</v>
      </c>
      <c r="C35" s="165">
        <v>5300</v>
      </c>
    </row>
    <row r="36" spans="1:3" s="253" customFormat="1" ht="12" customHeight="1">
      <c r="A36" s="13" t="s">
        <v>94</v>
      </c>
      <c r="B36" s="255" t="s">
        <v>231</v>
      </c>
      <c r="C36" s="594">
        <v>600</v>
      </c>
    </row>
    <row r="37" spans="1:3" s="253" customFormat="1" ht="12" customHeight="1">
      <c r="A37" s="13" t="s">
        <v>139</v>
      </c>
      <c r="B37" s="255" t="s">
        <v>232</v>
      </c>
      <c r="C37" s="594"/>
    </row>
    <row r="38" spans="1:3" s="253" customFormat="1" ht="12" customHeight="1">
      <c r="A38" s="13" t="s">
        <v>140</v>
      </c>
      <c r="B38" s="255" t="s">
        <v>233</v>
      </c>
      <c r="C38" s="165"/>
    </row>
    <row r="39" spans="1:3" s="253" customFormat="1" ht="12" customHeight="1">
      <c r="A39" s="13" t="s">
        <v>141</v>
      </c>
      <c r="B39" s="255" t="s">
        <v>234</v>
      </c>
      <c r="C39" s="165">
        <v>1431</v>
      </c>
    </row>
    <row r="40" spans="1:3" s="253" customFormat="1" ht="12" customHeight="1">
      <c r="A40" s="13" t="s">
        <v>142</v>
      </c>
      <c r="B40" s="255" t="s">
        <v>235</v>
      </c>
      <c r="C40" s="165"/>
    </row>
    <row r="41" spans="1:3" s="253" customFormat="1" ht="12" customHeight="1">
      <c r="A41" s="13" t="s">
        <v>143</v>
      </c>
      <c r="B41" s="255" t="s">
        <v>236</v>
      </c>
      <c r="C41" s="168">
        <v>3</v>
      </c>
    </row>
    <row r="42" spans="1:3" s="253" customFormat="1" ht="12" customHeight="1">
      <c r="A42" s="13" t="s">
        <v>227</v>
      </c>
      <c r="B42" s="255" t="s">
        <v>237</v>
      </c>
      <c r="C42" s="168"/>
    </row>
    <row r="43" spans="1:3" s="253" customFormat="1" ht="12" customHeight="1" thickBot="1">
      <c r="A43" s="15" t="s">
        <v>228</v>
      </c>
      <c r="B43" s="256" t="s">
        <v>238</v>
      </c>
      <c r="C43" s="243">
        <v>500</v>
      </c>
    </row>
    <row r="44" spans="1:3" s="253" customFormat="1" ht="12" customHeight="1" thickBot="1">
      <c r="A44" s="19" t="s">
        <v>21</v>
      </c>
      <c r="B44" s="20" t="s">
        <v>239</v>
      </c>
      <c r="C44" s="164">
        <f>SUM(C45:C49)</f>
        <v>3</v>
      </c>
    </row>
    <row r="45" spans="1:3" s="253" customFormat="1" ht="12" customHeight="1">
      <c r="A45" s="14" t="s">
        <v>95</v>
      </c>
      <c r="B45" s="254" t="s">
        <v>243</v>
      </c>
      <c r="C45" s="298"/>
    </row>
    <row r="46" spans="1:3" s="253" customFormat="1" ht="12" customHeight="1">
      <c r="A46" s="13" t="s">
        <v>96</v>
      </c>
      <c r="B46" s="255" t="s">
        <v>244</v>
      </c>
      <c r="C46" s="168"/>
    </row>
    <row r="47" spans="1:3" s="253" customFormat="1" ht="12" customHeight="1">
      <c r="A47" s="13" t="s">
        <v>240</v>
      </c>
      <c r="B47" s="255" t="s">
        <v>245</v>
      </c>
      <c r="C47" s="168">
        <v>3</v>
      </c>
    </row>
    <row r="48" spans="1:3" s="253" customFormat="1" ht="12" customHeight="1">
      <c r="A48" s="13" t="s">
        <v>241</v>
      </c>
      <c r="B48" s="255" t="s">
        <v>246</v>
      </c>
      <c r="C48" s="168"/>
    </row>
    <row r="49" spans="1:3" s="253" customFormat="1" ht="12" customHeight="1" thickBot="1">
      <c r="A49" s="15" t="s">
        <v>242</v>
      </c>
      <c r="B49" s="256" t="s">
        <v>247</v>
      </c>
      <c r="C49" s="243"/>
    </row>
    <row r="50" spans="1:3" s="253" customFormat="1" ht="12" customHeight="1" thickBot="1">
      <c r="A50" s="19" t="s">
        <v>144</v>
      </c>
      <c r="B50" s="20" t="s">
        <v>248</v>
      </c>
      <c r="C50" s="164">
        <f>SUM(C51:C53)</f>
        <v>0</v>
      </c>
    </row>
    <row r="51" spans="1:3" s="253" customFormat="1" ht="12" customHeight="1">
      <c r="A51" s="14" t="s">
        <v>97</v>
      </c>
      <c r="B51" s="254" t="s">
        <v>249</v>
      </c>
      <c r="C51" s="166"/>
    </row>
    <row r="52" spans="1:3" s="253" customFormat="1" ht="12" customHeight="1">
      <c r="A52" s="13" t="s">
        <v>98</v>
      </c>
      <c r="B52" s="255" t="s">
        <v>426</v>
      </c>
      <c r="C52" s="165"/>
    </row>
    <row r="53" spans="1:3" s="253" customFormat="1" ht="12" customHeight="1">
      <c r="A53" s="13" t="s">
        <v>253</v>
      </c>
      <c r="B53" s="255" t="s">
        <v>251</v>
      </c>
      <c r="C53" s="165"/>
    </row>
    <row r="54" spans="1:3" s="253" customFormat="1" ht="12" customHeight="1" thickBot="1">
      <c r="A54" s="15" t="s">
        <v>254</v>
      </c>
      <c r="B54" s="256" t="s">
        <v>252</v>
      </c>
      <c r="C54" s="167"/>
    </row>
    <row r="55" spans="1:3" s="253" customFormat="1" ht="12" customHeight="1" thickBot="1">
      <c r="A55" s="19" t="s">
        <v>23</v>
      </c>
      <c r="B55" s="159" t="s">
        <v>255</v>
      </c>
      <c r="C55" s="164">
        <f>SUM(C56:C58)</f>
        <v>300</v>
      </c>
    </row>
    <row r="56" spans="1:3" s="253" customFormat="1" ht="12" customHeight="1">
      <c r="A56" s="14" t="s">
        <v>145</v>
      </c>
      <c r="B56" s="254" t="s">
        <v>257</v>
      </c>
      <c r="C56" s="168"/>
    </row>
    <row r="57" spans="1:3" s="253" customFormat="1" ht="12" customHeight="1">
      <c r="A57" s="13" t="s">
        <v>146</v>
      </c>
      <c r="B57" s="255" t="s">
        <v>427</v>
      </c>
      <c r="C57" s="168">
        <v>300</v>
      </c>
    </row>
    <row r="58" spans="1:3" s="253" customFormat="1" ht="12" customHeight="1">
      <c r="A58" s="13" t="s">
        <v>173</v>
      </c>
      <c r="B58" s="255" t="s">
        <v>258</v>
      </c>
      <c r="C58" s="168"/>
    </row>
    <row r="59" spans="1:3" s="253" customFormat="1" ht="12" customHeight="1" thickBot="1">
      <c r="A59" s="15" t="s">
        <v>256</v>
      </c>
      <c r="B59" s="256" t="s">
        <v>259</v>
      </c>
      <c r="C59" s="168"/>
    </row>
    <row r="60" spans="1:3" s="253" customFormat="1" ht="12" customHeight="1" thickBot="1">
      <c r="A60" s="19" t="s">
        <v>24</v>
      </c>
      <c r="B60" s="20" t="s">
        <v>260</v>
      </c>
      <c r="C60" s="169">
        <f>+C5+C12+C19+C26+C33+C44+C50+C55</f>
        <v>8137</v>
      </c>
    </row>
    <row r="61" spans="1:3" s="253" customFormat="1" ht="12" customHeight="1" thickBot="1">
      <c r="A61" s="257" t="s">
        <v>261</v>
      </c>
      <c r="B61" s="159" t="s">
        <v>262</v>
      </c>
      <c r="C61" s="164">
        <f>SUM(C62:C64)</f>
        <v>0</v>
      </c>
    </row>
    <row r="62" spans="1:3" s="253" customFormat="1" ht="12" customHeight="1">
      <c r="A62" s="14" t="s">
        <v>295</v>
      </c>
      <c r="B62" s="254" t="s">
        <v>263</v>
      </c>
      <c r="C62" s="168"/>
    </row>
    <row r="63" spans="1:3" s="253" customFormat="1" ht="12" customHeight="1">
      <c r="A63" s="13" t="s">
        <v>304</v>
      </c>
      <c r="B63" s="255" t="s">
        <v>264</v>
      </c>
      <c r="C63" s="168"/>
    </row>
    <row r="64" spans="1:3" s="253" customFormat="1" ht="12" customHeight="1" thickBot="1">
      <c r="A64" s="15" t="s">
        <v>305</v>
      </c>
      <c r="B64" s="258" t="s">
        <v>265</v>
      </c>
      <c r="C64" s="168"/>
    </row>
    <row r="65" spans="1:3" s="253" customFormat="1" ht="12" customHeight="1" thickBot="1">
      <c r="A65" s="257" t="s">
        <v>266</v>
      </c>
      <c r="B65" s="159" t="s">
        <v>267</v>
      </c>
      <c r="C65" s="164">
        <f>SUM(C66:C69)</f>
        <v>0</v>
      </c>
    </row>
    <row r="66" spans="1:3" s="253" customFormat="1" ht="12" customHeight="1">
      <c r="A66" s="14" t="s">
        <v>124</v>
      </c>
      <c r="B66" s="254" t="s">
        <v>268</v>
      </c>
      <c r="C66" s="168"/>
    </row>
    <row r="67" spans="1:3" s="253" customFormat="1" ht="12" customHeight="1">
      <c r="A67" s="13" t="s">
        <v>125</v>
      </c>
      <c r="B67" s="255" t="s">
        <v>269</v>
      </c>
      <c r="C67" s="168"/>
    </row>
    <row r="68" spans="1:3" s="253" customFormat="1" ht="12" customHeight="1">
      <c r="A68" s="13" t="s">
        <v>296</v>
      </c>
      <c r="B68" s="255" t="s">
        <v>270</v>
      </c>
      <c r="C68" s="168"/>
    </row>
    <row r="69" spans="1:3" s="253" customFormat="1" ht="12" customHeight="1" thickBot="1">
      <c r="A69" s="15" t="s">
        <v>297</v>
      </c>
      <c r="B69" s="256" t="s">
        <v>271</v>
      </c>
      <c r="C69" s="168"/>
    </row>
    <row r="70" spans="1:3" s="253" customFormat="1" ht="12" customHeight="1" thickBot="1">
      <c r="A70" s="257" t="s">
        <v>272</v>
      </c>
      <c r="B70" s="159" t="s">
        <v>273</v>
      </c>
      <c r="C70" s="164">
        <f>SUM(C71:C72)</f>
        <v>688</v>
      </c>
    </row>
    <row r="71" spans="1:3" s="253" customFormat="1" ht="12" customHeight="1">
      <c r="A71" s="14" t="s">
        <v>298</v>
      </c>
      <c r="B71" s="254" t="s">
        <v>274</v>
      </c>
      <c r="C71" s="168">
        <v>688</v>
      </c>
    </row>
    <row r="72" spans="1:3" s="253" customFormat="1" ht="12" customHeight="1" thickBot="1">
      <c r="A72" s="15" t="s">
        <v>299</v>
      </c>
      <c r="B72" s="256" t="s">
        <v>275</v>
      </c>
      <c r="C72" s="168"/>
    </row>
    <row r="73" spans="1:3" s="253" customFormat="1" ht="12" customHeight="1" thickBot="1">
      <c r="A73" s="257" t="s">
        <v>276</v>
      </c>
      <c r="B73" s="159" t="s">
        <v>277</v>
      </c>
      <c r="C73" s="164">
        <f>SUM(C74:C76)</f>
        <v>0</v>
      </c>
    </row>
    <row r="74" spans="1:3" s="253" customFormat="1" ht="12" customHeight="1">
      <c r="A74" s="14" t="s">
        <v>300</v>
      </c>
      <c r="B74" s="254" t="s">
        <v>278</v>
      </c>
      <c r="C74" s="168"/>
    </row>
    <row r="75" spans="1:3" s="253" customFormat="1" ht="12" customHeight="1">
      <c r="A75" s="13" t="s">
        <v>301</v>
      </c>
      <c r="B75" s="255" t="s">
        <v>279</v>
      </c>
      <c r="C75" s="168"/>
    </row>
    <row r="76" spans="1:3" s="253" customFormat="1" ht="12" customHeight="1" thickBot="1">
      <c r="A76" s="15" t="s">
        <v>302</v>
      </c>
      <c r="B76" s="256" t="s">
        <v>280</v>
      </c>
      <c r="C76" s="168"/>
    </row>
    <row r="77" spans="1:3" s="253" customFormat="1" ht="12" customHeight="1" thickBot="1">
      <c r="A77" s="257" t="s">
        <v>281</v>
      </c>
      <c r="B77" s="159" t="s">
        <v>303</v>
      </c>
      <c r="C77" s="164">
        <f>SUM(C78:C81)</f>
        <v>0</v>
      </c>
    </row>
    <row r="78" spans="1:3" s="253" customFormat="1" ht="12" customHeight="1">
      <c r="A78" s="259" t="s">
        <v>282</v>
      </c>
      <c r="B78" s="254" t="s">
        <v>283</v>
      </c>
      <c r="C78" s="168"/>
    </row>
    <row r="79" spans="1:3" s="253" customFormat="1" ht="12" customHeight="1">
      <c r="A79" s="260" t="s">
        <v>284</v>
      </c>
      <c r="B79" s="255" t="s">
        <v>285</v>
      </c>
      <c r="C79" s="168"/>
    </row>
    <row r="80" spans="1:3" s="253" customFormat="1" ht="12" customHeight="1">
      <c r="A80" s="260" t="s">
        <v>286</v>
      </c>
      <c r="B80" s="255" t="s">
        <v>287</v>
      </c>
      <c r="C80" s="168"/>
    </row>
    <row r="81" spans="1:3" s="253" customFormat="1" ht="12" customHeight="1" thickBot="1">
      <c r="A81" s="261" t="s">
        <v>288</v>
      </c>
      <c r="B81" s="256" t="s">
        <v>289</v>
      </c>
      <c r="C81" s="168"/>
    </row>
    <row r="82" spans="1:3" s="253" customFormat="1" ht="13.5" customHeight="1" thickBot="1">
      <c r="A82" s="257" t="s">
        <v>290</v>
      </c>
      <c r="B82" s="159" t="s">
        <v>291</v>
      </c>
      <c r="C82" s="299"/>
    </row>
    <row r="83" spans="1:3" s="253" customFormat="1" ht="15.75" customHeight="1" thickBot="1">
      <c r="A83" s="257" t="s">
        <v>292</v>
      </c>
      <c r="B83" s="262" t="s">
        <v>293</v>
      </c>
      <c r="C83" s="169">
        <f>+C61+C65+C70+C73+C77+C82</f>
        <v>688</v>
      </c>
    </row>
    <row r="84" spans="1:3" s="253" customFormat="1" ht="16.5" customHeight="1" thickBot="1">
      <c r="A84" s="263" t="s">
        <v>306</v>
      </c>
      <c r="B84" s="264" t="s">
        <v>294</v>
      </c>
      <c r="C84" s="169">
        <f>+C60+C83</f>
        <v>8825</v>
      </c>
    </row>
    <row r="85" spans="1:3" s="253" customFormat="1" ht="83.25" customHeight="1">
      <c r="A85" s="4"/>
      <c r="B85" s="5"/>
      <c r="C85" s="170"/>
    </row>
    <row r="86" spans="1:3" ht="16.5" customHeight="1">
      <c r="A86" s="792" t="s">
        <v>44</v>
      </c>
      <c r="B86" s="792"/>
      <c r="C86" s="792"/>
    </row>
    <row r="87" spans="1:3" s="265" customFormat="1" ht="16.5" customHeight="1" thickBot="1">
      <c r="A87" s="794" t="s">
        <v>127</v>
      </c>
      <c r="B87" s="794"/>
      <c r="C87" s="100" t="s">
        <v>172</v>
      </c>
    </row>
    <row r="88" spans="1:3" ht="37.5" customHeight="1" thickBot="1">
      <c r="A88" s="22" t="s">
        <v>71</v>
      </c>
      <c r="B88" s="23" t="s">
        <v>45</v>
      </c>
      <c r="C88" s="34" t="s">
        <v>195</v>
      </c>
    </row>
    <row r="89" spans="1:3" s="252" customFormat="1" ht="12" customHeight="1" thickBot="1">
      <c r="A89" s="30">
        <v>1</v>
      </c>
      <c r="B89" s="31">
        <v>2</v>
      </c>
      <c r="C89" s="32">
        <v>3</v>
      </c>
    </row>
    <row r="90" spans="1:3" ht="12" customHeight="1" thickBot="1">
      <c r="A90" s="21" t="s">
        <v>16</v>
      </c>
      <c r="B90" s="29" t="s">
        <v>309</v>
      </c>
      <c r="C90" s="163">
        <f>SUM(C91:C95)</f>
        <v>193027</v>
      </c>
    </row>
    <row r="91" spans="1:3" ht="12" customHeight="1">
      <c r="A91" s="16" t="s">
        <v>99</v>
      </c>
      <c r="B91" s="9" t="s">
        <v>46</v>
      </c>
      <c r="C91" s="618">
        <v>105362</v>
      </c>
    </row>
    <row r="92" spans="1:3" ht="12" customHeight="1">
      <c r="A92" s="13" t="s">
        <v>100</v>
      </c>
      <c r="B92" s="7" t="s">
        <v>147</v>
      </c>
      <c r="C92" s="168">
        <v>29553</v>
      </c>
    </row>
    <row r="93" spans="1:3" ht="12" customHeight="1">
      <c r="A93" s="13" t="s">
        <v>101</v>
      </c>
      <c r="B93" s="7" t="s">
        <v>122</v>
      </c>
      <c r="C93" s="655">
        <v>58112</v>
      </c>
    </row>
    <row r="94" spans="1:3" ht="12" customHeight="1">
      <c r="A94" s="13" t="s">
        <v>102</v>
      </c>
      <c r="B94" s="10" t="s">
        <v>148</v>
      </c>
      <c r="C94" s="243"/>
    </row>
    <row r="95" spans="1:3" ht="12" customHeight="1">
      <c r="A95" s="13" t="s">
        <v>113</v>
      </c>
      <c r="B95" s="18" t="s">
        <v>149</v>
      </c>
      <c r="C95" s="167"/>
    </row>
    <row r="96" spans="1:3" ht="12" customHeight="1">
      <c r="A96" s="13" t="s">
        <v>103</v>
      </c>
      <c r="B96" s="7" t="s">
        <v>310</v>
      </c>
      <c r="C96" s="167"/>
    </row>
    <row r="97" spans="1:3" ht="12" customHeight="1">
      <c r="A97" s="13" t="s">
        <v>104</v>
      </c>
      <c r="B97" s="102" t="s">
        <v>311</v>
      </c>
      <c r="C97" s="167"/>
    </row>
    <row r="98" spans="1:3" ht="12" customHeight="1">
      <c r="A98" s="13" t="s">
        <v>114</v>
      </c>
      <c r="B98" s="103" t="s">
        <v>312</v>
      </c>
      <c r="C98" s="167"/>
    </row>
    <row r="99" spans="1:3" ht="12" customHeight="1">
      <c r="A99" s="13" t="s">
        <v>115</v>
      </c>
      <c r="B99" s="103" t="s">
        <v>313</v>
      </c>
      <c r="C99" s="167"/>
    </row>
    <row r="100" spans="1:3" ht="12" customHeight="1">
      <c r="A100" s="13" t="s">
        <v>116</v>
      </c>
      <c r="B100" s="102" t="s">
        <v>314</v>
      </c>
      <c r="C100" s="167"/>
    </row>
    <row r="101" spans="1:3" ht="12" customHeight="1">
      <c r="A101" s="13" t="s">
        <v>117</v>
      </c>
      <c r="B101" s="102" t="s">
        <v>315</v>
      </c>
      <c r="C101" s="167"/>
    </row>
    <row r="102" spans="1:3" ht="12" customHeight="1">
      <c r="A102" s="13" t="s">
        <v>119</v>
      </c>
      <c r="B102" s="103" t="s">
        <v>316</v>
      </c>
      <c r="C102" s="167"/>
    </row>
    <row r="103" spans="1:3" ht="12" customHeight="1">
      <c r="A103" s="12" t="s">
        <v>150</v>
      </c>
      <c r="B103" s="104" t="s">
        <v>317</v>
      </c>
      <c r="C103" s="167"/>
    </row>
    <row r="104" spans="1:3" ht="12" customHeight="1">
      <c r="A104" s="13" t="s">
        <v>307</v>
      </c>
      <c r="B104" s="104" t="s">
        <v>318</v>
      </c>
      <c r="C104" s="167"/>
    </row>
    <row r="105" spans="1:3" ht="12" customHeight="1" thickBot="1">
      <c r="A105" s="17" t="s">
        <v>308</v>
      </c>
      <c r="B105" s="105" t="s">
        <v>319</v>
      </c>
      <c r="C105" s="171"/>
    </row>
    <row r="106" spans="1:3" ht="12" customHeight="1" thickBot="1">
      <c r="A106" s="19" t="s">
        <v>17</v>
      </c>
      <c r="B106" s="28" t="s">
        <v>320</v>
      </c>
      <c r="C106" s="164">
        <f>+C107+C109+C111</f>
        <v>1943</v>
      </c>
    </row>
    <row r="107" spans="1:3" ht="12" customHeight="1">
      <c r="A107" s="14" t="s">
        <v>105</v>
      </c>
      <c r="B107" s="7" t="s">
        <v>171</v>
      </c>
      <c r="C107" s="298">
        <v>1943</v>
      </c>
    </row>
    <row r="108" spans="1:3" ht="12" customHeight="1">
      <c r="A108" s="14" t="s">
        <v>106</v>
      </c>
      <c r="B108" s="11" t="s">
        <v>324</v>
      </c>
      <c r="C108" s="166"/>
    </row>
    <row r="109" spans="1:3" ht="12" customHeight="1">
      <c r="A109" s="14" t="s">
        <v>107</v>
      </c>
      <c r="B109" s="11" t="s">
        <v>151</v>
      </c>
      <c r="C109" s="165"/>
    </row>
    <row r="110" spans="1:3" ht="12" customHeight="1">
      <c r="A110" s="14" t="s">
        <v>108</v>
      </c>
      <c r="B110" s="11" t="s">
        <v>325</v>
      </c>
      <c r="C110" s="142"/>
    </row>
    <row r="111" spans="1:3" ht="12" customHeight="1">
      <c r="A111" s="14" t="s">
        <v>109</v>
      </c>
      <c r="B111" s="161" t="s">
        <v>174</v>
      </c>
      <c r="C111" s="623"/>
    </row>
    <row r="112" spans="1:3" ht="12" customHeight="1">
      <c r="A112" s="14" t="s">
        <v>118</v>
      </c>
      <c r="B112" s="160" t="s">
        <v>428</v>
      </c>
      <c r="C112" s="142"/>
    </row>
    <row r="113" spans="1:3" ht="12" customHeight="1">
      <c r="A113" s="14" t="s">
        <v>120</v>
      </c>
      <c r="B113" s="250" t="s">
        <v>330</v>
      </c>
      <c r="C113" s="142"/>
    </row>
    <row r="114" spans="1:3" ht="15.75">
      <c r="A114" s="14" t="s">
        <v>152</v>
      </c>
      <c r="B114" s="103" t="s">
        <v>313</v>
      </c>
      <c r="C114" s="142"/>
    </row>
    <row r="115" spans="1:3" ht="12" customHeight="1">
      <c r="A115" s="14" t="s">
        <v>153</v>
      </c>
      <c r="B115" s="103" t="s">
        <v>329</v>
      </c>
      <c r="C115" s="142"/>
    </row>
    <row r="116" spans="1:3" ht="12" customHeight="1">
      <c r="A116" s="14" t="s">
        <v>154</v>
      </c>
      <c r="B116" s="103" t="s">
        <v>328</v>
      </c>
      <c r="C116" s="142"/>
    </row>
    <row r="117" spans="1:3" ht="12" customHeight="1">
      <c r="A117" s="14" t="s">
        <v>321</v>
      </c>
      <c r="B117" s="103" t="s">
        <v>316</v>
      </c>
      <c r="C117" s="142"/>
    </row>
    <row r="118" spans="1:3" ht="12" customHeight="1">
      <c r="A118" s="14" t="s">
        <v>322</v>
      </c>
      <c r="B118" s="103" t="s">
        <v>327</v>
      </c>
      <c r="C118" s="142"/>
    </row>
    <row r="119" spans="1:3" ht="16.5" thickBot="1">
      <c r="A119" s="12" t="s">
        <v>323</v>
      </c>
      <c r="B119" s="103" t="s">
        <v>326</v>
      </c>
      <c r="C119" s="143"/>
    </row>
    <row r="120" spans="1:3" ht="12" customHeight="1" thickBot="1">
      <c r="A120" s="19" t="s">
        <v>18</v>
      </c>
      <c r="B120" s="98" t="s">
        <v>331</v>
      </c>
      <c r="C120" s="164">
        <f>+C121+C122</f>
        <v>0</v>
      </c>
    </row>
    <row r="121" spans="1:3" ht="12" customHeight="1">
      <c r="A121" s="14" t="s">
        <v>88</v>
      </c>
      <c r="B121" s="8" t="s">
        <v>58</v>
      </c>
      <c r="C121" s="166"/>
    </row>
    <row r="122" spans="1:3" ht="12" customHeight="1" thickBot="1">
      <c r="A122" s="15" t="s">
        <v>89</v>
      </c>
      <c r="B122" s="11" t="s">
        <v>59</v>
      </c>
      <c r="C122" s="167"/>
    </row>
    <row r="123" spans="1:3" ht="12" customHeight="1" thickBot="1">
      <c r="A123" s="19" t="s">
        <v>19</v>
      </c>
      <c r="B123" s="98" t="s">
        <v>332</v>
      </c>
      <c r="C123" s="164">
        <f>+C90+C106+C120</f>
        <v>194970</v>
      </c>
    </row>
    <row r="124" spans="1:3" ht="12" customHeight="1" thickBot="1">
      <c r="A124" s="19" t="s">
        <v>20</v>
      </c>
      <c r="B124" s="98" t="s">
        <v>333</v>
      </c>
      <c r="C124" s="164">
        <f>+C125+C126+C127</f>
        <v>0</v>
      </c>
    </row>
    <row r="125" spans="1:3" ht="12" customHeight="1">
      <c r="A125" s="14" t="s">
        <v>92</v>
      </c>
      <c r="B125" s="8" t="s">
        <v>334</v>
      </c>
      <c r="C125" s="142"/>
    </row>
    <row r="126" spans="1:3" ht="12" customHeight="1">
      <c r="A126" s="14" t="s">
        <v>93</v>
      </c>
      <c r="B126" s="8" t="s">
        <v>335</v>
      </c>
      <c r="C126" s="142"/>
    </row>
    <row r="127" spans="1:3" ht="12" customHeight="1" thickBot="1">
      <c r="A127" s="12" t="s">
        <v>94</v>
      </c>
      <c r="B127" s="6" t="s">
        <v>336</v>
      </c>
      <c r="C127" s="142"/>
    </row>
    <row r="128" spans="1:3" ht="12" customHeight="1" thickBot="1">
      <c r="A128" s="19" t="s">
        <v>21</v>
      </c>
      <c r="B128" s="98" t="s">
        <v>384</v>
      </c>
      <c r="C128" s="164">
        <f>+C129+C130+C131+C132</f>
        <v>0</v>
      </c>
    </row>
    <row r="129" spans="1:3" ht="12" customHeight="1">
      <c r="A129" s="14" t="s">
        <v>95</v>
      </c>
      <c r="B129" s="8" t="s">
        <v>337</v>
      </c>
      <c r="C129" s="142"/>
    </row>
    <row r="130" spans="1:3" ht="12" customHeight="1">
      <c r="A130" s="14" t="s">
        <v>96</v>
      </c>
      <c r="B130" s="8" t="s">
        <v>338</v>
      </c>
      <c r="C130" s="142"/>
    </row>
    <row r="131" spans="1:3" ht="12" customHeight="1">
      <c r="A131" s="14" t="s">
        <v>240</v>
      </c>
      <c r="B131" s="8" t="s">
        <v>339</v>
      </c>
      <c r="C131" s="142"/>
    </row>
    <row r="132" spans="1:3" ht="12" customHeight="1" thickBot="1">
      <c r="A132" s="12" t="s">
        <v>241</v>
      </c>
      <c r="B132" s="6" t="s">
        <v>340</v>
      </c>
      <c r="C132" s="142"/>
    </row>
    <row r="133" spans="1:3" ht="12" customHeight="1" thickBot="1">
      <c r="A133" s="19" t="s">
        <v>22</v>
      </c>
      <c r="B133" s="98" t="s">
        <v>341</v>
      </c>
      <c r="C133" s="169">
        <f>+C134+C135+C136+C137</f>
        <v>0</v>
      </c>
    </row>
    <row r="134" spans="1:3" ht="12" customHeight="1">
      <c r="A134" s="14" t="s">
        <v>97</v>
      </c>
      <c r="B134" s="8" t="s">
        <v>342</v>
      </c>
      <c r="C134" s="142"/>
    </row>
    <row r="135" spans="1:3" ht="12" customHeight="1">
      <c r="A135" s="14" t="s">
        <v>98</v>
      </c>
      <c r="B135" s="8" t="s">
        <v>352</v>
      </c>
      <c r="C135" s="142"/>
    </row>
    <row r="136" spans="1:3" ht="12" customHeight="1">
      <c r="A136" s="14" t="s">
        <v>253</v>
      </c>
      <c r="B136" s="8" t="s">
        <v>343</v>
      </c>
      <c r="C136" s="142"/>
    </row>
    <row r="137" spans="1:3" ht="12" customHeight="1" thickBot="1">
      <c r="A137" s="12" t="s">
        <v>254</v>
      </c>
      <c r="B137" s="6" t="s">
        <v>344</v>
      </c>
      <c r="C137" s="142"/>
    </row>
    <row r="138" spans="1:3" ht="12" customHeight="1" thickBot="1">
      <c r="A138" s="19" t="s">
        <v>23</v>
      </c>
      <c r="B138" s="98" t="s">
        <v>345</v>
      </c>
      <c r="C138" s="172">
        <f>+C139+C140+C141+C142</f>
        <v>0</v>
      </c>
    </row>
    <row r="139" spans="1:3" ht="12" customHeight="1">
      <c r="A139" s="14" t="s">
        <v>145</v>
      </c>
      <c r="B139" s="8" t="s">
        <v>346</v>
      </c>
      <c r="C139" s="142"/>
    </row>
    <row r="140" spans="1:3" ht="12" customHeight="1">
      <c r="A140" s="14" t="s">
        <v>146</v>
      </c>
      <c r="B140" s="8" t="s">
        <v>347</v>
      </c>
      <c r="C140" s="142"/>
    </row>
    <row r="141" spans="1:3" ht="12" customHeight="1">
      <c r="A141" s="14" t="s">
        <v>173</v>
      </c>
      <c r="B141" s="8" t="s">
        <v>348</v>
      </c>
      <c r="C141" s="142"/>
    </row>
    <row r="142" spans="1:3" ht="12" customHeight="1" thickBot="1">
      <c r="A142" s="14" t="s">
        <v>256</v>
      </c>
      <c r="B142" s="8" t="s">
        <v>349</v>
      </c>
      <c r="C142" s="142"/>
    </row>
    <row r="143" spans="1:9" ht="15" customHeight="1" thickBot="1">
      <c r="A143" s="19" t="s">
        <v>24</v>
      </c>
      <c r="B143" s="98" t="s">
        <v>350</v>
      </c>
      <c r="C143" s="266">
        <f>+C124+C128+C133+C138</f>
        <v>0</v>
      </c>
      <c r="F143" s="267"/>
      <c r="G143" s="268"/>
      <c r="H143" s="268"/>
      <c r="I143" s="268"/>
    </row>
    <row r="144" spans="1:3" s="253" customFormat="1" ht="12.75" customHeight="1" thickBot="1">
      <c r="A144" s="162" t="s">
        <v>25</v>
      </c>
      <c r="B144" s="237" t="s">
        <v>351</v>
      </c>
      <c r="C144" s="266">
        <f>+C123+C143</f>
        <v>194970</v>
      </c>
    </row>
    <row r="145" ht="7.5" customHeight="1"/>
    <row r="146" spans="1:3" ht="15.75">
      <c r="A146" s="793" t="s">
        <v>353</v>
      </c>
      <c r="B146" s="793"/>
      <c r="C146" s="793"/>
    </row>
    <row r="147" spans="1:3" ht="15" customHeight="1" thickBot="1">
      <c r="A147" s="791" t="s">
        <v>128</v>
      </c>
      <c r="B147" s="791"/>
      <c r="C147" s="173" t="s">
        <v>172</v>
      </c>
    </row>
    <row r="148" spans="1:4" ht="13.5" customHeight="1" thickBot="1">
      <c r="A148" s="19">
        <v>1</v>
      </c>
      <c r="B148" s="28" t="s">
        <v>354</v>
      </c>
      <c r="C148" s="164">
        <f>+C60-C123</f>
        <v>-186833</v>
      </c>
      <c r="D148" s="269"/>
    </row>
    <row r="149" spans="1:3" ht="27.75" customHeight="1" thickBot="1">
      <c r="A149" s="19" t="s">
        <v>17</v>
      </c>
      <c r="B149" s="28" t="s">
        <v>355</v>
      </c>
      <c r="C149" s="164">
        <f>+C83-C143</f>
        <v>688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ÁLLAMI (ÁLLAMIGAZGATÁSI) FELADATOK MÉRLEGE
&amp;R&amp;"Times New Roman CE,Félkövér dőlt"&amp;11 4. melléklet a 36/2014.(XII.2.)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C13">
      <selection activeCell="H11" sqref="H11"/>
    </sheetView>
  </sheetViews>
  <sheetFormatPr defaultColWidth="9.00390625" defaultRowHeight="12.75"/>
  <cols>
    <col min="1" max="1" width="6.875" style="44" customWidth="1"/>
    <col min="2" max="2" width="55.125" style="106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9.75" customHeight="1">
      <c r="B1" s="183" t="s">
        <v>131</v>
      </c>
      <c r="C1" s="184"/>
      <c r="D1" s="184"/>
      <c r="E1" s="184"/>
      <c r="F1" s="797"/>
    </row>
    <row r="2" spans="5:6" ht="14.25" thickBot="1">
      <c r="E2" s="185" t="s">
        <v>62</v>
      </c>
      <c r="F2" s="797"/>
    </row>
    <row r="3" spans="1:6" ht="18" customHeight="1" thickBot="1">
      <c r="A3" s="795" t="s">
        <v>71</v>
      </c>
      <c r="B3" s="186" t="s">
        <v>55</v>
      </c>
      <c r="C3" s="187"/>
      <c r="D3" s="186" t="s">
        <v>56</v>
      </c>
      <c r="E3" s="188"/>
      <c r="F3" s="797"/>
    </row>
    <row r="4" spans="1:6" s="189" customFormat="1" ht="35.25" customHeight="1" thickBot="1">
      <c r="A4" s="796"/>
      <c r="B4" s="107" t="s">
        <v>63</v>
      </c>
      <c r="C4" s="108" t="s">
        <v>195</v>
      </c>
      <c r="D4" s="107" t="s">
        <v>63</v>
      </c>
      <c r="E4" s="40" t="s">
        <v>195</v>
      </c>
      <c r="F4" s="797"/>
    </row>
    <row r="5" spans="1:6" s="194" customFormat="1" ht="12" customHeight="1" thickBot="1">
      <c r="A5" s="190">
        <v>1</v>
      </c>
      <c r="B5" s="191">
        <v>2</v>
      </c>
      <c r="C5" s="192" t="s">
        <v>18</v>
      </c>
      <c r="D5" s="191" t="s">
        <v>19</v>
      </c>
      <c r="E5" s="193" t="s">
        <v>20</v>
      </c>
      <c r="F5" s="797"/>
    </row>
    <row r="6" spans="1:6" ht="12.75" customHeight="1">
      <c r="A6" s="195" t="s">
        <v>16</v>
      </c>
      <c r="B6" s="196" t="s">
        <v>356</v>
      </c>
      <c r="C6" s="609">
        <v>1061909</v>
      </c>
      <c r="D6" s="196" t="s">
        <v>64</v>
      </c>
      <c r="E6" s="595">
        <v>960401</v>
      </c>
      <c r="F6" s="797"/>
    </row>
    <row r="7" spans="1:6" ht="12.75" customHeight="1">
      <c r="A7" s="197" t="s">
        <v>17</v>
      </c>
      <c r="B7" s="198" t="s">
        <v>357</v>
      </c>
      <c r="C7" s="596">
        <v>456434</v>
      </c>
      <c r="D7" s="198" t="s">
        <v>147</v>
      </c>
      <c r="E7" s="597">
        <v>224434</v>
      </c>
      <c r="F7" s="797"/>
    </row>
    <row r="8" spans="1:6" ht="12.75" customHeight="1">
      <c r="A8" s="197" t="s">
        <v>18</v>
      </c>
      <c r="B8" s="198" t="s">
        <v>386</v>
      </c>
      <c r="C8" s="63">
        <v>18990</v>
      </c>
      <c r="D8" s="198" t="s">
        <v>177</v>
      </c>
      <c r="E8" s="597">
        <v>925306</v>
      </c>
      <c r="F8" s="797"/>
    </row>
    <row r="9" spans="1:6" ht="12.75" customHeight="1">
      <c r="A9" s="197" t="s">
        <v>19</v>
      </c>
      <c r="B9" s="198" t="s">
        <v>138</v>
      </c>
      <c r="C9" s="63">
        <v>331983</v>
      </c>
      <c r="D9" s="198" t="s">
        <v>148</v>
      </c>
      <c r="E9" s="64">
        <v>265500</v>
      </c>
      <c r="F9" s="797"/>
    </row>
    <row r="10" spans="1:6" ht="12.75" customHeight="1">
      <c r="A10" s="197" t="s">
        <v>20</v>
      </c>
      <c r="B10" s="199" t="s">
        <v>358</v>
      </c>
      <c r="C10" s="596">
        <v>184882</v>
      </c>
      <c r="D10" s="198" t="s">
        <v>149</v>
      </c>
      <c r="E10" s="597">
        <v>188888</v>
      </c>
      <c r="F10" s="797"/>
    </row>
    <row r="11" spans="1:6" ht="12.75" customHeight="1">
      <c r="A11" s="197" t="s">
        <v>21</v>
      </c>
      <c r="B11" s="198" t="s">
        <v>359</v>
      </c>
      <c r="C11" s="602">
        <v>48384</v>
      </c>
      <c r="D11" s="198" t="s">
        <v>47</v>
      </c>
      <c r="E11" s="597">
        <v>64939</v>
      </c>
      <c r="F11" s="797"/>
    </row>
    <row r="12" spans="1:6" ht="12.75" customHeight="1">
      <c r="A12" s="197" t="s">
        <v>22</v>
      </c>
      <c r="B12" s="198" t="s">
        <v>238</v>
      </c>
      <c r="C12" s="596">
        <v>421682</v>
      </c>
      <c r="D12" s="38"/>
      <c r="E12" s="179"/>
      <c r="F12" s="797"/>
    </row>
    <row r="13" spans="1:6" ht="12.75" customHeight="1">
      <c r="A13" s="197" t="s">
        <v>23</v>
      </c>
      <c r="B13" s="38"/>
      <c r="C13" s="63"/>
      <c r="D13" s="38"/>
      <c r="E13" s="179"/>
      <c r="F13" s="797"/>
    </row>
    <row r="14" spans="1:6" ht="12.75" customHeight="1">
      <c r="A14" s="197" t="s">
        <v>24</v>
      </c>
      <c r="B14" s="270"/>
      <c r="C14" s="175"/>
      <c r="D14" s="38"/>
      <c r="E14" s="179"/>
      <c r="F14" s="797"/>
    </row>
    <row r="15" spans="1:6" ht="12.75" customHeight="1">
      <c r="A15" s="197" t="s">
        <v>25</v>
      </c>
      <c r="B15" s="38"/>
      <c r="C15" s="174"/>
      <c r="D15" s="38"/>
      <c r="E15" s="179"/>
      <c r="F15" s="797"/>
    </row>
    <row r="16" spans="1:6" ht="12.75" customHeight="1">
      <c r="A16" s="197" t="s">
        <v>26</v>
      </c>
      <c r="B16" s="38"/>
      <c r="C16" s="174"/>
      <c r="D16" s="38"/>
      <c r="E16" s="179"/>
      <c r="F16" s="797"/>
    </row>
    <row r="17" spans="1:6" ht="12.75" customHeight="1" thickBot="1">
      <c r="A17" s="197" t="s">
        <v>27</v>
      </c>
      <c r="B17" s="46"/>
      <c r="C17" s="176"/>
      <c r="D17" s="38"/>
      <c r="E17" s="180"/>
      <c r="F17" s="797"/>
    </row>
    <row r="18" spans="1:6" ht="15.75" customHeight="1" thickBot="1">
      <c r="A18" s="200" t="s">
        <v>28</v>
      </c>
      <c r="B18" s="99" t="s">
        <v>387</v>
      </c>
      <c r="C18" s="177">
        <f>+C6+C7+C9+C10+C12+C13+C14+C15+C16+C17</f>
        <v>2456890</v>
      </c>
      <c r="D18" s="99" t="s">
        <v>366</v>
      </c>
      <c r="E18" s="181">
        <f>SUM(E6:E17)</f>
        <v>2629468</v>
      </c>
      <c r="F18" s="797"/>
    </row>
    <row r="19" spans="1:6" ht="12.75" customHeight="1">
      <c r="A19" s="201" t="s">
        <v>29</v>
      </c>
      <c r="B19" s="202" t="s">
        <v>361</v>
      </c>
      <c r="C19" s="305">
        <f>+C20+C21+C22+C23</f>
        <v>258522</v>
      </c>
      <c r="D19" s="203" t="s">
        <v>155</v>
      </c>
      <c r="E19" s="182"/>
      <c r="F19" s="797"/>
    </row>
    <row r="20" spans="1:6" ht="12.75" customHeight="1">
      <c r="A20" s="204" t="s">
        <v>30</v>
      </c>
      <c r="B20" s="203" t="s">
        <v>169</v>
      </c>
      <c r="C20" s="63">
        <v>258522</v>
      </c>
      <c r="D20" s="203" t="s">
        <v>365</v>
      </c>
      <c r="E20" s="64">
        <v>75000</v>
      </c>
      <c r="F20" s="797"/>
    </row>
    <row r="21" spans="1:6" ht="12.75" customHeight="1">
      <c r="A21" s="204" t="s">
        <v>31</v>
      </c>
      <c r="B21" s="203" t="s">
        <v>170</v>
      </c>
      <c r="C21" s="63"/>
      <c r="D21" s="203" t="s">
        <v>129</v>
      </c>
      <c r="E21" s="64">
        <v>21881</v>
      </c>
      <c r="F21" s="797"/>
    </row>
    <row r="22" spans="1:6" ht="12.75" customHeight="1">
      <c r="A22" s="204" t="s">
        <v>32</v>
      </c>
      <c r="B22" s="203" t="s">
        <v>175</v>
      </c>
      <c r="C22" s="63"/>
      <c r="D22" s="203" t="s">
        <v>130</v>
      </c>
      <c r="E22" s="64"/>
      <c r="F22" s="797"/>
    </row>
    <row r="23" spans="1:6" ht="12.75" customHeight="1">
      <c r="A23" s="204" t="s">
        <v>33</v>
      </c>
      <c r="B23" s="203" t="s">
        <v>176</v>
      </c>
      <c r="C23" s="63"/>
      <c r="D23" s="202" t="s">
        <v>178</v>
      </c>
      <c r="E23" s="64"/>
      <c r="F23" s="797"/>
    </row>
    <row r="24" spans="1:6" ht="12.75" customHeight="1">
      <c r="A24" s="204" t="s">
        <v>34</v>
      </c>
      <c r="B24" s="203" t="s">
        <v>362</v>
      </c>
      <c r="C24" s="205">
        <f>+C25+C26</f>
        <v>75000</v>
      </c>
      <c r="D24" s="203" t="s">
        <v>156</v>
      </c>
      <c r="E24" s="64"/>
      <c r="F24" s="797"/>
    </row>
    <row r="25" spans="1:6" ht="12.75" customHeight="1">
      <c r="A25" s="201" t="s">
        <v>35</v>
      </c>
      <c r="B25" s="202" t="s">
        <v>360</v>
      </c>
      <c r="C25" s="178">
        <v>75000</v>
      </c>
      <c r="D25" s="196" t="s">
        <v>157</v>
      </c>
      <c r="E25" s="182"/>
      <c r="F25" s="797"/>
    </row>
    <row r="26" spans="1:6" ht="12.75" customHeight="1" thickBot="1">
      <c r="A26" s="204" t="s">
        <v>36</v>
      </c>
      <c r="B26" s="203" t="s">
        <v>432</v>
      </c>
      <c r="C26" s="63"/>
      <c r="D26" s="38"/>
      <c r="E26" s="64"/>
      <c r="F26" s="797"/>
    </row>
    <row r="27" spans="1:6" ht="15.75" customHeight="1" thickBot="1">
      <c r="A27" s="200" t="s">
        <v>37</v>
      </c>
      <c r="B27" s="99" t="s">
        <v>363</v>
      </c>
      <c r="C27" s="177">
        <f>+C19+C24</f>
        <v>333522</v>
      </c>
      <c r="D27" s="99" t="s">
        <v>367</v>
      </c>
      <c r="E27" s="181">
        <f>SUM(E19:E26)</f>
        <v>96881</v>
      </c>
      <c r="F27" s="797"/>
    </row>
    <row r="28" spans="1:6" ht="13.5" thickBot="1">
      <c r="A28" s="200" t="s">
        <v>38</v>
      </c>
      <c r="B28" s="206" t="s">
        <v>364</v>
      </c>
      <c r="C28" s="207">
        <f>+C18+C27</f>
        <v>2790412</v>
      </c>
      <c r="D28" s="206" t="s">
        <v>368</v>
      </c>
      <c r="E28" s="207">
        <f>+E18+E27</f>
        <v>2726349</v>
      </c>
      <c r="F28" s="797"/>
    </row>
    <row r="29" spans="1:6" ht="13.5" thickBot="1">
      <c r="A29" s="200" t="s">
        <v>39</v>
      </c>
      <c r="B29" s="206" t="s">
        <v>133</v>
      </c>
      <c r="C29" s="207">
        <f>IF(C18-E18&lt;0,E18-C18,"-")</f>
        <v>172578</v>
      </c>
      <c r="D29" s="206" t="s">
        <v>134</v>
      </c>
      <c r="E29" s="207" t="str">
        <f>IF(C18-E18&gt;0,C18-E18,"-")</f>
        <v>-</v>
      </c>
      <c r="F29" s="797"/>
    </row>
    <row r="30" spans="1:6" ht="13.5" thickBot="1">
      <c r="A30" s="200" t="s">
        <v>40</v>
      </c>
      <c r="B30" s="206" t="s">
        <v>179</v>
      </c>
      <c r="C30" s="207">
        <f>IF(C18+C19-E28&lt;0,E28-(C18+C19),"-")</f>
        <v>10937</v>
      </c>
      <c r="D30" s="206" t="s">
        <v>180</v>
      </c>
      <c r="E30" s="207" t="str">
        <f>IF(C18+C19-E28&gt;0,C18+C19-E28,"-")</f>
        <v>-</v>
      </c>
      <c r="F30" s="797"/>
    </row>
    <row r="31" spans="2:4" ht="18.75">
      <c r="B31" s="798"/>
      <c r="C31" s="798"/>
      <c r="D31" s="798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36/2014.(XII.2.)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7">
      <selection activeCell="G10" sqref="G10"/>
    </sheetView>
  </sheetViews>
  <sheetFormatPr defaultColWidth="9.00390625" defaultRowHeight="12.75"/>
  <cols>
    <col min="1" max="1" width="6.875" style="44" customWidth="1"/>
    <col min="2" max="2" width="55.125" style="106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1.5">
      <c r="B1" s="183" t="s">
        <v>132</v>
      </c>
      <c r="C1" s="184"/>
      <c r="D1" s="184"/>
      <c r="E1" s="184"/>
      <c r="F1" s="797"/>
    </row>
    <row r="2" spans="5:6" ht="14.25" thickBot="1">
      <c r="E2" s="185" t="s">
        <v>62</v>
      </c>
      <c r="F2" s="797"/>
    </row>
    <row r="3" spans="1:6" ht="13.5" thickBot="1">
      <c r="A3" s="799" t="s">
        <v>71</v>
      </c>
      <c r="B3" s="186" t="s">
        <v>55</v>
      </c>
      <c r="C3" s="187"/>
      <c r="D3" s="186" t="s">
        <v>56</v>
      </c>
      <c r="E3" s="188"/>
      <c r="F3" s="797"/>
    </row>
    <row r="4" spans="1:6" s="189" customFormat="1" ht="24.75" thickBot="1">
      <c r="A4" s="800"/>
      <c r="B4" s="107" t="s">
        <v>63</v>
      </c>
      <c r="C4" s="108" t="s">
        <v>195</v>
      </c>
      <c r="D4" s="107" t="s">
        <v>63</v>
      </c>
      <c r="E4" s="108" t="s">
        <v>195</v>
      </c>
      <c r="F4" s="797"/>
    </row>
    <row r="5" spans="1:6" s="189" customFormat="1" ht="13.5" thickBot="1">
      <c r="A5" s="190">
        <v>1</v>
      </c>
      <c r="B5" s="191">
        <v>2</v>
      </c>
      <c r="C5" s="192">
        <v>3</v>
      </c>
      <c r="D5" s="191">
        <v>4</v>
      </c>
      <c r="E5" s="193">
        <v>5</v>
      </c>
      <c r="F5" s="797"/>
    </row>
    <row r="6" spans="1:6" ht="12.75" customHeight="1">
      <c r="A6" s="195" t="s">
        <v>16</v>
      </c>
      <c r="B6" s="196" t="s">
        <v>369</v>
      </c>
      <c r="C6" s="609">
        <v>275005</v>
      </c>
      <c r="D6" s="196" t="s">
        <v>171</v>
      </c>
      <c r="E6" s="595">
        <v>234432</v>
      </c>
      <c r="F6" s="797"/>
    </row>
    <row r="7" spans="1:6" ht="12.75">
      <c r="A7" s="197" t="s">
        <v>17</v>
      </c>
      <c r="B7" s="198" t="s">
        <v>370</v>
      </c>
      <c r="C7" s="63"/>
      <c r="D7" s="198" t="s">
        <v>375</v>
      </c>
      <c r="E7" s="64">
        <v>167328</v>
      </c>
      <c r="F7" s="797"/>
    </row>
    <row r="8" spans="1:6" ht="12.75" customHeight="1">
      <c r="A8" s="197" t="s">
        <v>18</v>
      </c>
      <c r="B8" s="198" t="s">
        <v>8</v>
      </c>
      <c r="C8" s="63">
        <v>25261</v>
      </c>
      <c r="D8" s="198" t="s">
        <v>151</v>
      </c>
      <c r="E8" s="597">
        <v>35142</v>
      </c>
      <c r="F8" s="797"/>
    </row>
    <row r="9" spans="1:6" ht="12.75" customHeight="1">
      <c r="A9" s="197" t="s">
        <v>19</v>
      </c>
      <c r="B9" s="198" t="s">
        <v>371</v>
      </c>
      <c r="C9" s="63">
        <v>170569</v>
      </c>
      <c r="D9" s="198" t="s">
        <v>376</v>
      </c>
      <c r="E9" s="64"/>
      <c r="F9" s="797"/>
    </row>
    <row r="10" spans="1:6" ht="12.75" customHeight="1">
      <c r="A10" s="197" t="s">
        <v>20</v>
      </c>
      <c r="B10" s="198" t="s">
        <v>372</v>
      </c>
      <c r="C10" s="63">
        <v>126796</v>
      </c>
      <c r="D10" s="198" t="s">
        <v>174</v>
      </c>
      <c r="E10" s="64">
        <v>17410</v>
      </c>
      <c r="F10" s="797"/>
    </row>
    <row r="11" spans="1:6" ht="12.75" customHeight="1">
      <c r="A11" s="197" t="s">
        <v>21</v>
      </c>
      <c r="B11" s="198" t="s">
        <v>373</v>
      </c>
      <c r="C11" s="602"/>
      <c r="D11" s="38"/>
      <c r="E11" s="64"/>
      <c r="F11" s="797"/>
    </row>
    <row r="12" spans="1:6" ht="12.75" customHeight="1">
      <c r="A12" s="197" t="s">
        <v>22</v>
      </c>
      <c r="B12" s="38"/>
      <c r="C12" s="174"/>
      <c r="D12" s="38"/>
      <c r="E12" s="64"/>
      <c r="F12" s="797"/>
    </row>
    <row r="13" spans="1:6" ht="12.75" customHeight="1">
      <c r="A13" s="197" t="s">
        <v>23</v>
      </c>
      <c r="B13" s="38"/>
      <c r="C13" s="174"/>
      <c r="D13" s="38"/>
      <c r="E13" s="64"/>
      <c r="F13" s="797"/>
    </row>
    <row r="14" spans="1:6" ht="12.75" customHeight="1">
      <c r="A14" s="197" t="s">
        <v>24</v>
      </c>
      <c r="B14" s="38"/>
      <c r="C14" s="175"/>
      <c r="D14" s="38"/>
      <c r="E14" s="64"/>
      <c r="F14" s="797"/>
    </row>
    <row r="15" spans="1:6" ht="12.75">
      <c r="A15" s="197" t="s">
        <v>25</v>
      </c>
      <c r="B15" s="38"/>
      <c r="C15" s="175"/>
      <c r="D15" s="38"/>
      <c r="E15" s="64"/>
      <c r="F15" s="797"/>
    </row>
    <row r="16" spans="1:6" ht="12.75" customHeight="1" thickBot="1">
      <c r="A16" s="240" t="s">
        <v>26</v>
      </c>
      <c r="B16" s="271"/>
      <c r="C16" s="242"/>
      <c r="D16" s="241" t="s">
        <v>47</v>
      </c>
      <c r="E16" s="860">
        <v>1890</v>
      </c>
      <c r="F16" s="797"/>
    </row>
    <row r="17" spans="1:6" ht="15.75" customHeight="1" thickBot="1">
      <c r="A17" s="200" t="s">
        <v>27</v>
      </c>
      <c r="B17" s="99" t="s">
        <v>388</v>
      </c>
      <c r="C17" s="177">
        <f>+C6+C8+C9+C11+C12+C13+C14+C15+C16</f>
        <v>470835</v>
      </c>
      <c r="D17" s="99" t="s">
        <v>389</v>
      </c>
      <c r="E17" s="181">
        <f>+E6+E8+E10+E11+E12+E13+E14+E15+E16</f>
        <v>288874</v>
      </c>
      <c r="F17" s="797"/>
    </row>
    <row r="18" spans="1:6" ht="12.75" customHeight="1">
      <c r="A18" s="195" t="s">
        <v>28</v>
      </c>
      <c r="B18" s="210" t="s">
        <v>192</v>
      </c>
      <c r="C18" s="217">
        <f>+C19+C20+C21+C22+C23</f>
        <v>3770</v>
      </c>
      <c r="D18" s="203" t="s">
        <v>155</v>
      </c>
      <c r="E18" s="62"/>
      <c r="F18" s="797"/>
    </row>
    <row r="19" spans="1:6" ht="12.75" customHeight="1">
      <c r="A19" s="197" t="s">
        <v>29</v>
      </c>
      <c r="B19" s="211" t="s">
        <v>181</v>
      </c>
      <c r="C19" s="63">
        <v>3770</v>
      </c>
      <c r="D19" s="203" t="s">
        <v>158</v>
      </c>
      <c r="E19" s="64"/>
      <c r="F19" s="797"/>
    </row>
    <row r="20" spans="1:6" ht="12.75" customHeight="1">
      <c r="A20" s="195" t="s">
        <v>30</v>
      </c>
      <c r="B20" s="211" t="s">
        <v>182</v>
      </c>
      <c r="C20" s="63"/>
      <c r="D20" s="203" t="s">
        <v>129</v>
      </c>
      <c r="E20" s="64"/>
      <c r="F20" s="797"/>
    </row>
    <row r="21" spans="1:6" ht="12.75" customHeight="1">
      <c r="A21" s="197" t="s">
        <v>31</v>
      </c>
      <c r="B21" s="211" t="s">
        <v>183</v>
      </c>
      <c r="C21" s="63"/>
      <c r="D21" s="203" t="s">
        <v>130</v>
      </c>
      <c r="E21" s="64">
        <v>258540</v>
      </c>
      <c r="F21" s="797"/>
    </row>
    <row r="22" spans="1:6" ht="12.75" customHeight="1">
      <c r="A22" s="195" t="s">
        <v>32</v>
      </c>
      <c r="B22" s="211" t="s">
        <v>184</v>
      </c>
      <c r="C22" s="63"/>
      <c r="D22" s="202" t="s">
        <v>178</v>
      </c>
      <c r="E22" s="64"/>
      <c r="F22" s="797"/>
    </row>
    <row r="23" spans="1:6" ht="12.75" customHeight="1">
      <c r="A23" s="197" t="s">
        <v>33</v>
      </c>
      <c r="B23" s="212" t="s">
        <v>185</v>
      </c>
      <c r="C23" s="63"/>
      <c r="D23" s="203" t="s">
        <v>159</v>
      </c>
      <c r="E23" s="64"/>
      <c r="F23" s="797"/>
    </row>
    <row r="24" spans="1:6" ht="12.75" customHeight="1">
      <c r="A24" s="195" t="s">
        <v>34</v>
      </c>
      <c r="B24" s="213" t="s">
        <v>186</v>
      </c>
      <c r="C24" s="205">
        <f>+C25+C26+C27+C28+C29</f>
        <v>8746</v>
      </c>
      <c r="D24" s="214" t="s">
        <v>157</v>
      </c>
      <c r="E24" s="64"/>
      <c r="F24" s="797"/>
    </row>
    <row r="25" spans="1:6" ht="12.75" customHeight="1">
      <c r="A25" s="197" t="s">
        <v>35</v>
      </c>
      <c r="B25" s="212" t="s">
        <v>187</v>
      </c>
      <c r="C25" s="63">
        <v>8746</v>
      </c>
      <c r="D25" s="214" t="s">
        <v>377</v>
      </c>
      <c r="E25" s="64"/>
      <c r="F25" s="797"/>
    </row>
    <row r="26" spans="1:6" ht="12.75" customHeight="1">
      <c r="A26" s="195" t="s">
        <v>36</v>
      </c>
      <c r="B26" s="212" t="s">
        <v>188</v>
      </c>
      <c r="C26" s="63"/>
      <c r="D26" s="209"/>
      <c r="E26" s="64"/>
      <c r="F26" s="797"/>
    </row>
    <row r="27" spans="1:6" ht="12.75" customHeight="1">
      <c r="A27" s="197" t="s">
        <v>37</v>
      </c>
      <c r="B27" s="211" t="s">
        <v>189</v>
      </c>
      <c r="C27" s="63"/>
      <c r="D27" s="97"/>
      <c r="E27" s="64"/>
      <c r="F27" s="797"/>
    </row>
    <row r="28" spans="1:6" ht="12.75" customHeight="1">
      <c r="A28" s="195" t="s">
        <v>38</v>
      </c>
      <c r="B28" s="215" t="s">
        <v>190</v>
      </c>
      <c r="C28" s="63"/>
      <c r="D28" s="38"/>
      <c r="E28" s="64"/>
      <c r="F28" s="797"/>
    </row>
    <row r="29" spans="1:6" ht="12.75" customHeight="1" thickBot="1">
      <c r="A29" s="197" t="s">
        <v>39</v>
      </c>
      <c r="B29" s="216" t="s">
        <v>191</v>
      </c>
      <c r="C29" s="63"/>
      <c r="D29" s="97"/>
      <c r="E29" s="64"/>
      <c r="F29" s="797"/>
    </row>
    <row r="30" spans="1:6" ht="21.75" customHeight="1" thickBot="1">
      <c r="A30" s="200" t="s">
        <v>40</v>
      </c>
      <c r="B30" s="99" t="s">
        <v>374</v>
      </c>
      <c r="C30" s="177">
        <f>+C18+C24</f>
        <v>12516</v>
      </c>
      <c r="D30" s="99" t="s">
        <v>378</v>
      </c>
      <c r="E30" s="181">
        <f>SUM(E18:E29)</f>
        <v>258540</v>
      </c>
      <c r="F30" s="797"/>
    </row>
    <row r="31" spans="1:6" ht="13.5" thickBot="1">
      <c r="A31" s="200" t="s">
        <v>41</v>
      </c>
      <c r="B31" s="206" t="s">
        <v>379</v>
      </c>
      <c r="C31" s="207">
        <f>+C17+C30</f>
        <v>483351</v>
      </c>
      <c r="D31" s="206" t="s">
        <v>380</v>
      </c>
      <c r="E31" s="207">
        <f>+E17+E30</f>
        <v>547414</v>
      </c>
      <c r="F31" s="797"/>
    </row>
    <row r="32" spans="1:6" ht="13.5" thickBot="1">
      <c r="A32" s="200" t="s">
        <v>42</v>
      </c>
      <c r="B32" s="206" t="s">
        <v>133</v>
      </c>
      <c r="C32" s="207" t="str">
        <f>IF(C17-E17&lt;0,E17-C17,"-")</f>
        <v>-</v>
      </c>
      <c r="D32" s="206" t="s">
        <v>134</v>
      </c>
      <c r="E32" s="207">
        <f>IF(C17-E17&gt;0,C17-E17,"-")</f>
        <v>181961</v>
      </c>
      <c r="F32" s="797"/>
    </row>
    <row r="33" spans="1:6" ht="13.5" thickBot="1">
      <c r="A33" s="200" t="s">
        <v>43</v>
      </c>
      <c r="B33" s="206" t="s">
        <v>179</v>
      </c>
      <c r="C33" s="207">
        <f>IF(C17+C18-E31&lt;0,E31-(C17+C18),"-")</f>
        <v>72809</v>
      </c>
      <c r="D33" s="206" t="s">
        <v>180</v>
      </c>
      <c r="E33" s="207" t="str">
        <f>IF(C17+C18-E31&gt;0,C17+C18-E31,"-")</f>
        <v>-</v>
      </c>
      <c r="F33" s="797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a  36/2014.(XII.2.)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2"/>
  <sheetViews>
    <sheetView workbookViewId="0" topLeftCell="A1">
      <selection activeCell="E11" sqref="E11"/>
    </sheetView>
  </sheetViews>
  <sheetFormatPr defaultColWidth="9.00390625" defaultRowHeight="12.75"/>
  <cols>
    <col min="1" max="1" width="47.125" style="36" customWidth="1"/>
    <col min="2" max="2" width="15.625" style="35" customWidth="1"/>
    <col min="3" max="3" width="16.375" style="35" customWidth="1"/>
    <col min="4" max="4" width="18.00390625" style="35" customWidth="1"/>
    <col min="5" max="5" width="16.625" style="35" customWidth="1"/>
    <col min="6" max="6" width="18.875" style="44" customWidth="1"/>
    <col min="7" max="8" width="12.875" style="35" customWidth="1"/>
    <col min="9" max="9" width="13.875" style="35" customWidth="1"/>
    <col min="10" max="16384" width="9.375" style="35" customWidth="1"/>
  </cols>
  <sheetData>
    <row r="1" spans="1:6" ht="25.5" customHeight="1">
      <c r="A1" s="801" t="s">
        <v>0</v>
      </c>
      <c r="B1" s="801"/>
      <c r="C1" s="801"/>
      <c r="D1" s="801"/>
      <c r="E1" s="801"/>
      <c r="F1" s="801"/>
    </row>
    <row r="2" spans="1:6" ht="22.5" customHeight="1" thickBot="1">
      <c r="A2" s="106"/>
      <c r="B2" s="44"/>
      <c r="C2" s="44"/>
      <c r="D2" s="44"/>
      <c r="E2" s="44"/>
      <c r="F2" s="39" t="s">
        <v>62</v>
      </c>
    </row>
    <row r="3" spans="1:6" s="37" customFormat="1" ht="44.25" customHeight="1" thickBot="1">
      <c r="A3" s="107" t="s">
        <v>66</v>
      </c>
      <c r="B3" s="108" t="s">
        <v>67</v>
      </c>
      <c r="C3" s="108" t="s">
        <v>68</v>
      </c>
      <c r="D3" s="108" t="s">
        <v>381</v>
      </c>
      <c r="E3" s="108" t="s">
        <v>195</v>
      </c>
      <c r="F3" s="40" t="s">
        <v>382</v>
      </c>
    </row>
    <row r="4" spans="1:6" s="44" customFormat="1" ht="12" customHeight="1" thickBot="1">
      <c r="A4" s="41">
        <v>1</v>
      </c>
      <c r="B4" s="42">
        <v>2</v>
      </c>
      <c r="C4" s="42">
        <v>3</v>
      </c>
      <c r="D4" s="42">
        <v>4</v>
      </c>
      <c r="E4" s="42">
        <v>5</v>
      </c>
      <c r="F4" s="43" t="s">
        <v>84</v>
      </c>
    </row>
    <row r="5" spans="1:6" ht="15.75" customHeight="1">
      <c r="A5" s="585" t="s">
        <v>433</v>
      </c>
      <c r="B5" s="665">
        <v>118984</v>
      </c>
      <c r="C5" s="666" t="s">
        <v>434</v>
      </c>
      <c r="D5" s="667">
        <v>0</v>
      </c>
      <c r="E5" s="668">
        <v>118984</v>
      </c>
      <c r="F5" s="669">
        <f aca="true" t="shared" si="0" ref="F5:F26">B5-D5-E5</f>
        <v>0</v>
      </c>
    </row>
    <row r="6" spans="1:6" ht="15.75" customHeight="1">
      <c r="A6" s="586" t="s">
        <v>436</v>
      </c>
      <c r="B6" s="59">
        <v>3175</v>
      </c>
      <c r="C6" s="302" t="s">
        <v>437</v>
      </c>
      <c r="D6" s="26"/>
      <c r="E6" s="26">
        <v>3175</v>
      </c>
      <c r="F6" s="45">
        <f t="shared" si="0"/>
        <v>0</v>
      </c>
    </row>
    <row r="7" spans="1:6" ht="15.75" customHeight="1">
      <c r="A7" s="586" t="s">
        <v>445</v>
      </c>
      <c r="B7" s="59"/>
      <c r="C7" s="302"/>
      <c r="D7" s="26"/>
      <c r="E7" s="26"/>
      <c r="F7" s="45">
        <f t="shared" si="0"/>
        <v>0</v>
      </c>
    </row>
    <row r="8" spans="1:6" ht="15.75" customHeight="1">
      <c r="A8" s="587" t="s">
        <v>446</v>
      </c>
      <c r="B8" s="59">
        <v>3810</v>
      </c>
      <c r="C8" s="302" t="s">
        <v>437</v>
      </c>
      <c r="D8" s="26"/>
      <c r="E8" s="26">
        <v>3810</v>
      </c>
      <c r="F8" s="45">
        <f t="shared" si="0"/>
        <v>0</v>
      </c>
    </row>
    <row r="9" spans="1:6" ht="15.75" customHeight="1">
      <c r="A9" s="586" t="s">
        <v>447</v>
      </c>
      <c r="B9" s="670">
        <v>4775</v>
      </c>
      <c r="C9" s="635" t="s">
        <v>434</v>
      </c>
      <c r="D9" s="636"/>
      <c r="E9" s="636">
        <v>4775</v>
      </c>
      <c r="F9" s="45">
        <f t="shared" si="0"/>
        <v>0</v>
      </c>
    </row>
    <row r="10" spans="1:6" ht="25.5" customHeight="1">
      <c r="A10" s="587" t="s">
        <v>448</v>
      </c>
      <c r="B10" s="670">
        <v>5076</v>
      </c>
      <c r="C10" s="635" t="s">
        <v>437</v>
      </c>
      <c r="D10" s="636"/>
      <c r="E10" s="636">
        <v>5076</v>
      </c>
      <c r="F10" s="45">
        <f t="shared" si="0"/>
        <v>0</v>
      </c>
    </row>
    <row r="11" spans="1:6" ht="15.75" customHeight="1">
      <c r="A11" s="588" t="s">
        <v>435</v>
      </c>
      <c r="B11" s="746">
        <v>107628</v>
      </c>
      <c r="C11" s="303" t="s">
        <v>434</v>
      </c>
      <c r="D11" s="51">
        <v>91922</v>
      </c>
      <c r="E11" s="687">
        <v>15706</v>
      </c>
      <c r="F11" s="45">
        <f t="shared" si="0"/>
        <v>0</v>
      </c>
    </row>
    <row r="12" spans="1:6" ht="24" customHeight="1">
      <c r="A12" s="624" t="s">
        <v>450</v>
      </c>
      <c r="B12" s="643">
        <v>104</v>
      </c>
      <c r="C12" s="625" t="s">
        <v>437</v>
      </c>
      <c r="D12" s="604"/>
      <c r="E12" s="604">
        <v>104</v>
      </c>
      <c r="F12" s="45">
        <f t="shared" si="0"/>
        <v>0</v>
      </c>
    </row>
    <row r="13" spans="1:6" ht="15.75" customHeight="1">
      <c r="A13" s="624" t="s">
        <v>475</v>
      </c>
      <c r="B13" s="643">
        <v>1170</v>
      </c>
      <c r="C13" s="625" t="s">
        <v>437</v>
      </c>
      <c r="D13" s="604"/>
      <c r="E13" s="604">
        <v>1170</v>
      </c>
      <c r="F13" s="306">
        <f t="shared" si="0"/>
        <v>0</v>
      </c>
    </row>
    <row r="14" spans="1:6" ht="15.75" customHeight="1">
      <c r="A14" s="624" t="s">
        <v>451</v>
      </c>
      <c r="B14" s="643">
        <v>902</v>
      </c>
      <c r="C14" s="625" t="s">
        <v>437</v>
      </c>
      <c r="D14" s="604"/>
      <c r="E14" s="604">
        <v>902</v>
      </c>
      <c r="F14" s="45">
        <f t="shared" si="0"/>
        <v>0</v>
      </c>
    </row>
    <row r="15" spans="1:6" ht="15.75" customHeight="1">
      <c r="A15" s="624" t="s">
        <v>452</v>
      </c>
      <c r="B15" s="643">
        <v>635</v>
      </c>
      <c r="C15" s="625" t="s">
        <v>437</v>
      </c>
      <c r="D15" s="604"/>
      <c r="E15" s="604">
        <v>635</v>
      </c>
      <c r="F15" s="45">
        <f t="shared" si="0"/>
        <v>0</v>
      </c>
    </row>
    <row r="16" spans="1:6" ht="15.75" customHeight="1">
      <c r="A16" s="624" t="s">
        <v>453</v>
      </c>
      <c r="B16" s="643">
        <v>1016</v>
      </c>
      <c r="C16" s="625" t="s">
        <v>437</v>
      </c>
      <c r="D16" s="604"/>
      <c r="E16" s="604">
        <v>1016</v>
      </c>
      <c r="F16" s="45">
        <f t="shared" si="0"/>
        <v>0</v>
      </c>
    </row>
    <row r="17" spans="1:6" ht="15.75" customHeight="1">
      <c r="A17" s="626" t="s">
        <v>454</v>
      </c>
      <c r="B17" s="643">
        <v>1651</v>
      </c>
      <c r="C17" s="625" t="s">
        <v>437</v>
      </c>
      <c r="D17" s="604"/>
      <c r="E17" s="604">
        <v>1651</v>
      </c>
      <c r="F17" s="45">
        <f t="shared" si="0"/>
        <v>0</v>
      </c>
    </row>
    <row r="18" spans="1:6" ht="15.75" customHeight="1">
      <c r="A18" s="624" t="s">
        <v>652</v>
      </c>
      <c r="B18" s="671">
        <v>955</v>
      </c>
      <c r="C18" s="625" t="s">
        <v>437</v>
      </c>
      <c r="D18" s="604"/>
      <c r="E18" s="659">
        <v>955</v>
      </c>
      <c r="F18" s="45">
        <f t="shared" si="0"/>
        <v>0</v>
      </c>
    </row>
    <row r="19" spans="1:6" ht="15.75" customHeight="1">
      <c r="A19" s="626" t="s">
        <v>455</v>
      </c>
      <c r="B19" s="643">
        <v>338</v>
      </c>
      <c r="C19" s="625" t="s">
        <v>437</v>
      </c>
      <c r="D19" s="604"/>
      <c r="E19" s="604">
        <v>338</v>
      </c>
      <c r="F19" s="610">
        <f t="shared" si="0"/>
        <v>0</v>
      </c>
    </row>
    <row r="20" spans="1:6" ht="15.75" customHeight="1">
      <c r="A20" s="627" t="s">
        <v>456</v>
      </c>
      <c r="B20" s="672">
        <v>6422</v>
      </c>
      <c r="C20" s="617" t="s">
        <v>437</v>
      </c>
      <c r="D20" s="605"/>
      <c r="E20" s="605">
        <v>6422</v>
      </c>
      <c r="F20" s="45">
        <f t="shared" si="0"/>
        <v>0</v>
      </c>
    </row>
    <row r="21" spans="1:6" ht="26.25" customHeight="1">
      <c r="A21" s="627" t="s">
        <v>449</v>
      </c>
      <c r="B21" s="672">
        <v>1943</v>
      </c>
      <c r="C21" s="617" t="s">
        <v>437</v>
      </c>
      <c r="D21" s="605"/>
      <c r="E21" s="605">
        <v>1943</v>
      </c>
      <c r="F21" s="52">
        <f t="shared" si="0"/>
        <v>0</v>
      </c>
    </row>
    <row r="22" spans="1:6" ht="17.25" customHeight="1">
      <c r="A22" s="611" t="s">
        <v>631</v>
      </c>
      <c r="B22" s="673">
        <v>550</v>
      </c>
      <c r="C22" s="612" t="s">
        <v>437</v>
      </c>
      <c r="D22" s="613"/>
      <c r="E22" s="613">
        <v>550</v>
      </c>
      <c r="F22" s="53">
        <f t="shared" si="0"/>
        <v>0</v>
      </c>
    </row>
    <row r="23" spans="1:6" ht="33" customHeight="1" thickBot="1">
      <c r="A23" s="614" t="s">
        <v>632</v>
      </c>
      <c r="B23" s="674">
        <v>8677</v>
      </c>
      <c r="C23" s="615" t="s">
        <v>437</v>
      </c>
      <c r="D23" s="616"/>
      <c r="E23" s="658">
        <v>8677</v>
      </c>
      <c r="F23" s="53">
        <f t="shared" si="0"/>
        <v>0</v>
      </c>
    </row>
    <row r="24" spans="1:6" ht="20.25" customHeight="1">
      <c r="A24" s="628" t="s">
        <v>635</v>
      </c>
      <c r="B24" s="675">
        <v>470</v>
      </c>
      <c r="C24" s="615" t="s">
        <v>437</v>
      </c>
      <c r="D24" s="616"/>
      <c r="E24" s="616">
        <v>470</v>
      </c>
      <c r="F24" s="53">
        <f t="shared" si="0"/>
        <v>0</v>
      </c>
    </row>
    <row r="25" spans="1:6" ht="20.25" customHeight="1">
      <c r="A25" s="637" t="s">
        <v>643</v>
      </c>
      <c r="B25" s="676">
        <v>230</v>
      </c>
      <c r="C25" s="638" t="s">
        <v>437</v>
      </c>
      <c r="D25" s="639"/>
      <c r="E25" s="639">
        <v>230</v>
      </c>
      <c r="F25" s="53">
        <f t="shared" si="0"/>
        <v>0</v>
      </c>
    </row>
    <row r="26" spans="1:6" ht="20.25" customHeight="1">
      <c r="A26" s="637" t="s">
        <v>644</v>
      </c>
      <c r="B26" s="676">
        <v>40</v>
      </c>
      <c r="C26" s="638" t="s">
        <v>437</v>
      </c>
      <c r="D26" s="639"/>
      <c r="E26" s="639">
        <v>40</v>
      </c>
      <c r="F26" s="53">
        <f t="shared" si="0"/>
        <v>0</v>
      </c>
    </row>
    <row r="27" spans="1:6" ht="20.25" customHeight="1">
      <c r="A27" s="637" t="s">
        <v>653</v>
      </c>
      <c r="B27" s="676">
        <v>1408</v>
      </c>
      <c r="C27" s="638" t="s">
        <v>437</v>
      </c>
      <c r="D27" s="639"/>
      <c r="E27" s="639">
        <v>1408</v>
      </c>
      <c r="F27" s="53"/>
    </row>
    <row r="28" spans="1:6" ht="20.25" customHeight="1">
      <c r="A28" s="637" t="s">
        <v>645</v>
      </c>
      <c r="B28" s="676">
        <v>3000</v>
      </c>
      <c r="C28" s="638" t="s">
        <v>437</v>
      </c>
      <c r="D28" s="639"/>
      <c r="E28" s="639">
        <v>3000</v>
      </c>
      <c r="F28" s="53">
        <f aca="true" t="shared" si="1" ref="F28:F37">B28-D28-E28</f>
        <v>0</v>
      </c>
    </row>
    <row r="29" spans="1:6" ht="20.25" customHeight="1">
      <c r="A29" s="637" t="s">
        <v>646</v>
      </c>
      <c r="B29" s="676">
        <v>1800</v>
      </c>
      <c r="C29" s="638" t="s">
        <v>437</v>
      </c>
      <c r="D29" s="639"/>
      <c r="E29" s="639">
        <v>1800</v>
      </c>
      <c r="F29" s="53">
        <f t="shared" si="1"/>
        <v>0</v>
      </c>
    </row>
    <row r="30" spans="1:6" ht="20.25" customHeight="1">
      <c r="A30" s="637" t="s">
        <v>647</v>
      </c>
      <c r="B30" s="676">
        <v>1200</v>
      </c>
      <c r="C30" s="638" t="s">
        <v>437</v>
      </c>
      <c r="D30" s="639"/>
      <c r="E30" s="639">
        <v>1200</v>
      </c>
      <c r="F30" s="53">
        <f t="shared" si="1"/>
        <v>0</v>
      </c>
    </row>
    <row r="31" spans="1:6" ht="20.25" customHeight="1">
      <c r="A31" s="637" t="s">
        <v>648</v>
      </c>
      <c r="B31" s="674">
        <v>1285</v>
      </c>
      <c r="C31" s="638" t="s">
        <v>437</v>
      </c>
      <c r="D31" s="639"/>
      <c r="E31" s="658">
        <v>1285</v>
      </c>
      <c r="F31" s="53">
        <f t="shared" si="1"/>
        <v>0</v>
      </c>
    </row>
    <row r="32" spans="1:6" ht="20.25" customHeight="1">
      <c r="A32" s="637" t="s">
        <v>649</v>
      </c>
      <c r="B32" s="676">
        <v>600</v>
      </c>
      <c r="C32" s="638" t="s">
        <v>437</v>
      </c>
      <c r="D32" s="639"/>
      <c r="E32" s="639">
        <v>600</v>
      </c>
      <c r="F32" s="53">
        <f t="shared" si="1"/>
        <v>0</v>
      </c>
    </row>
    <row r="33" spans="1:6" ht="20.25" customHeight="1">
      <c r="A33" s="628" t="s">
        <v>654</v>
      </c>
      <c r="B33" s="675">
        <v>1823</v>
      </c>
      <c r="C33" s="615" t="s">
        <v>437</v>
      </c>
      <c r="D33" s="616"/>
      <c r="E33" s="616">
        <v>1823</v>
      </c>
      <c r="F33" s="640">
        <f t="shared" si="1"/>
        <v>0</v>
      </c>
    </row>
    <row r="34" spans="1:6" ht="20.25" customHeight="1">
      <c r="A34" s="628" t="s">
        <v>655</v>
      </c>
      <c r="B34" s="675">
        <v>42004</v>
      </c>
      <c r="C34" s="615" t="s">
        <v>437</v>
      </c>
      <c r="D34" s="616"/>
      <c r="E34" s="616">
        <v>42004</v>
      </c>
      <c r="F34" s="640">
        <f t="shared" si="1"/>
        <v>0</v>
      </c>
    </row>
    <row r="35" spans="1:6" ht="18" customHeight="1">
      <c r="A35" s="682" t="s">
        <v>636</v>
      </c>
      <c r="B35" s="603">
        <v>263</v>
      </c>
      <c r="C35" s="625" t="s">
        <v>437</v>
      </c>
      <c r="D35" s="604"/>
      <c r="E35" s="604">
        <v>263</v>
      </c>
      <c r="F35" s="52">
        <f t="shared" si="1"/>
        <v>0</v>
      </c>
    </row>
    <row r="36" spans="1:6" ht="18" customHeight="1">
      <c r="A36" s="683" t="s">
        <v>676</v>
      </c>
      <c r="B36" s="660">
        <v>796</v>
      </c>
      <c r="C36" s="747" t="s">
        <v>437</v>
      </c>
      <c r="D36" s="659"/>
      <c r="E36" s="659">
        <v>796</v>
      </c>
      <c r="F36" s="52">
        <f t="shared" si="1"/>
        <v>0</v>
      </c>
    </row>
    <row r="37" spans="1:6" ht="18" customHeight="1">
      <c r="A37" s="683" t="s">
        <v>677</v>
      </c>
      <c r="B37" s="660">
        <v>274</v>
      </c>
      <c r="C37" s="747" t="s">
        <v>437</v>
      </c>
      <c r="D37" s="659"/>
      <c r="E37" s="659">
        <v>274</v>
      </c>
      <c r="F37" s="52">
        <f t="shared" si="1"/>
        <v>0</v>
      </c>
    </row>
    <row r="38" spans="1:6" ht="16.5" customHeight="1">
      <c r="A38" s="683" t="s">
        <v>659</v>
      </c>
      <c r="B38" s="660">
        <v>801</v>
      </c>
      <c r="C38" s="625" t="s">
        <v>660</v>
      </c>
      <c r="D38" s="604"/>
      <c r="E38" s="659">
        <v>801</v>
      </c>
      <c r="F38" s="52"/>
    </row>
    <row r="39" spans="1:6" ht="16.5" customHeight="1">
      <c r="A39" s="683" t="s">
        <v>661</v>
      </c>
      <c r="B39" s="660">
        <v>890</v>
      </c>
      <c r="C39" s="625" t="s">
        <v>437</v>
      </c>
      <c r="D39" s="604"/>
      <c r="E39" s="659">
        <v>890</v>
      </c>
      <c r="F39" s="52"/>
    </row>
    <row r="40" spans="1:6" ht="16.5" customHeight="1">
      <c r="A40" s="683" t="s">
        <v>662</v>
      </c>
      <c r="B40" s="660">
        <v>159</v>
      </c>
      <c r="C40" s="625" t="s">
        <v>437</v>
      </c>
      <c r="D40" s="604"/>
      <c r="E40" s="659">
        <v>159</v>
      </c>
      <c r="F40" s="52"/>
    </row>
    <row r="41" spans="1:6" ht="16.5" customHeight="1" thickBot="1">
      <c r="A41" s="663" t="s">
        <v>663</v>
      </c>
      <c r="B41" s="677">
        <v>1500</v>
      </c>
      <c r="C41" s="678" t="s">
        <v>437</v>
      </c>
      <c r="D41" s="679"/>
      <c r="E41" s="680">
        <v>1500</v>
      </c>
      <c r="F41" s="681"/>
    </row>
    <row r="42" spans="1:6" s="49" customFormat="1" ht="18" customHeight="1" thickBot="1">
      <c r="A42" s="109" t="s">
        <v>65</v>
      </c>
      <c r="B42" s="47">
        <f>SUM(B5:B41)</f>
        <v>326354</v>
      </c>
      <c r="C42" s="93"/>
      <c r="D42" s="47">
        <f>SUM(D5:D41)</f>
        <v>91922</v>
      </c>
      <c r="E42" s="47">
        <f>SUM(E5:E41)</f>
        <v>234432</v>
      </c>
      <c r="F42" s="48">
        <f>SUM(F5:F35)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71" r:id="rId1"/>
  <headerFooter alignWithMargins="0">
    <oddHeader>&amp;R&amp;"Times New Roman CE,Félkövér dőlt"&amp;11 7. melléklet a  36/2014.(XII.2.)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workbookViewId="0" topLeftCell="A4">
      <selection activeCell="G13" sqref="G13"/>
    </sheetView>
  </sheetViews>
  <sheetFormatPr defaultColWidth="9.00390625" defaultRowHeight="12.75"/>
  <cols>
    <col min="1" max="1" width="60.625" style="36" customWidth="1"/>
    <col min="2" max="2" width="15.625" style="35" customWidth="1"/>
    <col min="3" max="3" width="16.375" style="35" customWidth="1"/>
    <col min="4" max="4" width="18.00390625" style="35" customWidth="1"/>
    <col min="5" max="5" width="16.625" style="35" customWidth="1"/>
    <col min="6" max="6" width="18.875" style="35" customWidth="1"/>
    <col min="7" max="8" width="12.875" style="35" customWidth="1"/>
    <col min="9" max="9" width="13.875" style="35" customWidth="1"/>
    <col min="10" max="16384" width="9.375" style="35" customWidth="1"/>
  </cols>
  <sheetData>
    <row r="1" spans="1:6" ht="24.75" customHeight="1">
      <c r="A1" s="801" t="s">
        <v>1</v>
      </c>
      <c r="B1" s="801"/>
      <c r="C1" s="801"/>
      <c r="D1" s="801"/>
      <c r="E1" s="801"/>
      <c r="F1" s="801"/>
    </row>
    <row r="2" spans="1:6" ht="23.25" customHeight="1" thickBot="1">
      <c r="A2" s="106"/>
      <c r="B2" s="44"/>
      <c r="C2" s="44"/>
      <c r="D2" s="44"/>
      <c r="E2" s="44"/>
      <c r="F2" s="39" t="s">
        <v>62</v>
      </c>
    </row>
    <row r="3" spans="1:6" s="37" customFormat="1" ht="48.75" customHeight="1" thickBot="1">
      <c r="A3" s="107" t="s">
        <v>69</v>
      </c>
      <c r="B3" s="108" t="s">
        <v>67</v>
      </c>
      <c r="C3" s="108" t="s">
        <v>68</v>
      </c>
      <c r="D3" s="108" t="s">
        <v>381</v>
      </c>
      <c r="E3" s="108" t="s">
        <v>195</v>
      </c>
      <c r="F3" s="40" t="s">
        <v>383</v>
      </c>
    </row>
    <row r="4" spans="1:6" s="44" customFormat="1" ht="15" customHeight="1" thickBot="1">
      <c r="A4" s="41">
        <v>1</v>
      </c>
      <c r="B4" s="42">
        <v>2</v>
      </c>
      <c r="C4" s="42">
        <v>3</v>
      </c>
      <c r="D4" s="42">
        <v>4</v>
      </c>
      <c r="E4" s="42">
        <v>5</v>
      </c>
      <c r="F4" s="43">
        <v>6</v>
      </c>
    </row>
    <row r="5" spans="1:6" ht="15.75" customHeight="1">
      <c r="A5" s="50" t="s">
        <v>444</v>
      </c>
      <c r="B5" s="51">
        <v>381</v>
      </c>
      <c r="C5" s="303" t="s">
        <v>437</v>
      </c>
      <c r="D5" s="51"/>
      <c r="E5" s="51">
        <v>381</v>
      </c>
      <c r="F5" s="52">
        <f aca="true" t="shared" si="0" ref="F5:F26">B5-D5-E5</f>
        <v>0</v>
      </c>
    </row>
    <row r="6" spans="1:6" ht="15.75" customHeight="1">
      <c r="A6" s="50" t="s">
        <v>438</v>
      </c>
      <c r="B6" s="51">
        <v>773</v>
      </c>
      <c r="C6" s="303" t="s">
        <v>437</v>
      </c>
      <c r="D6" s="51"/>
      <c r="E6" s="51">
        <v>773</v>
      </c>
      <c r="F6" s="52">
        <f t="shared" si="0"/>
        <v>0</v>
      </c>
    </row>
    <row r="7" spans="1:6" ht="15.75" customHeight="1">
      <c r="A7" s="50" t="s">
        <v>439</v>
      </c>
      <c r="B7" s="51">
        <v>254</v>
      </c>
      <c r="C7" s="303" t="s">
        <v>437</v>
      </c>
      <c r="D7" s="51"/>
      <c r="E7" s="51">
        <v>254</v>
      </c>
      <c r="F7" s="52">
        <f t="shared" si="0"/>
        <v>0</v>
      </c>
    </row>
    <row r="8" spans="1:6" ht="15.75" customHeight="1">
      <c r="A8" s="50" t="s">
        <v>440</v>
      </c>
      <c r="B8" s="51">
        <v>2540</v>
      </c>
      <c r="C8" s="303" t="s">
        <v>437</v>
      </c>
      <c r="D8" s="51"/>
      <c r="E8" s="51">
        <v>2540</v>
      </c>
      <c r="F8" s="52">
        <f t="shared" si="0"/>
        <v>0</v>
      </c>
    </row>
    <row r="9" spans="1:6" ht="15.75" customHeight="1">
      <c r="A9" s="50" t="s">
        <v>441</v>
      </c>
      <c r="B9" s="51">
        <v>635</v>
      </c>
      <c r="C9" s="303" t="s">
        <v>437</v>
      </c>
      <c r="D9" s="51"/>
      <c r="E9" s="51">
        <v>635</v>
      </c>
      <c r="F9" s="52">
        <f t="shared" si="0"/>
        <v>0</v>
      </c>
    </row>
    <row r="10" spans="1:6" ht="15.75" customHeight="1">
      <c r="A10" s="50" t="s">
        <v>442</v>
      </c>
      <c r="B10" s="51">
        <v>1637</v>
      </c>
      <c r="C10" s="303" t="s">
        <v>437</v>
      </c>
      <c r="D10" s="51"/>
      <c r="E10" s="51">
        <v>1637</v>
      </c>
      <c r="F10" s="52">
        <f t="shared" si="0"/>
        <v>0</v>
      </c>
    </row>
    <row r="11" spans="1:6" ht="15.75" customHeight="1">
      <c r="A11" s="50" t="s">
        <v>443</v>
      </c>
      <c r="B11" s="51">
        <v>1232</v>
      </c>
      <c r="C11" s="303" t="s">
        <v>434</v>
      </c>
      <c r="D11" s="51"/>
      <c r="E11" s="51">
        <v>1232</v>
      </c>
      <c r="F11" s="52">
        <f t="shared" si="0"/>
        <v>0</v>
      </c>
    </row>
    <row r="12" spans="1:6" ht="15.75" customHeight="1">
      <c r="A12" s="50" t="s">
        <v>476</v>
      </c>
      <c r="B12" s="51">
        <v>1500</v>
      </c>
      <c r="C12" s="303" t="s">
        <v>437</v>
      </c>
      <c r="D12" s="51"/>
      <c r="E12" s="51">
        <v>1500</v>
      </c>
      <c r="F12" s="52">
        <f t="shared" si="0"/>
        <v>0</v>
      </c>
    </row>
    <row r="13" spans="1:6" ht="15.75" customHeight="1">
      <c r="A13" s="301" t="s">
        <v>457</v>
      </c>
      <c r="B13" s="26">
        <v>1270</v>
      </c>
      <c r="C13" s="302" t="s">
        <v>437</v>
      </c>
      <c r="D13" s="26"/>
      <c r="E13" s="26">
        <v>1270</v>
      </c>
      <c r="F13" s="52">
        <f t="shared" si="0"/>
        <v>0</v>
      </c>
    </row>
    <row r="14" spans="1:6" ht="15.75" customHeight="1">
      <c r="A14" s="300" t="s">
        <v>458</v>
      </c>
      <c r="B14" s="26">
        <v>1270</v>
      </c>
      <c r="C14" s="302" t="s">
        <v>437</v>
      </c>
      <c r="D14" s="26"/>
      <c r="E14" s="26">
        <v>1270</v>
      </c>
      <c r="F14" s="52">
        <f t="shared" si="0"/>
        <v>0</v>
      </c>
    </row>
    <row r="15" spans="1:6" ht="15.75" customHeight="1">
      <c r="A15" s="629" t="s">
        <v>459</v>
      </c>
      <c r="B15" s="605">
        <v>881</v>
      </c>
      <c r="C15" s="617" t="s">
        <v>437</v>
      </c>
      <c r="D15" s="605"/>
      <c r="E15" s="605">
        <v>881</v>
      </c>
      <c r="F15" s="52">
        <f t="shared" si="0"/>
        <v>0</v>
      </c>
    </row>
    <row r="16" spans="1:6" ht="15.75" customHeight="1">
      <c r="A16" s="630" t="s">
        <v>460</v>
      </c>
      <c r="B16" s="605">
        <v>191</v>
      </c>
      <c r="C16" s="617" t="s">
        <v>437</v>
      </c>
      <c r="D16" s="605"/>
      <c r="E16" s="605">
        <v>191</v>
      </c>
      <c r="F16" s="52">
        <f t="shared" si="0"/>
        <v>0</v>
      </c>
    </row>
    <row r="17" spans="1:6" ht="15.75" customHeight="1">
      <c r="A17" s="631" t="s">
        <v>628</v>
      </c>
      <c r="B17" s="605">
        <v>550</v>
      </c>
      <c r="C17" s="617" t="s">
        <v>437</v>
      </c>
      <c r="D17" s="605"/>
      <c r="E17" s="605">
        <v>550</v>
      </c>
      <c r="F17" s="52">
        <f t="shared" si="0"/>
        <v>0</v>
      </c>
    </row>
    <row r="18" spans="1:6" ht="15.75" customHeight="1">
      <c r="A18" s="631" t="s">
        <v>637</v>
      </c>
      <c r="B18" s="687">
        <v>1016</v>
      </c>
      <c r="C18" s="617" t="s">
        <v>437</v>
      </c>
      <c r="D18" s="605"/>
      <c r="E18" s="687">
        <v>1016</v>
      </c>
      <c r="F18" s="52">
        <f t="shared" si="0"/>
        <v>0</v>
      </c>
    </row>
    <row r="19" spans="1:6" ht="15.75" customHeight="1">
      <c r="A19" s="50" t="s">
        <v>650</v>
      </c>
      <c r="B19" s="687">
        <v>9361</v>
      </c>
      <c r="C19" s="303" t="s">
        <v>437</v>
      </c>
      <c r="D19" s="51"/>
      <c r="E19" s="687">
        <v>9361</v>
      </c>
      <c r="F19" s="52">
        <f t="shared" si="0"/>
        <v>0</v>
      </c>
    </row>
    <row r="20" spans="1:6" ht="15.75" customHeight="1">
      <c r="A20" s="631" t="s">
        <v>656</v>
      </c>
      <c r="B20" s="687">
        <v>4921</v>
      </c>
      <c r="C20" s="617" t="s">
        <v>437</v>
      </c>
      <c r="D20" s="605"/>
      <c r="E20" s="687">
        <v>4921</v>
      </c>
      <c r="F20" s="52">
        <f t="shared" si="0"/>
        <v>0</v>
      </c>
    </row>
    <row r="21" spans="1:6" ht="15.75" customHeight="1">
      <c r="A21" s="631" t="s">
        <v>657</v>
      </c>
      <c r="B21" s="605">
        <v>3442</v>
      </c>
      <c r="C21" s="617" t="s">
        <v>437</v>
      </c>
      <c r="D21" s="605"/>
      <c r="E21" s="605">
        <v>3442</v>
      </c>
      <c r="F21" s="52">
        <f t="shared" si="0"/>
        <v>0</v>
      </c>
    </row>
    <row r="22" spans="1:6" ht="15.75" customHeight="1">
      <c r="A22" s="684" t="s">
        <v>678</v>
      </c>
      <c r="B22" s="685">
        <v>1880</v>
      </c>
      <c r="C22" s="612" t="s">
        <v>437</v>
      </c>
      <c r="D22" s="613"/>
      <c r="E22" s="685">
        <v>1880</v>
      </c>
      <c r="F22" s="53">
        <f t="shared" si="0"/>
        <v>0</v>
      </c>
    </row>
    <row r="23" spans="1:6" ht="15.75" customHeight="1">
      <c r="A23" s="684" t="s">
        <v>664</v>
      </c>
      <c r="B23" s="685">
        <v>671</v>
      </c>
      <c r="C23" s="686" t="s">
        <v>437</v>
      </c>
      <c r="D23" s="685"/>
      <c r="E23" s="685">
        <v>671</v>
      </c>
      <c r="F23" s="53">
        <f t="shared" si="0"/>
        <v>0</v>
      </c>
    </row>
    <row r="24" spans="1:6" ht="15.75" customHeight="1">
      <c r="A24" s="684" t="s">
        <v>675</v>
      </c>
      <c r="B24" s="685">
        <v>53</v>
      </c>
      <c r="C24" s="686" t="s">
        <v>437</v>
      </c>
      <c r="D24" s="685"/>
      <c r="E24" s="685">
        <v>53</v>
      </c>
      <c r="F24" s="53">
        <f t="shared" si="0"/>
        <v>0</v>
      </c>
    </row>
    <row r="25" spans="1:6" ht="15.75" customHeight="1">
      <c r="A25" s="684" t="s">
        <v>665</v>
      </c>
      <c r="B25" s="685"/>
      <c r="C25" s="686"/>
      <c r="D25" s="685"/>
      <c r="E25" s="685"/>
      <c r="F25" s="53">
        <f t="shared" si="0"/>
        <v>0</v>
      </c>
    </row>
    <row r="26" spans="1:6" ht="15.75" customHeight="1" thickBot="1">
      <c r="A26" s="684" t="s">
        <v>666</v>
      </c>
      <c r="B26" s="685">
        <v>684</v>
      </c>
      <c r="C26" s="686" t="s">
        <v>437</v>
      </c>
      <c r="D26" s="685"/>
      <c r="E26" s="685">
        <v>684</v>
      </c>
      <c r="F26" s="53">
        <f t="shared" si="0"/>
        <v>0</v>
      </c>
    </row>
    <row r="27" spans="1:6" s="49" customFormat="1" ht="18" customHeight="1" thickBot="1">
      <c r="A27" s="109" t="s">
        <v>65</v>
      </c>
      <c r="B27" s="110">
        <f>SUM(B5:B26)</f>
        <v>35142</v>
      </c>
      <c r="C27" s="94"/>
      <c r="D27" s="110">
        <f>SUM(D5:D26)</f>
        <v>0</v>
      </c>
      <c r="E27" s="110">
        <f>SUM(E5:E26)</f>
        <v>35142</v>
      </c>
      <c r="F27" s="54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8. melléklet a  36/2014. (XII.2.)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73"/>
  <sheetViews>
    <sheetView workbookViewId="0" topLeftCell="A4">
      <selection activeCell="H33" sqref="H33"/>
    </sheetView>
  </sheetViews>
  <sheetFormatPr defaultColWidth="9.00390625" defaultRowHeight="12.75"/>
  <cols>
    <col min="1" max="1" width="38.625" style="749" customWidth="1"/>
    <col min="2" max="5" width="13.875" style="749" customWidth="1"/>
    <col min="6" max="16384" width="9.375" style="749" customWidth="1"/>
  </cols>
  <sheetData>
    <row r="1" spans="1:5" ht="12.75">
      <c r="A1" s="748"/>
      <c r="B1" s="748"/>
      <c r="C1" s="748"/>
      <c r="D1" s="748"/>
      <c r="E1" s="748"/>
    </row>
    <row r="2" spans="1:5" ht="28.5" customHeight="1">
      <c r="A2" s="750" t="s">
        <v>679</v>
      </c>
      <c r="B2" s="802" t="s">
        <v>680</v>
      </c>
      <c r="C2" s="802"/>
      <c r="D2" s="802"/>
      <c r="E2" s="802"/>
    </row>
    <row r="3" spans="1:5" ht="14.25" thickBot="1">
      <c r="A3" s="748"/>
      <c r="B3" s="748"/>
      <c r="C3" s="748"/>
      <c r="D3" s="803" t="s">
        <v>681</v>
      </c>
      <c r="E3" s="803"/>
    </row>
    <row r="4" spans="1:5" ht="15" customHeight="1" thickBot="1">
      <c r="A4" s="751" t="s">
        <v>682</v>
      </c>
      <c r="B4" s="752" t="s">
        <v>160</v>
      </c>
      <c r="C4" s="752" t="s">
        <v>193</v>
      </c>
      <c r="D4" s="752" t="s">
        <v>683</v>
      </c>
      <c r="E4" s="753" t="s">
        <v>48</v>
      </c>
    </row>
    <row r="5" spans="1:5" ht="12.75">
      <c r="A5" s="754" t="s">
        <v>684</v>
      </c>
      <c r="B5" s="755">
        <v>12702</v>
      </c>
      <c r="C5" s="756"/>
      <c r="D5" s="756"/>
      <c r="E5" s="757">
        <f aca="true" t="shared" si="0" ref="E5:E11">SUM(B5:D5)</f>
        <v>12702</v>
      </c>
    </row>
    <row r="6" spans="1:5" ht="12.75">
      <c r="A6" s="758" t="s">
        <v>685</v>
      </c>
      <c r="B6" s="759"/>
      <c r="C6" s="759"/>
      <c r="D6" s="759"/>
      <c r="E6" s="760">
        <f t="shared" si="0"/>
        <v>0</v>
      </c>
    </row>
    <row r="7" spans="1:5" ht="12.75">
      <c r="A7" s="761" t="s">
        <v>686</v>
      </c>
      <c r="B7" s="762">
        <v>114316</v>
      </c>
      <c r="C7" s="762"/>
      <c r="D7" s="762"/>
      <c r="E7" s="763">
        <f t="shared" si="0"/>
        <v>114316</v>
      </c>
    </row>
    <row r="8" spans="1:5" ht="12.75">
      <c r="A8" s="761" t="s">
        <v>687</v>
      </c>
      <c r="B8" s="762"/>
      <c r="C8" s="762"/>
      <c r="D8" s="762"/>
      <c r="E8" s="763">
        <f t="shared" si="0"/>
        <v>0</v>
      </c>
    </row>
    <row r="9" spans="1:5" ht="12.75">
      <c r="A9" s="761" t="s">
        <v>121</v>
      </c>
      <c r="B9" s="762"/>
      <c r="C9" s="762"/>
      <c r="D9" s="762"/>
      <c r="E9" s="763">
        <f t="shared" si="0"/>
        <v>0</v>
      </c>
    </row>
    <row r="10" spans="1:5" ht="12.75">
      <c r="A10" s="761" t="s">
        <v>688</v>
      </c>
      <c r="B10" s="762"/>
      <c r="C10" s="762"/>
      <c r="D10" s="762"/>
      <c r="E10" s="763">
        <f t="shared" si="0"/>
        <v>0</v>
      </c>
    </row>
    <row r="11" spans="1:5" ht="13.5" thickBot="1">
      <c r="A11" s="764"/>
      <c r="B11" s="765"/>
      <c r="C11" s="765"/>
      <c r="D11" s="765"/>
      <c r="E11" s="763">
        <f t="shared" si="0"/>
        <v>0</v>
      </c>
    </row>
    <row r="12" spans="1:7" ht="13.5" thickBot="1">
      <c r="A12" s="766" t="s">
        <v>689</v>
      </c>
      <c r="B12" s="767">
        <f>B5+SUM(B7:B11)</f>
        <v>127018</v>
      </c>
      <c r="C12" s="767">
        <f>C5+SUM(C7:C11)</f>
        <v>0</v>
      </c>
      <c r="D12" s="767">
        <f>D5+SUM(D7:D11)</f>
        <v>0</v>
      </c>
      <c r="E12" s="768">
        <f>E5+SUM(E7:E11)</f>
        <v>127018</v>
      </c>
      <c r="G12" s="769"/>
    </row>
    <row r="13" spans="1:5" ht="13.5" thickBot="1">
      <c r="A13" s="770"/>
      <c r="B13" s="770"/>
      <c r="C13" s="770"/>
      <c r="D13" s="770"/>
      <c r="E13" s="770"/>
    </row>
    <row r="14" spans="1:5" ht="15" customHeight="1" thickBot="1">
      <c r="A14" s="751" t="s">
        <v>690</v>
      </c>
      <c r="B14" s="752" t="s">
        <v>160</v>
      </c>
      <c r="C14" s="752" t="s">
        <v>193</v>
      </c>
      <c r="D14" s="752" t="s">
        <v>683</v>
      </c>
      <c r="E14" s="753" t="s">
        <v>48</v>
      </c>
    </row>
    <row r="15" spans="1:5" ht="12.75">
      <c r="A15" s="754" t="s">
        <v>691</v>
      </c>
      <c r="B15" s="756"/>
      <c r="C15" s="756"/>
      <c r="D15" s="756"/>
      <c r="E15" s="771">
        <f aca="true" t="shared" si="1" ref="E15:E21">SUM(B15:D15)</f>
        <v>0</v>
      </c>
    </row>
    <row r="16" spans="1:5" ht="12.75">
      <c r="A16" s="772" t="s">
        <v>692</v>
      </c>
      <c r="B16" s="773">
        <v>118984</v>
      </c>
      <c r="C16" s="762"/>
      <c r="D16" s="762"/>
      <c r="E16" s="774">
        <f t="shared" si="1"/>
        <v>118984</v>
      </c>
    </row>
    <row r="17" spans="1:5" ht="12.75">
      <c r="A17" s="761" t="s">
        <v>693</v>
      </c>
      <c r="B17" s="762">
        <v>8034</v>
      </c>
      <c r="C17" s="762"/>
      <c r="D17" s="762"/>
      <c r="E17" s="763">
        <f t="shared" si="1"/>
        <v>8034</v>
      </c>
    </row>
    <row r="18" spans="1:5" ht="12.75">
      <c r="A18" s="761" t="s">
        <v>694</v>
      </c>
      <c r="B18" s="762"/>
      <c r="C18" s="762"/>
      <c r="D18" s="762"/>
      <c r="E18" s="763">
        <f t="shared" si="1"/>
        <v>0</v>
      </c>
    </row>
    <row r="19" spans="1:5" ht="12.75">
      <c r="A19" s="775"/>
      <c r="B19" s="762"/>
      <c r="C19" s="762"/>
      <c r="D19" s="762"/>
      <c r="E19" s="763">
        <f t="shared" si="1"/>
        <v>0</v>
      </c>
    </row>
    <row r="20" spans="1:5" ht="12.75">
      <c r="A20" s="775"/>
      <c r="B20" s="762"/>
      <c r="C20" s="762"/>
      <c r="D20" s="762"/>
      <c r="E20" s="763">
        <f t="shared" si="1"/>
        <v>0</v>
      </c>
    </row>
    <row r="21" spans="1:5" ht="13.5" thickBot="1">
      <c r="A21" s="764"/>
      <c r="B21" s="765"/>
      <c r="C21" s="765"/>
      <c r="D21" s="765"/>
      <c r="E21" s="763">
        <f t="shared" si="1"/>
        <v>0</v>
      </c>
    </row>
    <row r="22" spans="1:5" ht="13.5" thickBot="1">
      <c r="A22" s="766" t="s">
        <v>50</v>
      </c>
      <c r="B22" s="767">
        <f>SUM(B15:B21)</f>
        <v>127018</v>
      </c>
      <c r="C22" s="767">
        <f>SUM(C15:C21)</f>
        <v>0</v>
      </c>
      <c r="D22" s="767">
        <f>SUM(D15:D21)</f>
        <v>0</v>
      </c>
      <c r="E22" s="768">
        <f>SUM(E15:E21)</f>
        <v>127018</v>
      </c>
    </row>
    <row r="23" spans="1:5" ht="12.75">
      <c r="A23" s="748"/>
      <c r="B23" s="748"/>
      <c r="C23" s="748"/>
      <c r="D23" s="748"/>
      <c r="E23" s="748"/>
    </row>
    <row r="24" spans="1:5" ht="39" customHeight="1">
      <c r="A24" s="750" t="s">
        <v>679</v>
      </c>
      <c r="B24" s="802" t="s">
        <v>695</v>
      </c>
      <c r="C24" s="802"/>
      <c r="D24" s="802"/>
      <c r="E24" s="802"/>
    </row>
    <row r="25" spans="1:5" ht="14.25" thickBot="1">
      <c r="A25" s="748"/>
      <c r="B25" s="748"/>
      <c r="C25" s="748"/>
      <c r="D25" s="803" t="s">
        <v>681</v>
      </c>
      <c r="E25" s="803"/>
    </row>
    <row r="26" spans="1:5" ht="13.5" thickBot="1">
      <c r="A26" s="751" t="s">
        <v>682</v>
      </c>
      <c r="B26" s="752" t="s">
        <v>160</v>
      </c>
      <c r="C26" s="752" t="s">
        <v>193</v>
      </c>
      <c r="D26" s="752" t="s">
        <v>683</v>
      </c>
      <c r="E26" s="753" t="s">
        <v>48</v>
      </c>
    </row>
    <row r="27" spans="1:5" ht="12.75">
      <c r="A27" s="754" t="s">
        <v>684</v>
      </c>
      <c r="B27" s="756">
        <v>820</v>
      </c>
      <c r="C27" s="756"/>
      <c r="D27" s="756"/>
      <c r="E27" s="771">
        <f aca="true" t="shared" si="2" ref="E27:E33">SUM(B27:D27)</f>
        <v>820</v>
      </c>
    </row>
    <row r="28" spans="1:5" ht="12.75">
      <c r="A28" s="758" t="s">
        <v>685</v>
      </c>
      <c r="B28" s="759"/>
      <c r="C28" s="759"/>
      <c r="D28" s="759"/>
      <c r="E28" s="760">
        <f t="shared" si="2"/>
        <v>0</v>
      </c>
    </row>
    <row r="29" spans="1:5" ht="12.75">
      <c r="A29" s="761" t="s">
        <v>686</v>
      </c>
      <c r="B29" s="762">
        <v>15571</v>
      </c>
      <c r="C29" s="762"/>
      <c r="D29" s="762"/>
      <c r="E29" s="763">
        <f t="shared" si="2"/>
        <v>15571</v>
      </c>
    </row>
    <row r="30" spans="1:5" ht="12.75">
      <c r="A30" s="761" t="s">
        <v>687</v>
      </c>
      <c r="B30" s="762"/>
      <c r="C30" s="762"/>
      <c r="D30" s="762"/>
      <c r="E30" s="763">
        <f t="shared" si="2"/>
        <v>0</v>
      </c>
    </row>
    <row r="31" spans="1:5" ht="12.75">
      <c r="A31" s="761" t="s">
        <v>121</v>
      </c>
      <c r="B31" s="762"/>
      <c r="C31" s="762"/>
      <c r="D31" s="762"/>
      <c r="E31" s="763">
        <f t="shared" si="2"/>
        <v>0</v>
      </c>
    </row>
    <row r="32" spans="1:5" ht="12.75">
      <c r="A32" s="761" t="s">
        <v>688</v>
      </c>
      <c r="B32" s="762"/>
      <c r="C32" s="762"/>
      <c r="D32" s="762"/>
      <c r="E32" s="763">
        <f t="shared" si="2"/>
        <v>0</v>
      </c>
    </row>
    <row r="33" spans="1:5" ht="13.5" thickBot="1">
      <c r="A33" s="764"/>
      <c r="B33" s="765"/>
      <c r="C33" s="765"/>
      <c r="D33" s="765"/>
      <c r="E33" s="763">
        <f t="shared" si="2"/>
        <v>0</v>
      </c>
    </row>
    <row r="34" spans="1:5" ht="13.5" thickBot="1">
      <c r="A34" s="766" t="s">
        <v>689</v>
      </c>
      <c r="B34" s="767">
        <f>B27+SUM(B29:B33)</f>
        <v>16391</v>
      </c>
      <c r="C34" s="767">
        <f>C27+SUM(C29:C33)</f>
        <v>0</v>
      </c>
      <c r="D34" s="767">
        <f>D27+SUM(D29:D33)</f>
        <v>0</v>
      </c>
      <c r="E34" s="768">
        <f>E27+SUM(E29:E33)</f>
        <v>16391</v>
      </c>
    </row>
    <row r="35" spans="1:5" ht="13.5" thickBot="1">
      <c r="A35" s="770"/>
      <c r="B35" s="770"/>
      <c r="C35" s="770"/>
      <c r="D35" s="770"/>
      <c r="E35" s="770"/>
    </row>
    <row r="36" spans="1:5" ht="13.5" thickBot="1">
      <c r="A36" s="751" t="s">
        <v>690</v>
      </c>
      <c r="B36" s="752" t="s">
        <v>160</v>
      </c>
      <c r="C36" s="752" t="s">
        <v>193</v>
      </c>
      <c r="D36" s="752" t="s">
        <v>683</v>
      </c>
      <c r="E36" s="753" t="s">
        <v>48</v>
      </c>
    </row>
    <row r="37" spans="1:5" ht="12.75">
      <c r="A37" s="754" t="s">
        <v>691</v>
      </c>
      <c r="B37" s="756"/>
      <c r="C37" s="756"/>
      <c r="D37" s="756"/>
      <c r="E37" s="771">
        <f aca="true" t="shared" si="3" ref="E37:E43">SUM(B37:D37)</f>
        <v>0</v>
      </c>
    </row>
    <row r="38" spans="1:5" ht="12.75">
      <c r="A38" s="772" t="s">
        <v>692</v>
      </c>
      <c r="B38" s="762">
        <v>15706</v>
      </c>
      <c r="C38" s="762"/>
      <c r="D38" s="762"/>
      <c r="E38" s="763">
        <f t="shared" si="3"/>
        <v>15706</v>
      </c>
    </row>
    <row r="39" spans="1:5" ht="12.75">
      <c r="A39" s="761" t="s">
        <v>693</v>
      </c>
      <c r="B39" s="773">
        <v>723</v>
      </c>
      <c r="C39" s="762"/>
      <c r="D39" s="762"/>
      <c r="E39" s="774">
        <f t="shared" si="3"/>
        <v>723</v>
      </c>
    </row>
    <row r="40" spans="1:5" ht="12.75">
      <c r="A40" s="761" t="s">
        <v>694</v>
      </c>
      <c r="B40" s="762"/>
      <c r="C40" s="762"/>
      <c r="D40" s="762"/>
      <c r="E40" s="763">
        <f t="shared" si="3"/>
        <v>0</v>
      </c>
    </row>
    <row r="41" spans="1:5" ht="12.75">
      <c r="A41" s="775"/>
      <c r="B41" s="762"/>
      <c r="C41" s="762"/>
      <c r="D41" s="762"/>
      <c r="E41" s="763">
        <f t="shared" si="3"/>
        <v>0</v>
      </c>
    </row>
    <row r="42" spans="1:5" ht="12.75">
      <c r="A42" s="775"/>
      <c r="B42" s="762"/>
      <c r="C42" s="762"/>
      <c r="D42" s="762"/>
      <c r="E42" s="763">
        <f t="shared" si="3"/>
        <v>0</v>
      </c>
    </row>
    <row r="43" spans="1:5" ht="13.5" thickBot="1">
      <c r="A43" s="764"/>
      <c r="B43" s="765"/>
      <c r="C43" s="765"/>
      <c r="D43" s="765"/>
      <c r="E43" s="763">
        <f t="shared" si="3"/>
        <v>0</v>
      </c>
    </row>
    <row r="44" spans="1:5" ht="13.5" thickBot="1">
      <c r="A44" s="766" t="s">
        <v>50</v>
      </c>
      <c r="B44" s="767">
        <f>SUM(B37:B43)</f>
        <v>16429</v>
      </c>
      <c r="C44" s="767">
        <f>SUM(C37:C43)</f>
        <v>0</v>
      </c>
      <c r="D44" s="767">
        <f>SUM(D37:D43)</f>
        <v>0</v>
      </c>
      <c r="E44" s="768">
        <f>SUM(E37:E43)</f>
        <v>16429</v>
      </c>
    </row>
    <row r="45" spans="1:5" ht="12.75">
      <c r="A45" s="748"/>
      <c r="B45" s="748"/>
      <c r="C45" s="748"/>
      <c r="D45" s="748"/>
      <c r="E45" s="748"/>
    </row>
    <row r="46" spans="1:5" ht="15.75">
      <c r="A46" s="804"/>
      <c r="B46" s="804"/>
      <c r="C46" s="804"/>
      <c r="D46" s="804"/>
      <c r="E46" s="804"/>
    </row>
    <row r="47" spans="1:5" ht="12.75">
      <c r="A47" s="748"/>
      <c r="B47" s="748"/>
      <c r="C47" s="748"/>
      <c r="D47" s="748"/>
      <c r="E47" s="748"/>
    </row>
    <row r="48" spans="1:8" ht="12.75">
      <c r="A48" s="806"/>
      <c r="B48" s="806"/>
      <c r="C48" s="806"/>
      <c r="D48" s="806"/>
      <c r="E48" s="806"/>
      <c r="H48" s="776"/>
    </row>
    <row r="49" spans="1:5" ht="12.75">
      <c r="A49" s="807"/>
      <c r="B49" s="807"/>
      <c r="C49" s="807"/>
      <c r="D49" s="809"/>
      <c r="E49" s="809"/>
    </row>
    <row r="50" spans="1:5" ht="12.75">
      <c r="A50" s="807"/>
      <c r="B50" s="807"/>
      <c r="C50" s="807"/>
      <c r="D50" s="809"/>
      <c r="E50" s="809"/>
    </row>
    <row r="51" spans="1:5" ht="12.75">
      <c r="A51" s="808"/>
      <c r="B51" s="808"/>
      <c r="C51" s="808"/>
      <c r="D51" s="805"/>
      <c r="E51" s="805"/>
    </row>
    <row r="53" spans="1:5" ht="57.75" customHeight="1">
      <c r="A53" s="750" t="s">
        <v>679</v>
      </c>
      <c r="B53" s="802" t="s">
        <v>696</v>
      </c>
      <c r="C53" s="802"/>
      <c r="D53" s="802"/>
      <c r="E53" s="802"/>
    </row>
    <row r="54" spans="1:5" ht="14.25" thickBot="1">
      <c r="A54" s="748"/>
      <c r="B54" s="748"/>
      <c r="C54" s="748"/>
      <c r="D54" s="803" t="s">
        <v>681</v>
      </c>
      <c r="E54" s="803"/>
    </row>
    <row r="55" spans="1:5" ht="13.5" thickBot="1">
      <c r="A55" s="751" t="s">
        <v>682</v>
      </c>
      <c r="B55" s="752" t="s">
        <v>697</v>
      </c>
      <c r="C55" s="752" t="s">
        <v>160</v>
      </c>
      <c r="D55" s="752" t="s">
        <v>193</v>
      </c>
      <c r="E55" s="753" t="s">
        <v>48</v>
      </c>
    </row>
    <row r="56" spans="1:5" ht="12.75">
      <c r="A56" s="754" t="s">
        <v>684</v>
      </c>
      <c r="B56" s="755"/>
      <c r="C56" s="756"/>
      <c r="D56" s="756"/>
      <c r="E56" s="757">
        <f>SUM(B56:D56)</f>
        <v>0</v>
      </c>
    </row>
    <row r="57" spans="1:5" ht="12.75">
      <c r="A57" s="758" t="s">
        <v>685</v>
      </c>
      <c r="B57" s="759"/>
      <c r="C57" s="759"/>
      <c r="D57" s="759"/>
      <c r="E57" s="760">
        <f>SUM(B57:D57)</f>
        <v>0</v>
      </c>
    </row>
    <row r="58" spans="1:5" ht="12.75">
      <c r="A58" s="761" t="s">
        <v>686</v>
      </c>
      <c r="C58" s="773">
        <v>56253</v>
      </c>
      <c r="D58" s="773">
        <v>324193</v>
      </c>
      <c r="E58" s="774">
        <f>SUM(C58:D58)</f>
        <v>380446</v>
      </c>
    </row>
    <row r="59" spans="1:5" ht="12.75">
      <c r="A59" s="761" t="s">
        <v>687</v>
      </c>
      <c r="B59" s="762"/>
      <c r="C59" s="762"/>
      <c r="D59" s="762"/>
      <c r="E59" s="763">
        <f>SUM(B59:D59)</f>
        <v>0</v>
      </c>
    </row>
    <row r="60" spans="1:5" ht="12.75">
      <c r="A60" s="761" t="s">
        <v>121</v>
      </c>
      <c r="B60" s="762"/>
      <c r="C60" s="762"/>
      <c r="D60" s="762"/>
      <c r="E60" s="763">
        <f>SUM(B60:D60)</f>
        <v>0</v>
      </c>
    </row>
    <row r="61" spans="1:5" ht="12.75">
      <c r="A61" s="761" t="s">
        <v>688</v>
      </c>
      <c r="B61" s="762"/>
      <c r="C61" s="762"/>
      <c r="D61" s="762"/>
      <c r="E61" s="763">
        <f>SUM(B61:D61)</f>
        <v>0</v>
      </c>
    </row>
    <row r="62" spans="1:5" ht="13.5" thickBot="1">
      <c r="A62" s="764"/>
      <c r="B62" s="765"/>
      <c r="C62" s="765"/>
      <c r="D62" s="765"/>
      <c r="E62" s="763">
        <f>SUM(B62:D62)</f>
        <v>0</v>
      </c>
    </row>
    <row r="63" spans="1:5" ht="13.5" thickBot="1">
      <c r="A63" s="766" t="s">
        <v>689</v>
      </c>
      <c r="B63" s="777">
        <f>B56+SUM(B58:B62)</f>
        <v>0</v>
      </c>
      <c r="C63" s="777">
        <f>C56+SUM(C58:C62)</f>
        <v>56253</v>
      </c>
      <c r="D63" s="777">
        <f>D56+SUM(D58:D62)</f>
        <v>324193</v>
      </c>
      <c r="E63" s="778">
        <f>E56+SUM(E58:E62)</f>
        <v>380446</v>
      </c>
    </row>
    <row r="64" spans="1:5" ht="13.5" thickBot="1">
      <c r="A64" s="770"/>
      <c r="B64" s="770"/>
      <c r="C64" s="770"/>
      <c r="D64" s="770"/>
      <c r="E64" s="770"/>
    </row>
    <row r="65" spans="1:5" ht="13.5" thickBot="1">
      <c r="A65" s="751" t="s">
        <v>690</v>
      </c>
      <c r="B65" s="752" t="s">
        <v>697</v>
      </c>
      <c r="C65" s="752" t="s">
        <v>160</v>
      </c>
      <c r="D65" s="752" t="s">
        <v>193</v>
      </c>
      <c r="E65" s="753" t="s">
        <v>48</v>
      </c>
    </row>
    <row r="66" spans="1:5" ht="12.75">
      <c r="A66" s="754" t="s">
        <v>691</v>
      </c>
      <c r="B66" s="756"/>
      <c r="C66" s="756"/>
      <c r="D66" s="756"/>
      <c r="E66" s="771">
        <f>SUM(B66:D66)</f>
        <v>0</v>
      </c>
    </row>
    <row r="67" spans="1:5" ht="12.75">
      <c r="A67" s="772" t="s">
        <v>692</v>
      </c>
      <c r="C67" s="773">
        <v>42004</v>
      </c>
      <c r="D67" s="773">
        <v>281960</v>
      </c>
      <c r="E67" s="774">
        <f>SUM(C67:D67)</f>
        <v>323964</v>
      </c>
    </row>
    <row r="68" spans="1:5" ht="12.75">
      <c r="A68" s="761" t="s">
        <v>693</v>
      </c>
      <c r="B68" s="779">
        <v>8225</v>
      </c>
      <c r="C68" s="773">
        <v>14249</v>
      </c>
      <c r="D68" s="773">
        <v>30687</v>
      </c>
      <c r="E68" s="774">
        <f>SUM(B68:D68)</f>
        <v>53161</v>
      </c>
    </row>
    <row r="69" spans="1:5" ht="12.75">
      <c r="A69" s="761" t="s">
        <v>694</v>
      </c>
      <c r="B69" s="780"/>
      <c r="C69" s="773"/>
      <c r="D69" s="773"/>
      <c r="E69" s="774">
        <f>SUM(C69:D69)</f>
        <v>0</v>
      </c>
    </row>
    <row r="70" spans="1:5" ht="12.75">
      <c r="A70" s="775" t="s">
        <v>602</v>
      </c>
      <c r="C70" s="773"/>
      <c r="D70" s="773">
        <v>3321</v>
      </c>
      <c r="E70" s="774">
        <f>SUM(C70:D70)</f>
        <v>3321</v>
      </c>
    </row>
    <row r="71" spans="1:5" ht="12.75">
      <c r="A71" s="775"/>
      <c r="B71" s="773"/>
      <c r="C71" s="773"/>
      <c r="D71" s="773"/>
      <c r="E71" s="774">
        <f>SUM(B71:D71)</f>
        <v>0</v>
      </c>
    </row>
    <row r="72" spans="1:5" ht="13.5" thickBot="1">
      <c r="A72" s="764"/>
      <c r="B72" s="781"/>
      <c r="C72" s="781"/>
      <c r="D72" s="781"/>
      <c r="E72" s="774">
        <f>SUM(B72:D72)</f>
        <v>0</v>
      </c>
    </row>
    <row r="73" spans="1:5" ht="13.5" thickBot="1">
      <c r="A73" s="766" t="s">
        <v>50</v>
      </c>
      <c r="B73" s="777">
        <f>SUM(B66:B72)</f>
        <v>8225</v>
      </c>
      <c r="C73" s="777">
        <f>SUM(C66:C72)</f>
        <v>56253</v>
      </c>
      <c r="D73" s="777">
        <f>SUM(D66:D72)</f>
        <v>315968</v>
      </c>
      <c r="E73" s="778">
        <f>SUM(E66:E72)</f>
        <v>380446</v>
      </c>
    </row>
  </sheetData>
  <sheetProtection/>
  <mergeCells count="15">
    <mergeCell ref="B53:E53"/>
    <mergeCell ref="D54:E54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  <mergeCell ref="B2:E2"/>
    <mergeCell ref="B24:E24"/>
    <mergeCell ref="D3:E3"/>
    <mergeCell ref="D25:E25"/>
  </mergeCells>
  <conditionalFormatting sqref="E27:E34 B34:D34 E37:E44 B44:D44 D51:E51 E5:E12 B12:D12 B22:E22 E15:E21 E56:E63 B63:D63 B73:E73 E66:E72">
    <cfRule type="cellIs" priority="1" dxfId="0" operator="equal" stopIfTrue="1">
      <formula>0</formula>
    </cfRule>
  </conditionalFormatting>
  <printOptions horizontalCentered="1"/>
  <pageMargins left="0.7874015748031497" right="0.7874015748031497" top="1.1811023622047245" bottom="0.787401574803149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9. melléklet a  36/2014.(XII.2.)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2014-12-01T10:51:35Z</cp:lastPrinted>
  <dcterms:created xsi:type="dcterms:W3CDTF">1999-10-30T10:30:45Z</dcterms:created>
  <dcterms:modified xsi:type="dcterms:W3CDTF">2014-12-01T10:52:01Z</dcterms:modified>
  <cp:category/>
  <cp:version/>
  <cp:contentType/>
  <cp:contentStatus/>
</cp:coreProperties>
</file>