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4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Vera\Desktop\2019. Önkormányzati testületi ülések\Rendes ülés\2019. április 30\"/>
    </mc:Choice>
  </mc:AlternateContent>
  <xr:revisionPtr revIDLastSave="0" documentId="8_{F4FC753F-CA53-4D36-9CF1-2C67360113CE}" xr6:coauthVersionLast="43" xr6:coauthVersionMax="43" xr10:uidLastSave="{00000000-0000-0000-0000-000000000000}"/>
  <bookViews>
    <workbookView xWindow="-120" yWindow="-120" windowWidth="19440" windowHeight="15000" tabRatio="720" firstSheet="36" activeTab="43" xr2:uid="{00000000-000D-0000-FFFF-FFFF00000000}"/>
  </bookViews>
  <sheets>
    <sheet name="1.1.sz.mell." sheetId="1" r:id="rId1"/>
    <sheet name="1.2.sz.mell." sheetId="95" r:id="rId2"/>
    <sheet name="1.3.sz. mell." sheetId="124" r:id="rId3"/>
    <sheet name="1.4.sz.mell." sheetId="97" r:id="rId4"/>
    <sheet name="2.1.sz.mell  " sheetId="73" r:id="rId5"/>
    <sheet name="2.2.sz.mell  " sheetId="61" r:id="rId6"/>
    <sheet name="3.sz.mell." sheetId="128" r:id="rId7"/>
    <sheet name="4.sz.mell." sheetId="129" r:id="rId8"/>
    <sheet name="5.sz.mell." sheetId="127" r:id="rId9"/>
    <sheet name="6.sz.mell." sheetId="63" r:id="rId10"/>
    <sheet name="7.sz.mell." sheetId="126" r:id="rId11"/>
    <sheet name="8. sz.mell." sheetId="125" r:id="rId12"/>
    <sheet name="9.1. sz. mell" sheetId="3" r:id="rId13"/>
    <sheet name="9.1.1. sz. mell " sheetId="113" r:id="rId14"/>
    <sheet name="9.1.2. sz. mell  " sheetId="114" r:id="rId15"/>
    <sheet name="9.1.3. sz. mell   " sheetId="115" r:id="rId16"/>
    <sheet name="9.2. sz. mell" sheetId="79" r:id="rId17"/>
    <sheet name="9.2.1. sz. mell" sheetId="98" r:id="rId18"/>
    <sheet name="9.2.2.sz.mell." sheetId="140" r:id="rId19"/>
    <sheet name="9.2.3. sz. mell" sheetId="100" r:id="rId20"/>
    <sheet name="9.3. sz. mell" sheetId="105" r:id="rId21"/>
    <sheet name="9.3.1. sz. mell" sheetId="106" r:id="rId22"/>
    <sheet name="9.3.2.sz.mell." sheetId="132" r:id="rId23"/>
    <sheet name="9.3.3.sz.mell." sheetId="131" r:id="rId24"/>
    <sheet name="9.4.sz.mell." sheetId="118" r:id="rId25"/>
    <sheet name="9.4.1.sz.mell." sheetId="117" r:id="rId26"/>
    <sheet name="9.4.2.sz.mell." sheetId="134" r:id="rId27"/>
    <sheet name="9.4.3.sz.mell." sheetId="133" r:id="rId28"/>
    <sheet name="10.sz.mell." sheetId="139" r:id="rId29"/>
    <sheet name="11. sz. mell." sheetId="144" r:id="rId30"/>
    <sheet name="12. sz. mell." sheetId="143" r:id="rId31"/>
    <sheet name="13.sz.mell." sheetId="142" r:id="rId32"/>
    <sheet name="14.sz.mell." sheetId="141" r:id="rId33"/>
    <sheet name="15.sz.mell." sheetId="2" r:id="rId34"/>
    <sheet name="16.sz.mell." sheetId="145" r:id="rId35"/>
    <sheet name="17.sz.mell." sheetId="136" r:id="rId36"/>
    <sheet name="18.sz.mell." sheetId="146" r:id="rId37"/>
    <sheet name="19.sz.mell." sheetId="137" r:id="rId38"/>
    <sheet name="20. sz. mell." sheetId="123" r:id="rId39"/>
    <sheet name="21.sz.mell." sheetId="94" r:id="rId40"/>
    <sheet name="22.sz.mell." sheetId="120" r:id="rId41"/>
    <sheet name="Munka2" sheetId="150" r:id="rId42"/>
    <sheet name="23.sz.mell." sheetId="148" r:id="rId43"/>
    <sheet name="24.sz.mell." sheetId="147" r:id="rId44"/>
    <sheet name="Munka1" sheetId="149" r:id="rId45"/>
  </sheets>
  <externalReferences>
    <externalReference r:id="rId46"/>
  </externalReferences>
  <definedNames>
    <definedName name="_xlnm.Print_Titles" localSheetId="12">'9.1. sz. mell'!$1:$6</definedName>
    <definedName name="_xlnm.Print_Titles" localSheetId="13">'9.1.1. sz. mell '!$1:$6</definedName>
    <definedName name="_xlnm.Print_Titles" localSheetId="14">'9.1.2. sz. mell  '!$1:$6</definedName>
    <definedName name="_xlnm.Print_Titles" localSheetId="15">'9.1.3. sz. mell   '!$1:$6</definedName>
    <definedName name="_xlnm.Print_Titles" localSheetId="16">'9.2. sz. mell'!$1:$6</definedName>
    <definedName name="_xlnm.Print_Titles" localSheetId="17">'9.2.1. sz. mell'!$1:$6</definedName>
    <definedName name="_xlnm.Print_Titles" localSheetId="19">'9.2.3. sz. mell'!$1:$6</definedName>
    <definedName name="_xlnm.Print_Titles" localSheetId="20">'9.3. sz. mell'!$1:$6</definedName>
    <definedName name="_xlnm.Print_Titles" localSheetId="21">'9.3.1. sz. mell'!$1:$6</definedName>
    <definedName name="_xlnm.Print_Area" localSheetId="0">'1.1.sz.mell.'!$A$1:$F$162</definedName>
    <definedName name="_xlnm.Print_Area" localSheetId="1">'1.2.sz.mell.'!$A$1:$E$164</definedName>
    <definedName name="_xlnm.Print_Area" localSheetId="2">'1.3.sz. mell.'!$A$1:$E$150</definedName>
    <definedName name="_xlnm.Print_Area" localSheetId="3">'1.4.sz.mell.'!$A$1:$E$156</definedName>
    <definedName name="_xlnm.Print_Area" localSheetId="31">'13.sz.mell.'!$A$1:$I$54</definedName>
    <definedName name="_xlnm.Print_Area" localSheetId="33">'15.sz.mell.'!$A$1:$M$44</definedName>
    <definedName name="_xlnm.Print_Area" localSheetId="34">'16.sz.mell.'!$A$1:$L$33</definedName>
    <definedName name="_xlnm.Print_Area" localSheetId="4">'2.1.sz.mell  '!$A$1:$L$29</definedName>
    <definedName name="_xlnm.Print_Area" localSheetId="5">'2.2.sz.mell  '!$A$1:$L$31</definedName>
    <definedName name="_xlnm.Print_Area" localSheetId="38">'20. sz. mell.'!$A$1:$G$20</definedName>
    <definedName name="_xlnm.Print_Area" localSheetId="40">'22.sz.mell.'!$A$1:$G$56</definedName>
    <definedName name="_xlnm.Print_Area" localSheetId="43">'24.sz.mell.'!$A$1:$G$41</definedName>
    <definedName name="_xlnm.Print_Area" localSheetId="10">'7.sz.mell.'!#REF!</definedName>
  </definedNames>
  <calcPr calcId="181029"/>
</workbook>
</file>

<file path=xl/calcChain.xml><?xml version="1.0" encoding="utf-8"?>
<calcChain xmlns="http://schemas.openxmlformats.org/spreadsheetml/2006/main">
  <c r="G10" i="120" l="1"/>
  <c r="G11" i="120"/>
  <c r="G12" i="120"/>
  <c r="E23" i="120"/>
  <c r="F23" i="120"/>
  <c r="D23" i="120"/>
  <c r="G35" i="120"/>
  <c r="E35" i="120"/>
  <c r="F35" i="120"/>
  <c r="D35" i="120"/>
  <c r="E28" i="120"/>
  <c r="F28" i="120"/>
  <c r="D28" i="120"/>
  <c r="F52" i="120" l="1"/>
  <c r="E52" i="120"/>
  <c r="D52" i="120"/>
  <c r="G50" i="120"/>
  <c r="G52" i="120" s="1"/>
  <c r="G51" i="120"/>
  <c r="G54" i="120"/>
  <c r="G55" i="120"/>
  <c r="G46" i="120"/>
  <c r="G47" i="120"/>
  <c r="G48" i="120"/>
  <c r="D34" i="120"/>
  <c r="E34" i="120"/>
  <c r="D30" i="120"/>
  <c r="E30" i="120"/>
  <c r="E22" i="120"/>
  <c r="F22" i="120"/>
  <c r="D22" i="120"/>
  <c r="G8" i="120"/>
  <c r="G9" i="120"/>
  <c r="G13" i="120"/>
  <c r="G14" i="120"/>
  <c r="G15" i="120"/>
  <c r="G16" i="120"/>
  <c r="G17" i="120"/>
  <c r="G19" i="120"/>
  <c r="G20" i="120"/>
  <c r="G24" i="120"/>
  <c r="G25" i="120"/>
  <c r="G27" i="120"/>
  <c r="G29" i="120"/>
  <c r="G31" i="120"/>
  <c r="G32" i="120"/>
  <c r="G33" i="120"/>
  <c r="G36" i="120"/>
  <c r="G37" i="120"/>
  <c r="G38" i="120"/>
  <c r="G4" i="120"/>
  <c r="H3" i="94"/>
  <c r="D18" i="120"/>
  <c r="E18" i="120"/>
  <c r="G22" i="120" l="1"/>
  <c r="E19" i="73"/>
  <c r="E50" i="117"/>
  <c r="E44" i="117"/>
  <c r="E57" i="117" s="1"/>
  <c r="E37" i="117"/>
  <c r="E9" i="117"/>
  <c r="E93" i="1"/>
  <c r="E61" i="1"/>
  <c r="E43" i="1"/>
  <c r="F153" i="1"/>
  <c r="F144" i="1"/>
  <c r="C153" i="1"/>
  <c r="D153" i="1"/>
  <c r="E153" i="1"/>
  <c r="E143" i="1"/>
  <c r="E138" i="1"/>
  <c r="D61" i="1"/>
  <c r="C70" i="1"/>
  <c r="E83" i="1"/>
  <c r="E80" i="1"/>
  <c r="E66" i="1"/>
  <c r="E54" i="1"/>
  <c r="E35" i="1"/>
  <c r="F47" i="1"/>
  <c r="K11" i="73"/>
  <c r="D19" i="73"/>
  <c r="D94" i="97"/>
  <c r="D117" i="95"/>
  <c r="E36" i="117" l="1"/>
  <c r="C94" i="1"/>
  <c r="E41" i="117" l="1"/>
  <c r="C5" i="1"/>
  <c r="C16" i="1"/>
  <c r="C26" i="1"/>
  <c r="C35" i="1"/>
  <c r="C43" i="1"/>
  <c r="C54" i="1"/>
  <c r="C61" i="1"/>
  <c r="C66" i="1"/>
  <c r="C71" i="1"/>
  <c r="C75" i="1"/>
  <c r="C83" i="1"/>
  <c r="C87" i="1"/>
  <c r="C40" i="147"/>
  <c r="C32" i="147"/>
  <c r="G23" i="147"/>
  <c r="C29" i="147"/>
  <c r="C17" i="147"/>
  <c r="C12" i="147"/>
  <c r="E16" i="137"/>
  <c r="L33" i="145"/>
  <c r="L32" i="145"/>
  <c r="L31" i="145"/>
  <c r="F44" i="2"/>
  <c r="G44" i="2"/>
  <c r="H44" i="2"/>
  <c r="I44" i="2"/>
  <c r="J44" i="2"/>
  <c r="K44" i="2"/>
  <c r="E44" i="2"/>
  <c r="F16" i="2"/>
  <c r="G16" i="2"/>
  <c r="I16" i="2"/>
  <c r="J16" i="2"/>
  <c r="E16" i="2"/>
  <c r="G21" i="144" l="1"/>
  <c r="G8" i="144"/>
  <c r="F8" i="144" s="1"/>
  <c r="G32" i="139"/>
  <c r="G31" i="139"/>
  <c r="G30" i="139"/>
  <c r="G29" i="139"/>
  <c r="G28" i="139"/>
  <c r="G27" i="139"/>
  <c r="G26" i="139"/>
  <c r="F25" i="139"/>
  <c r="E25" i="139"/>
  <c r="D25" i="139"/>
  <c r="C25" i="139"/>
  <c r="G25" i="139" s="1"/>
  <c r="G24" i="139"/>
  <c r="G23" i="139"/>
  <c r="G22" i="139"/>
  <c r="G21" i="139"/>
  <c r="G20" i="139"/>
  <c r="G19" i="139"/>
  <c r="G18" i="139"/>
  <c r="F17" i="139"/>
  <c r="F33" i="139" s="1"/>
  <c r="E17" i="139"/>
  <c r="E33" i="139" s="1"/>
  <c r="D17" i="139"/>
  <c r="D33" i="139" s="1"/>
  <c r="C17" i="139"/>
  <c r="C33" i="139" s="1"/>
  <c r="G33" i="139" s="1"/>
  <c r="C15" i="139"/>
  <c r="C16" i="139" s="1"/>
  <c r="G14" i="139"/>
  <c r="G13" i="139"/>
  <c r="G12" i="139"/>
  <c r="D11" i="139"/>
  <c r="D10" i="139"/>
  <c r="G9" i="139"/>
  <c r="E8" i="139"/>
  <c r="D8" i="139"/>
  <c r="D15" i="139" s="1"/>
  <c r="D16" i="139" s="1"/>
  <c r="D34" i="139" s="1"/>
  <c r="D13" i="63"/>
  <c r="E13" i="63"/>
  <c r="F13" i="63"/>
  <c r="G13" i="63"/>
  <c r="H13" i="63"/>
  <c r="I13" i="63"/>
  <c r="J13" i="63"/>
  <c r="K13" i="63"/>
  <c r="B13" i="63"/>
  <c r="C34" i="139" l="1"/>
  <c r="F8" i="139"/>
  <c r="E10" i="139"/>
  <c r="F10" i="139" s="1"/>
  <c r="E11" i="139"/>
  <c r="F11" i="139" s="1"/>
  <c r="G17" i="139"/>
  <c r="F74" i="113"/>
  <c r="E98" i="3"/>
  <c r="E97" i="3"/>
  <c r="E74" i="3"/>
  <c r="F97" i="113"/>
  <c r="F20" i="113"/>
  <c r="E92" i="114"/>
  <c r="D92" i="114"/>
  <c r="E97" i="113"/>
  <c r="D97" i="113"/>
  <c r="F47" i="113"/>
  <c r="D74" i="113"/>
  <c r="E74" i="113"/>
  <c r="C74" i="113"/>
  <c r="E58" i="113"/>
  <c r="F58" i="113"/>
  <c r="D135" i="3"/>
  <c r="D118" i="3"/>
  <c r="E118" i="3"/>
  <c r="D132" i="3"/>
  <c r="C135" i="3"/>
  <c r="E107" i="3"/>
  <c r="D107" i="3"/>
  <c r="E91" i="3"/>
  <c r="E84" i="3"/>
  <c r="E58" i="3"/>
  <c r="E40" i="3"/>
  <c r="F15" i="139" l="1"/>
  <c r="F16" i="139" s="1"/>
  <c r="F34" i="139" s="1"/>
  <c r="G10" i="139"/>
  <c r="E15" i="139"/>
  <c r="E16" i="139" s="1"/>
  <c r="G11" i="139"/>
  <c r="G8" i="139"/>
  <c r="D118" i="113"/>
  <c r="C118" i="113"/>
  <c r="G15" i="139" l="1"/>
  <c r="E34" i="139"/>
  <c r="G34" i="139" s="1"/>
  <c r="G16" i="139"/>
  <c r="C118" i="3"/>
  <c r="E85" i="94" l="1"/>
  <c r="E90" i="94"/>
  <c r="G21" i="94" l="1"/>
  <c r="G20" i="94"/>
  <c r="G19" i="94"/>
  <c r="F21" i="94"/>
  <c r="F20" i="94"/>
  <c r="F19" i="94"/>
  <c r="H10" i="94"/>
  <c r="G10" i="94"/>
  <c r="F10" i="94"/>
  <c r="H7" i="94"/>
  <c r="H8" i="94"/>
  <c r="F52" i="105" l="1"/>
  <c r="E51" i="105"/>
  <c r="D51" i="105"/>
  <c r="F51" i="105" s="1"/>
  <c r="C51" i="105"/>
  <c r="D49" i="105"/>
  <c r="D45" i="105" s="1"/>
  <c r="D58" i="105" s="1"/>
  <c r="C49" i="105"/>
  <c r="F48" i="105"/>
  <c r="F47" i="105"/>
  <c r="F46" i="105"/>
  <c r="E45" i="105"/>
  <c r="C45" i="105"/>
  <c r="C58" i="105" s="1"/>
  <c r="F40" i="105"/>
  <c r="D39" i="105"/>
  <c r="C39" i="105"/>
  <c r="C38" i="105"/>
  <c r="E37" i="105"/>
  <c r="F37" i="105" s="1"/>
  <c r="F34" i="105"/>
  <c r="D30" i="105"/>
  <c r="C30" i="105"/>
  <c r="D29" i="105"/>
  <c r="C29" i="105"/>
  <c r="D28" i="105"/>
  <c r="C28" i="105"/>
  <c r="D27" i="105"/>
  <c r="C27" i="105"/>
  <c r="D26" i="105"/>
  <c r="C26" i="105"/>
  <c r="D25" i="105"/>
  <c r="C25" i="105"/>
  <c r="D24" i="105"/>
  <c r="C24" i="105"/>
  <c r="F23" i="105"/>
  <c r="C23" i="105"/>
  <c r="C22" i="105"/>
  <c r="D21" i="105"/>
  <c r="D20" i="105" s="1"/>
  <c r="F20" i="105" s="1"/>
  <c r="C21" i="105"/>
  <c r="E20" i="105"/>
  <c r="E36" i="105" s="1"/>
  <c r="F19" i="105"/>
  <c r="D18" i="105"/>
  <c r="C18" i="105"/>
  <c r="D16" i="105"/>
  <c r="C16" i="105"/>
  <c r="C14" i="105"/>
  <c r="D13" i="105"/>
  <c r="C13" i="105"/>
  <c r="F11" i="105"/>
  <c r="D10" i="105"/>
  <c r="C10" i="105"/>
  <c r="E9" i="105"/>
  <c r="F52" i="106"/>
  <c r="E51" i="106"/>
  <c r="F51" i="106" s="1"/>
  <c r="D51" i="106"/>
  <c r="C51" i="106"/>
  <c r="D49" i="106"/>
  <c r="C49" i="106"/>
  <c r="F48" i="106"/>
  <c r="F47" i="106"/>
  <c r="F46" i="106"/>
  <c r="E45" i="106"/>
  <c r="D45" i="106"/>
  <c r="D58" i="106" s="1"/>
  <c r="C45" i="106"/>
  <c r="C58" i="106" s="1"/>
  <c r="F40" i="106"/>
  <c r="D39" i="106"/>
  <c r="C39" i="106"/>
  <c r="C38" i="106"/>
  <c r="E37" i="106"/>
  <c r="F37" i="106" s="1"/>
  <c r="F34" i="106"/>
  <c r="D30" i="106"/>
  <c r="C30" i="106"/>
  <c r="D29" i="106"/>
  <c r="C29" i="106"/>
  <c r="D28" i="106"/>
  <c r="C28" i="106"/>
  <c r="D27" i="106"/>
  <c r="C27" i="106"/>
  <c r="D26" i="106"/>
  <c r="C26" i="106"/>
  <c r="D25" i="106"/>
  <c r="C25" i="106"/>
  <c r="D24" i="106"/>
  <c r="C24" i="106"/>
  <c r="F23" i="106"/>
  <c r="C23" i="106"/>
  <c r="C22" i="106"/>
  <c r="D21" i="106"/>
  <c r="D20" i="106" s="1"/>
  <c r="F20" i="106" s="1"/>
  <c r="C21" i="106"/>
  <c r="E20" i="106"/>
  <c r="E36" i="106" s="1"/>
  <c r="F19" i="106"/>
  <c r="D18" i="106"/>
  <c r="C18" i="106"/>
  <c r="D16" i="106"/>
  <c r="C16" i="106"/>
  <c r="C14" i="106"/>
  <c r="D13" i="106"/>
  <c r="C13" i="106"/>
  <c r="F11" i="106"/>
  <c r="D10" i="106"/>
  <c r="C10" i="106"/>
  <c r="E9" i="106"/>
  <c r="D26" i="141"/>
  <c r="C9" i="105" l="1"/>
  <c r="C9" i="106"/>
  <c r="C20" i="106"/>
  <c r="C37" i="106"/>
  <c r="F45" i="106"/>
  <c r="D9" i="105"/>
  <c r="F9" i="105" s="1"/>
  <c r="F45" i="105"/>
  <c r="D9" i="106"/>
  <c r="D36" i="106" s="1"/>
  <c r="D41" i="106" s="1"/>
  <c r="C20" i="105"/>
  <c r="C36" i="105" s="1"/>
  <c r="C37" i="105"/>
  <c r="E41" i="105"/>
  <c r="E58" i="105"/>
  <c r="F58" i="105" s="1"/>
  <c r="E58" i="106"/>
  <c r="F58" i="106" s="1"/>
  <c r="E41" i="106"/>
  <c r="F41" i="106" s="1"/>
  <c r="E51" i="98"/>
  <c r="E45" i="98"/>
  <c r="E58" i="98" s="1"/>
  <c r="E41" i="98"/>
  <c r="E36" i="98"/>
  <c r="D41" i="100"/>
  <c r="C41" i="100"/>
  <c r="D51" i="98"/>
  <c r="C51" i="98"/>
  <c r="F48" i="98"/>
  <c r="F47" i="98"/>
  <c r="F46" i="98"/>
  <c r="D45" i="98"/>
  <c r="C45" i="98"/>
  <c r="C58" i="98" s="1"/>
  <c r="F40" i="98"/>
  <c r="C39" i="98"/>
  <c r="F38" i="98"/>
  <c r="C38" i="98"/>
  <c r="F37" i="98"/>
  <c r="F36" i="98"/>
  <c r="D36" i="98"/>
  <c r="D41" i="98" s="1"/>
  <c r="C35" i="98"/>
  <c r="C34" i="98"/>
  <c r="C33" i="98"/>
  <c r="C32" i="98"/>
  <c r="C31" i="98"/>
  <c r="C30" i="98"/>
  <c r="C29" i="98"/>
  <c r="C28" i="98"/>
  <c r="C27" i="98"/>
  <c r="C26" i="98"/>
  <c r="C25" i="98"/>
  <c r="C24" i="98"/>
  <c r="C23" i="98"/>
  <c r="C22" i="98"/>
  <c r="C21" i="98"/>
  <c r="C20" i="98"/>
  <c r="C19" i="98"/>
  <c r="C18" i="98"/>
  <c r="C17" i="98"/>
  <c r="C16" i="98"/>
  <c r="C15" i="98"/>
  <c r="C14" i="98"/>
  <c r="C13" i="98"/>
  <c r="C12" i="98"/>
  <c r="F11" i="98"/>
  <c r="C10" i="98"/>
  <c r="F9" i="98"/>
  <c r="E77" i="94"/>
  <c r="H61" i="94"/>
  <c r="H62" i="94"/>
  <c r="H63" i="94"/>
  <c r="H64" i="94"/>
  <c r="H53" i="94"/>
  <c r="H54" i="94"/>
  <c r="H56" i="94"/>
  <c r="G64" i="94"/>
  <c r="F64" i="94"/>
  <c r="G60" i="94"/>
  <c r="K18" i="61"/>
  <c r="K8" i="61"/>
  <c r="K10" i="61"/>
  <c r="K6" i="61"/>
  <c r="F22" i="61"/>
  <c r="F8" i="61"/>
  <c r="F9" i="61"/>
  <c r="F6" i="61"/>
  <c r="K7" i="73"/>
  <c r="K8" i="73"/>
  <c r="K9" i="73"/>
  <c r="K10" i="73"/>
  <c r="K6" i="73"/>
  <c r="G24" i="143"/>
  <c r="G74" i="94"/>
  <c r="G73" i="94"/>
  <c r="G46" i="94"/>
  <c r="G45" i="94"/>
  <c r="G44" i="94"/>
  <c r="G35" i="94"/>
  <c r="G31" i="94"/>
  <c r="F56" i="120"/>
  <c r="E56" i="120"/>
  <c r="F49" i="120"/>
  <c r="F18" i="120"/>
  <c r="G18" i="120" s="1"/>
  <c r="F40" i="120"/>
  <c r="F30" i="120"/>
  <c r="G30" i="120" s="1"/>
  <c r="G28" i="120"/>
  <c r="F34" i="120"/>
  <c r="G34" i="120" s="1"/>
  <c r="G12" i="147"/>
  <c r="C36" i="106" l="1"/>
  <c r="C41" i="106" s="1"/>
  <c r="F41" i="120"/>
  <c r="F9" i="106"/>
  <c r="C9" i="98"/>
  <c r="F36" i="106"/>
  <c r="D36" i="105"/>
  <c r="C41" i="105"/>
  <c r="F41" i="98"/>
  <c r="D58" i="98"/>
  <c r="F58" i="98" s="1"/>
  <c r="L30" i="145"/>
  <c r="L29" i="145"/>
  <c r="J13" i="145"/>
  <c r="D41" i="105" l="1"/>
  <c r="F41" i="105" s="1"/>
  <c r="F36" i="105"/>
  <c r="G10" i="143"/>
  <c r="G11" i="143"/>
  <c r="G12" i="143"/>
  <c r="G13" i="143"/>
  <c r="G14" i="143"/>
  <c r="G16" i="143"/>
  <c r="G17" i="143"/>
  <c r="G18" i="143"/>
  <c r="G19" i="143"/>
  <c r="G20" i="143"/>
  <c r="G21" i="143"/>
  <c r="G22" i="143"/>
  <c r="G25" i="143"/>
  <c r="G26" i="143"/>
  <c r="G27" i="143"/>
  <c r="G9" i="143"/>
  <c r="G35" i="144"/>
  <c r="H18" i="126"/>
  <c r="H16" i="126"/>
  <c r="G19" i="63"/>
  <c r="D12" i="129"/>
  <c r="E18" i="61"/>
  <c r="G23" i="63" l="1"/>
  <c r="H25" i="126"/>
  <c r="F115" i="1"/>
  <c r="F117" i="1"/>
  <c r="F119" i="1"/>
  <c r="F129" i="1"/>
  <c r="F130" i="1"/>
  <c r="F131" i="1"/>
  <c r="F138" i="1"/>
  <c r="F139" i="1"/>
  <c r="F76" i="1"/>
  <c r="F6" i="1"/>
  <c r="F7" i="1"/>
  <c r="F8" i="1"/>
  <c r="F9" i="1"/>
  <c r="F10" i="1"/>
  <c r="F11" i="1"/>
  <c r="F20" i="1"/>
  <c r="F21" i="1"/>
  <c r="F22" i="1"/>
  <c r="F32" i="1"/>
  <c r="F36" i="1"/>
  <c r="F37" i="1"/>
  <c r="F38" i="1"/>
  <c r="F39" i="1"/>
  <c r="F40" i="1"/>
  <c r="F41" i="1"/>
  <c r="F42" i="1"/>
  <c r="F45" i="1"/>
  <c r="F46" i="1"/>
  <c r="F48" i="1"/>
  <c r="F49" i="1"/>
  <c r="F50" i="1"/>
  <c r="F51" i="1"/>
  <c r="F53" i="1"/>
  <c r="E116" i="1"/>
  <c r="E16" i="1"/>
  <c r="E70" i="1" s="1"/>
  <c r="E94" i="1" s="1"/>
  <c r="E26" i="1"/>
  <c r="F60" i="3"/>
  <c r="F64" i="3"/>
  <c r="F67" i="3"/>
  <c r="F69" i="3"/>
  <c r="F72" i="3"/>
  <c r="F80" i="3"/>
  <c r="F85" i="3"/>
  <c r="F145" i="113"/>
  <c r="F140" i="113"/>
  <c r="F118" i="113"/>
  <c r="F102" i="113"/>
  <c r="F39" i="113"/>
  <c r="F30" i="113"/>
  <c r="F9" i="113"/>
  <c r="F16" i="1" l="1"/>
  <c r="F98" i="113"/>
  <c r="F135" i="113"/>
  <c r="F155" i="113"/>
  <c r="E47" i="3"/>
  <c r="E20" i="3"/>
  <c r="F45" i="118"/>
  <c r="F46" i="118"/>
  <c r="F47" i="118"/>
  <c r="F51" i="118"/>
  <c r="F52" i="118"/>
  <c r="F14" i="118"/>
  <c r="F17" i="118"/>
  <c r="F19" i="118"/>
  <c r="F35" i="118"/>
  <c r="F38" i="118"/>
  <c r="F40" i="118"/>
  <c r="E9" i="118"/>
  <c r="E37" i="118"/>
  <c r="F37" i="118" s="1"/>
  <c r="E50" i="118"/>
  <c r="E44" i="118"/>
  <c r="F47" i="79"/>
  <c r="F48" i="79"/>
  <c r="F46" i="79"/>
  <c r="F40" i="79"/>
  <c r="F11" i="79"/>
  <c r="F19" i="79"/>
  <c r="F38" i="79"/>
  <c r="F158" i="113" l="1"/>
  <c r="E57" i="118"/>
  <c r="F74" i="94"/>
  <c r="F73" i="94"/>
  <c r="E74" i="94"/>
  <c r="E73" i="94"/>
  <c r="E75" i="94"/>
  <c r="D21" i="142"/>
  <c r="D23" i="142"/>
  <c r="D24" i="142"/>
  <c r="D13" i="142"/>
  <c r="F15" i="144"/>
  <c r="E15" i="144" s="1"/>
  <c r="D50" i="117"/>
  <c r="C50" i="117"/>
  <c r="C49" i="117"/>
  <c r="C48" i="117"/>
  <c r="D44" i="117"/>
  <c r="D57" i="117" s="1"/>
  <c r="D39" i="117"/>
  <c r="C39" i="117"/>
  <c r="C37" i="117" s="1"/>
  <c r="D30" i="117"/>
  <c r="C30" i="117"/>
  <c r="D26" i="117"/>
  <c r="C26" i="117"/>
  <c r="D21" i="117"/>
  <c r="C21" i="117"/>
  <c r="D20" i="117"/>
  <c r="D18" i="117"/>
  <c r="C18" i="117"/>
  <c r="C17" i="117"/>
  <c r="D16" i="117"/>
  <c r="C16" i="117"/>
  <c r="D15" i="117"/>
  <c r="C15" i="117"/>
  <c r="D13" i="117"/>
  <c r="C13" i="117"/>
  <c r="D12" i="117"/>
  <c r="C12" i="117"/>
  <c r="D11" i="117"/>
  <c r="C11" i="117"/>
  <c r="D10" i="117"/>
  <c r="C10" i="117"/>
  <c r="D150" i="113"/>
  <c r="C150" i="113"/>
  <c r="D145" i="113"/>
  <c r="C145" i="113"/>
  <c r="D140" i="113"/>
  <c r="C140" i="113"/>
  <c r="D136" i="113"/>
  <c r="C136" i="113"/>
  <c r="C132" i="113"/>
  <c r="D102" i="113"/>
  <c r="C102" i="113"/>
  <c r="D91" i="113"/>
  <c r="C91" i="113"/>
  <c r="D87" i="113"/>
  <c r="C87" i="113"/>
  <c r="D84" i="113"/>
  <c r="C84" i="113"/>
  <c r="D79" i="113"/>
  <c r="C79" i="113"/>
  <c r="C75" i="113"/>
  <c r="C69" i="113"/>
  <c r="C64" i="113"/>
  <c r="D58" i="113"/>
  <c r="C58" i="113"/>
  <c r="D47" i="113"/>
  <c r="C47" i="113"/>
  <c r="D39" i="113"/>
  <c r="C39" i="113"/>
  <c r="D9" i="113"/>
  <c r="C9" i="113"/>
  <c r="D20" i="3"/>
  <c r="C25" i="126"/>
  <c r="J24" i="126"/>
  <c r="J23" i="126"/>
  <c r="J22" i="126"/>
  <c r="J21" i="126"/>
  <c r="J20" i="126"/>
  <c r="J19" i="126"/>
  <c r="J16" i="126"/>
  <c r="J25" i="126" s="1"/>
  <c r="I16" i="126"/>
  <c r="I25" i="126" s="1"/>
  <c r="F16" i="126"/>
  <c r="F25" i="126" s="1"/>
  <c r="E16" i="126"/>
  <c r="E25" i="126" s="1"/>
  <c r="D16" i="126"/>
  <c r="D25" i="126" s="1"/>
  <c r="B16" i="126"/>
  <c r="B25" i="126" s="1"/>
  <c r="C23" i="63"/>
  <c r="I22" i="63"/>
  <c r="I21" i="63"/>
  <c r="E20" i="63"/>
  <c r="I15" i="63"/>
  <c r="I14" i="63"/>
  <c r="I23" i="63"/>
  <c r="H23" i="63"/>
  <c r="F23" i="63"/>
  <c r="E23" i="63"/>
  <c r="D23" i="63"/>
  <c r="B23" i="63"/>
  <c r="D16" i="95"/>
  <c r="C16" i="95"/>
  <c r="D26" i="1"/>
  <c r="F26" i="1" s="1"/>
  <c r="C9" i="117" l="1"/>
  <c r="C36" i="117" s="1"/>
  <c r="C41" i="117" s="1"/>
  <c r="C44" i="117"/>
  <c r="C57" i="117" s="1"/>
  <c r="D155" i="113"/>
  <c r="D135" i="113"/>
  <c r="C155" i="113"/>
  <c r="C135" i="113"/>
  <c r="D98" i="113"/>
  <c r="C97" i="113"/>
  <c r="D9" i="117"/>
  <c r="H59" i="94"/>
  <c r="H58" i="94"/>
  <c r="H55" i="94"/>
  <c r="F132" i="3"/>
  <c r="E6" i="95"/>
  <c r="F145" i="1"/>
  <c r="F102" i="1"/>
  <c r="F103" i="1"/>
  <c r="F104" i="1"/>
  <c r="F105" i="1"/>
  <c r="F110" i="1"/>
  <c r="F101" i="1"/>
  <c r="G29" i="147"/>
  <c r="C26" i="141"/>
  <c r="F26" i="141"/>
  <c r="E26" i="141"/>
  <c r="F26" i="120"/>
  <c r="D158" i="113" l="1"/>
  <c r="C158" i="113"/>
  <c r="C98" i="113"/>
  <c r="G26" i="141"/>
  <c r="G85" i="94"/>
  <c r="G14" i="94"/>
  <c r="G6" i="94"/>
  <c r="B33" i="136"/>
  <c r="L6" i="145"/>
  <c r="L7" i="145"/>
  <c r="L8" i="145"/>
  <c r="L9" i="145"/>
  <c r="L10" i="145"/>
  <c r="L11" i="145"/>
  <c r="L12" i="145"/>
  <c r="L14" i="145"/>
  <c r="L15" i="145"/>
  <c r="L16" i="145"/>
  <c r="L17" i="145"/>
  <c r="L18" i="145"/>
  <c r="L22" i="145"/>
  <c r="L23" i="145"/>
  <c r="L24" i="145"/>
  <c r="L25" i="145"/>
  <c r="L28" i="145"/>
  <c r="L19" i="145"/>
  <c r="L20" i="145"/>
  <c r="C15" i="143"/>
  <c r="D15" i="143"/>
  <c r="E15" i="143"/>
  <c r="F15" i="143"/>
  <c r="J42" i="144"/>
  <c r="I42" i="144"/>
  <c r="F18" i="144"/>
  <c r="H42" i="144"/>
  <c r="G42" i="144"/>
  <c r="G15" i="143" l="1"/>
  <c r="C23" i="143"/>
  <c r="G23" i="143" s="1"/>
  <c r="F42" i="144"/>
  <c r="G22" i="94"/>
  <c r="C12" i="129"/>
  <c r="J17" i="61"/>
  <c r="F18" i="61"/>
  <c r="E17" i="61"/>
  <c r="E18" i="73"/>
  <c r="J27" i="73"/>
  <c r="J18" i="73"/>
  <c r="E27" i="73"/>
  <c r="E36" i="118"/>
  <c r="E41" i="118" s="1"/>
  <c r="D45" i="100"/>
  <c r="D58" i="100" s="1"/>
  <c r="D37" i="100"/>
  <c r="F41" i="118" l="1"/>
  <c r="F36" i="118"/>
  <c r="J28" i="73"/>
  <c r="E139" i="115"/>
  <c r="E149" i="115" s="1"/>
  <c r="E151" i="115" s="1"/>
  <c r="E9" i="115"/>
  <c r="E125" i="114"/>
  <c r="E146" i="114" s="1"/>
  <c r="E145" i="3"/>
  <c r="E140" i="3"/>
  <c r="E102" i="3"/>
  <c r="E135" i="3" l="1"/>
  <c r="E39" i="3"/>
  <c r="E30" i="3"/>
  <c r="E9" i="3"/>
  <c r="C45" i="100" l="1"/>
  <c r="C37" i="100"/>
  <c r="D51" i="79"/>
  <c r="D45" i="79"/>
  <c r="F37" i="79"/>
  <c r="D36" i="79"/>
  <c r="F36" i="79" s="1"/>
  <c r="D50" i="118"/>
  <c r="F50" i="118" s="1"/>
  <c r="C50" i="118"/>
  <c r="C49" i="118"/>
  <c r="C48" i="118"/>
  <c r="D44" i="118"/>
  <c r="F44" i="118" s="1"/>
  <c r="D39" i="118"/>
  <c r="C39" i="118"/>
  <c r="D30" i="118"/>
  <c r="C30" i="118"/>
  <c r="D26" i="118"/>
  <c r="C26" i="118"/>
  <c r="D21" i="118"/>
  <c r="D20" i="118" s="1"/>
  <c r="C21" i="118"/>
  <c r="D18" i="118"/>
  <c r="C18" i="118"/>
  <c r="C17" i="118"/>
  <c r="D16" i="118"/>
  <c r="C16" i="118"/>
  <c r="D15" i="118"/>
  <c r="C15" i="118"/>
  <c r="D13" i="118"/>
  <c r="C13" i="118"/>
  <c r="D12" i="118"/>
  <c r="C12" i="118"/>
  <c r="D11" i="118"/>
  <c r="C11" i="118"/>
  <c r="D10" i="118"/>
  <c r="C10" i="118"/>
  <c r="F41" i="147"/>
  <c r="D41" i="147"/>
  <c r="G32" i="147"/>
  <c r="G24" i="147"/>
  <c r="G20" i="147"/>
  <c r="F17" i="147"/>
  <c r="G17" i="147"/>
  <c r="G8" i="147"/>
  <c r="L21" i="145"/>
  <c r="D14" i="142"/>
  <c r="D15" i="142"/>
  <c r="D16" i="142"/>
  <c r="D17" i="142"/>
  <c r="D18" i="142"/>
  <c r="D19" i="142"/>
  <c r="D20" i="142"/>
  <c r="D25" i="142"/>
  <c r="D26" i="142"/>
  <c r="D27" i="142"/>
  <c r="D28" i="142"/>
  <c r="D29" i="142"/>
  <c r="D30" i="142"/>
  <c r="D31" i="142"/>
  <c r="D32" i="142"/>
  <c r="D33" i="142"/>
  <c r="D34" i="142"/>
  <c r="D35" i="142"/>
  <c r="D36" i="142"/>
  <c r="D37" i="142"/>
  <c r="D38" i="142"/>
  <c r="D39" i="142"/>
  <c r="D40" i="142"/>
  <c r="D41" i="142"/>
  <c r="D42" i="142"/>
  <c r="D43" i="142"/>
  <c r="D44" i="142"/>
  <c r="D45" i="142"/>
  <c r="D46" i="142"/>
  <c r="D47" i="142"/>
  <c r="D48" i="142"/>
  <c r="D50" i="142"/>
  <c r="D51" i="142"/>
  <c r="D52" i="142"/>
  <c r="D53" i="142"/>
  <c r="D54" i="142"/>
  <c r="F26" i="144"/>
  <c r="F27" i="144"/>
  <c r="E27" i="144" s="1"/>
  <c r="F28" i="144"/>
  <c r="F29" i="144"/>
  <c r="F30" i="144"/>
  <c r="E30" i="144" s="1"/>
  <c r="F31" i="144"/>
  <c r="F32" i="144"/>
  <c r="E32" i="144" s="1"/>
  <c r="F33" i="144"/>
  <c r="E33" i="144" s="1"/>
  <c r="F34" i="144"/>
  <c r="E34" i="144" s="1"/>
  <c r="F35" i="144"/>
  <c r="F36" i="144"/>
  <c r="F37" i="144"/>
  <c r="F38" i="144"/>
  <c r="F39" i="144"/>
  <c r="E39" i="144" s="1"/>
  <c r="F40" i="144"/>
  <c r="F41" i="144"/>
  <c r="F25" i="144"/>
  <c r="F9" i="144"/>
  <c r="F10" i="144"/>
  <c r="F11" i="144"/>
  <c r="F12" i="144"/>
  <c r="F13" i="144"/>
  <c r="F14" i="144"/>
  <c r="E14" i="144" s="1"/>
  <c r="F16" i="144"/>
  <c r="F17" i="144"/>
  <c r="F19" i="144"/>
  <c r="F20" i="144"/>
  <c r="J21" i="144"/>
  <c r="H21" i="144"/>
  <c r="I21" i="144"/>
  <c r="F118" i="3"/>
  <c r="H75" i="94"/>
  <c r="G86" i="94"/>
  <c r="F77" i="94"/>
  <c r="F60" i="94"/>
  <c r="H60" i="94" s="1"/>
  <c r="E60" i="94"/>
  <c r="H57" i="94"/>
  <c r="F46" i="94"/>
  <c r="F87" i="94" s="1"/>
  <c r="E46" i="94"/>
  <c r="F45" i="94"/>
  <c r="F86" i="94" s="1"/>
  <c r="E45" i="94"/>
  <c r="G47" i="94"/>
  <c r="F44" i="94"/>
  <c r="E44" i="94"/>
  <c r="F43" i="94"/>
  <c r="E43" i="94"/>
  <c r="E39" i="94"/>
  <c r="F35" i="94"/>
  <c r="E35" i="94"/>
  <c r="H34" i="94"/>
  <c r="H33" i="94"/>
  <c r="H32" i="94"/>
  <c r="F31" i="94"/>
  <c r="E31" i="94"/>
  <c r="H30" i="94"/>
  <c r="H29" i="94"/>
  <c r="H28" i="94"/>
  <c r="E21" i="94"/>
  <c r="E20" i="94"/>
  <c r="E19" i="94"/>
  <c r="H17" i="94"/>
  <c r="H16" i="94"/>
  <c r="H15" i="94"/>
  <c r="F14" i="94"/>
  <c r="E14" i="94"/>
  <c r="H13" i="94"/>
  <c r="H12" i="94"/>
  <c r="H11" i="94"/>
  <c r="F6" i="94"/>
  <c r="E6" i="94"/>
  <c r="H5" i="94"/>
  <c r="H4" i="94"/>
  <c r="E49" i="120"/>
  <c r="D49" i="120"/>
  <c r="E40" i="120"/>
  <c r="D40" i="120"/>
  <c r="D41" i="120" s="1"/>
  <c r="E26" i="120"/>
  <c r="G26" i="120" s="1"/>
  <c r="D26" i="120"/>
  <c r="I17" i="137"/>
  <c r="H16" i="137"/>
  <c r="G16" i="137"/>
  <c r="F16" i="137"/>
  <c r="D16" i="137"/>
  <c r="I16" i="137" s="1"/>
  <c r="I15" i="137"/>
  <c r="H14" i="137"/>
  <c r="G14" i="137"/>
  <c r="F14" i="137"/>
  <c r="E14" i="137"/>
  <c r="D14" i="137"/>
  <c r="I14" i="137" s="1"/>
  <c r="I13" i="137"/>
  <c r="H12" i="137"/>
  <c r="G12" i="137"/>
  <c r="F12" i="137"/>
  <c r="E12" i="137"/>
  <c r="D12" i="137"/>
  <c r="I12" i="137" s="1"/>
  <c r="I11" i="137"/>
  <c r="I10" i="137"/>
  <c r="H9" i="137"/>
  <c r="G9" i="137"/>
  <c r="F9" i="137"/>
  <c r="E9" i="137"/>
  <c r="D9" i="137"/>
  <c r="I8" i="137"/>
  <c r="I7" i="137"/>
  <c r="H6" i="137"/>
  <c r="H18" i="137" s="1"/>
  <c r="G6" i="137"/>
  <c r="F6" i="137"/>
  <c r="F18" i="137" s="1"/>
  <c r="E6" i="137"/>
  <c r="D6" i="137"/>
  <c r="D18" i="137" s="1"/>
  <c r="C49" i="133"/>
  <c r="C43" i="133"/>
  <c r="C36" i="133"/>
  <c r="C29" i="133"/>
  <c r="C25" i="133"/>
  <c r="C19" i="133"/>
  <c r="C8" i="133"/>
  <c r="C35" i="133" s="1"/>
  <c r="C40" i="133" s="1"/>
  <c r="C49" i="134"/>
  <c r="C43" i="134"/>
  <c r="C54" i="134" s="1"/>
  <c r="C36" i="134"/>
  <c r="C29" i="134"/>
  <c r="C25" i="134"/>
  <c r="C19" i="134"/>
  <c r="C8" i="134"/>
  <c r="E30" i="131"/>
  <c r="D30" i="131"/>
  <c r="C30" i="131"/>
  <c r="E26" i="131"/>
  <c r="D26" i="131"/>
  <c r="C26" i="131"/>
  <c r="D21" i="131"/>
  <c r="D20" i="131" s="1"/>
  <c r="C21" i="131"/>
  <c r="E20" i="131"/>
  <c r="C20" i="131"/>
  <c r="D13" i="131"/>
  <c r="C13" i="131"/>
  <c r="D12" i="131"/>
  <c r="C12" i="131"/>
  <c r="D11" i="131"/>
  <c r="C11" i="131"/>
  <c r="D10" i="131"/>
  <c r="C10" i="131"/>
  <c r="E9" i="131"/>
  <c r="C50" i="132"/>
  <c r="C44" i="132"/>
  <c r="C55" i="132" s="1"/>
  <c r="C36" i="132"/>
  <c r="C29" i="132"/>
  <c r="C25" i="132"/>
  <c r="C19" i="132"/>
  <c r="C8" i="132"/>
  <c r="C58" i="100"/>
  <c r="B45" i="100"/>
  <c r="B58" i="100" s="1"/>
  <c r="B37" i="100"/>
  <c r="D30" i="100"/>
  <c r="C30" i="100"/>
  <c r="B30" i="100"/>
  <c r="D26" i="100"/>
  <c r="C26" i="100"/>
  <c r="B26" i="100"/>
  <c r="D20" i="100"/>
  <c r="C20" i="100"/>
  <c r="B20" i="100"/>
  <c r="D9" i="100"/>
  <c r="C9" i="100"/>
  <c r="B9" i="100"/>
  <c r="C50" i="140"/>
  <c r="C44" i="140"/>
  <c r="C36" i="140"/>
  <c r="C29" i="140"/>
  <c r="C25" i="140"/>
  <c r="C19" i="140"/>
  <c r="C8" i="140"/>
  <c r="C35" i="140" s="1"/>
  <c r="C40" i="140" s="1"/>
  <c r="C51" i="79"/>
  <c r="C39" i="79"/>
  <c r="C38" i="79"/>
  <c r="C35" i="79"/>
  <c r="C34" i="79"/>
  <c r="C33" i="79"/>
  <c r="E32" i="79"/>
  <c r="C32" i="79"/>
  <c r="E31" i="79"/>
  <c r="C31" i="79"/>
  <c r="E30" i="79"/>
  <c r="C30" i="79"/>
  <c r="E29" i="79"/>
  <c r="C29" i="79"/>
  <c r="E28" i="79"/>
  <c r="C28" i="79"/>
  <c r="E27" i="79"/>
  <c r="C27" i="79"/>
  <c r="E26" i="79"/>
  <c r="C26" i="79"/>
  <c r="E25" i="79"/>
  <c r="C25" i="79"/>
  <c r="E24" i="79"/>
  <c r="C24" i="79"/>
  <c r="E23" i="79"/>
  <c r="C23" i="79"/>
  <c r="E22" i="79"/>
  <c r="C22" i="79"/>
  <c r="E21" i="79"/>
  <c r="C21" i="79"/>
  <c r="E20" i="79"/>
  <c r="C20" i="79"/>
  <c r="C19" i="79"/>
  <c r="C18" i="79"/>
  <c r="C17" i="79"/>
  <c r="C16" i="79"/>
  <c r="C15" i="79"/>
  <c r="C14" i="79"/>
  <c r="C13" i="79"/>
  <c r="C12" i="79"/>
  <c r="C10" i="79"/>
  <c r="D144" i="115"/>
  <c r="C144" i="115"/>
  <c r="D139" i="115"/>
  <c r="C139" i="115"/>
  <c r="E134" i="115"/>
  <c r="D134" i="115"/>
  <c r="C134" i="115"/>
  <c r="E130" i="115"/>
  <c r="D130" i="115"/>
  <c r="D149" i="115" s="1"/>
  <c r="C130" i="115"/>
  <c r="E126" i="115"/>
  <c r="D126" i="115"/>
  <c r="C126" i="115"/>
  <c r="E112" i="115"/>
  <c r="D112" i="115"/>
  <c r="C112" i="115"/>
  <c r="E96" i="115"/>
  <c r="E129" i="115" s="1"/>
  <c r="D96" i="115"/>
  <c r="C96" i="115"/>
  <c r="C129" i="115" s="1"/>
  <c r="E85" i="115"/>
  <c r="D85" i="115"/>
  <c r="C85" i="115"/>
  <c r="E81" i="115"/>
  <c r="D81" i="115"/>
  <c r="C81" i="115"/>
  <c r="E78" i="115"/>
  <c r="D78" i="115"/>
  <c r="C78" i="115"/>
  <c r="E73" i="115"/>
  <c r="D73" i="115"/>
  <c r="C73" i="115"/>
  <c r="E69" i="115"/>
  <c r="D69" i="115"/>
  <c r="D91" i="115" s="1"/>
  <c r="C69" i="115"/>
  <c r="E63" i="115"/>
  <c r="D63" i="115"/>
  <c r="C63" i="115"/>
  <c r="E58" i="115"/>
  <c r="D58" i="115"/>
  <c r="C58" i="115"/>
  <c r="E52" i="115"/>
  <c r="D52" i="115"/>
  <c r="C52" i="115"/>
  <c r="E41" i="115"/>
  <c r="D41" i="115"/>
  <c r="C41" i="115"/>
  <c r="E35" i="115"/>
  <c r="E34" i="115" s="1"/>
  <c r="D35" i="115"/>
  <c r="C35" i="115"/>
  <c r="C34" i="115" s="1"/>
  <c r="D34" i="115"/>
  <c r="E27" i="115"/>
  <c r="D27" i="115"/>
  <c r="C27" i="115"/>
  <c r="E20" i="115"/>
  <c r="D20" i="115"/>
  <c r="C20" i="115"/>
  <c r="D9" i="115"/>
  <c r="C9" i="115"/>
  <c r="D140" i="114"/>
  <c r="C140" i="114"/>
  <c r="D135" i="114"/>
  <c r="C135" i="114"/>
  <c r="D130" i="114"/>
  <c r="C130" i="114"/>
  <c r="D126" i="114"/>
  <c r="D145" i="114" s="1"/>
  <c r="C126" i="114"/>
  <c r="C145" i="114" s="1"/>
  <c r="D122" i="114"/>
  <c r="C122" i="114"/>
  <c r="D108" i="114"/>
  <c r="C108" i="114"/>
  <c r="C92" i="114"/>
  <c r="C125" i="114" s="1"/>
  <c r="D81" i="114"/>
  <c r="C81" i="114"/>
  <c r="D77" i="114"/>
  <c r="C77" i="114"/>
  <c r="D74" i="114"/>
  <c r="C74" i="114"/>
  <c r="D69" i="114"/>
  <c r="C69" i="114"/>
  <c r="D65" i="114"/>
  <c r="C65" i="114"/>
  <c r="C87" i="114" s="1"/>
  <c r="D59" i="114"/>
  <c r="C59" i="114"/>
  <c r="D54" i="114"/>
  <c r="C54" i="114"/>
  <c r="D48" i="114"/>
  <c r="C48" i="114"/>
  <c r="D37" i="114"/>
  <c r="C37" i="114"/>
  <c r="E31" i="114"/>
  <c r="D31" i="114"/>
  <c r="D30" i="114" s="1"/>
  <c r="C31" i="114"/>
  <c r="E30" i="114"/>
  <c r="C30" i="114"/>
  <c r="E23" i="114"/>
  <c r="D23" i="114"/>
  <c r="C23" i="114"/>
  <c r="E16" i="114"/>
  <c r="D16" i="114"/>
  <c r="C16" i="114"/>
  <c r="E9" i="114"/>
  <c r="D9" i="114"/>
  <c r="C9" i="114"/>
  <c r="D150" i="3"/>
  <c r="C150" i="3"/>
  <c r="D145" i="3"/>
  <c r="F145" i="3" s="1"/>
  <c r="C145" i="3"/>
  <c r="D140" i="3"/>
  <c r="F140" i="3" s="1"/>
  <c r="C140" i="3"/>
  <c r="E155" i="3"/>
  <c r="C136" i="3"/>
  <c r="C132" i="3"/>
  <c r="D102" i="3"/>
  <c r="F102" i="3" s="1"/>
  <c r="C102" i="3"/>
  <c r="D91" i="3"/>
  <c r="C91" i="3"/>
  <c r="C87" i="3"/>
  <c r="D84" i="3"/>
  <c r="F84" i="3" s="1"/>
  <c r="C84" i="3"/>
  <c r="D79" i="3"/>
  <c r="F79" i="3" s="1"/>
  <c r="C79" i="3"/>
  <c r="D75" i="3"/>
  <c r="C75" i="3"/>
  <c r="C97" i="3" s="1"/>
  <c r="C69" i="3"/>
  <c r="C64" i="3"/>
  <c r="D58" i="3"/>
  <c r="F58" i="3" s="1"/>
  <c r="C58" i="3"/>
  <c r="D47" i="3"/>
  <c r="F47" i="3" s="1"/>
  <c r="C47" i="3"/>
  <c r="D39" i="3"/>
  <c r="F39" i="3" s="1"/>
  <c r="C39" i="3"/>
  <c r="F30" i="3"/>
  <c r="F20" i="3"/>
  <c r="C20" i="3"/>
  <c r="D9" i="3"/>
  <c r="C9" i="3"/>
  <c r="D47" i="125"/>
  <c r="D38" i="125"/>
  <c r="C38" i="125"/>
  <c r="E37" i="125"/>
  <c r="E36" i="125"/>
  <c r="E35" i="125"/>
  <c r="E34" i="125"/>
  <c r="E38" i="125" s="1"/>
  <c r="D31" i="125"/>
  <c r="C31" i="125"/>
  <c r="B31" i="125"/>
  <c r="E30" i="125"/>
  <c r="E29" i="125"/>
  <c r="E28" i="125"/>
  <c r="E27" i="125"/>
  <c r="E26" i="125"/>
  <c r="E25" i="125"/>
  <c r="E24" i="125"/>
  <c r="E31" i="125" s="1"/>
  <c r="D19" i="125"/>
  <c r="C19" i="125"/>
  <c r="E18" i="125"/>
  <c r="E17" i="125"/>
  <c r="E16" i="125"/>
  <c r="E15" i="125"/>
  <c r="E19" i="125" s="1"/>
  <c r="D12" i="125"/>
  <c r="C12" i="125"/>
  <c r="B12" i="125"/>
  <c r="E11" i="125"/>
  <c r="E10" i="125"/>
  <c r="E9" i="125"/>
  <c r="E8" i="125"/>
  <c r="E7" i="125"/>
  <c r="E6" i="125"/>
  <c r="E5" i="125"/>
  <c r="E12" i="125" s="1"/>
  <c r="C9" i="127"/>
  <c r="E12" i="128"/>
  <c r="D12" i="128"/>
  <c r="C12" i="128"/>
  <c r="F11" i="128"/>
  <c r="F10" i="128"/>
  <c r="F9" i="128"/>
  <c r="F8" i="128"/>
  <c r="F7" i="128"/>
  <c r="J30" i="61"/>
  <c r="I30" i="61"/>
  <c r="H30" i="61"/>
  <c r="E30" i="61"/>
  <c r="C30" i="61"/>
  <c r="D30" i="61"/>
  <c r="I17" i="61"/>
  <c r="H17" i="61"/>
  <c r="D17" i="61"/>
  <c r="C17" i="61"/>
  <c r="I27" i="73"/>
  <c r="K27" i="73" s="1"/>
  <c r="H27" i="73"/>
  <c r="C24" i="73"/>
  <c r="D27" i="73"/>
  <c r="C19" i="73"/>
  <c r="C27" i="73" s="1"/>
  <c r="I18" i="73"/>
  <c r="H18" i="73"/>
  <c r="H28" i="73" s="1"/>
  <c r="E28" i="73"/>
  <c r="D18" i="73"/>
  <c r="F18" i="73" s="1"/>
  <c r="C18" i="73"/>
  <c r="E142" i="97"/>
  <c r="D142" i="97"/>
  <c r="C142" i="97"/>
  <c r="E137" i="97"/>
  <c r="D137" i="97"/>
  <c r="C137" i="97"/>
  <c r="E132" i="97"/>
  <c r="D132" i="97"/>
  <c r="C132" i="97"/>
  <c r="E128" i="97"/>
  <c r="E147" i="97" s="1"/>
  <c r="D128" i="97"/>
  <c r="C128" i="97"/>
  <c r="C147" i="97" s="1"/>
  <c r="E124" i="97"/>
  <c r="D124" i="97"/>
  <c r="C124" i="97"/>
  <c r="D110" i="97"/>
  <c r="C110" i="97"/>
  <c r="C94" i="97"/>
  <c r="E81" i="97"/>
  <c r="D81" i="97"/>
  <c r="C81" i="97"/>
  <c r="C77" i="97"/>
  <c r="D74" i="97"/>
  <c r="C74" i="97"/>
  <c r="E69" i="97"/>
  <c r="D69" i="97"/>
  <c r="C69" i="97"/>
  <c r="E65" i="97"/>
  <c r="D65" i="97"/>
  <c r="C65" i="97"/>
  <c r="C87" i="97" s="1"/>
  <c r="D59" i="97"/>
  <c r="C59" i="97"/>
  <c r="D54" i="97"/>
  <c r="C54" i="97"/>
  <c r="E48" i="97"/>
  <c r="D48" i="97"/>
  <c r="C48" i="97"/>
  <c r="E37" i="97"/>
  <c r="D37" i="97"/>
  <c r="C37" i="97"/>
  <c r="E31" i="97"/>
  <c r="D31" i="97"/>
  <c r="D30" i="97" s="1"/>
  <c r="C31" i="97"/>
  <c r="E30" i="97"/>
  <c r="C30" i="97"/>
  <c r="E23" i="97"/>
  <c r="D23" i="97"/>
  <c r="C23" i="97"/>
  <c r="E16" i="97"/>
  <c r="D16" i="97"/>
  <c r="C16" i="97"/>
  <c r="D5" i="97"/>
  <c r="C5" i="97"/>
  <c r="E138" i="124"/>
  <c r="D138" i="124"/>
  <c r="C138" i="124"/>
  <c r="E133" i="124"/>
  <c r="D133" i="124"/>
  <c r="C133" i="124"/>
  <c r="E128" i="124"/>
  <c r="D128" i="124"/>
  <c r="C128" i="124"/>
  <c r="E124" i="124"/>
  <c r="E143" i="124" s="1"/>
  <c r="D124" i="124"/>
  <c r="C124" i="124"/>
  <c r="C143" i="124" s="1"/>
  <c r="E120" i="124"/>
  <c r="D120" i="124"/>
  <c r="C120" i="124"/>
  <c r="D106" i="124"/>
  <c r="C106" i="124"/>
  <c r="D90" i="124"/>
  <c r="C90" i="124"/>
  <c r="E77" i="124"/>
  <c r="D77" i="124"/>
  <c r="C77" i="124"/>
  <c r="E73" i="124"/>
  <c r="D73" i="124"/>
  <c r="C73" i="124"/>
  <c r="E70" i="124"/>
  <c r="D70" i="124"/>
  <c r="C70" i="124"/>
  <c r="E65" i="124"/>
  <c r="D65" i="124"/>
  <c r="C65" i="124"/>
  <c r="E61" i="124"/>
  <c r="E83" i="124" s="1"/>
  <c r="D61" i="124"/>
  <c r="C61" i="124"/>
  <c r="C83" i="124" s="1"/>
  <c r="E55" i="124"/>
  <c r="D55" i="124"/>
  <c r="C55" i="124"/>
  <c r="E50" i="124"/>
  <c r="D50" i="124"/>
  <c r="C50" i="124"/>
  <c r="E44" i="124"/>
  <c r="D44" i="124"/>
  <c r="C44" i="124"/>
  <c r="D33" i="124"/>
  <c r="E33" i="124" s="1"/>
  <c r="C33" i="124"/>
  <c r="E27" i="124"/>
  <c r="E26" i="124" s="1"/>
  <c r="D27" i="124"/>
  <c r="C27" i="124"/>
  <c r="C26" i="124" s="1"/>
  <c r="D26" i="124"/>
  <c r="E19" i="124"/>
  <c r="D19" i="124"/>
  <c r="C19" i="124"/>
  <c r="E12" i="124"/>
  <c r="D12" i="124"/>
  <c r="C12" i="124"/>
  <c r="E5" i="124"/>
  <c r="D5" i="124"/>
  <c r="C5" i="124"/>
  <c r="E149" i="95"/>
  <c r="D149" i="95"/>
  <c r="C149" i="95"/>
  <c r="E145" i="95"/>
  <c r="D144" i="95"/>
  <c r="E144" i="95"/>
  <c r="C144" i="95"/>
  <c r="E139" i="95"/>
  <c r="D139" i="95"/>
  <c r="C139" i="95"/>
  <c r="E135" i="95"/>
  <c r="D135" i="95"/>
  <c r="C135" i="95"/>
  <c r="E133" i="95"/>
  <c r="E132" i="95"/>
  <c r="E28" i="95"/>
  <c r="E27" i="95"/>
  <c r="E25" i="95"/>
  <c r="D15" i="95"/>
  <c r="D14" i="95"/>
  <c r="C5" i="95"/>
  <c r="F143" i="1"/>
  <c r="E100" i="1"/>
  <c r="E133" i="1" s="1"/>
  <c r="E156" i="1" s="1"/>
  <c r="D87" i="1"/>
  <c r="D83" i="1"/>
  <c r="D80" i="1"/>
  <c r="D75" i="1"/>
  <c r="F75" i="1" s="1"/>
  <c r="D71" i="1"/>
  <c r="D69" i="1"/>
  <c r="F56" i="1"/>
  <c r="D29" i="1"/>
  <c r="D28" i="1"/>
  <c r="D25" i="1"/>
  <c r="D24" i="1"/>
  <c r="D15" i="1"/>
  <c r="D14" i="1"/>
  <c r="D13" i="1"/>
  <c r="D12" i="1"/>
  <c r="E5" i="1"/>
  <c r="E41" i="120" l="1"/>
  <c r="G41" i="120" s="1"/>
  <c r="G40" i="120"/>
  <c r="D87" i="97"/>
  <c r="D147" i="97"/>
  <c r="D83" i="124"/>
  <c r="D143" i="124"/>
  <c r="D64" i="97"/>
  <c r="D60" i="124"/>
  <c r="C60" i="124"/>
  <c r="D5" i="1"/>
  <c r="D70" i="1" s="1"/>
  <c r="C155" i="3"/>
  <c r="D74" i="3"/>
  <c r="F74" i="3" s="1"/>
  <c r="D58" i="79"/>
  <c r="F58" i="79" s="1"/>
  <c r="E131" i="95"/>
  <c r="C9" i="79"/>
  <c r="E68" i="115"/>
  <c r="C154" i="95"/>
  <c r="E154" i="95"/>
  <c r="D149" i="124"/>
  <c r="E149" i="124"/>
  <c r="C64" i="97"/>
  <c r="C88" i="97" s="1"/>
  <c r="D155" i="97"/>
  <c r="D127" i="97"/>
  <c r="D150" i="97" s="1"/>
  <c r="C28" i="73"/>
  <c r="F12" i="128"/>
  <c r="D87" i="114"/>
  <c r="C55" i="140"/>
  <c r="B36" i="100"/>
  <c r="B41" i="100" s="1"/>
  <c r="C35" i="132"/>
  <c r="C40" i="132" s="1"/>
  <c r="C35" i="134"/>
  <c r="C40" i="134" s="1"/>
  <c r="C54" i="133"/>
  <c r="E18" i="137"/>
  <c r="G18" i="137"/>
  <c r="E87" i="94"/>
  <c r="F21" i="144"/>
  <c r="G87" i="94"/>
  <c r="G90" i="94" s="1"/>
  <c r="E86" i="94"/>
  <c r="D41" i="79"/>
  <c r="F41" i="79" s="1"/>
  <c r="D64" i="114"/>
  <c r="D88" i="114" s="1"/>
  <c r="C64" i="114"/>
  <c r="C88" i="114" s="1"/>
  <c r="E158" i="3"/>
  <c r="C74" i="3"/>
  <c r="C98" i="3" s="1"/>
  <c r="I31" i="61"/>
  <c r="K17" i="61"/>
  <c r="D31" i="61"/>
  <c r="F17" i="61"/>
  <c r="K30" i="61"/>
  <c r="J31" i="61"/>
  <c r="E31" i="61"/>
  <c r="F31" i="61" s="1"/>
  <c r="F30" i="61"/>
  <c r="I28" i="73"/>
  <c r="K28" i="73" s="1"/>
  <c r="K18" i="73"/>
  <c r="D9" i="131"/>
  <c r="C68" i="115"/>
  <c r="D68" i="115"/>
  <c r="D92" i="115" s="1"/>
  <c r="C91" i="115"/>
  <c r="E91" i="115"/>
  <c r="E92" i="115" s="1"/>
  <c r="D129" i="115"/>
  <c r="D151" i="115" s="1"/>
  <c r="C149" i="115"/>
  <c r="C151" i="115" s="1"/>
  <c r="D9" i="118"/>
  <c r="F9" i="118" s="1"/>
  <c r="G77" i="94"/>
  <c r="H77" i="94" s="1"/>
  <c r="H74" i="94"/>
  <c r="H35" i="94"/>
  <c r="H46" i="94"/>
  <c r="F47" i="94"/>
  <c r="H47" i="94" s="1"/>
  <c r="H45" i="94"/>
  <c r="H31" i="94"/>
  <c r="H14" i="94"/>
  <c r="F22" i="94"/>
  <c r="H22" i="94" s="1"/>
  <c r="H6" i="94"/>
  <c r="E47" i="94"/>
  <c r="D125" i="114"/>
  <c r="D146" i="114" s="1"/>
  <c r="F27" i="73"/>
  <c r="E110" i="97"/>
  <c r="C127" i="97"/>
  <c r="C150" i="97" s="1"/>
  <c r="E127" i="97"/>
  <c r="E150" i="97" s="1"/>
  <c r="E94" i="97"/>
  <c r="D123" i="124"/>
  <c r="D144" i="124" s="1"/>
  <c r="C123" i="124"/>
  <c r="C144" i="124" s="1"/>
  <c r="E90" i="124"/>
  <c r="E123" i="124" s="1"/>
  <c r="E144" i="124" s="1"/>
  <c r="E60" i="124"/>
  <c r="E84" i="124" s="1"/>
  <c r="D57" i="118"/>
  <c r="F57" i="118" s="1"/>
  <c r="D155" i="3"/>
  <c r="F155" i="3" s="1"/>
  <c r="C158" i="3"/>
  <c r="D97" i="3"/>
  <c r="F97" i="3" s="1"/>
  <c r="F9" i="3"/>
  <c r="H31" i="61"/>
  <c r="C31" i="61"/>
  <c r="D28" i="73"/>
  <c r="F28" i="73" s="1"/>
  <c r="C134" i="95"/>
  <c r="E117" i="95"/>
  <c r="D154" i="95"/>
  <c r="C9" i="131"/>
  <c r="C44" i="118"/>
  <c r="C57" i="118" s="1"/>
  <c r="E5" i="97"/>
  <c r="E35" i="95"/>
  <c r="C9" i="118"/>
  <c r="C36" i="118" s="1"/>
  <c r="C37" i="118"/>
  <c r="F9" i="79"/>
  <c r="D93" i="1"/>
  <c r="D161" i="1" s="1"/>
  <c r="D35" i="1"/>
  <c r="F35" i="1" s="1"/>
  <c r="F43" i="1"/>
  <c r="F54" i="1"/>
  <c r="F81" i="1"/>
  <c r="E26" i="95"/>
  <c r="E43" i="95"/>
  <c r="E61" i="95"/>
  <c r="C45" i="79"/>
  <c r="C58" i="79" s="1"/>
  <c r="E87" i="97"/>
  <c r="H86" i="94"/>
  <c r="E22" i="94"/>
  <c r="H44" i="94"/>
  <c r="F85" i="94"/>
  <c r="F90" i="94" s="1"/>
  <c r="H19" i="94"/>
  <c r="H20" i="94"/>
  <c r="H21" i="94"/>
  <c r="H73" i="94"/>
  <c r="G49" i="120"/>
  <c r="I9" i="137"/>
  <c r="I6" i="137"/>
  <c r="I18" i="137" s="1"/>
  <c r="C146" i="114"/>
  <c r="D88" i="97"/>
  <c r="D84" i="124"/>
  <c r="D5" i="95"/>
  <c r="E54" i="95"/>
  <c r="E66" i="95"/>
  <c r="E81" i="95"/>
  <c r="E84" i="95"/>
  <c r="F83" i="1"/>
  <c r="F66" i="1"/>
  <c r="F84" i="1"/>
  <c r="F100" i="1"/>
  <c r="F5" i="1" l="1"/>
  <c r="E94" i="95"/>
  <c r="H87" i="94"/>
  <c r="F116" i="1"/>
  <c r="D148" i="124"/>
  <c r="D154" i="97"/>
  <c r="C157" i="95"/>
  <c r="C92" i="115"/>
  <c r="D162" i="95"/>
  <c r="D158" i="3"/>
  <c r="F158" i="3" s="1"/>
  <c r="F135" i="3"/>
  <c r="K31" i="61"/>
  <c r="E64" i="97"/>
  <c r="E154" i="97" s="1"/>
  <c r="F80" i="1"/>
  <c r="E148" i="124"/>
  <c r="E88" i="97"/>
  <c r="D98" i="3"/>
  <c r="F98" i="3" s="1"/>
  <c r="D134" i="95"/>
  <c r="E101" i="95"/>
  <c r="E134" i="95" s="1"/>
  <c r="C41" i="118"/>
  <c r="H85" i="94"/>
  <c r="H90" i="94"/>
  <c r="E16" i="95"/>
  <c r="F156" i="1" l="1"/>
  <c r="F133" i="1"/>
  <c r="D160" i="1"/>
  <c r="E161" i="1"/>
  <c r="F93" i="1"/>
  <c r="E160" i="1"/>
  <c r="D157" i="95"/>
  <c r="D161" i="95"/>
  <c r="E157" i="95"/>
  <c r="E71" i="95"/>
  <c r="E161" i="95" s="1"/>
  <c r="F70" i="1"/>
  <c r="F94" i="1" l="1"/>
  <c r="C33" i="136" l="1"/>
  <c r="E95" i="95"/>
  <c r="E162" i="95" l="1"/>
</calcChain>
</file>

<file path=xl/sharedStrings.xml><?xml version="1.0" encoding="utf-8"?>
<sst xmlns="http://schemas.openxmlformats.org/spreadsheetml/2006/main" count="4755" uniqueCount="1103">
  <si>
    <t>Ingatlanhasznosítás</t>
  </si>
  <si>
    <t>KULTÚRHÁZ ÉS KÖNYVTÁR ÖSSZESEN</t>
  </si>
  <si>
    <t>HOSSZABB KÖZFOGLALKOZTATÁS  ÖSSZES</t>
  </si>
  <si>
    <t>Járulékok, adók</t>
  </si>
  <si>
    <t>Költségvetési szervek  működése összesen</t>
  </si>
  <si>
    <t>KOMMUNÁLIS ÁGAZAT ÖSSZESEN</t>
  </si>
  <si>
    <t>Közművelődés összesen</t>
  </si>
  <si>
    <t>Könyvtár összesen</t>
  </si>
  <si>
    <t>Szociális étkeztetés</t>
  </si>
  <si>
    <t>SZOCIÁLIS SEGÉLYEZÉS, CSALÁDVÉDELEM ÖSSZ</t>
  </si>
  <si>
    <t>ÖNKORMÁNYZATI IGAZGATÁS ÖSSZESEN</t>
  </si>
  <si>
    <t xml:space="preserve">Háziorvosi alapellátás </t>
  </si>
  <si>
    <t xml:space="preserve">Fogorvosi alapellátás </t>
  </si>
  <si>
    <t>FOGORVOSI ALAPELLÁTÁS ÖSSZESEN</t>
  </si>
  <si>
    <t>Közutak üzemeltetése, fenntartása</t>
  </si>
  <si>
    <t>Árvíz- és belvízvédelemmel összefüggő tev.</t>
  </si>
  <si>
    <t>Köztemető-fenntartás és működtetés</t>
  </si>
  <si>
    <t>Óvodai étkeztetés összesen</t>
  </si>
  <si>
    <t>Önkormányzati jogalkotás / Önkormányzatok jogalkotó és általános igazgatási tevékenysége</t>
  </si>
  <si>
    <t xml:space="preserve"> Önkormányzati hivatalok igazgatási tevékenység</t>
  </si>
  <si>
    <t>Nappali ellátás</t>
  </si>
  <si>
    <t>JOGCÍMEK  MEGNEVEZÉSE</t>
  </si>
  <si>
    <t>EREDETI</t>
  </si>
  <si>
    <t>MÓDOSÍTOTT</t>
  </si>
  <si>
    <t>Mutató</t>
  </si>
  <si>
    <t>Önkormányzati Hivatal támogatása</t>
  </si>
  <si>
    <t>Zöldterület-gazdálkodás</t>
  </si>
  <si>
    <t>Közvilágítás fenntartása</t>
  </si>
  <si>
    <t>283 200 Ft/km</t>
  </si>
  <si>
    <t>Köztemető-fenntartás</t>
  </si>
  <si>
    <t>69 Ft /m2</t>
  </si>
  <si>
    <t>Közutak fenntartása</t>
  </si>
  <si>
    <t>227 000 Ft/km</t>
  </si>
  <si>
    <t>Önkormányzati feladatok</t>
  </si>
  <si>
    <t>Üdülőhelyi feladatok</t>
  </si>
  <si>
    <t>Lakott külterülettel kapcs.</t>
  </si>
  <si>
    <t>Gyermekjóléti szolgálat kieg.</t>
  </si>
  <si>
    <t>Szoc. étkeztetés</t>
  </si>
  <si>
    <t>Idősek klubja</t>
  </si>
  <si>
    <t>Intézmény-üzemelt. tám.</t>
  </si>
  <si>
    <t>Óvodai ellátás/ Ped. bértám.8 hó</t>
  </si>
  <si>
    <t>Óvodai ellátás/Ped. bértám. 4 hó</t>
  </si>
  <si>
    <t>Felhalmozási célú önkormányzati támogatások (vis maior)</t>
  </si>
  <si>
    <t>6.6.</t>
  </si>
  <si>
    <t>Beruházási (felhalmozási) kiadások előirányzata beruházásonként</t>
  </si>
  <si>
    <t xml:space="preserve"> - ebből EU támogatás</t>
  </si>
  <si>
    <t>Vállalkozási maradvány igénybevétele</t>
  </si>
  <si>
    <t xml:space="preserve"> - ebből EU-s forrásból tám. megvalósuló programok, projektek kiadásai</t>
  </si>
  <si>
    <t>Felhalmozási bevételek</t>
  </si>
  <si>
    <t>B E V É T E L E K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</si>
  <si>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</si>
  <si>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</si>
  <si>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</si>
  <si>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</si>
  <si>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</si>
  <si>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</si>
  <si>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</si>
  <si>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</si>
  <si>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</si>
  <si>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</si>
  <si>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</si>
  <si>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</si>
  <si>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</si>
  <si>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</si>
  <si>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</si>
  <si>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</si>
  <si>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</si>
  <si>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</si>
  <si>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</si>
  <si>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</si>
  <si>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</si>
  <si>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</si>
  <si>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</si>
  <si>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</si>
  <si>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</si>
  <si>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</si>
  <si>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</si>
  <si>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</si>
  <si>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</si>
  <si>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K I A D Á S O K</t>
  </si>
  <si>
    <t>Kiadási jogcímek</t>
  </si>
  <si>
    <t>Személyi  juttatások</t>
  </si>
  <si>
    <t>01</t>
  </si>
  <si>
    <t>Előirányzat-csoport, kiemelt előirányzat megnevezése</t>
  </si>
  <si>
    <t>Előirányzat</t>
  </si>
  <si>
    <t>Bevételek</t>
  </si>
  <si>
    <t>Kiadások</t>
  </si>
  <si>
    <t>Egyéb fejlesztési célú kiadások</t>
  </si>
  <si>
    <t>Általános tartalék</t>
  </si>
  <si>
    <t>Céltartalék</t>
  </si>
  <si>
    <t>02</t>
  </si>
  <si>
    <t>03</t>
  </si>
  <si>
    <t>Megnevezés</t>
  </si>
  <si>
    <t>Személyi juttatások</t>
  </si>
  <si>
    <t>ÖSSZESEN:</t>
  </si>
  <si>
    <t>Beruházás  megnevezése</t>
  </si>
  <si>
    <t>Teljes költség</t>
  </si>
  <si>
    <t>Kivitelezés kezdési és befejezési éve</t>
  </si>
  <si>
    <t>Sor-
szám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</si>
  <si>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</si>
  <si>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</si>
  <si>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</si>
  <si>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</si>
  <si>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</si>
  <si>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</si>
  <si>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</si>
  <si>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</si>
  <si>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</si>
  <si>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7.1.</t>
  </si>
  <si>
    <t>7.2.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</si>
  <si>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</si>
  <si>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</si>
  <si>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</si>
  <si>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</si>
  <si>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</si>
  <si>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</si>
  <si>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</si>
  <si>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</si>
  <si>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</si>
  <si>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</si>
  <si>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</si>
  <si>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1.5</t>
  </si>
  <si>
    <t>1.8.</t>
  </si>
  <si>
    <t>1.9.</t>
  </si>
  <si>
    <t>1.10.</t>
  </si>
  <si>
    <t>1.11.</t>
  </si>
  <si>
    <t>2.6.</t>
  </si>
  <si>
    <t>1.12.</t>
  </si>
  <si>
    <t>2.7.</t>
  </si>
  <si>
    <t>Dologi  kiadások</t>
  </si>
  <si>
    <t>1.5.</t>
  </si>
  <si>
    <t>11.1.</t>
  </si>
  <si>
    <t>11.2.</t>
  </si>
  <si>
    <t>1. sz. táblázat</t>
  </si>
  <si>
    <t>2. sz. táblázat</t>
  </si>
  <si>
    <t>Rövid lejáratú hitelek törlesztése</t>
  </si>
  <si>
    <t>Hosszú lejáratú hitelek törlesztése</t>
  </si>
  <si>
    <t>I. Működési célú bevételek és kiadások mérlege
(Önkormányzati szinten)</t>
  </si>
  <si>
    <t>II. Felhalmozási célú bevételek és kiadások mérlege
(Önkormányzati szinten)</t>
  </si>
  <si>
    <t>3.5.</t>
  </si>
  <si>
    <t>3.6.</t>
  </si>
  <si>
    <t xml:space="preserve">4. </t>
  </si>
  <si>
    <t>Közhatalmi bevételek</t>
  </si>
  <si>
    <t>5.4.</t>
  </si>
  <si>
    <t>5.5.</t>
  </si>
  <si>
    <t>5.6.</t>
  </si>
  <si>
    <t>5.7.</t>
  </si>
  <si>
    <t>5.8.</t>
  </si>
  <si>
    <t xml:space="preserve">7. </t>
  </si>
  <si>
    <t>8.1.</t>
  </si>
  <si>
    <t>8.2.</t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</si>
  <si>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</si>
  <si>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</si>
  <si>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</si>
  <si>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</si>
  <si>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</si>
  <si>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</si>
  <si>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</si>
  <si>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2.10.</t>
  </si>
  <si>
    <t>Értékpapír vásárlása, visszavásárlása</t>
  </si>
  <si>
    <t>Forgatási célú belföldi, külföldi értékpapírok vásárlása</t>
  </si>
  <si>
    <t>Betét elhelyezése</t>
  </si>
  <si>
    <t>Hitelek törlesztése</t>
  </si>
  <si>
    <t>Befektetési célú belföldi, külföldi értékpapírok vásárlása</t>
  </si>
  <si>
    <t>Feladat megnevezése</t>
  </si>
  <si>
    <t>Költségvetési szerv megnevezése</t>
  </si>
  <si>
    <t>Száma</t>
  </si>
  <si>
    <t>Éves engedélyezett létszám előirányzat (fő)</t>
  </si>
  <si>
    <t>Közfoglalkoztatottak létszáma (fő)</t>
  </si>
  <si>
    <t>Önkormányzat</t>
  </si>
  <si>
    <t xml:space="preserve">   Költségvetési maradvány igénybevétele </t>
  </si>
  <si>
    <t>Beruházások</t>
  </si>
  <si>
    <t>8.3.</t>
  </si>
  <si>
    <t>Egyéb felhalmozási kiadások</t>
  </si>
  <si>
    <t xml:space="preserve">   Betét visszavonásából származó bevétel </t>
  </si>
  <si>
    <t xml:space="preserve">Dologi kiadások </t>
  </si>
  <si>
    <t>Kölcsön törlesztése</t>
  </si>
  <si>
    <t>Költségvetési maradvány igénybevétele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</si>
  <si>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</si>
  <si>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</si>
  <si>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</si>
  <si>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</si>
  <si>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Hiány külső finanszírozásának bevételei (20+…+24 )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</si>
  <si>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</si>
  <si>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</si>
  <si>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</si>
  <si>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</si>
  <si>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</si>
  <si>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Hiány belső finanszírozás bevételei ( 14+…+18)</t>
  </si>
  <si>
    <t>Önkormányzat működési támogatásai (1.1.+…+.1.6.)</t>
  </si>
  <si>
    <t>Helyi önkormányzatok működésének általános támogatása</t>
  </si>
  <si>
    <t>Önkormányzatok egyes köznevelési feladatainak támogatása</t>
  </si>
  <si>
    <t>Önkormányzatok szociális és gyermekjóléti feladatainak támogatása</t>
  </si>
  <si>
    <t>Önkormányzatok kulturális feladatainak támogatása</t>
  </si>
  <si>
    <t>Működési célú központosított előirányzatok</t>
  </si>
  <si>
    <t>Helyi önkormányzatok kiegészítő támogatásai</t>
  </si>
  <si>
    <t>Működési célú támogatások államháztartáson belülről (2.1.+…+.2.5.)</t>
  </si>
  <si>
    <t>Elvonások és befizetések bevételei</t>
  </si>
  <si>
    <t xml:space="preserve">Működési célú garancia- és kezességvállalásból megtérülések </t>
  </si>
  <si>
    <t xml:space="preserve">Egyéb működési célú támogatások bevételei </t>
  </si>
  <si>
    <t>2.5.-ből EU-s támogatás</t>
  </si>
  <si>
    <t>Felhalmozási célú támogatások államháztartáson belülről (3.1.+…+3.5.)</t>
  </si>
  <si>
    <t>Felhalmozási célú önkormányzati támogatások</t>
  </si>
  <si>
    <t>Felhalmozási célú garancia- és kezességvállalásból megtérülések</t>
  </si>
  <si>
    <t>Egyéb felhalmozási célú támogatások bevételei</t>
  </si>
  <si>
    <t>3.5.-ből EU-s támogatás</t>
  </si>
  <si>
    <t>Közhatalmi bevételek (4.1.+4.2.+4.3.+4.4.)</t>
  </si>
  <si>
    <t>4.1.</t>
  </si>
  <si>
    <t>4.1.1.</t>
  </si>
  <si>
    <t>4.1.2.</t>
  </si>
  <si>
    <t>4.2.</t>
  </si>
  <si>
    <t>4.3.</t>
  </si>
  <si>
    <t>4.4.</t>
  </si>
  <si>
    <t>Helyi adók  (4.1.1.+4.1.2.)</t>
  </si>
  <si>
    <t>- Vagyoni típusú adók</t>
  </si>
  <si>
    <t>- Termékek és szolgáltatások adói</t>
  </si>
  <si>
    <t>Gépjárműadó</t>
  </si>
  <si>
    <t>Egyéb áruhasználati és szolgáltatási adók</t>
  </si>
  <si>
    <t>Egyéb közhatalmi bevételek</t>
  </si>
  <si>
    <t>Működési bevételek (5.1.+…+ 5.10.)</t>
  </si>
  <si>
    <t>5.9.</t>
  </si>
  <si>
    <t>5.10.</t>
  </si>
  <si>
    <t>Készletértékesítés ellenértéke</t>
  </si>
  <si>
    <t>Szolgáltatások ellenértéke</t>
  </si>
  <si>
    <t>Közvetített szolgáltatások értéke</t>
  </si>
  <si>
    <t>Tulajdonosi bevételek</t>
  </si>
  <si>
    <t>Ellátási díjak</t>
  </si>
  <si>
    <t xml:space="preserve">Kiszámlázott általános forgalmi adó </t>
  </si>
  <si>
    <t>Általános forgalmi adó visszatérítése</t>
  </si>
  <si>
    <t>Kamatbevételek</t>
  </si>
  <si>
    <t>Egyéb pénzügyi műveletek bevételei</t>
  </si>
  <si>
    <t>Egyéb működési bevételek</t>
  </si>
  <si>
    <t>Felhalmozási bevételek (6.1.+…+6.5.)</t>
  </si>
  <si>
    <t>6.3.</t>
  </si>
  <si>
    <t>6.4.</t>
  </si>
  <si>
    <t>6.5.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</si>
  <si>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</si>
  <si>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</si>
  <si>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</si>
  <si>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</si>
  <si>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</si>
  <si>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Működési célú átvett pénzeszközök (7.1. + … + 7.3.)</t>
  </si>
  <si>
    <t>Működési célú garancia- és kezességvállalásból megtérülések ÁH-n kívülről</t>
  </si>
  <si>
    <t>Egyéb működési célú átvett pénzeszköz</t>
  </si>
  <si>
    <t>7.3.-ból EU-s támogatás (közvetlen)</t>
  </si>
  <si>
    <t>7.3.</t>
  </si>
  <si>
    <t>7.4.</t>
  </si>
  <si>
    <t>Felhalmozási célú átvett pénzeszközök (8.1.+8.2.+8.3.)</t>
  </si>
  <si>
    <t>8.4.</t>
  </si>
  <si>
    <t>Felhalm. célú garancia- és kezességvállalásból megtérülések ÁH-n kívülről</t>
  </si>
  <si>
    <t>Egyéb felhalmozási célú átvett pénzeszköz</t>
  </si>
  <si>
    <t>8.3.-ból EU-s támogatás (közvetlen)</t>
  </si>
  <si>
    <t>KÖLTSÉGVETÉSI BEVÉTELEK ÖSSZESEN: (1+…+8)</t>
  </si>
  <si>
    <t xml:space="preserve">   10.</t>
  </si>
  <si>
    <t>Hitel-, kölcsönfelvétel államháztartáson kívülről  (10.1.+10.3.)</t>
  </si>
  <si>
    <t>Hosszú lejáratú  hitelek, kölcsönök felvétele</t>
  </si>
  <si>
    <t>Likviditási célú  hitelek, kölcsönök felvétele pénzügyi vállalkozástól</t>
  </si>
  <si>
    <t xml:space="preserve">    Rövid lejáratú  hitelek, kölcsönök felvétele</t>
  </si>
  <si>
    <t xml:space="preserve">   11.</t>
  </si>
  <si>
    <t>Belföldi értékpapírok bevételei (11.1. +…+ 11.4.)</t>
  </si>
  <si>
    <t>Forgatási célú belföldi értékpapírok beváltása,  értékesítése</t>
  </si>
  <si>
    <t>Forgatási célú belföldi értékpapírok kibocsátása</t>
  </si>
  <si>
    <t>Befektetési célú belföldi értékpapírok beváltása,  értékesítése</t>
  </si>
  <si>
    <t>Befektetési célú belföldi értékpapírok kibocsátása</t>
  </si>
  <si>
    <t xml:space="preserve">    12.</t>
  </si>
  <si>
    <t>Maradvány igénybevétele (12.1. + 12.2.)</t>
  </si>
  <si>
    <t>Előző év költségvetési maradványának igénybevétele</t>
  </si>
  <si>
    <t>Előző év vállalkozási maradványának igénybevétele</t>
  </si>
  <si>
    <t xml:space="preserve">    13.</t>
  </si>
  <si>
    <t>Belföldi finanszírozás bevételei (13.1. + … + 13.3.)</t>
  </si>
  <si>
    <t>Államháztartáson belüli megelőlegezések</t>
  </si>
  <si>
    <t>Államháztartáson belüli megelőlegezések törlesztése</t>
  </si>
  <si>
    <t>Betétek megszüntetése</t>
  </si>
  <si>
    <t xml:space="preserve">    14.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</si>
  <si>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</si>
  <si>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</si>
  <si>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</si>
  <si>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</si>
  <si>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</si>
  <si>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</si>
  <si>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</si>
  <si>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</si>
  <si>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</si>
  <si>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</si>
  <si>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</si>
  <si>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FINANSZÍROZÁSI BEVÉTELEK ÖSSZESEN: (10. + … +15.)</t>
  </si>
  <si>
    <t>KÖLTSÉGVETÉSI ÉS FINANSZÍROZÁSI BEVÉTELEK ÖSSZESEN: (9+16)</t>
  </si>
  <si>
    <t>10.1.</t>
  </si>
  <si>
    <t>11.3.</t>
  </si>
  <si>
    <t>11.4.</t>
  </si>
  <si>
    <t>12.1.</t>
  </si>
  <si>
    <t>12.2.</t>
  </si>
  <si>
    <t>13.1.</t>
  </si>
  <si>
    <t>13.2.</t>
  </si>
  <si>
    <t>13.3.</t>
  </si>
  <si>
    <t>Külföldi finanszírozás bevételei (14.1.+…14.4.)</t>
  </si>
  <si>
    <t>10.2.</t>
  </si>
  <si>
    <t>10.3.</t>
  </si>
  <si>
    <t xml:space="preserve">    17.</t>
  </si>
  <si>
    <t>1.14.</t>
  </si>
  <si>
    <t>1.15.</t>
  </si>
  <si>
    <r>
      <t xml:space="preserve">   Működési költségvetés kiadásai </t>
    </r>
    <r>
      <rPr>
        <sz val="8"/>
        <rFont val="Times New Roman CE"/>
        <charset val="238"/>
      </rPr>
      <t>(1.1+…+1.5.)</t>
    </r>
  </si>
  <si>
    <t xml:space="preserve"> - az 1.5-ből: - Elvonások és befizetések</t>
  </si>
  <si>
    <t xml:space="preserve">   - Garancia- és kezességvállalásból kifizetés ÁH-n belülre</t>
  </si>
  <si>
    <t xml:space="preserve">   -Visszatérítendő támogatások, kölcsönök nyújtása ÁH-n belülre</t>
  </si>
  <si>
    <t xml:space="preserve">   - Visszatérítendő támogatások, kölcsönök törlesztése ÁH-n belülre</t>
  </si>
  <si>
    <t xml:space="preserve">   - Egyéb működési célú támogatások ÁH-n belülre</t>
  </si>
  <si>
    <t xml:space="preserve">   - Garancia és kezességvállalásból kifizetés ÁH-n kívülre</t>
  </si>
  <si>
    <t xml:space="preserve">   - Visszatérítendő támogatások, kölcsönök nyújtása ÁH-n kívülre</t>
  </si>
  <si>
    <t xml:space="preserve">   - Árkiegészítések, ártámogatások</t>
  </si>
  <si>
    <t xml:space="preserve">   - Kamattámogatások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</si>
  <si>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</si>
  <si>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</si>
  <si>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2.11.</t>
  </si>
  <si>
    <t>2.12.</t>
  </si>
  <si>
    <t>2.13.</t>
  </si>
  <si>
    <t>2.1.-ből EU-s forrásból megvalósuló beruházás</t>
  </si>
  <si>
    <t>2.3.-ból EU-s forrásból megvalósuló felújítás</t>
  </si>
  <si>
    <t xml:space="preserve">   - Egyéb felhalmozási célú támogatások államháztartáson kívülre</t>
  </si>
  <si>
    <t xml:space="preserve">   - Lakástámogatás</t>
  </si>
  <si>
    <t xml:space="preserve">   - Garancia- és kezességvállalásból kifizetés ÁH-n kívülre</t>
  </si>
  <si>
    <t xml:space="preserve">   - Egyéb felhalmozási célú támogatások ÁH-n belülre</t>
  </si>
  <si>
    <t xml:space="preserve">   - Visszatérítendő támogatások, kölcsönök nyújtása ÁH-n belülre</t>
  </si>
  <si>
    <t>Tartalékok (3.1.+3.2.)</t>
  </si>
  <si>
    <t>KÖLTSÉGVETÉSI KIADÁSOK ÖSSZESEN (1+2+3)</t>
  </si>
  <si>
    <t>Hitel-, kölcsöntörlesztés államháztartáson kívülre (5.1. + … + 5.3.)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</si>
  <si>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</si>
  <si>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</si>
  <si>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</si>
  <si>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 xml:space="preserve">   Forgatási célú belföldi értékpapírok vásárlása</t>
  </si>
  <si>
    <t xml:space="preserve">   Forgatási célú belföldi értékpapírok beváltása</t>
  </si>
  <si>
    <t xml:space="preserve">   Befektetési célú belföldi értékpapírok vásárlása</t>
  </si>
  <si>
    <t xml:space="preserve">   Befektetési célú belföldi értékpapírok beváltása</t>
  </si>
  <si>
    <t>Belföldi finanszírozás kiadásai (7.1. + … + 7.4.)</t>
  </si>
  <si>
    <t>Államháztartáson belüli megelőlegezések folyósítása</t>
  </si>
  <si>
    <t xml:space="preserve"> Pénzeszközök betétként elhelyezése </t>
  </si>
  <si>
    <t xml:space="preserve"> Pénzügyi lízing kiadásai</t>
  </si>
  <si>
    <t>Külföldi finanszírozás kiadásai (6.1. + … + 6.4.)</t>
  </si>
  <si>
    <t xml:space="preserve"> Forgatási célú külföldi értékpapírok vásárlása</t>
  </si>
  <si>
    <t xml:space="preserve"> Befektetési célú külföldi értékpapírok beváltása</t>
  </si>
  <si>
    <t xml:space="preserve"> Külföldi értékpapírok beváltása</t>
  </si>
  <si>
    <t xml:space="preserve"> Külföldi hitelek, kölcsönök törlesztése</t>
  </si>
  <si>
    <t>FINANSZÍROZÁSI KIADÁSOK ÖSSZESEN: (5.+…+8.)</t>
  </si>
  <si>
    <t>KIADÁSOK ÖSSZESEN: (4+9)</t>
  </si>
  <si>
    <t>Államháztartáson belüli megelőlegezések visszafizetése</t>
  </si>
  <si>
    <t>Önkormányzatok működési támogatásai</t>
  </si>
  <si>
    <t>Működési célú támogatások államháztartáson belülről</t>
  </si>
  <si>
    <t>Működési célú átvett pénzeszközök</t>
  </si>
  <si>
    <t>4.-ből EU-s támogatás</t>
  </si>
  <si>
    <t xml:space="preserve">   Likviditási célú hitelek, kölcsönök felvétele</t>
  </si>
  <si>
    <t>Hiány belső finanszírozásának bevételei (15.+…+18. )</t>
  </si>
  <si>
    <t xml:space="preserve">Hiány külső finanszírozásának bevételei (20.+…+21.) </t>
  </si>
  <si>
    <t>BEVÉTEL ÖSSZESEN (13.+22.)</t>
  </si>
  <si>
    <t>Likviditási célú hitelek törlesztése</t>
  </si>
  <si>
    <t>Költségvetési kiadások összesen (1.+...+12.)</t>
  </si>
  <si>
    <t>KIADÁSOK ÖSSZESEN (13.+22.)</t>
  </si>
  <si>
    <t>1.-ből EU-s támogatás</t>
  </si>
  <si>
    <t>4.-ből EU-s támogatás (közvetlen)</t>
  </si>
  <si>
    <t>Felhalmozási célú finanszírozási bevételek összesen (13.+19.)</t>
  </si>
  <si>
    <t>1.-ből EU-s forrásból megvalósuló beruházás</t>
  </si>
  <si>
    <t>3.-ból EU-s forrásból megvalósuló felújítás</t>
  </si>
  <si>
    <t>Pénzügyi lízing kiadásai</t>
  </si>
  <si>
    <t>Felhalmozási célú finanszírozási kiadások összesen
(13.+...+24.)</t>
  </si>
  <si>
    <t>BEVÉTEL ÖSSZESEN (12+25)</t>
  </si>
  <si>
    <t>KIADÁSOK ÖSSZESEN (12+25)</t>
  </si>
  <si>
    <t>Belföldi értékpapírok kiadásai (6.1. + … + 6.4.)</t>
  </si>
  <si>
    <t xml:space="preserve"> 10.</t>
  </si>
  <si>
    <t>2.-ból EU-s támogatás</t>
  </si>
  <si>
    <t>Költségvetési bevételek összesen (1.+2.+4.+5.+7.+…+12.)</t>
  </si>
  <si>
    <t>Költségvetési bevételek összesen: (1.+3.+4.+6.+…+11.)</t>
  </si>
  <si>
    <t>Költségvetési kiadások összesen: (1.+3.+5.+...+11.)</t>
  </si>
  <si>
    <t>Összes bevétel, kiadás</t>
  </si>
  <si>
    <t>Működési bevételek (1.1.+…+1.10.)</t>
  </si>
  <si>
    <t>Kiszámlázott általános forgalmi adó</t>
  </si>
  <si>
    <t>Általános forgalmi adó visszatérülése</t>
  </si>
  <si>
    <t>Működési célú támogatások államháztartáson belülről (2.1.+…+2.3.)</t>
  </si>
  <si>
    <t>Visszatérítendő támogatások, kölcsönök visszatérülése ÁH-n belülről</t>
  </si>
  <si>
    <t>Egyéb működési célú támogatások bevételei államháztartáson belülről</t>
  </si>
  <si>
    <t>Felhalmozási célú támogatások államháztartáson belülről (4.1.+4.2.)</t>
  </si>
  <si>
    <t>Egyéb felhalmozási célú támogatások bevételei államháztartáson belülről</t>
  </si>
  <si>
    <t>- ebből EU-s támogatás</t>
  </si>
  <si>
    <t>Felhalmozási bevételek (5.1.+…+5.3.)</t>
  </si>
  <si>
    <t>Felhalmozási célú átvett pénzeszközök</t>
  </si>
  <si>
    <t>Költségvetési bevételek összesen (1.+…+7.)</t>
  </si>
  <si>
    <t>Finanszírozási bevételek (9.1.+…+9.3.)</t>
  </si>
  <si>
    <t>9.1.</t>
  </si>
  <si>
    <t>9.2.</t>
  </si>
  <si>
    <t>9.3.</t>
  </si>
  <si>
    <t>Irányító szervi (önkormányzati) támogatás (intézményfinanszírozás)</t>
  </si>
  <si>
    <t>BEVÉTELEK ÖSSZESEN: (8.+9.)</t>
  </si>
  <si>
    <t>Működési költségvetés kiadásai (1.1+…+1.5.)</t>
  </si>
  <si>
    <t>Felhalmozási költségvetés kiadásai (2.1.+…+2.3.)</t>
  </si>
  <si>
    <t>KIADÁSOK ÖSSZESEN: (1.+2.)</t>
  </si>
  <si>
    <t>BEVÉTELEK ÖSSZESEN: (9+16)</t>
  </si>
  <si>
    <t>Kötelező feladatok bevételei, kiadásai</t>
  </si>
  <si>
    <t xml:space="preserve">Működési célú visszatérítendő támogatások, kölcsönök visszatérülése </t>
  </si>
  <si>
    <t>Működési célú visszatérítendő támogatások, kölcsönök igénybevétele</t>
  </si>
  <si>
    <t>Felhalmozási célú visszatérítendő támogatások, kölcsönök visszatérülése</t>
  </si>
  <si>
    <t>Felhalmozási célú visszatérítendő támogatások, kölcsönök igénybevétele</t>
  </si>
  <si>
    <t>Működési célú visszatérítendő támogatások, kölcsönök visszatér. ÁH-n kívülről</t>
  </si>
  <si>
    <t>Felhalm. célú visszatérítendő támogatások, kölcsönök visszatér. ÁH-n kívülről</t>
  </si>
  <si>
    <t>2.5.-ből        - Garancia- és kezességvállalásból kifizetés ÁH-n belülre</t>
  </si>
  <si>
    <t>Kötelező feladatok bevételei, kiadása</t>
  </si>
  <si>
    <t>Önként vállalt feladatok bevételei, kiadása</t>
  </si>
  <si>
    <t>Állami (államigazgatási) feladatok bevételei, kiadása</t>
  </si>
  <si>
    <t>04</t>
  </si>
  <si>
    <t>Közös önkormányzati hivatal</t>
  </si>
  <si>
    <t>Kultúrház és Könyvtár</t>
  </si>
  <si>
    <t>Szent György Otthon</t>
  </si>
  <si>
    <t>Kommunális adó</t>
  </si>
  <si>
    <t>Házi segítségnyújtás</t>
  </si>
  <si>
    <t>Házi segítségnyújtás összesen</t>
  </si>
  <si>
    <t>Önkormányzati jogalkotás összesen</t>
  </si>
  <si>
    <t>Igazgatási tevékenység összesen</t>
  </si>
  <si>
    <t>Közös Önkormányzati  Hivatal összesen</t>
  </si>
  <si>
    <t>Közös Önkormányzati Hivatal</t>
  </si>
  <si>
    <t>KÖZÖS ÖNKORMÁNYZATI HIVATAL ÖSSZ</t>
  </si>
  <si>
    <t>Ssz.</t>
  </si>
  <si>
    <t>I.</t>
  </si>
  <si>
    <t>KIEMELT ELŐIR.</t>
  </si>
  <si>
    <t>Személyi jutt.</t>
  </si>
  <si>
    <t>Dologi</t>
  </si>
  <si>
    <t>Bölcsődei ellátás</t>
  </si>
  <si>
    <t>Közművelődés</t>
  </si>
  <si>
    <t>Könyvtár</t>
  </si>
  <si>
    <t>Teleház</t>
  </si>
  <si>
    <t>Művészeti csoportok</t>
  </si>
  <si>
    <t>Kultúrház intézmény összesen</t>
  </si>
  <si>
    <t>Bentlakásos  ellátás</t>
  </si>
  <si>
    <t>Nappali Klub összesen</t>
  </si>
  <si>
    <t>Szociális étkeztetés összesen</t>
  </si>
  <si>
    <t>Szent György Otthon intézmény összesen</t>
  </si>
  <si>
    <t>SZENT GYÖRGY OTTHON ÖSSZESEN</t>
  </si>
  <si>
    <t>KÖLTSÉGVETÉSI SZERVEK MŰKÖDÉSE ÖSSZESEN</t>
  </si>
  <si>
    <t>FELADATOK</t>
  </si>
  <si>
    <t>Közvilágítás</t>
  </si>
  <si>
    <t>Szem.jutt.</t>
  </si>
  <si>
    <t>ZÖLDTERÜLET-KEZELÉS,PARK  ÖSSZESEN</t>
  </si>
  <si>
    <t>Szoc. ellátás</t>
  </si>
  <si>
    <t>VÉDŐNŐK   ÖSSZESEN</t>
  </si>
  <si>
    <t>EGÉSZSÉGÜGY   ÖSSZESEN</t>
  </si>
  <si>
    <t>Zöldterület-kezelés</t>
  </si>
  <si>
    <t>ÖSSZESEN</t>
  </si>
  <si>
    <t>Államigazgatási feladatok bevételei, kiadásai</t>
  </si>
  <si>
    <t xml:space="preserve">   - Egyéb működési célú támogatások ÁH-n belülre (társulás)</t>
  </si>
  <si>
    <t xml:space="preserve">   - Egyéb felhalmozási célú támogatások államháztartáson kívülre (lakosság)</t>
  </si>
  <si>
    <t xml:space="preserve">   - Egyéb működési célú támogatások ÁH-n belülre (KÖH finanszírozása)</t>
  </si>
  <si>
    <t>Időskorúak tartós bentlakásos ellátása közvetett tevékenység</t>
  </si>
  <si>
    <t>Közvetett tevékenység</t>
  </si>
  <si>
    <t>Bentlakásos ellátás/Időskorúak demens bentlakásos ellátás</t>
  </si>
  <si>
    <t>Országgyűlési választások</t>
  </si>
  <si>
    <t>EP választás</t>
  </si>
  <si>
    <t>Európai Parlamenti választások</t>
  </si>
  <si>
    <t>Támogatott szervezet neve</t>
  </si>
  <si>
    <t>Támogatás célja</t>
  </si>
  <si>
    <t>Helytörténeti Értékmentő Alapítvány</t>
  </si>
  <si>
    <t>Hozzájárulás a dologi kiadásokhoz</t>
  </si>
  <si>
    <t>Táti Tűzoltóegyesület</t>
  </si>
  <si>
    <t>Német Nemzetiségi Fúvószenekar</t>
  </si>
  <si>
    <t>Sportegyesület ( bérleti díj)</t>
  </si>
  <si>
    <t>Katolikus Egyház</t>
  </si>
  <si>
    <t>Református Egyház</t>
  </si>
  <si>
    <t>29.</t>
  </si>
  <si>
    <t>Összesen:</t>
  </si>
  <si>
    <t>Tát Város Önkormányzat</t>
  </si>
  <si>
    <t>Tát Város Önkormányzat adósságot keletkeztető ügyletekből és kezességvállalásokból fennálló kötelezettségei</t>
  </si>
  <si>
    <t>Sor-szám</t>
  </si>
  <si>
    <t>MEGNEVEZÉS</t>
  </si>
  <si>
    <t>Évek</t>
  </si>
  <si>
    <t>Összesen
(6=3+4+5)</t>
  </si>
  <si>
    <t>ÖSSZES KÖTELEZETTSÉG</t>
  </si>
  <si>
    <t>Tát Város Önkormányzat saját bevételeinek részletezése az adósságot keletkeztető ügyletből származó tárgyévi fizetési kötelezettség megállapításához</t>
  </si>
  <si>
    <t>Bevételi jogcímek</t>
  </si>
  <si>
    <t>Helyi adók</t>
  </si>
  <si>
    <t>Az önkormányzati vagyon és az önkormányzatot megillető vagyoni értékű jog értékesítéséből és hasznosításából származó bevétel</t>
  </si>
  <si>
    <t>Osztalék, a koncessziós díj és a hozambevétel</t>
  </si>
  <si>
    <t>Tárgyi eszköz és az immateriális jószág, részvény, részesedés, vállalat értékesítéséből vagy privatizációból származó bevétel</t>
  </si>
  <si>
    <t>Bírság-, pótlék- és díjbevétel</t>
  </si>
  <si>
    <t>Kezességvállalással kapcsolatos megtérülés</t>
  </si>
  <si>
    <t>SAJÁT BEVÉTELEK ÖSSZESEN*</t>
  </si>
  <si>
    <t>*Az adósságot keletkeztető ügyletekhez történő hozzájárulás részletes szabályairól szóló 353/2011. (XII.31.) Korm. Rendelet 2.§ (1) bekezdése alapján.</t>
  </si>
  <si>
    <t>Fejlesztési cél leírása</t>
  </si>
  <si>
    <t>Fejlesztés várható kiadása</t>
  </si>
  <si>
    <t>ADÓSSÁGOT KELETKEZTETŐ ÜGYLETEK VÁRHATÓ EGYÜTTES ÖSSZEGE</t>
  </si>
  <si>
    <t>Felújítási kiadások előirányzata felújításonként</t>
  </si>
  <si>
    <t>Felújítás  megnevezése</t>
  </si>
  <si>
    <t>EU-s projekt neve, azonosítója:</t>
  </si>
  <si>
    <t>Források</t>
  </si>
  <si>
    <t>Összesen</t>
  </si>
  <si>
    <t>Saját erő</t>
  </si>
  <si>
    <t>- saját erőből központi támogatás</t>
  </si>
  <si>
    <t>EU-s forrás</t>
  </si>
  <si>
    <t>Társfinanszírozás</t>
  </si>
  <si>
    <t>Hitel</t>
  </si>
  <si>
    <t>Egyéb forrás</t>
  </si>
  <si>
    <t>Források összesen:</t>
  </si>
  <si>
    <t>Kiadások, költségek</t>
  </si>
  <si>
    <t>Személyi jellegű</t>
  </si>
  <si>
    <t>Beruházások, beszerzések</t>
  </si>
  <si>
    <t>Szolgáltatások igénybe vétele</t>
  </si>
  <si>
    <t>Adminisztratív költségek</t>
  </si>
  <si>
    <t>Támogatott neve</t>
  </si>
  <si>
    <t>Többéves kihatással járó döntések számszerűsítése évenkénti bontásban és összesítve célok szerint</t>
  </si>
  <si>
    <t>Kötelezettség jogcíme</t>
  </si>
  <si>
    <t>Köt. váll.
 éve</t>
  </si>
  <si>
    <t>Kiadás vonzata évenként</t>
  </si>
  <si>
    <t>Működési célú finanszírozási kiadások
(hiteltörlesztés, értékpapír vásárlás, stb.)</t>
  </si>
  <si>
    <t>............................</t>
  </si>
  <si>
    <t>Felhalmozási célú finanszírozási kiadások
(hiteltörlesztés, értékpapír vásárlás, stb.)</t>
  </si>
  <si>
    <t>Beruházási kiadások beruházásonként</t>
  </si>
  <si>
    <t>Felújítási kiadások felújításonként</t>
  </si>
  <si>
    <t>Egyéb (Pl.: garancia és kezességvállalás, stb.)</t>
  </si>
  <si>
    <t>Bursa Hungarica  és ÁH-n kívülitámogatás</t>
  </si>
  <si>
    <t>Összesen (1+4+7+9+11)</t>
  </si>
  <si>
    <t>Az önkormányzat által adott közvetett támogatások
(kedvezmények)</t>
  </si>
  <si>
    <t>Kedvezmény nélkül elérhető bevétel</t>
  </si>
  <si>
    <t>Kedvezmények összege</t>
  </si>
  <si>
    <t>Ellátottak térítési díjának méltányosságból történő elengedése</t>
  </si>
  <si>
    <t>Ellátottak kártérítésének méltányosságból történő elengedése</t>
  </si>
  <si>
    <t>Lakosság részére lakásépítéshez nyújtott kölcsön elengedése</t>
  </si>
  <si>
    <t>Lakosság részére lakásfelújításhoz nyújtott kölcsön elengedése</t>
  </si>
  <si>
    <t>Helyi adóból biztosított kedvezmény, mentesség összesen</t>
  </si>
  <si>
    <t xml:space="preserve">-ebből:            Építményadó </t>
  </si>
  <si>
    <t xml:space="preserve">Telekadó </t>
  </si>
  <si>
    <t xml:space="preserve">Magánszemélyek kommunális adója </t>
  </si>
  <si>
    <t xml:space="preserve">Idegenforgalmi adó tartózkodás után </t>
  </si>
  <si>
    <t xml:space="preserve">Idegenforgalmi adó épület után </t>
  </si>
  <si>
    <t xml:space="preserve">Iparűzési adó állandó jelleggel végzett iparűzési tevékenység után </t>
  </si>
  <si>
    <t>Gépjárműadóból biztosított kedvezmény, mentesség</t>
  </si>
  <si>
    <t>Helyiségek hasznosítása utáni kedvezmény, mentesség</t>
  </si>
  <si>
    <t>Eszközök hasznosítása utáni kedvezmény, mentesség</t>
  </si>
  <si>
    <t>Egyéb kedvezmény</t>
  </si>
  <si>
    <t>Egyéb kölcsön elengedése</t>
  </si>
  <si>
    <t>Önként vállalt feladatok bevételei, kiadásai</t>
  </si>
  <si>
    <t>Egyéb áruhasználati és szolgáltatási adók (idegenforgalmi adó)</t>
  </si>
  <si>
    <t>Egyéb közhatalmi bevételek (pótlék, bírság)</t>
  </si>
  <si>
    <t>Eredeti előirányzat</t>
  </si>
  <si>
    <t>Hozzájárulás a beruházási kiadásokhoz</t>
  </si>
  <si>
    <t>Lakosságnak juttatandó ( telek)</t>
  </si>
  <si>
    <t>Besorolás</t>
  </si>
  <si>
    <t>KÖTELEZŐ DOLOGI</t>
  </si>
  <si>
    <t>ÖNKÉNTES DOLOGI</t>
  </si>
  <si>
    <t>ÖNKÉNTES FELHALMOZÁSI</t>
  </si>
  <si>
    <t>4.5.</t>
  </si>
  <si>
    <t>Talajterhelési díj</t>
  </si>
  <si>
    <t>Teljesítés</t>
  </si>
  <si>
    <t>Eszközök</t>
  </si>
  <si>
    <t>2013. évi költségv.</t>
  </si>
  <si>
    <t>Rendezőmérleg</t>
  </si>
  <si>
    <t>beszámoló záró</t>
  </si>
  <si>
    <t>2013 és 2014 között</t>
  </si>
  <si>
    <t>A) BEFEKTETETT ESZKÖZÖK</t>
  </si>
  <si>
    <t>I. Immateriális javak</t>
  </si>
  <si>
    <t>II. Tárgyi eszközök</t>
  </si>
  <si>
    <t>III. Befektetett pénzügyi eszközök</t>
  </si>
  <si>
    <t>IV. Üzemeltetésre, kezelésre átadott</t>
  </si>
  <si>
    <t>B) FORGÓESZKÖZÖK</t>
  </si>
  <si>
    <t>B) NEMZETI VAGYONBA TARTOZÓ FORGÓESZK.</t>
  </si>
  <si>
    <t>I. Készletek</t>
  </si>
  <si>
    <t>II. Követelések</t>
  </si>
  <si>
    <t>II. Értékpapírok</t>
  </si>
  <si>
    <t>III. Értékpapírok</t>
  </si>
  <si>
    <t>IV. Pénzeszközök</t>
  </si>
  <si>
    <t>C) PÉNZESZKÖZÖK</t>
  </si>
  <si>
    <t>D)KÖVETELÉSEK</t>
  </si>
  <si>
    <t>V. Egyéb aktív pénzügyi elszámolás</t>
  </si>
  <si>
    <t>F) AKTÍV IDŐBELI ELHATÁROLÁSOK</t>
  </si>
  <si>
    <t>ESZKÖZÖK  ÖSSZESEN</t>
  </si>
  <si>
    <t xml:space="preserve">2013. évi költségv. </t>
  </si>
  <si>
    <t>D) SAJÁT TŐKE</t>
  </si>
  <si>
    <t>G) SAJÁT TŐKE</t>
  </si>
  <si>
    <t>1. Tartós tőke</t>
  </si>
  <si>
    <t>1. Nemzeti vagyon induláskori értéke</t>
  </si>
  <si>
    <t>2. Tőkeváltozások</t>
  </si>
  <si>
    <t>2. Nemzeti vagyon változásai</t>
  </si>
  <si>
    <t>3. Értékelési tartalék</t>
  </si>
  <si>
    <t>3. Egyéb eszközök induláskori ért. és vált.</t>
  </si>
  <si>
    <t>5. Felhalmozott eredmény</t>
  </si>
  <si>
    <t>6. Eszközök értékhelyesbítésének forrása</t>
  </si>
  <si>
    <t>7. Mérleg szerinti eredmény</t>
  </si>
  <si>
    <t>E) TARTALÉKOK</t>
  </si>
  <si>
    <t>I. Költségvetési tartalékok</t>
  </si>
  <si>
    <t>II.Vállalkozási tartalékok</t>
  </si>
  <si>
    <t>F) KÖTELEZETTSÉGEK</t>
  </si>
  <si>
    <t>H) KÖTELEZETTSÉGEK</t>
  </si>
  <si>
    <t>I. Hosszú lejáratú kötelezettségek</t>
  </si>
  <si>
    <t>I. Költségvetési évben esedékes</t>
  </si>
  <si>
    <t>II.Rövid lejáratú kötelezettségek</t>
  </si>
  <si>
    <t>II. Költségvetési évet követően esedékes</t>
  </si>
  <si>
    <t>III. Kötelezettség jellegű sajátos elszám.</t>
  </si>
  <si>
    <t>III. Egyéb passzív pénzügyi elszám.</t>
  </si>
  <si>
    <t>K) PASSZÍV IDŐBELI ELSZÁMOLÁSOK</t>
  </si>
  <si>
    <t>FORRÁSOK  ÖSSZESEN</t>
  </si>
  <si>
    <t>Maradványkimutatás</t>
  </si>
  <si>
    <t>Sorsz.</t>
  </si>
  <si>
    <t>Alaptevékenység költségvetési bevételei</t>
  </si>
  <si>
    <t>Alaptevékenység költségvetési kiadásai</t>
  </si>
  <si>
    <t>I) Alaptevékenység költségvetési egyenlege</t>
  </si>
  <si>
    <t>Alaptevékenység finanszírozási bevételei</t>
  </si>
  <si>
    <t>Alaptevékenység finanszírozási kiadásai</t>
  </si>
  <si>
    <t>II) Alaptevékenység finanszírozási egyenlege</t>
  </si>
  <si>
    <t>A) Alaptevékenység maradványa</t>
  </si>
  <si>
    <t>Vállalkozási tevékenység költségvetési bevételei</t>
  </si>
  <si>
    <t>Vállalkozási tevékenység költségvetési kiadásai</t>
  </si>
  <si>
    <t>III) Vállalkozási tevékenység költségvetési egyenlege</t>
  </si>
  <si>
    <t>Vállalkozási tevékenység finanszírozási bevételei</t>
  </si>
  <si>
    <t>Vállalkozási tevékenység finanszírozási kiadásai</t>
  </si>
  <si>
    <t>IV) Vállalkozási tevékenység finanszírozási egyenlege</t>
  </si>
  <si>
    <t>B) Vállalkozási tevékenység maradványa</t>
  </si>
  <si>
    <t>C) Összes maradvány</t>
  </si>
  <si>
    <t>Eredménykimutatás</t>
  </si>
  <si>
    <t>Előző évi</t>
  </si>
  <si>
    <t>Tárgyévi</t>
  </si>
  <si>
    <t>költségv.</t>
  </si>
  <si>
    <t>beszámoló</t>
  </si>
  <si>
    <t>záró adatai</t>
  </si>
  <si>
    <t>Közhatalmi eredményszemléletű bevételek</t>
  </si>
  <si>
    <t>Eszközök és szolgáltatások értékesítése nettó eredményszeml. bevételei</t>
  </si>
  <si>
    <t>Tevékenység egyéb nettó eredményszemléletű bevételei</t>
  </si>
  <si>
    <t>I. Tevékenység  nettó eredményszemléletű bevétele (=1+2+3)</t>
  </si>
  <si>
    <t>Saját termelésű készletek állományváltozása</t>
  </si>
  <si>
    <t>Saját termelésű készletek aktivált értéke</t>
  </si>
  <si>
    <t>II. Aktivált saját teljesítmények értéke (=5+6)</t>
  </si>
  <si>
    <t>Központi működési célú támogatások eredményszemléletű bevételei</t>
  </si>
  <si>
    <t>Egyéb működési célú támogatások eredményszemléletű bevételei</t>
  </si>
  <si>
    <t>Különféle egyéb eredményszemléletű bevételei</t>
  </si>
  <si>
    <t>III. Egyéb eredményszemléletű bevételek(=8+9+10)</t>
  </si>
  <si>
    <t>Anyagköltség</t>
  </si>
  <si>
    <t>Igénybe vett szolgáltatások értéke</t>
  </si>
  <si>
    <t>Eladutt áruk beszerzési értéke</t>
  </si>
  <si>
    <t>Eladott (közvetített) szolgáltatások értéke</t>
  </si>
  <si>
    <t>IV. Anyagjellegű ráfordítások (=12+13+14+15)</t>
  </si>
  <si>
    <t>Bérköltség</t>
  </si>
  <si>
    <t>Személyi jellegű egyéb kifizetések</t>
  </si>
  <si>
    <t>Bérjárulékok</t>
  </si>
  <si>
    <t>V. Személyi jellegű ráfordítások (=17+18+19)</t>
  </si>
  <si>
    <t>VI. Értékcsökkenési leírás</t>
  </si>
  <si>
    <t>VII. Egyéb ráfordítások</t>
  </si>
  <si>
    <t>A) TEVÉKENYSÉGEK EREDMÉNYE (=I+II+III-IV-V-VI-VII)</t>
  </si>
  <si>
    <t>Kapott (járó) kamatok és kamatjellegű eredményszemléletű bevételek</t>
  </si>
  <si>
    <t>Pénzügyi műveletek egyéb eredményszemléletű bevételei</t>
  </si>
  <si>
    <t>-ebből: árfolyamnyereség</t>
  </si>
  <si>
    <t>VIII. Pénzügyi műveletek eredményszemléletű bevételei (=24+25+26)</t>
  </si>
  <si>
    <t>Fizetendő kamatok és kamatjellegű ráfordítások</t>
  </si>
  <si>
    <t>30.</t>
  </si>
  <si>
    <t>Részesedések, értékpapírok, pénzeszközök értékvesztése</t>
  </si>
  <si>
    <t>31.</t>
  </si>
  <si>
    <t>Pénzügyi műveletek egyéb ráfordításai</t>
  </si>
  <si>
    <t>32.</t>
  </si>
  <si>
    <t>-ebből: árfolyamveszteség</t>
  </si>
  <si>
    <t>33.</t>
  </si>
  <si>
    <t>IX Pénzügyi műveletek ráfordításai (=29+30+31)</t>
  </si>
  <si>
    <t>34.</t>
  </si>
  <si>
    <t>B) PÉNZÜGYI MŰVELETEK EREDMÉNYE (=28-33)</t>
  </si>
  <si>
    <t>35.</t>
  </si>
  <si>
    <t>C) SZOKÁSOS EREDMÉNY (=+-23+-34)</t>
  </si>
  <si>
    <t>36.</t>
  </si>
  <si>
    <t>Felhalmozási célú támogatások eredményszeml</t>
  </si>
  <si>
    <t>37.</t>
  </si>
  <si>
    <t>Különféle rendkívüli eredményszemléletű bevételek</t>
  </si>
  <si>
    <t>38.</t>
  </si>
  <si>
    <t>X Rendkívüli eredményszemléletű bevételek (=36+37)</t>
  </si>
  <si>
    <t>39.</t>
  </si>
  <si>
    <t>XI Rendkívüli ráfordítások</t>
  </si>
  <si>
    <t>40.</t>
  </si>
  <si>
    <t>41.</t>
  </si>
  <si>
    <t>pénzeszközök változásának bemutatása</t>
  </si>
  <si>
    <t>31. számlák nyitó egyenlege</t>
  </si>
  <si>
    <t>32. számlák nyitó egyenlege</t>
  </si>
  <si>
    <t>33. számlák nyitó egyenlege</t>
  </si>
  <si>
    <t>NYITÓ PÉNZKÉSZLET (1+2+3)</t>
  </si>
  <si>
    <t>Bevételi rovatos forgalom</t>
  </si>
  <si>
    <t>- Maradvány igénybevétele</t>
  </si>
  <si>
    <t>Kiadási rovatos forgalom</t>
  </si>
  <si>
    <t>36. forgalom</t>
  </si>
  <si>
    <t>413. forgalom</t>
  </si>
  <si>
    <t>494. forgalom</t>
  </si>
  <si>
    <t>852. forgalom</t>
  </si>
  <si>
    <t>843. forgalom</t>
  </si>
  <si>
    <t>31. számlák záró egyenlege</t>
  </si>
  <si>
    <t>32. számlák záró egyenlege</t>
  </si>
  <si>
    <t>33. számlák záró egyenlege</t>
  </si>
  <si>
    <t>Számolt pénzkészlet (4+12)</t>
  </si>
  <si>
    <t>TÁT VÁROS ÖNKORMÁNYZATA</t>
  </si>
  <si>
    <t>TÁT VÁROS ÖNKORMÁNYZAT</t>
  </si>
  <si>
    <t>Központosított előirányzatok megnevezése</t>
  </si>
  <si>
    <t>Az önkorm.által fel nem használt, de a következő évben  felhaszn. összeg</t>
  </si>
  <si>
    <t>Eltérés</t>
  </si>
  <si>
    <t>Lakossági víz- és csatornaszolgáltatás támogatása</t>
  </si>
  <si>
    <t>Vagyonleltár</t>
  </si>
  <si>
    <t>ESZKÖZÖK</t>
  </si>
  <si>
    <t>Nemzeti vagyonba tartozó befektetett eszközök</t>
  </si>
  <si>
    <t>Immateriális javak</t>
  </si>
  <si>
    <t>Tárgyi eszközök</t>
  </si>
  <si>
    <t>Ingatlanok</t>
  </si>
  <si>
    <t>Gépek, berendezések</t>
  </si>
  <si>
    <t>Járművek</t>
  </si>
  <si>
    <t>Befejezetlen beruházások</t>
  </si>
  <si>
    <t>Befekt püi eszk</t>
  </si>
  <si>
    <t>Értékpapírok</t>
  </si>
  <si>
    <t>Nemzeti vagyonba tartozó forgóeszközök</t>
  </si>
  <si>
    <t>Készletek</t>
  </si>
  <si>
    <t>Pénzeszközök</t>
  </si>
  <si>
    <t>Követelések</t>
  </si>
  <si>
    <t>Költségvetési évben esedékes</t>
  </si>
  <si>
    <t>Költségvetési évet követően esedékes</t>
  </si>
  <si>
    <t>Követelés jellegű sajátos elszámolások</t>
  </si>
  <si>
    <t>Egyéb sajátos eszközoldali elszámolások</t>
  </si>
  <si>
    <t>Aktív időbeli elhatárolások</t>
  </si>
  <si>
    <t>FORRÁSOK</t>
  </si>
  <si>
    <t>Saját tőke</t>
  </si>
  <si>
    <t>Nemzeti vagyon induláskori értéke</t>
  </si>
  <si>
    <t>Nemzeti vagyon változásai</t>
  </si>
  <si>
    <t>Egyéb eszközök induláskori értéke és változásai</t>
  </si>
  <si>
    <t>Felhalmozott eredmény</t>
  </si>
  <si>
    <t>Eszközök értékhelyesbítésének forrása</t>
  </si>
  <si>
    <t xml:space="preserve">Mérleg szerinti eredmény </t>
  </si>
  <si>
    <t>Kötelezettségek</t>
  </si>
  <si>
    <t>Kötelezettség jellegű sajátos elszámolások</t>
  </si>
  <si>
    <t>Egyéb sajátos forrásoldali elszámolások</t>
  </si>
  <si>
    <t>Kincstári számlavezetéssel kapcsolatos elszámolások</t>
  </si>
  <si>
    <t>Passzív időbeli elhatárolások</t>
  </si>
  <si>
    <t>A) NEMZETI VAGYONBA TARTOZÓ BEFEKTETETT ESZKÖZÖK</t>
  </si>
  <si>
    <t>Közvetlen segítők bértám. 8 hó</t>
  </si>
  <si>
    <t>Közvetlen segítők bértám. 4 hó</t>
  </si>
  <si>
    <t>J) KINCSTÁRI SZLAVEZ .ELSZÁM.</t>
  </si>
  <si>
    <t xml:space="preserve">I) EGYÉB SAJÁTOS ESZKÖZOLDALI </t>
  </si>
  <si>
    <t xml:space="preserve">E) EGYÉB SAJÁTOS ESZKÖZOLDALI  </t>
  </si>
  <si>
    <t>Saját bevétel és adósságot keletkeztető ügyletből eredő fizetési kötelezettség összegei</t>
  </si>
  <si>
    <t>ÖSSZESEN
7=(3+4+5+6)</t>
  </si>
  <si>
    <t>Osztalék, koncessziós díjak</t>
  </si>
  <si>
    <t>Díjak, pótlékok, bírságok</t>
  </si>
  <si>
    <t>Tárgyi eszközök, immateriális javak, vagyoni értékű jog értékesítése, vagyonhasznosításból származó bevétel</t>
  </si>
  <si>
    <t>Részvények, részesedések értékesítése</t>
  </si>
  <si>
    <t>05</t>
  </si>
  <si>
    <t>Vállalatértékesítésből, privatizációból származó bevételek</t>
  </si>
  <si>
    <t>06</t>
  </si>
  <si>
    <t>07</t>
  </si>
  <si>
    <t>Saját bevételek (01+… .+07)</t>
  </si>
  <si>
    <t>08</t>
  </si>
  <si>
    <t xml:space="preserve">Saját bevételek  (08. sor)  50%-a </t>
  </si>
  <si>
    <t>09</t>
  </si>
  <si>
    <t>Előző év(ek)ben keletkezett tárgyévi fizetési kötelezettség (11+…..+17)</t>
  </si>
  <si>
    <t>Felvett, átvállalt hitel és annak tőketartozása</t>
  </si>
  <si>
    <t>Felvett, átvállalt kölcsön és annak tőketartozása</t>
  </si>
  <si>
    <t>Hitelviszonyt megtestesítő értékpapír</t>
  </si>
  <si>
    <t>Adott váltó</t>
  </si>
  <si>
    <t>Pénzügyi lízing</t>
  </si>
  <si>
    <t>Halasztott fizetés</t>
  </si>
  <si>
    <t>Kezességvállalásból eredő fizetési kötelezettség</t>
  </si>
  <si>
    <t>Tárgyévben keletkezett, illetve keletkező, tárgyévet terhelő fizetési kötelezettség (19+…..+25)</t>
  </si>
  <si>
    <t>Fizetési kötelezettség összesen (10+18)</t>
  </si>
  <si>
    <t>Fizetési kötelezettséggel csökkentett saját bevétel (09-26)</t>
  </si>
  <si>
    <t>PÉNZMARADVÁNY JÓVÁHAGYÁSA</t>
  </si>
  <si>
    <t>Kultúrház</t>
  </si>
  <si>
    <t>Szent Gy. Otthon</t>
  </si>
  <si>
    <t>ÖSSZES</t>
  </si>
  <si>
    <t>Tárgyévi helyesbített</t>
  </si>
  <si>
    <t>Túlfinanszírozás</t>
  </si>
  <si>
    <t>Befizetés</t>
  </si>
  <si>
    <t>Alulfinanszírozás</t>
  </si>
  <si>
    <t>Növekedés</t>
  </si>
  <si>
    <t>Pm.vissza köt.terh</t>
  </si>
  <si>
    <t>TERVEZÉSNÉL</t>
  </si>
  <si>
    <t>2. Kiadási oldalon:</t>
  </si>
  <si>
    <t>-intézményműk. (isk+zeneisk)</t>
  </si>
  <si>
    <t xml:space="preserve">FELOSZTHATÓ KORR. MARADVÁNY </t>
  </si>
  <si>
    <t>Fejlesztési céltartalék</t>
  </si>
  <si>
    <t>Működési céltartalék</t>
  </si>
  <si>
    <t>Személyi juttatás</t>
  </si>
  <si>
    <t>Járulék</t>
  </si>
  <si>
    <t>- beruházás</t>
  </si>
  <si>
    <t>- felújítás</t>
  </si>
  <si>
    <t>- fejl. pénze. átadás</t>
  </si>
  <si>
    <t>-tartalék fejl.</t>
  </si>
  <si>
    <t>-tartalék működési</t>
  </si>
  <si>
    <t>Közös  Önkorm. Hivatal</t>
  </si>
  <si>
    <t>HELYI ADÓK FELHASZNÁLÁSA</t>
  </si>
  <si>
    <t>ADÓNEM</t>
  </si>
  <si>
    <t>ÖSSZEG</t>
  </si>
  <si>
    <t>FELHASZNÁLÁS</t>
  </si>
  <si>
    <t>Iparűzési adó</t>
  </si>
  <si>
    <t>Működés (int.finanszírozás)</t>
  </si>
  <si>
    <t>Idegenforgalmi adó</t>
  </si>
  <si>
    <t>Működés (rendezvények)</t>
  </si>
  <si>
    <t>Beruházás, felújítás</t>
  </si>
  <si>
    <t xml:space="preserve">1. Bevételi oldalon: </t>
  </si>
  <si>
    <t>- fejlesztési pénzmaradvány</t>
  </si>
  <si>
    <t>- működési  pénzmaradvány</t>
  </si>
  <si>
    <t>Szállítói kötelezettséggel terhelt</t>
  </si>
  <si>
    <t>ÖSSZES FELOSZTHATÓ</t>
  </si>
  <si>
    <t>ÖSSZES FELHASZNÁLHATÓ</t>
  </si>
  <si>
    <t>MÓDOSÍTOTT PÉNZMARADVÁNY</t>
  </si>
  <si>
    <t>Elvonás</t>
  </si>
  <si>
    <t>teljesítés</t>
  </si>
  <si>
    <t>teljesítés%</t>
  </si>
  <si>
    <t>Egyes jövedelempótló támogatások</t>
  </si>
  <si>
    <t>Bérkompenzáció</t>
  </si>
  <si>
    <t>Szociális ágazati pótlék</t>
  </si>
  <si>
    <t>Érdekeltségnövelő támogatás</t>
  </si>
  <si>
    <t>Egyéb működési célú támogatás ÁH-n belül</t>
  </si>
  <si>
    <t>Egyéb működési célú támogatások bevételei  (MK)</t>
  </si>
  <si>
    <t>Egyéb működési célú támogatások bevételei  (OEP)</t>
  </si>
  <si>
    <t>2.5.1</t>
  </si>
  <si>
    <t>2.6 .</t>
  </si>
  <si>
    <t>Egyéb működési célú támogatások bevételei  (EGT)</t>
  </si>
  <si>
    <t>2.7.1</t>
  </si>
  <si>
    <t>2.7.-ből EU-s támogatás</t>
  </si>
  <si>
    <t>Egyéb felhalmozási célú támogatások bevételei (EGT partner)</t>
  </si>
  <si>
    <t>Egyéb felhalmozási célú támogatások bevételei (KEOP)</t>
  </si>
  <si>
    <t>3.5.1</t>
  </si>
  <si>
    <t>Egyéb felhalmozási célú támogatások bevételei  (EGT)</t>
  </si>
  <si>
    <t>3.6.1</t>
  </si>
  <si>
    <t>3.6-ból EU-s támogatás</t>
  </si>
  <si>
    <t>- Vagyoni típusú adók (kommunális)</t>
  </si>
  <si>
    <t>- Termékek és szolgáltatások adói (iparűzési)</t>
  </si>
  <si>
    <t>Egyéb működési célú átvett pénzeszköz (euros önrész)</t>
  </si>
  <si>
    <t>Egyéb működési célú átvett pénzeszköz (norvég partnertől önrész)</t>
  </si>
  <si>
    <t>Egyéb működési célú átvett pénzeszköz (EGT Alap)</t>
  </si>
  <si>
    <t>Egyéb működési célú átvett pénzeszköz (KÖH+SZGYO+Kultúr)</t>
  </si>
  <si>
    <t>Egyéb felhalmozási célú átvett pénzeszköz (EGT Alap+Alapítvány)</t>
  </si>
  <si>
    <t xml:space="preserve">   - Egyéb működési célú támogatások ÁH-n belülre (EGT ALAP)</t>
  </si>
  <si>
    <t xml:space="preserve">   - Egyéb működési célú tám(Emb.ErőforrásTámogatáskez)</t>
  </si>
  <si>
    <t xml:space="preserve">   - Egyéb működési célú támogatások államháztartáson kívülre (EGT Alap)</t>
  </si>
  <si>
    <t>Beruházások (ebből: EGT ALAP 77.603)</t>
  </si>
  <si>
    <t xml:space="preserve">   - Egyéb felhalmozási célú támogatások ÁH-n belülre (EGT ALAP)</t>
  </si>
  <si>
    <t>Központi, irányító szervi támogatások folyósítása</t>
  </si>
  <si>
    <t>Pénzeszközök betétéként elhelyezése</t>
  </si>
  <si>
    <t>KÖLTSÉGVETÉSI, FINANSZÍROZÁSI BEVÉTELEK ÉS KIADÁSOK EGYENLEGE</t>
  </si>
  <si>
    <t>3. sz. táblázat</t>
  </si>
  <si>
    <t>Költségvetési hiány, többlet ( költségvetési bevételek 9. sor - költségvetési kiadások 4. sor) (+/-)</t>
  </si>
  <si>
    <t>Finanszírozási bevételek, kiadások egyenlege (finanszírozási bevételek 16. sor - finanszírozási kiadások 9. sor) (+/-)</t>
  </si>
  <si>
    <t>teljesítés %</t>
  </si>
  <si>
    <t>Egyéb működési célú támogatások bevételei (EGT)</t>
  </si>
  <si>
    <t>Egyéb működési célú támogatások bevételei (Mbánya)</t>
  </si>
  <si>
    <t>Egyéb felhalmozási célú támogatások bevételei (EGT)</t>
  </si>
  <si>
    <t xml:space="preserve">   - Egyéb működési célú tám(Emb.Erőforrás Támogatáskez)</t>
  </si>
  <si>
    <t xml:space="preserve">   - Egyéb működési célú tám(Emberi Erőforrás Támogatáskezelő)</t>
  </si>
  <si>
    <t xml:space="preserve">B E V É T E L E K    </t>
  </si>
  <si>
    <t>Általános tartalék működési</t>
  </si>
  <si>
    <t xml:space="preserve">   Egyéb belső finanszírozási bevételek</t>
  </si>
  <si>
    <t xml:space="preserve">   Értékpapírok bevételei</t>
  </si>
  <si>
    <t>Működési célú finanszírozási bevételek összesen (14.+19.)</t>
  </si>
  <si>
    <t>Működési célú finanszírozási kiadások összesen (14.+...+21.)</t>
  </si>
  <si>
    <t xml:space="preserve">Felhalmozási célú átvett pénzeszközök </t>
  </si>
  <si>
    <t>Általános tartalék fejlesztési</t>
  </si>
  <si>
    <t>2018.</t>
  </si>
  <si>
    <t>ÖSSZESEN ÖNKORMÁNYZAT</t>
  </si>
  <si>
    <t>ÖSSZESEN INTÉZMÉNYEK</t>
  </si>
  <si>
    <t>*</t>
  </si>
  <si>
    <t>Előirányzat E</t>
  </si>
  <si>
    <t>Előirányzat 02/16</t>
  </si>
  <si>
    <t>Egyéb működési célú támogatások bevételei (MK finanszírozás)</t>
  </si>
  <si>
    <t>Egyéb működési célú támogatások bevételei (EGT partnerektől önrészs)</t>
  </si>
  <si>
    <t>Egyéb működési célú támogatások bevételei (OEP finanszírozás)</t>
  </si>
  <si>
    <t>Egyéb működési célú támogatások bevételei (KEOP-2014. évi pályázatokra, műk)</t>
  </si>
  <si>
    <t>2.7-ből EU-s támogatás</t>
  </si>
  <si>
    <t>Egyéb felhalmozási célú támogatások bevételei (EGT partnerektől önrész)</t>
  </si>
  <si>
    <t>Egyéb felhalmozási célú támogatások bevételei (KEOP-2014. évi pályázatokra, felhalm)</t>
  </si>
  <si>
    <t>-Vagyoni típusú adók (kommunális)</t>
  </si>
  <si>
    <t>- Termékek és szolgáltatások adói (iparűzési )</t>
  </si>
  <si>
    <t>Működési célú  átvett pénzeszköz (euros adomány)</t>
  </si>
  <si>
    <t>Egyéb felhalmozási célú átvett pénzeszköz (EGT Alap)</t>
  </si>
  <si>
    <t>Előző év költségvetési maradványának igénybevétele (bankszámlák egyenlege, EGT is)</t>
  </si>
  <si>
    <r>
      <t>Dologi  kiadások</t>
    </r>
    <r>
      <rPr>
        <sz val="8"/>
        <color indexed="53"/>
        <rFont val="Times New Roman CE"/>
        <charset val="238"/>
      </rPr>
      <t xml:space="preserve"> (ebből EGT Alap 20.800)</t>
    </r>
  </si>
  <si>
    <t xml:space="preserve">   - Egyéb működési célú támogatások ÁH-n belülre (EGT Alap)</t>
  </si>
  <si>
    <t xml:space="preserve">   - Egyéb működési célú támogatások államháztartáson kívülre (EGT Alap norv)</t>
  </si>
  <si>
    <t xml:space="preserve">   - Egyéb működési célú támogatások államháztartáson kívülre (tám.)</t>
  </si>
  <si>
    <t xml:space="preserve">   - Egyéb felhalmozási célú támogatások ÁH-n belülre (társ.+finanszírozás )</t>
  </si>
  <si>
    <t xml:space="preserve">   - Egyéb felhalmozási célú támogatások ÁH-n belülre (EGT Alap )</t>
  </si>
  <si>
    <t>Céltartalék (EGT Alap)</t>
  </si>
  <si>
    <t>Központi, irányítószervi támogatás (intézmény finanszírozás)</t>
  </si>
  <si>
    <t>Pénzeszközök betétként elhelyezése</t>
  </si>
  <si>
    <t>Egyéb felhalmozási cálú támogatások bevételei (EGT)</t>
  </si>
  <si>
    <t>Egyéb működési célú átvett pénzeszköz (euros adomány)</t>
  </si>
  <si>
    <t xml:space="preserve">   - Egyéb működési célú támogatások ÁH-n belülre (társ.+intézményfin.)</t>
  </si>
  <si>
    <t xml:space="preserve">   - Egyéb működési célú tám (Emberi Erőforrás Támogatáskezelő)</t>
  </si>
  <si>
    <t xml:space="preserve">   - Egyéb felhalmozási célú támogatások ÁH-n belülre </t>
  </si>
  <si>
    <t>Központi irányítószercvi támogatás</t>
  </si>
  <si>
    <t xml:space="preserve">   - Egyéb működési célú tám(Emberi Erőforrás Támogatáskez)</t>
  </si>
  <si>
    <t>Egyes jövedelempótló támogtások</t>
  </si>
  <si>
    <t>Központi, irányítószervi támogatás( intézmény finanszírozás)</t>
  </si>
  <si>
    <t>Éves engedélyezett létszám-előirányzat (fő)</t>
  </si>
  <si>
    <t>Irányító szervi (önkormányzati) támogatás (intézményfinanszírozás) (-2000+2342)</t>
  </si>
  <si>
    <t>4</t>
  </si>
  <si>
    <t>6</t>
  </si>
  <si>
    <t>Állami (államigazgataási) feladatok bevételei, kiadásai</t>
  </si>
  <si>
    <t xml:space="preserve">Tát Város Önkormányzat adósságot keletkeztető ügyleteiből eredő fizetési kötelezettségeinek bemutatása                                                                                                                                                                                                                                                                           9. számú táblázat </t>
  </si>
  <si>
    <t>Sorszám</t>
  </si>
  <si>
    <t>Fajlagos</t>
  </si>
  <si>
    <t>Előirányz.</t>
  </si>
  <si>
    <t>Teljesítés%</t>
  </si>
  <si>
    <t>Étkezés Óvoda,Iskola                 12 hó</t>
  </si>
  <si>
    <t>Étkeztetés kiegészítés</t>
  </si>
  <si>
    <t>K I M U T A T Á S 
a 2015. évben céljelleggel juttatott támogatásokról</t>
  </si>
  <si>
    <t>Bursa</t>
  </si>
  <si>
    <t>9=(4+5+6+9+10)</t>
  </si>
  <si>
    <t>Hosszabb időtartamú közfoglalkoztatás</t>
  </si>
  <si>
    <t>1.1.7.</t>
  </si>
  <si>
    <t>1.2.8.</t>
  </si>
  <si>
    <t>HÁZIORVOSi ELLÁTÁS ÖSSZESEN</t>
  </si>
  <si>
    <t>Védőnők</t>
  </si>
  <si>
    <t>1.3.9.</t>
  </si>
  <si>
    <t>Támogatás</t>
  </si>
  <si>
    <t>1.4.10.</t>
  </si>
  <si>
    <t>Óvodai,iskolai intézményi étkeztetés</t>
  </si>
  <si>
    <t>Bölcsődei étkeztetés</t>
  </si>
  <si>
    <t>Bölcsődei étkeztetés összesen</t>
  </si>
  <si>
    <t>Teljesítés %</t>
  </si>
  <si>
    <t>Egyéb működési kiad.</t>
  </si>
  <si>
    <t>Önkormányzati  választások</t>
  </si>
  <si>
    <t>Tám. ért. kiad</t>
  </si>
  <si>
    <t>Ebből:</t>
  </si>
  <si>
    <t>Tát Város Önkormányzata összesen</t>
  </si>
  <si>
    <t>Közös Önk. Hivatal</t>
  </si>
  <si>
    <t>KÖH</t>
  </si>
  <si>
    <t>Tát Város Önk. Összesen</t>
  </si>
  <si>
    <t xml:space="preserve"> Alaptevékenység kötelezettségvállalással terhelt maradványa</t>
  </si>
  <si>
    <t xml:space="preserve"> Alaptevékenység szabad maradványa</t>
  </si>
  <si>
    <t xml:space="preserve"> Vállalkozási tevékenységet terhelő befizetési kötelezettség</t>
  </si>
  <si>
    <t xml:space="preserve"> Vállalkozási tevékenység felhasználható maradványa</t>
  </si>
  <si>
    <t>Előleg betudása számlába</t>
  </si>
  <si>
    <t>TELJESÍTÉS</t>
  </si>
  <si>
    <t>Gyermekszegénység elleni program keretében nyári étkeztetés biztosítása</t>
  </si>
  <si>
    <t>Kötelezően ellátandó helyi közösségi közlekedési feladat támogatása</t>
  </si>
  <si>
    <t>A települési önkormányzatok helyi közösségi közlekedésének támogatása</t>
  </si>
  <si>
    <t>Helyi önkormányzatok működési célú költségvetési támogatásai összesen</t>
  </si>
  <si>
    <t>Helyi szervezési intézkedésekhez kapcsolódó többletkiadások támogatása</t>
  </si>
  <si>
    <t>Önkormányzati feladatellátást szolgáló fejlesztések</t>
  </si>
  <si>
    <t>Adósságkonszolidációban nem részesült települési önkormányzatok fejlesztéseinek támogatása</t>
  </si>
  <si>
    <t>Helyi önkormányzatok felhalmozási célú költségvetési támogatásai összesen</t>
  </si>
  <si>
    <t>Települési önkormányzatok rendkívüli támogatása</t>
  </si>
  <si>
    <t>A köznevelési intézmények működtetéséhez kapcsolódó támogatás</t>
  </si>
  <si>
    <t>Pénzbeli szociális ellátások kiegészítése</t>
  </si>
  <si>
    <t>A települési önkormányzatok szociális feladatainak egyéb támogatása</t>
  </si>
  <si>
    <t>Települési önkormányzatok nyilvános könyvtári és közművelődési feladatainak támogatása</t>
  </si>
  <si>
    <t>A települési önkormányzatok könyvtári célú érdekeltségnövelő támogatása</t>
  </si>
  <si>
    <t>Könyvtári, közművelődési és múzeumi feladatok támogatása</t>
  </si>
  <si>
    <t>Összesen 43+44+45+46+47</t>
  </si>
  <si>
    <t>Vagyonkezelésbe adott eszközök</t>
  </si>
  <si>
    <t>Egyebek(polgárőrség stb.)</t>
  </si>
  <si>
    <t>Finanszírozás csökkenése</t>
  </si>
  <si>
    <t>Finanszírozás változás</t>
  </si>
  <si>
    <t>Felújítás</t>
  </si>
  <si>
    <t>ZÁRÓ PÉNZKÉSZLET (15+16+17)</t>
  </si>
  <si>
    <t>PÉNZKÉSZLET VÁLTOZÁSA ÖSSZESEN (4-5+6+7+…+12)</t>
  </si>
  <si>
    <t>Bankszámlaegyenle</t>
  </si>
  <si>
    <t>Előlegek</t>
  </si>
  <si>
    <t>Bankszámlaegyenleg</t>
  </si>
  <si>
    <t>Bankszánlaegyenleg</t>
  </si>
  <si>
    <t>Basnkszámlaegyenleg</t>
  </si>
  <si>
    <t>Előlőegek</t>
  </si>
  <si>
    <t>Bankszámlaegyenlegek</t>
  </si>
  <si>
    <t>Állami (államigazgatási) feladatok bevételei, kiadásai</t>
  </si>
  <si>
    <t xml:space="preserve">   - Egyéb felhalmozási célú támogatások ÁH-n kívülre (EGT ALAP)</t>
  </si>
  <si>
    <t xml:space="preserve">Előirányzat </t>
  </si>
  <si>
    <t>Egyéb működési célú támogatások bevételei (munkaerőpiaci alap)</t>
  </si>
  <si>
    <t>Nemleges</t>
  </si>
  <si>
    <t>Hozzájárulás  (Ft)</t>
  </si>
  <si>
    <t>2019.</t>
  </si>
  <si>
    <t>Önkormányzattal való gazdálkodás</t>
  </si>
  <si>
    <t>Út, autópálya</t>
  </si>
  <si>
    <t>Sportlétesítmények</t>
  </si>
  <si>
    <t xml:space="preserve">Központosított előirányzatok és egyéb kötött felhasználású támogatások elszámolása                      </t>
  </si>
  <si>
    <t>Eredményszemléletű bevételek befektetett pénzügyi eszközökből</t>
  </si>
  <si>
    <t>1.1 Helyi önkormányzatok helyi támogatása</t>
  </si>
  <si>
    <t>Óvodaműködtetési támogatás 8  hó</t>
  </si>
  <si>
    <t>Óvodaműködtetési támogatás 4 hó</t>
  </si>
  <si>
    <t>1.2 Települési önkormányzatok egyes köznevelési feladatainak támogatása</t>
  </si>
  <si>
    <t>Szociális feladatok egyéb támogatása</t>
  </si>
  <si>
    <t>Család- és gyerekjóléti szolgálat</t>
  </si>
  <si>
    <t>Szakmai dolgozók bértám.(Idősek  Otthona)</t>
  </si>
  <si>
    <t>Rászoruló gyerekek étkeztetése</t>
  </si>
  <si>
    <t>1.5 Működési célú központosított előirányzatok</t>
  </si>
  <si>
    <t>Szociális kiegészítő ágazati pótlék</t>
  </si>
  <si>
    <t>Dologi kiadás</t>
  </si>
  <si>
    <t xml:space="preserve">Egyéb működési célú támogatások bevételei  </t>
  </si>
  <si>
    <t xml:space="preserve">E) MÉRLEG SZERINTI EREDMÉNY </t>
  </si>
  <si>
    <t xml:space="preserve">D) RENDKÍVÜLI EREDMÉNY </t>
  </si>
  <si>
    <t xml:space="preserve">Egyéb felhalmozási célú támogatások bevételei  </t>
  </si>
  <si>
    <t>Egyéb működési célú támogatások bevételei  (bérkieg.)</t>
  </si>
  <si>
    <t>Egyéb működési célú támogatások bevételei (MB)</t>
  </si>
  <si>
    <t>Egyéb felhalmozási célú átvett pénzeszköz (Sz. Gy. Alapítvány)</t>
  </si>
  <si>
    <t xml:space="preserve">Egyéb felhalmozási célú támogatások bevételei </t>
  </si>
  <si>
    <t>Teljes költségből támogatás</t>
  </si>
  <si>
    <t>KEOP-Tokod-Tát szennyvízelvezetés</t>
  </si>
  <si>
    <t>2015-2018</t>
  </si>
  <si>
    <t>Ipari Park</t>
  </si>
  <si>
    <t>Adósságkonszolidáció összesen</t>
  </si>
  <si>
    <t>2017-2018</t>
  </si>
  <si>
    <t>Egyéb</t>
  </si>
  <si>
    <t>Előirányzat 02/18</t>
  </si>
  <si>
    <t>Egyéb működési célú támogatások bevételei (bérkieg.)</t>
  </si>
  <si>
    <t>Működési célú központosított előirányzatok (kompenzáció)</t>
  </si>
  <si>
    <t>Helyi önkormányzatok kiegészítő támogatásai ( pótlékok)</t>
  </si>
  <si>
    <t xml:space="preserve">Egyéb működési célú átvett pénzeszköz </t>
  </si>
  <si>
    <t>2017. évi költségv.</t>
  </si>
  <si>
    <t>személyi</t>
  </si>
  <si>
    <t>Óvodai működtetési feladatok</t>
  </si>
  <si>
    <t>1</t>
  </si>
  <si>
    <t>2</t>
  </si>
  <si>
    <t>3</t>
  </si>
  <si>
    <t xml:space="preserve">   - Egyéb működési célú támogatások ÁH-n belülre </t>
  </si>
  <si>
    <t>Felhalmozási célú támogatások eredményszemléletű bevételei</t>
  </si>
  <si>
    <t>Óvodapedagógusok elismert létszáma(pótlólagos összeg)</t>
  </si>
  <si>
    <t>Bölcsődei kiegészítő támogatás</t>
  </si>
  <si>
    <t>Pedagógus szakképzettséggel rendelkező, óvodapedagógusok nevelő munkáját segítők száma</t>
  </si>
  <si>
    <t>Pedagógus szakképzettséggel rendelkező, óvodapedagógusok nevelő munkáját segítők száma(pótlólagos)</t>
  </si>
  <si>
    <t>Szociális ágazati összevont pótlék</t>
  </si>
  <si>
    <t>Középfokú végzettséggel rendelkező kisgyermeknevelők bölcsődei pótléka</t>
  </si>
  <si>
    <t>Kulturális illetménypótlék</t>
  </si>
  <si>
    <t>Óvodapedagógusok munkáját segítők kiegészítő támogatása</t>
  </si>
  <si>
    <t>Települési arculati kézikönyv elkészítésének támogatása</t>
  </si>
  <si>
    <t>Óvodai működtetés összesen</t>
  </si>
  <si>
    <t>2018. évi előirányzat</t>
  </si>
  <si>
    <t>2018. évi  módosított   02/18</t>
  </si>
  <si>
    <t>2018. évi  módosított   02/19</t>
  </si>
  <si>
    <t>2.1. melléklet az 7/2019. (IV.30.) önkormányzati rendelethez</t>
  </si>
  <si>
    <t xml:space="preserve">2.2. melléklet az 7/2019. (IV.30.) önkormányzati rendelethez     </t>
  </si>
  <si>
    <t>Tát Város Önkormányzat 2018. évi adósságot keletkeztető fejlesztési céljai</t>
  </si>
  <si>
    <t>9.1.  melléklet az 7 /2019. (IV.30.) önkormányzati rendelethez</t>
  </si>
  <si>
    <t>9.1.  melléklet az  7/2019. (IV.30.) önkormányzati rendelethez</t>
  </si>
  <si>
    <t>9.1. 2. melléklet az 7/2019. (IV.30.) önkormányzati rendelethez</t>
  </si>
  <si>
    <t>9.1.3. melléklet az 7/2019. (IV.30.) önkormányzati rendelethez</t>
  </si>
  <si>
    <t>9.2. melléklet az  7/2019. (IV.30.) önkormányzati rendelethez</t>
  </si>
  <si>
    <t>9.2.2. melléklet a 7 /2019. (IV.30.) önkormányzati rendelethez</t>
  </si>
  <si>
    <t>9.2.3. melléklet a 7/2019. (IV.30.) önkormányzati rendelethez</t>
  </si>
  <si>
    <t>9.3. melléklet a 7/2019. (IV.30.) önkormányzati rendelethez</t>
  </si>
  <si>
    <t>9.3. melléklet a  7/2019. (IV.30.) önkormányzati rendelethez</t>
  </si>
  <si>
    <t>9.3.2. melléklet az 7 /2019. (IV.30.) önkormányzati rendelethez</t>
  </si>
  <si>
    <t>9.3.3. melléklet az 7 /2019. (IV.30.) önkormányzati rendelethez</t>
  </si>
  <si>
    <t>9.4. melléklet az 7/2019. (IV.30.) önkormányzati rendelethez</t>
  </si>
  <si>
    <t>9.4. melléklet a 7 /2019. (IV.30.) önkormányzati rendelethez</t>
  </si>
  <si>
    <t>9.4.2. melléklet a 7 /2019. (IV.30.) önkormányzati rendelethez</t>
  </si>
  <si>
    <t>9.4.3. melléklet a 7 /2019. (IV.30.) önkormányzati rendelethez</t>
  </si>
  <si>
    <t>11. sz. melléklet a  7 /2019. (IV.30.) önkormányzati rendelethez</t>
  </si>
  <si>
    <t>12. sz. melléklet a  7/2019. (IV.30.) önkormányzati rendelethez</t>
  </si>
  <si>
    <t>13. sz. melléklet a 7 /2019. (IV.30.) önkormányzati rendelethez</t>
  </si>
  <si>
    <t>2018. ÉVRŐL</t>
  </si>
  <si>
    <t xml:space="preserve">2018. évi </t>
  </si>
  <si>
    <t>14. sz. melléklet a 7 /2019. (IV.30.) önkormányzati rendelethez</t>
  </si>
  <si>
    <t>15. sz. melléklet a 7 /2019. (IV.30.) önkormányzati rendelethez</t>
  </si>
  <si>
    <t>16. melléklet a 7 /2019. (IV.30.) önkormányzati rendelethez</t>
  </si>
  <si>
    <t>17. sz. mell.  a 7/2019. (IV.30.) önkormányzati rendelethez</t>
  </si>
  <si>
    <t>18. sz. mell. a 7/2019. (IV.30.) önkormányzati rendelethez</t>
  </si>
  <si>
    <t>21. sz. mell. a 7/2019. (IV.30.) önkormányzati rendelethez</t>
  </si>
  <si>
    <t xml:space="preserve">2018. eredeti         </t>
  </si>
  <si>
    <t xml:space="preserve">2018. 02/19 módosított       </t>
  </si>
  <si>
    <t xml:space="preserve">2018.02/19 módosított           </t>
  </si>
  <si>
    <t>22. sz. mell 7./2019. (IV.30.) önkormányzati rendelethez</t>
  </si>
  <si>
    <t xml:space="preserve">2018.         eredeti       </t>
  </si>
  <si>
    <t xml:space="preserve">2018.02/19 módosított     </t>
  </si>
  <si>
    <t>23. sz. mell. 7 /2019. (IV.30.) önkormányzati rendelethez</t>
  </si>
  <si>
    <t>2018. évben</t>
  </si>
  <si>
    <t>2018. ÉVI</t>
  </si>
  <si>
    <t>24. sz. melléklet a 7 /2018. (IV.30.) önkormányzati rendelethez</t>
  </si>
  <si>
    <t>Népszavazás 2018.</t>
  </si>
  <si>
    <t>Bérleti díjak</t>
  </si>
  <si>
    <t>2018. évi költségv.</t>
  </si>
  <si>
    <t>MÉRLEG 2018</t>
  </si>
  <si>
    <t>9.2.1. melléklet az 7/2019. (IV.30.) önkormányzati rendelethez</t>
  </si>
  <si>
    <t>Előirányzat 02/19</t>
  </si>
  <si>
    <t>Közfoglalkoztatott</t>
  </si>
  <si>
    <t>Egyéb felhalmozási célú átvett pénzeszköz (röntgen, Szero)</t>
  </si>
  <si>
    <t>Általános tartalék (KEOP )</t>
  </si>
  <si>
    <t>,</t>
  </si>
  <si>
    <t>2018.09. évi előirányzat</t>
  </si>
  <si>
    <t>Felhasználás
2017. XII.31-ig</t>
  </si>
  <si>
    <t xml:space="preserve">
2018. év utáni szükséglet
</t>
  </si>
  <si>
    <t>Zöld Város</t>
  </si>
  <si>
    <t>Bicikliút</t>
  </si>
  <si>
    <t>Külterületi utak</t>
  </si>
  <si>
    <t>Schmidt Telep vásárlás</t>
  </si>
  <si>
    <t>Felhasználás                                              
2017. XII.31-ig</t>
  </si>
  <si>
    <t xml:space="preserve">2018. év utáni szükséglet
</t>
  </si>
  <si>
    <t>Hivatal energetikai felújítás</t>
  </si>
  <si>
    <t>2018-2019</t>
  </si>
  <si>
    <t>2018.12. évi előirányzat</t>
  </si>
  <si>
    <t>Zola Fasor parkoló</t>
  </si>
  <si>
    <t>9. tájékoztató  tábla</t>
  </si>
  <si>
    <t>2020.</t>
  </si>
  <si>
    <t>2020. után</t>
  </si>
  <si>
    <t>2018. évi teljesítés</t>
  </si>
  <si>
    <t>2019után</t>
  </si>
  <si>
    <t>Önkormányzaton kívüli EU-s projektekhez történő hozzájárulás 2018. évi előirányzat</t>
  </si>
  <si>
    <t>Polgármesteri illetmény támogatása</t>
  </si>
  <si>
    <t>1.3 Szociális feladatok egyéb támogatása</t>
  </si>
  <si>
    <t>1.4 Kulturális feladatok támogatása</t>
  </si>
  <si>
    <t>Rendelkezésre bocsátott 2018</t>
  </si>
  <si>
    <t>Ténylegesen felhasznált összeg 2018</t>
  </si>
  <si>
    <t>Polgármesteri béremelés különbözetének támogatása</t>
  </si>
  <si>
    <t>2017. évről áthúzódó bérkompenzáció támogatása</t>
  </si>
  <si>
    <t>A költségvetési szerveknél foglalkoztatottak 2018.évi kompenzációja(1059/2015.(III.18.)Korm.hat)</t>
  </si>
  <si>
    <t>Szociális ágazatban kifizetett  eü kiegészítő pótlék</t>
  </si>
  <si>
    <t>Nemzetiségi pótlék</t>
  </si>
  <si>
    <t>Téli rezsicsökkentés</t>
  </si>
  <si>
    <t>2018 előtti kifizetés</t>
  </si>
  <si>
    <t>2020 után</t>
  </si>
  <si>
    <t>Egyéb működési célú támogatások bevételei  (Munkaügyi K..)</t>
  </si>
  <si>
    <t>Felhalm. célú visszatérítendő támogatások ÁH-n kívülről</t>
  </si>
  <si>
    <t>Felhalmozási célú támogatások államháztartáson belülről       (vis maior)</t>
  </si>
  <si>
    <t>Természetbeni juttatások</t>
  </si>
  <si>
    <t>Szociális étkezés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</si>
</sst>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F_t_-;\-* #,##0.00\ _F_t_-;_-* &quot;-&quot;??\ _F_t_-;_-@_-"/>
    <numFmt numFmtId="165" formatCode="#,###"/>
    <numFmt numFmtId="166" formatCode="#,##0.0"/>
    <numFmt numFmtId="167" formatCode="0.0"/>
    <numFmt numFmtId="168" formatCode="_-* #,##0\ _F_t_-;\-* #,##0\ _F_t_-;_-* &quot;-&quot;??\ _F_t_-;_-@_-"/>
  </numFmts>
  <fonts count="67" x14ac:knownFonts="1">
    <font>
      <sz val="10"/>
      <name val="Times New Roman CE"/>
      <charset val="238"/>
    </font>
    <font>
      <sz val="10"/>
      <name val="Times New Roman CE"/>
      <charset val="238"/>
    </font>
    <font>
      <sz val="11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i/>
      <sz val="10"/>
      <name val="Times New Roman CE"/>
      <family val="1"/>
      <charset val="238"/>
    </font>
    <font>
      <i/>
      <sz val="11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i/>
      <sz val="10"/>
      <name val="Times New Roman CE"/>
      <charset val="238"/>
    </font>
    <font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12"/>
      <color indexed="10"/>
      <name val="Times New Roman CE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  <font>
      <b/>
      <i/>
      <sz val="9"/>
      <name val="Times New Roman CE"/>
      <charset val="238"/>
    </font>
    <font>
      <b/>
      <sz val="9"/>
      <color indexed="8"/>
      <name val="Times New Roman"/>
      <family val="1"/>
      <charset val="238"/>
    </font>
    <font>
      <sz val="9"/>
      <name val="Times New Roman"/>
      <family val="1"/>
      <charset val="238"/>
    </font>
    <font>
      <b/>
      <sz val="14"/>
      <color indexed="10"/>
      <name val="Times New Roman CE"/>
      <charset val="238"/>
    </font>
    <font>
      <sz val="10"/>
      <name val="MS Sans Serif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1"/>
      <name val="Arial"/>
      <family val="2"/>
      <charset val="238"/>
    </font>
    <font>
      <sz val="10"/>
      <name val="Arial CE"/>
      <family val="2"/>
      <charset val="238"/>
    </font>
    <font>
      <b/>
      <sz val="10"/>
      <name val="MS Sans Serif"/>
      <family val="2"/>
      <charset val="238"/>
    </font>
    <font>
      <b/>
      <sz val="10"/>
      <name val="Arial CE"/>
      <family val="2"/>
      <charset val="238"/>
    </font>
    <font>
      <sz val="10"/>
      <name val="Arial CE"/>
      <charset val="238"/>
    </font>
    <font>
      <b/>
      <sz val="10"/>
      <name val="Arial CE"/>
      <charset val="238"/>
    </font>
    <font>
      <b/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b/>
      <i/>
      <sz val="9"/>
      <name val="Times New Roman CE"/>
      <family val="1"/>
      <charset val="238"/>
    </font>
    <font>
      <b/>
      <sz val="11"/>
      <name val="Times New Roman CE"/>
      <charset val="238"/>
    </font>
    <font>
      <b/>
      <i/>
      <sz val="8"/>
      <name val="Times New Roman CE"/>
      <family val="1"/>
      <charset val="238"/>
    </font>
    <font>
      <b/>
      <i/>
      <sz val="10"/>
      <name val="Times New Roman CE"/>
      <charset val="238"/>
    </font>
    <font>
      <b/>
      <sz val="12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  <charset val="238"/>
    </font>
    <font>
      <b/>
      <sz val="8"/>
      <name val="Arial"/>
      <family val="2"/>
      <charset val="238"/>
    </font>
    <font>
      <b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i/>
      <sz val="10"/>
      <color indexed="8"/>
      <name val="Times New Roman"/>
      <family val="1"/>
      <charset val="238"/>
    </font>
    <font>
      <b/>
      <sz val="8"/>
      <color indexed="8"/>
      <name val="Times New Roman"/>
      <family val="1"/>
      <charset val="238"/>
    </font>
    <font>
      <sz val="8"/>
      <color indexed="8"/>
      <name val="Times New Roman"/>
      <family val="1"/>
      <charset val="238"/>
    </font>
    <font>
      <sz val="8"/>
      <color indexed="53"/>
      <name val="Times New Roman CE"/>
      <charset val="238"/>
    </font>
    <font>
      <i/>
      <sz val="12"/>
      <name val="Times New Roman CE"/>
      <charset val="238"/>
    </font>
    <font>
      <b/>
      <i/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b/>
      <i/>
      <sz val="10"/>
      <name val="Arial"/>
      <family val="2"/>
      <charset val="238"/>
    </font>
    <font>
      <b/>
      <i/>
      <sz val="8"/>
      <name val="Times New Roman CE"/>
      <charset val="238"/>
    </font>
  </fonts>
  <fills count="10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26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17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/>
      <top/>
      <bottom style="hair">
        <color indexed="8"/>
      </bottom>
      <diagonal/>
    </border>
    <border>
      <left style="medium">
        <color indexed="64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medium">
        <color indexed="64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 style="medium">
        <color indexed="64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/>
      <top style="thin">
        <color indexed="8"/>
      </top>
      <bottom style="thin">
        <color indexed="8"/>
      </bottom>
      <diagonal/>
    </border>
    <border>
      <left style="hair">
        <color indexed="8"/>
      </left>
      <right/>
      <top/>
      <bottom/>
      <diagonal/>
    </border>
    <border>
      <left style="hair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/>
      <bottom style="thin">
        <color indexed="8"/>
      </bottom>
      <diagonal/>
    </border>
    <border>
      <left style="medium">
        <color indexed="64"/>
      </left>
      <right/>
      <top/>
      <bottom style="hair">
        <color indexed="8"/>
      </bottom>
      <diagonal/>
    </border>
    <border>
      <left style="medium">
        <color indexed="64"/>
      </left>
      <right/>
      <top style="hair">
        <color indexed="8"/>
      </top>
      <bottom style="hair">
        <color indexed="8"/>
      </bottom>
      <diagonal/>
    </border>
    <border>
      <left style="medium">
        <color indexed="64"/>
      </left>
      <right/>
      <top style="hair">
        <color indexed="8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hair">
        <color indexed="8"/>
      </right>
      <top style="medium">
        <color indexed="64"/>
      </top>
      <bottom style="hair">
        <color indexed="8"/>
      </bottom>
      <diagonal/>
    </border>
    <border>
      <left style="hair">
        <color indexed="8"/>
      </left>
      <right/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hair">
        <color indexed="8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medium">
        <color indexed="64"/>
      </left>
      <right style="hair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thin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/>
      <diagonal/>
    </border>
    <border>
      <left style="medium">
        <color indexed="64"/>
      </left>
      <right style="hair">
        <color indexed="8"/>
      </right>
      <top style="thin">
        <color indexed="8"/>
      </top>
      <bottom style="thin">
        <color indexed="64"/>
      </bottom>
      <diagonal/>
    </border>
    <border>
      <left style="hair">
        <color indexed="8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hair">
        <color indexed="8"/>
      </left>
      <right style="hair">
        <color indexed="8"/>
      </right>
      <top style="medium">
        <color indexed="8"/>
      </top>
      <bottom/>
      <diagonal/>
    </border>
    <border>
      <left style="hair">
        <color indexed="8"/>
      </left>
      <right/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/>
      <diagonal/>
    </border>
    <border>
      <left style="thin">
        <color indexed="64"/>
      </left>
      <right style="hair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/>
      <diagonal/>
    </border>
    <border>
      <left style="hair">
        <color indexed="8"/>
      </left>
      <right style="hair">
        <color indexed="8"/>
      </right>
      <top style="medium">
        <color indexed="64"/>
      </top>
      <bottom/>
      <diagonal/>
    </border>
    <border>
      <left style="thin">
        <color indexed="64"/>
      </left>
      <right style="hair">
        <color indexed="8"/>
      </right>
      <top/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 style="medium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hair">
        <color indexed="8"/>
      </left>
      <right/>
      <top style="thin">
        <color indexed="64"/>
      </top>
      <bottom/>
      <diagonal/>
    </border>
    <border>
      <left style="hair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8"/>
      </right>
      <top/>
      <bottom/>
      <diagonal/>
    </border>
    <border>
      <left style="hair">
        <color indexed="8"/>
      </left>
      <right style="medium">
        <color indexed="64"/>
      </right>
      <top style="hair">
        <color indexed="8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hair">
        <color indexed="8"/>
      </left>
      <right style="medium">
        <color indexed="64"/>
      </right>
      <top/>
      <bottom style="hair">
        <color indexed="8"/>
      </bottom>
      <diagonal/>
    </border>
    <border>
      <left style="hair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hair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medium">
        <color indexed="64"/>
      </right>
      <top/>
      <bottom/>
      <diagonal/>
    </border>
    <border>
      <left style="hair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hair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hair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hair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medium">
        <color indexed="8"/>
      </top>
      <bottom/>
      <diagonal/>
    </border>
    <border>
      <left style="medium">
        <color indexed="64"/>
      </left>
      <right style="hair">
        <color indexed="8"/>
      </right>
      <top style="thin">
        <color indexed="8"/>
      </top>
      <bottom style="medium">
        <color indexed="64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medium">
        <color indexed="64"/>
      </bottom>
      <diagonal/>
    </border>
    <border>
      <left style="hair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hair">
        <color indexed="8"/>
      </right>
      <top style="medium">
        <color indexed="64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medium">
        <color indexed="64"/>
      </top>
      <bottom style="thin">
        <color indexed="8"/>
      </bottom>
      <diagonal/>
    </border>
    <border>
      <left style="hair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</borders>
  <cellStyleXfs count="11">
    <xf numFmtId="0" fontId="0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32" fillId="0" borderId="0"/>
    <xf numFmtId="0" fontId="32" fillId="0" borderId="0"/>
    <xf numFmtId="0" fontId="10" fillId="0" borderId="0"/>
    <xf numFmtId="164" fontId="1" fillId="0" borderId="0" applyFont="0" applyFill="0" applyBorder="0" applyAlignment="0" applyProtection="0"/>
    <xf numFmtId="0" fontId="40" fillId="0" borderId="0"/>
    <xf numFmtId="0" fontId="34" fillId="0" borderId="0"/>
    <xf numFmtId="0" fontId="34" fillId="0" borderId="0"/>
    <xf numFmtId="0" fontId="34" fillId="0" borderId="0"/>
  </cellStyleXfs>
  <cellXfs count="1549">
    <xf numFmtId="0" fontId="0" fillId="0" borderId="0" xfId="0"/>
    <xf numFmtId="165" fontId="3" fillId="0" borderId="0" xfId="0" applyNumberFormat="1" applyFont="1" applyAlignment="1">
      <alignment vertical="center" wrapText="1"/>
    </xf>
    <xf numFmtId="0" fontId="0" fillId="0" borderId="0" xfId="0" applyAlignment="1">
      <alignment vertical="center" wrapText="1"/>
    </xf>
    <xf numFmtId="0" fontId="6" fillId="0" borderId="0" xfId="5" applyFont="1" applyAlignment="1">
      <alignment horizontal="center" vertical="center" wrapText="1"/>
    </xf>
    <xf numFmtId="0" fontId="6" fillId="0" borderId="0" xfId="5" applyFont="1" applyAlignment="1">
      <alignment vertical="center" wrapText="1"/>
    </xf>
    <xf numFmtId="0" fontId="17" fillId="0" borderId="1" xfId="5" applyFont="1" applyBorder="1" applyAlignment="1">
      <alignment horizontal="left" vertical="center" wrapText="1" indent="1"/>
    </xf>
    <xf numFmtId="0" fontId="17" fillId="0" borderId="2" xfId="5" applyFont="1" applyBorder="1" applyAlignment="1">
      <alignment horizontal="left" vertical="center" wrapText="1" indent="1"/>
    </xf>
    <xf numFmtId="0" fontId="17" fillId="0" borderId="3" xfId="5" applyFont="1" applyBorder="1" applyAlignment="1">
      <alignment horizontal="left" vertical="center" wrapText="1" indent="1"/>
    </xf>
    <xf numFmtId="0" fontId="17" fillId="0" borderId="4" xfId="5" applyFont="1" applyBorder="1" applyAlignment="1">
      <alignment horizontal="left" vertical="center" wrapText="1" indent="1"/>
    </xf>
    <xf numFmtId="0" fontId="17" fillId="0" borderId="5" xfId="5" applyFont="1" applyBorder="1" applyAlignment="1">
      <alignment horizontal="left" vertical="center" wrapText="1" indent="1"/>
    </xf>
    <xf numFmtId="0" fontId="17" fillId="0" borderId="6" xfId="5" applyFont="1" applyBorder="1" applyAlignment="1">
      <alignment horizontal="left" vertical="center" wrapText="1" indent="1"/>
    </xf>
    <xf numFmtId="49" fontId="17" fillId="0" borderId="7" xfId="5" applyNumberFormat="1" applyFont="1" applyBorder="1" applyAlignment="1">
      <alignment horizontal="left" vertical="center" wrapText="1" indent="1"/>
    </xf>
    <xf numFmtId="49" fontId="17" fillId="0" borderId="8" xfId="5" applyNumberFormat="1" applyFont="1" applyBorder="1" applyAlignment="1">
      <alignment horizontal="left" vertical="center" wrapText="1" indent="1"/>
    </xf>
    <xf numFmtId="49" fontId="17" fillId="0" borderId="9" xfId="5" applyNumberFormat="1" applyFont="1" applyBorder="1" applyAlignment="1">
      <alignment horizontal="left" vertical="center" wrapText="1" indent="1"/>
    </xf>
    <xf numFmtId="49" fontId="17" fillId="0" borderId="10" xfId="5" applyNumberFormat="1" applyFont="1" applyBorder="1" applyAlignment="1">
      <alignment horizontal="left" vertical="center" wrapText="1" indent="1"/>
    </xf>
    <xf numFmtId="49" fontId="17" fillId="0" borderId="11" xfId="5" applyNumberFormat="1" applyFont="1" applyBorder="1" applyAlignment="1">
      <alignment horizontal="left" vertical="center" wrapText="1" indent="1"/>
    </xf>
    <xf numFmtId="49" fontId="17" fillId="0" borderId="12" xfId="5" applyNumberFormat="1" applyFont="1" applyBorder="1" applyAlignment="1">
      <alignment horizontal="left" vertical="center" wrapText="1" indent="1"/>
    </xf>
    <xf numFmtId="0" fontId="17" fillId="0" borderId="0" xfId="5" applyFont="1" applyAlignment="1">
      <alignment horizontal="left" vertical="center" wrapText="1" indent="1"/>
    </xf>
    <xf numFmtId="0" fontId="16" fillId="0" borderId="13" xfId="5" applyFont="1" applyBorder="1" applyAlignment="1">
      <alignment horizontal="left" vertical="center" wrapText="1" indent="1"/>
    </xf>
    <xf numFmtId="0" fontId="16" fillId="0" borderId="14" xfId="5" applyFont="1" applyBorder="1" applyAlignment="1">
      <alignment horizontal="left" vertical="center" wrapText="1" indent="1"/>
    </xf>
    <xf numFmtId="0" fontId="16" fillId="0" borderId="15" xfId="5" applyFont="1" applyBorder="1" applyAlignment="1">
      <alignment horizontal="left" vertical="center" wrapText="1" indent="1"/>
    </xf>
    <xf numFmtId="0" fontId="7" fillId="0" borderId="13" xfId="5" applyFont="1" applyBorder="1" applyAlignment="1">
      <alignment horizontal="center" vertical="center" wrapText="1"/>
    </xf>
    <xf numFmtId="0" fontId="7" fillId="0" borderId="14" xfId="5" applyFont="1" applyBorder="1" applyAlignment="1">
      <alignment horizontal="center" vertical="center" wrapText="1"/>
    </xf>
    <xf numFmtId="165" fontId="17" fillId="0" borderId="2" xfId="0" applyNumberFormat="1" applyFont="1" applyBorder="1" applyAlignment="1" applyProtection="1">
      <alignment vertical="center" wrapText="1"/>
      <protection locked="0"/>
    </xf>
    <xf numFmtId="0" fontId="16" fillId="0" borderId="14" xfId="5" applyFont="1" applyBorder="1" applyAlignment="1">
      <alignment vertical="center" wrapText="1"/>
    </xf>
    <xf numFmtId="0" fontId="16" fillId="0" borderId="19" xfId="5" applyFont="1" applyBorder="1" applyAlignment="1">
      <alignment vertical="center" wrapText="1"/>
    </xf>
    <xf numFmtId="0" fontId="16" fillId="0" borderId="13" xfId="5" applyFont="1" applyBorder="1" applyAlignment="1">
      <alignment horizontal="center" vertical="center" wrapText="1"/>
    </xf>
    <xf numFmtId="0" fontId="16" fillId="0" borderId="14" xfId="5" applyFont="1" applyBorder="1" applyAlignment="1">
      <alignment horizontal="center" vertical="center" wrapText="1"/>
    </xf>
    <xf numFmtId="0" fontId="16" fillId="0" borderId="21" xfId="5" applyFont="1" applyBorder="1" applyAlignment="1">
      <alignment horizontal="center" vertical="center" wrapText="1"/>
    </xf>
    <xf numFmtId="0" fontId="7" fillId="0" borderId="21" xfId="5" applyFont="1" applyBorder="1" applyAlignment="1">
      <alignment horizontal="center" vertical="center" wrapText="1"/>
    </xf>
    <xf numFmtId="165" fontId="0" fillId="0" borderId="0" xfId="0" applyNumberFormat="1" applyAlignment="1">
      <alignment vertical="center" wrapText="1"/>
    </xf>
    <xf numFmtId="165" fontId="0" fillId="0" borderId="0" xfId="0" applyNumberFormat="1" applyAlignment="1">
      <alignment horizontal="center" vertical="center" wrapText="1"/>
    </xf>
    <xf numFmtId="165" fontId="4" fillId="0" borderId="0" xfId="0" applyNumberFormat="1" applyFont="1" applyAlignment="1">
      <alignment horizontal="center" vertical="center" wrapText="1"/>
    </xf>
    <xf numFmtId="0" fontId="0" fillId="0" borderId="0" xfId="0" applyAlignment="1">
      <alignment vertical="center"/>
    </xf>
    <xf numFmtId="165" fontId="5" fillId="0" borderId="0" xfId="0" applyNumberFormat="1" applyFont="1" applyAlignment="1">
      <alignment horizontal="right" wrapText="1"/>
    </xf>
    <xf numFmtId="165" fontId="7" fillId="0" borderId="21" xfId="0" applyNumberFormat="1" applyFont="1" applyBorder="1" applyAlignment="1">
      <alignment horizontal="center" vertical="center" wrapText="1"/>
    </xf>
    <xf numFmtId="165" fontId="16" fillId="0" borderId="22" xfId="0" applyNumberFormat="1" applyFont="1" applyBorder="1" applyAlignment="1">
      <alignment horizontal="center" vertical="center" wrapText="1"/>
    </xf>
    <xf numFmtId="165" fontId="16" fillId="0" borderId="23" xfId="0" applyNumberFormat="1" applyFont="1" applyBorder="1" applyAlignment="1">
      <alignment horizontal="center" vertical="center" wrapText="1"/>
    </xf>
    <xf numFmtId="165" fontId="4" fillId="0" borderId="0" xfId="0" applyNumberFormat="1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165" fontId="24" fillId="0" borderId="30" xfId="0" applyNumberFormat="1" applyFont="1" applyBorder="1" applyAlignment="1" applyProtection="1">
      <alignment horizontal="right" vertical="center" wrapText="1" indent="1"/>
      <protection locked="0"/>
    </xf>
    <xf numFmtId="165" fontId="24" fillId="0" borderId="2" xfId="0" applyNumberFormat="1" applyFont="1" applyBorder="1" applyAlignment="1" applyProtection="1">
      <alignment horizontal="right" vertical="center" wrapText="1" indent="1"/>
      <protection locked="0"/>
    </xf>
    <xf numFmtId="165" fontId="24" fillId="0" borderId="16" xfId="0" applyNumberFormat="1" applyFont="1" applyBorder="1" applyAlignment="1" applyProtection="1">
      <alignment horizontal="right" vertical="center" wrapText="1" indent="1"/>
      <protection locked="0"/>
    </xf>
    <xf numFmtId="165" fontId="24" fillId="0" borderId="32" xfId="0" applyNumberFormat="1" applyFont="1" applyBorder="1" applyAlignment="1" applyProtection="1">
      <alignment horizontal="right" vertical="center" wrapText="1" indent="1"/>
      <protection locked="0"/>
    </xf>
    <xf numFmtId="0" fontId="6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3" fontId="4" fillId="0" borderId="21" xfId="0" applyNumberFormat="1" applyFont="1" applyBorder="1" applyAlignment="1" applyProtection="1">
      <alignment horizontal="right" vertical="center" wrapText="1" indent="1"/>
      <protection locked="0"/>
    </xf>
    <xf numFmtId="0" fontId="23" fillId="0" borderId="14" xfId="5" applyFont="1" applyBorder="1" applyAlignment="1">
      <alignment horizontal="left" vertical="center" wrapText="1" indent="1"/>
    </xf>
    <xf numFmtId="0" fontId="24" fillId="0" borderId="23" xfId="5" applyFont="1" applyBorder="1" applyAlignment="1">
      <alignment horizontal="left" vertical="center" wrapText="1" indent="1"/>
    </xf>
    <xf numFmtId="0" fontId="17" fillId="0" borderId="2" xfId="5" applyFont="1" applyBorder="1" applyAlignment="1">
      <alignment horizontal="left" indent="6"/>
    </xf>
    <xf numFmtId="0" fontId="17" fillId="0" borderId="2" xfId="5" applyFont="1" applyBorder="1" applyAlignment="1">
      <alignment horizontal="left" vertical="center" wrapText="1" indent="6"/>
    </xf>
    <xf numFmtId="0" fontId="17" fillId="0" borderId="6" xfId="5" applyFont="1" applyBorder="1" applyAlignment="1">
      <alignment horizontal="left" vertical="center" wrapText="1" indent="6"/>
    </xf>
    <xf numFmtId="0" fontId="17" fillId="0" borderId="31" xfId="5" applyFont="1" applyBorder="1" applyAlignment="1">
      <alignment horizontal="left" vertical="center" wrapText="1" indent="6"/>
    </xf>
    <xf numFmtId="165" fontId="7" fillId="0" borderId="13" xfId="0" applyNumberFormat="1" applyFont="1" applyBorder="1" applyAlignment="1">
      <alignment horizontal="center" vertical="center" wrapText="1"/>
    </xf>
    <xf numFmtId="165" fontId="7" fillId="0" borderId="14" xfId="0" applyNumberFormat="1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165" fontId="3" fillId="0" borderId="0" xfId="0" applyNumberFormat="1" applyFont="1" applyAlignment="1">
      <alignment horizontal="left" vertical="center" wrapText="1"/>
    </xf>
    <xf numFmtId="165" fontId="15" fillId="0" borderId="0" xfId="0" applyNumberFormat="1" applyFont="1" applyAlignment="1">
      <alignment vertical="center" wrapText="1"/>
    </xf>
    <xf numFmtId="0" fontId="7" fillId="0" borderId="0" xfId="0" applyFont="1" applyAlignment="1">
      <alignment vertical="center"/>
    </xf>
    <xf numFmtId="0" fontId="5" fillId="0" borderId="0" xfId="0" applyFont="1" applyAlignment="1">
      <alignment horizontal="right"/>
    </xf>
    <xf numFmtId="0" fontId="7" fillId="0" borderId="19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7" fillId="0" borderId="38" xfId="0" applyFont="1" applyBorder="1" applyAlignment="1">
      <alignment horizontal="center" vertical="center" wrapText="1"/>
    </xf>
    <xf numFmtId="0" fontId="7" fillId="0" borderId="39" xfId="0" applyFont="1" applyBorder="1" applyAlignment="1">
      <alignment horizontal="center" vertical="center" wrapText="1"/>
    </xf>
    <xf numFmtId="165" fontId="7" fillId="0" borderId="40" xfId="0" applyNumberFormat="1" applyFont="1" applyBorder="1" applyAlignment="1">
      <alignment horizontal="center" vertical="center" wrapText="1"/>
    </xf>
    <xf numFmtId="0" fontId="23" fillId="0" borderId="14" xfId="0" applyFont="1" applyBorder="1" applyAlignment="1">
      <alignment horizontal="left" vertical="center" wrapText="1" indent="1"/>
    </xf>
    <xf numFmtId="0" fontId="22" fillId="0" borderId="13" xfId="0" applyFont="1" applyBorder="1" applyAlignment="1">
      <alignment horizontal="center" vertical="center" wrapText="1"/>
    </xf>
    <xf numFmtId="0" fontId="29" fillId="0" borderId="41" xfId="0" applyFont="1" applyBorder="1" applyAlignment="1">
      <alignment horizontal="left" wrapText="1" indent="1"/>
    </xf>
    <xf numFmtId="0" fontId="17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 indent="1"/>
    </xf>
    <xf numFmtId="0" fontId="17" fillId="0" borderId="0" xfId="0" applyFont="1" applyAlignment="1">
      <alignment horizontal="left" vertical="center" wrapText="1"/>
    </xf>
    <xf numFmtId="0" fontId="17" fillId="0" borderId="0" xfId="0" applyFont="1" applyAlignment="1">
      <alignment vertical="center" wrapText="1"/>
    </xf>
    <xf numFmtId="0" fontId="16" fillId="0" borderId="42" xfId="0" applyFont="1" applyBorder="1" applyAlignment="1">
      <alignment horizontal="center" vertical="center" wrapText="1"/>
    </xf>
    <xf numFmtId="0" fontId="7" fillId="0" borderId="4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left" vertical="center" wrapText="1" indent="1"/>
    </xf>
    <xf numFmtId="0" fontId="4" fillId="0" borderId="13" xfId="0" applyFont="1" applyBorder="1" applyAlignment="1">
      <alignment horizontal="left" vertical="center"/>
    </xf>
    <xf numFmtId="0" fontId="4" fillId="0" borderId="41" xfId="0" applyFont="1" applyBorder="1" applyAlignment="1">
      <alignment vertical="center" wrapText="1"/>
    </xf>
    <xf numFmtId="0" fontId="30" fillId="0" borderId="0" xfId="0" applyFont="1" applyAlignment="1" applyProtection="1">
      <alignment horizontal="right" vertical="top"/>
      <protection locked="0"/>
    </xf>
    <xf numFmtId="16" fontId="0" fillId="0" borderId="0" xfId="0" applyNumberFormat="1" applyAlignment="1">
      <alignment vertical="center" wrapText="1"/>
    </xf>
    <xf numFmtId="165" fontId="17" fillId="0" borderId="44" xfId="5" applyNumberFormat="1" applyFont="1" applyBorder="1" applyAlignment="1" applyProtection="1">
      <alignment horizontal="right" vertical="center" wrapText="1" indent="1"/>
      <protection locked="0"/>
    </xf>
    <xf numFmtId="165" fontId="17" fillId="0" borderId="40" xfId="5" applyNumberFormat="1" applyFont="1" applyBorder="1" applyAlignment="1" applyProtection="1">
      <alignment horizontal="right" vertical="center" wrapText="1" indent="1"/>
      <protection locked="0"/>
    </xf>
    <xf numFmtId="0" fontId="22" fillId="0" borderId="14" xfId="0" applyFont="1" applyBorder="1" applyAlignment="1">
      <alignment horizontal="left" vertical="center" wrapText="1" indent="1"/>
    </xf>
    <xf numFmtId="0" fontId="21" fillId="0" borderId="2" xfId="0" applyFont="1" applyBorder="1" applyAlignment="1">
      <alignment horizontal="left" vertical="center" wrapText="1" indent="1"/>
    </xf>
    <xf numFmtId="0" fontId="21" fillId="0" borderId="6" xfId="0" applyFont="1" applyBorder="1" applyAlignment="1">
      <alignment horizontal="left" vertical="center" wrapText="1" indent="1"/>
    </xf>
    <xf numFmtId="0" fontId="22" fillId="0" borderId="22" xfId="0" applyFont="1" applyBorder="1" applyAlignment="1">
      <alignment horizontal="left" vertical="center" wrapText="1" indent="1"/>
    </xf>
    <xf numFmtId="165" fontId="16" fillId="0" borderId="33" xfId="5" applyNumberFormat="1" applyFont="1" applyBorder="1" applyAlignment="1">
      <alignment horizontal="right" vertical="center" wrapText="1" indent="1"/>
    </xf>
    <xf numFmtId="165" fontId="16" fillId="0" borderId="21" xfId="5" applyNumberFormat="1" applyFont="1" applyBorder="1" applyAlignment="1">
      <alignment horizontal="right" vertical="center" wrapText="1" indent="1"/>
    </xf>
    <xf numFmtId="165" fontId="17" fillId="0" borderId="20" xfId="5" applyNumberFormat="1" applyFont="1" applyBorder="1" applyAlignment="1" applyProtection="1">
      <alignment horizontal="right" vertical="center" wrapText="1" indent="1"/>
      <protection locked="0"/>
    </xf>
    <xf numFmtId="165" fontId="17" fillId="0" borderId="16" xfId="5" applyNumberFormat="1" applyFont="1" applyBorder="1" applyAlignment="1" applyProtection="1">
      <alignment horizontal="right" vertical="center" wrapText="1" indent="1"/>
      <protection locked="0"/>
    </xf>
    <xf numFmtId="165" fontId="17" fillId="0" borderId="30" xfId="5" applyNumberFormat="1" applyFont="1" applyBorder="1" applyAlignment="1" applyProtection="1">
      <alignment horizontal="right" vertical="center" wrapText="1" indent="1"/>
      <protection locked="0"/>
    </xf>
    <xf numFmtId="165" fontId="17" fillId="0" borderId="18" xfId="5" applyNumberFormat="1" applyFont="1" applyBorder="1" applyAlignment="1" applyProtection="1">
      <alignment horizontal="right" vertical="center" wrapText="1" indent="1"/>
      <protection locked="0"/>
    </xf>
    <xf numFmtId="165" fontId="24" fillId="0" borderId="16" xfId="5" applyNumberFormat="1" applyFont="1" applyBorder="1" applyAlignment="1" applyProtection="1">
      <alignment horizontal="right" vertical="center" wrapText="1" indent="1"/>
      <protection locked="0"/>
    </xf>
    <xf numFmtId="165" fontId="23" fillId="0" borderId="21" xfId="5" applyNumberFormat="1" applyFont="1" applyBorder="1" applyAlignment="1">
      <alignment horizontal="right" vertical="center" wrapText="1" indent="1"/>
    </xf>
    <xf numFmtId="165" fontId="6" fillId="0" borderId="0" xfId="5" applyNumberFormat="1" applyFont="1" applyAlignment="1">
      <alignment horizontal="right" vertical="center" wrapText="1" indent="1"/>
    </xf>
    <xf numFmtId="165" fontId="17" fillId="0" borderId="32" xfId="5" applyNumberFormat="1" applyFont="1" applyBorder="1" applyAlignment="1" applyProtection="1">
      <alignment horizontal="right" vertical="center" wrapText="1" indent="1"/>
      <protection locked="0"/>
    </xf>
    <xf numFmtId="165" fontId="22" fillId="0" borderId="21" xfId="0" applyNumberFormat="1" applyFont="1" applyBorder="1" applyAlignment="1">
      <alignment horizontal="right" vertical="center" wrapText="1" indent="1"/>
    </xf>
    <xf numFmtId="165" fontId="17" fillId="0" borderId="16" xfId="0" applyNumberFormat="1" applyFont="1" applyBorder="1" applyAlignment="1" applyProtection="1">
      <alignment horizontal="right" vertical="center" wrapText="1" indent="1"/>
      <protection locked="0"/>
    </xf>
    <xf numFmtId="165" fontId="17" fillId="0" borderId="18" xfId="0" applyNumberFormat="1" applyFont="1" applyBorder="1" applyAlignment="1" applyProtection="1">
      <alignment horizontal="right" vertical="center" wrapText="1" indent="1"/>
      <protection locked="0"/>
    </xf>
    <xf numFmtId="165" fontId="23" fillId="0" borderId="21" xfId="0" applyNumberFormat="1" applyFont="1" applyBorder="1" applyAlignment="1">
      <alignment horizontal="right" vertical="center" wrapText="1" indent="1"/>
    </xf>
    <xf numFmtId="165" fontId="24" fillId="0" borderId="17" xfId="0" applyNumberFormat="1" applyFont="1" applyBorder="1" applyAlignment="1" applyProtection="1">
      <alignment horizontal="right" vertical="center" wrapText="1" indent="1"/>
      <protection locked="0"/>
    </xf>
    <xf numFmtId="165" fontId="6" fillId="0" borderId="0" xfId="0" applyNumberFormat="1" applyFont="1" applyAlignment="1">
      <alignment horizontal="centerContinuous" vertical="center" wrapText="1"/>
    </xf>
    <xf numFmtId="165" fontId="0" fillId="0" borderId="0" xfId="0" applyNumberFormat="1" applyAlignment="1">
      <alignment horizontal="centerContinuous" vertical="center"/>
    </xf>
    <xf numFmtId="165" fontId="5" fillId="0" borderId="0" xfId="0" applyNumberFormat="1" applyFont="1" applyAlignment="1">
      <alignment horizontal="right" vertical="center"/>
    </xf>
    <xf numFmtId="165" fontId="7" fillId="0" borderId="13" xfId="0" applyNumberFormat="1" applyFont="1" applyBorder="1" applyAlignment="1">
      <alignment horizontal="centerContinuous" vertical="center" wrapText="1"/>
    </xf>
    <xf numFmtId="165" fontId="7" fillId="0" borderId="14" xfId="0" applyNumberFormat="1" applyFont="1" applyBorder="1" applyAlignment="1">
      <alignment horizontal="centerContinuous" vertical="center" wrapText="1"/>
    </xf>
    <xf numFmtId="165" fontId="7" fillId="0" borderId="21" xfId="0" applyNumberFormat="1" applyFont="1" applyBorder="1" applyAlignment="1">
      <alignment horizontal="centerContinuous" vertical="center" wrapText="1"/>
    </xf>
    <xf numFmtId="165" fontId="23" fillId="0" borderId="25" xfId="0" applyNumberFormat="1" applyFont="1" applyBorder="1" applyAlignment="1">
      <alignment horizontal="center" vertical="center" wrapText="1"/>
    </xf>
    <xf numFmtId="165" fontId="23" fillId="0" borderId="13" xfId="0" applyNumberFormat="1" applyFont="1" applyBorder="1" applyAlignment="1">
      <alignment horizontal="center" vertical="center" wrapText="1"/>
    </xf>
    <xf numFmtId="165" fontId="23" fillId="0" borderId="14" xfId="0" applyNumberFormat="1" applyFont="1" applyBorder="1" applyAlignment="1">
      <alignment horizontal="center" vertical="center" wrapText="1"/>
    </xf>
    <xf numFmtId="165" fontId="23" fillId="0" borderId="21" xfId="0" applyNumberFormat="1" applyFont="1" applyBorder="1" applyAlignment="1">
      <alignment horizontal="center" vertical="center" wrapText="1"/>
    </xf>
    <xf numFmtId="165" fontId="23" fillId="0" borderId="0" xfId="0" applyNumberFormat="1" applyFont="1" applyAlignment="1">
      <alignment horizontal="center" vertical="center" wrapText="1"/>
    </xf>
    <xf numFmtId="165" fontId="23" fillId="0" borderId="21" xfId="0" applyNumberFormat="1" applyFont="1" applyBorder="1" applyAlignment="1" applyProtection="1">
      <alignment horizontal="right" vertical="center" wrapText="1" indent="1"/>
      <protection locked="0"/>
    </xf>
    <xf numFmtId="0" fontId="7" fillId="0" borderId="4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20" xfId="0" quotePrefix="1" applyFont="1" applyBorder="1" applyAlignment="1">
      <alignment horizontal="right" vertical="center" indent="1"/>
    </xf>
    <xf numFmtId="0" fontId="7" fillId="0" borderId="49" xfId="0" applyFont="1" applyBorder="1" applyAlignment="1">
      <alignment horizontal="right" vertical="center" indent="1"/>
    </xf>
    <xf numFmtId="0" fontId="7" fillId="0" borderId="33" xfId="0" applyFont="1" applyBorder="1" applyAlignment="1">
      <alignment horizontal="right" vertical="center" wrapText="1" indent="1"/>
    </xf>
    <xf numFmtId="165" fontId="7" fillId="0" borderId="40" xfId="0" applyNumberFormat="1" applyFont="1" applyBorder="1" applyAlignment="1">
      <alignment horizontal="right" vertical="center" wrapText="1" indent="1"/>
    </xf>
    <xf numFmtId="165" fontId="17" fillId="0" borderId="20" xfId="0" applyNumberFormat="1" applyFont="1" applyBorder="1" applyAlignment="1" applyProtection="1">
      <alignment horizontal="right" vertical="center" wrapText="1" indent="1"/>
      <protection locked="0"/>
    </xf>
    <xf numFmtId="165" fontId="17" fillId="0" borderId="17" xfId="0" applyNumberFormat="1" applyFont="1" applyBorder="1" applyAlignment="1" applyProtection="1">
      <alignment horizontal="right" vertical="center" wrapText="1" indent="1"/>
      <protection locked="0"/>
    </xf>
    <xf numFmtId="165" fontId="23" fillId="0" borderId="48" xfId="0" applyNumberFormat="1" applyFont="1" applyBorder="1" applyAlignment="1" applyProtection="1">
      <alignment horizontal="right" vertical="center" wrapText="1" indent="1"/>
      <protection locked="0"/>
    </xf>
    <xf numFmtId="165" fontId="23" fillId="0" borderId="48" xfId="0" applyNumberFormat="1" applyFont="1" applyBorder="1" applyAlignment="1">
      <alignment horizontal="right" vertical="center" wrapText="1" indent="1"/>
    </xf>
    <xf numFmtId="165" fontId="16" fillId="0" borderId="0" xfId="0" applyNumberFormat="1" applyFont="1" applyAlignment="1">
      <alignment horizontal="right" vertical="center" wrapText="1" indent="1"/>
    </xf>
    <xf numFmtId="0" fontId="17" fillId="0" borderId="0" xfId="0" applyFont="1" applyAlignment="1">
      <alignment horizontal="right" vertical="center" wrapText="1" indent="1"/>
    </xf>
    <xf numFmtId="165" fontId="16" fillId="0" borderId="48" xfId="0" applyNumberFormat="1" applyFont="1" applyBorder="1" applyAlignment="1">
      <alignment horizontal="right" vertical="center" wrapText="1" indent="1"/>
    </xf>
    <xf numFmtId="165" fontId="16" fillId="0" borderId="21" xfId="0" applyNumberFormat="1" applyFont="1" applyBorder="1" applyAlignment="1">
      <alignment horizontal="right" vertical="center" wrapText="1" indent="1"/>
    </xf>
    <xf numFmtId="0" fontId="0" fillId="0" borderId="0" xfId="0" applyAlignment="1">
      <alignment horizontal="right" vertical="center" wrapText="1" indent="1"/>
    </xf>
    <xf numFmtId="49" fontId="7" fillId="0" borderId="20" xfId="0" applyNumberFormat="1" applyFont="1" applyBorder="1" applyAlignment="1">
      <alignment horizontal="right" vertical="center"/>
    </xf>
    <xf numFmtId="49" fontId="7" fillId="0" borderId="49" xfId="0" applyNumberFormat="1" applyFont="1" applyBorder="1" applyAlignment="1">
      <alignment horizontal="right" vertical="center"/>
    </xf>
    <xf numFmtId="0" fontId="20" fillId="0" borderId="23" xfId="0" applyFont="1" applyBorder="1" applyAlignment="1">
      <alignment horizontal="left" vertical="center" wrapText="1" indent="1"/>
    </xf>
    <xf numFmtId="0" fontId="10" fillId="0" borderId="0" xfId="5"/>
    <xf numFmtId="0" fontId="10" fillId="0" borderId="0" xfId="5" applyAlignment="1">
      <alignment horizontal="right" vertical="center" indent="1"/>
    </xf>
    <xf numFmtId="165" fontId="24" fillId="0" borderId="18" xfId="5" applyNumberFormat="1" applyFont="1" applyBorder="1" applyAlignment="1" applyProtection="1">
      <alignment horizontal="right" vertical="center" wrapText="1" indent="1"/>
      <protection locked="0"/>
    </xf>
    <xf numFmtId="0" fontId="7" fillId="0" borderId="52" xfId="0" applyFont="1" applyBorder="1" applyAlignment="1">
      <alignment horizontal="center" vertical="center" wrapText="1"/>
    </xf>
    <xf numFmtId="0" fontId="7" fillId="0" borderId="42" xfId="0" applyFont="1" applyBorder="1" applyAlignment="1">
      <alignment horizontal="center" vertical="center" wrapText="1"/>
    </xf>
    <xf numFmtId="0" fontId="16" fillId="0" borderId="15" xfId="5" applyFont="1" applyBorder="1" applyAlignment="1">
      <alignment horizontal="center" vertical="center" wrapText="1"/>
    </xf>
    <xf numFmtId="0" fontId="16" fillId="0" borderId="19" xfId="5" applyFont="1" applyBorder="1" applyAlignment="1">
      <alignment horizontal="center" vertical="center" wrapText="1"/>
    </xf>
    <xf numFmtId="0" fontId="16" fillId="0" borderId="33" xfId="5" applyFont="1" applyBorder="1" applyAlignment="1">
      <alignment horizontal="center" vertical="center" wrapText="1"/>
    </xf>
    <xf numFmtId="165" fontId="17" fillId="0" borderId="30" xfId="5" applyNumberFormat="1" applyFont="1" applyBorder="1" applyAlignment="1">
      <alignment horizontal="right" vertical="center" wrapText="1" indent="1"/>
    </xf>
    <xf numFmtId="0" fontId="17" fillId="0" borderId="3" xfId="5" applyFont="1" applyBorder="1" applyAlignment="1">
      <alignment horizontal="left" vertical="center" wrapText="1" indent="6"/>
    </xf>
    <xf numFmtId="0" fontId="17" fillId="0" borderId="0" xfId="5" applyFont="1"/>
    <xf numFmtId="0" fontId="13" fillId="0" borderId="0" xfId="5" applyFont="1"/>
    <xf numFmtId="0" fontId="21" fillId="0" borderId="3" xfId="0" applyFont="1" applyBorder="1" applyAlignment="1">
      <alignment horizontal="left" wrapText="1" indent="1"/>
    </xf>
    <xf numFmtId="0" fontId="21" fillId="0" borderId="2" xfId="0" applyFont="1" applyBorder="1" applyAlignment="1">
      <alignment horizontal="left" wrapText="1" indent="1"/>
    </xf>
    <xf numFmtId="0" fontId="21" fillId="0" borderId="6" xfId="0" applyFont="1" applyBorder="1" applyAlignment="1">
      <alignment horizontal="left" wrapText="1" indent="1"/>
    </xf>
    <xf numFmtId="0" fontId="22" fillId="0" borderId="13" xfId="0" applyFont="1" applyBorder="1" applyAlignment="1">
      <alignment wrapText="1"/>
    </xf>
    <xf numFmtId="0" fontId="21" fillId="0" borderId="6" xfId="0" applyFont="1" applyBorder="1" applyAlignment="1">
      <alignment wrapText="1"/>
    </xf>
    <xf numFmtId="0" fontId="21" fillId="0" borderId="9" xfId="0" applyFont="1" applyBorder="1" applyAlignment="1">
      <alignment wrapText="1"/>
    </xf>
    <xf numFmtId="0" fontId="21" fillId="0" borderId="8" xfId="0" applyFont="1" applyBorder="1" applyAlignment="1">
      <alignment wrapText="1"/>
    </xf>
    <xf numFmtId="0" fontId="21" fillId="0" borderId="10" xfId="0" applyFont="1" applyBorder="1" applyAlignment="1">
      <alignment wrapText="1"/>
    </xf>
    <xf numFmtId="0" fontId="22" fillId="0" borderId="14" xfId="0" applyFont="1" applyBorder="1" applyAlignment="1">
      <alignment wrapText="1"/>
    </xf>
    <xf numFmtId="0" fontId="22" fillId="0" borderId="22" xfId="0" applyFont="1" applyBorder="1" applyAlignment="1">
      <alignment wrapText="1"/>
    </xf>
    <xf numFmtId="0" fontId="22" fillId="0" borderId="23" xfId="0" applyFont="1" applyBorder="1" applyAlignment="1">
      <alignment wrapText="1"/>
    </xf>
    <xf numFmtId="165" fontId="20" fillId="0" borderId="21" xfId="0" quotePrefix="1" applyNumberFormat="1" applyFont="1" applyBorder="1" applyAlignment="1">
      <alignment horizontal="right" vertical="center" wrapText="1" indent="1"/>
    </xf>
    <xf numFmtId="0" fontId="19" fillId="0" borderId="0" xfId="5" applyFont="1"/>
    <xf numFmtId="0" fontId="18" fillId="0" borderId="0" xfId="5" applyFont="1"/>
    <xf numFmtId="49" fontId="17" fillId="0" borderId="9" xfId="5" applyNumberFormat="1" applyFont="1" applyBorder="1" applyAlignment="1">
      <alignment horizontal="center" vertical="center" wrapText="1"/>
    </xf>
    <xf numFmtId="49" fontId="17" fillId="0" borderId="8" xfId="5" applyNumberFormat="1" applyFont="1" applyBorder="1" applyAlignment="1">
      <alignment horizontal="center" vertical="center" wrapText="1"/>
    </xf>
    <xf numFmtId="49" fontId="17" fillId="0" borderId="10" xfId="5" applyNumberFormat="1" applyFont="1" applyBorder="1" applyAlignment="1">
      <alignment horizontal="center" vertical="center" wrapText="1"/>
    </xf>
    <xf numFmtId="0" fontId="22" fillId="0" borderId="13" xfId="0" applyFont="1" applyBorder="1" applyAlignment="1">
      <alignment horizontal="center" wrapText="1"/>
    </xf>
    <xf numFmtId="0" fontId="21" fillId="0" borderId="9" xfId="0" applyFont="1" applyBorder="1" applyAlignment="1">
      <alignment horizontal="center" wrapText="1"/>
    </xf>
    <xf numFmtId="0" fontId="21" fillId="0" borderId="8" xfId="0" applyFont="1" applyBorder="1" applyAlignment="1">
      <alignment horizontal="center" wrapText="1"/>
    </xf>
    <xf numFmtId="0" fontId="21" fillId="0" borderId="10" xfId="0" applyFont="1" applyBorder="1" applyAlignment="1">
      <alignment horizontal="center" wrapText="1"/>
    </xf>
    <xf numFmtId="0" fontId="22" fillId="0" borderId="22" xfId="0" applyFont="1" applyBorder="1" applyAlignment="1">
      <alignment horizontal="center" wrapText="1"/>
    </xf>
    <xf numFmtId="49" fontId="17" fillId="0" borderId="11" xfId="5" applyNumberFormat="1" applyFont="1" applyBorder="1" applyAlignment="1">
      <alignment horizontal="center" vertical="center" wrapText="1"/>
    </xf>
    <xf numFmtId="49" fontId="17" fillId="0" borderId="7" xfId="5" applyNumberFormat="1" applyFont="1" applyBorder="1" applyAlignment="1">
      <alignment horizontal="center" vertical="center" wrapText="1"/>
    </xf>
    <xf numFmtId="49" fontId="17" fillId="0" borderId="12" xfId="5" applyNumberFormat="1" applyFont="1" applyBorder="1" applyAlignment="1">
      <alignment horizontal="center" vertical="center" wrapText="1"/>
    </xf>
    <xf numFmtId="0" fontId="22" fillId="0" borderId="22" xfId="0" applyFont="1" applyBorder="1" applyAlignment="1">
      <alignment horizontal="center" vertical="center" wrapText="1"/>
    </xf>
    <xf numFmtId="0" fontId="7" fillId="0" borderId="37" xfId="0" applyFont="1" applyBorder="1" applyAlignment="1">
      <alignment horizontal="center" vertical="center" wrapText="1"/>
    </xf>
    <xf numFmtId="49" fontId="24" fillId="0" borderId="11" xfId="0" applyNumberFormat="1" applyFont="1" applyBorder="1" applyAlignment="1">
      <alignment horizontal="center" vertical="center" wrapText="1"/>
    </xf>
    <xf numFmtId="49" fontId="24" fillId="0" borderId="8" xfId="0" applyNumberFormat="1" applyFont="1" applyBorder="1" applyAlignment="1">
      <alignment horizontal="center" vertical="center" wrapText="1"/>
    </xf>
    <xf numFmtId="49" fontId="24" fillId="0" borderId="9" xfId="0" applyNumberFormat="1" applyFont="1" applyBorder="1" applyAlignment="1">
      <alignment horizontal="center" vertical="center" wrapText="1"/>
    </xf>
    <xf numFmtId="0" fontId="24" fillId="0" borderId="3" xfId="5" applyFont="1" applyBorder="1" applyAlignment="1">
      <alignment horizontal="left" vertical="center" wrapText="1" indent="1"/>
    </xf>
    <xf numFmtId="0" fontId="24" fillId="0" borderId="2" xfId="5" applyFont="1" applyBorder="1" applyAlignment="1">
      <alignment horizontal="left" vertical="center" wrapText="1" indent="1"/>
    </xf>
    <xf numFmtId="0" fontId="24" fillId="0" borderId="23" xfId="5" quotePrefix="1" applyFont="1" applyBorder="1" applyAlignment="1">
      <alignment horizontal="left" vertical="center" wrapText="1" indent="1"/>
    </xf>
    <xf numFmtId="0" fontId="30" fillId="0" borderId="0" xfId="0" applyFont="1" applyAlignment="1">
      <alignment horizontal="right" vertical="top"/>
    </xf>
    <xf numFmtId="165" fontId="24" fillId="0" borderId="30" xfId="5" applyNumberFormat="1" applyFont="1" applyBorder="1" applyAlignment="1" applyProtection="1">
      <alignment horizontal="right" vertical="center" wrapText="1" indent="1"/>
      <protection locked="0"/>
    </xf>
    <xf numFmtId="165" fontId="16" fillId="0" borderId="21" xfId="5" applyNumberFormat="1" applyFont="1" applyBorder="1" applyAlignment="1" applyProtection="1">
      <alignment horizontal="right" vertical="center" wrapText="1" indent="1"/>
      <protection locked="0"/>
    </xf>
    <xf numFmtId="0" fontId="32" fillId="0" borderId="0" xfId="3"/>
    <xf numFmtId="3" fontId="34" fillId="0" borderId="59" xfId="3" applyNumberFormat="1" applyFont="1" applyBorder="1" applyAlignment="1">
      <alignment horizontal="center"/>
    </xf>
    <xf numFmtId="3" fontId="34" fillId="0" borderId="60" xfId="3" applyNumberFormat="1" applyFont="1" applyBorder="1"/>
    <xf numFmtId="3" fontId="34" fillId="0" borderId="30" xfId="3" applyNumberFormat="1" applyFont="1" applyBorder="1"/>
    <xf numFmtId="3" fontId="34" fillId="0" borderId="61" xfId="3" applyNumberFormat="1" applyFont="1" applyBorder="1" applyAlignment="1">
      <alignment horizontal="center"/>
    </xf>
    <xf numFmtId="3" fontId="34" fillId="0" borderId="62" xfId="3" applyNumberFormat="1" applyFont="1" applyBorder="1"/>
    <xf numFmtId="3" fontId="34" fillId="0" borderId="63" xfId="3" applyNumberFormat="1" applyFont="1" applyBorder="1" applyAlignment="1">
      <alignment horizontal="center"/>
    </xf>
    <xf numFmtId="3" fontId="34" fillId="0" borderId="64" xfId="3" applyNumberFormat="1" applyFont="1" applyBorder="1"/>
    <xf numFmtId="3" fontId="34" fillId="0" borderId="65" xfId="3" applyNumberFormat="1" applyFont="1" applyBorder="1" applyAlignment="1">
      <alignment horizontal="center"/>
    </xf>
    <xf numFmtId="3" fontId="34" fillId="0" borderId="16" xfId="3" applyNumberFormat="1" applyFont="1" applyBorder="1"/>
    <xf numFmtId="3" fontId="33" fillId="0" borderId="42" xfId="3" applyNumberFormat="1" applyFont="1" applyBorder="1" applyAlignment="1">
      <alignment horizontal="center"/>
    </xf>
    <xf numFmtId="3" fontId="33" fillId="0" borderId="0" xfId="3" applyNumberFormat="1" applyFont="1" applyAlignment="1">
      <alignment horizontal="center"/>
    </xf>
    <xf numFmtId="3" fontId="34" fillId="0" borderId="69" xfId="3" applyNumberFormat="1" applyFont="1" applyBorder="1" applyAlignment="1">
      <alignment horizontal="center"/>
    </xf>
    <xf numFmtId="3" fontId="34" fillId="0" borderId="70" xfId="3" applyNumberFormat="1" applyFont="1" applyBorder="1"/>
    <xf numFmtId="3" fontId="34" fillId="0" borderId="66" xfId="3" applyNumberFormat="1" applyFont="1" applyBorder="1"/>
    <xf numFmtId="3" fontId="33" fillId="0" borderId="0" xfId="3" applyNumberFormat="1" applyFont="1"/>
    <xf numFmtId="3" fontId="34" fillId="0" borderId="71" xfId="3" applyNumberFormat="1" applyFont="1" applyBorder="1" applyAlignment="1">
      <alignment horizontal="center"/>
    </xf>
    <xf numFmtId="3" fontId="34" fillId="0" borderId="72" xfId="3" applyNumberFormat="1" applyFont="1" applyBorder="1" applyAlignment="1">
      <alignment horizontal="center"/>
    </xf>
    <xf numFmtId="3" fontId="34" fillId="0" borderId="73" xfId="3" applyNumberFormat="1" applyFont="1" applyBorder="1" applyAlignment="1">
      <alignment horizontal="center"/>
    </xf>
    <xf numFmtId="3" fontId="34" fillId="0" borderId="18" xfId="3" applyNumberFormat="1" applyFont="1" applyBorder="1"/>
    <xf numFmtId="3" fontId="34" fillId="0" borderId="74" xfId="3" applyNumberFormat="1" applyFont="1" applyBorder="1" applyAlignment="1">
      <alignment horizontal="center"/>
    </xf>
    <xf numFmtId="3" fontId="34" fillId="0" borderId="47" xfId="3" applyNumberFormat="1" applyFont="1" applyBorder="1" applyAlignment="1">
      <alignment horizontal="center"/>
    </xf>
    <xf numFmtId="3" fontId="34" fillId="0" borderId="30" xfId="3" applyNumberFormat="1" applyFont="1" applyBorder="1" applyAlignment="1">
      <alignment horizontal="right"/>
    </xf>
    <xf numFmtId="3" fontId="34" fillId="0" borderId="17" xfId="3" applyNumberFormat="1" applyFont="1" applyBorder="1" applyAlignment="1">
      <alignment horizontal="right"/>
    </xf>
    <xf numFmtId="3" fontId="34" fillId="0" borderId="75" xfId="3" applyNumberFormat="1" applyFont="1" applyBorder="1" applyAlignment="1">
      <alignment horizontal="center"/>
    </xf>
    <xf numFmtId="3" fontId="32" fillId="0" borderId="76" xfId="3" applyNumberFormat="1" applyBorder="1" applyAlignment="1">
      <alignment horizontal="center"/>
    </xf>
    <xf numFmtId="3" fontId="37" fillId="0" borderId="77" xfId="3" applyNumberFormat="1" applyFont="1" applyBorder="1"/>
    <xf numFmtId="3" fontId="32" fillId="0" borderId="61" xfId="3" applyNumberFormat="1" applyBorder="1" applyAlignment="1">
      <alignment horizontal="center"/>
    </xf>
    <xf numFmtId="3" fontId="37" fillId="0" borderId="62" xfId="3" applyNumberFormat="1" applyFont="1" applyBorder="1"/>
    <xf numFmtId="3" fontId="37" fillId="0" borderId="26" xfId="3" applyNumberFormat="1" applyFont="1" applyBorder="1"/>
    <xf numFmtId="3" fontId="38" fillId="0" borderId="47" xfId="3" applyNumberFormat="1" applyFont="1" applyBorder="1" applyAlignment="1">
      <alignment horizontal="center"/>
    </xf>
    <xf numFmtId="3" fontId="37" fillId="0" borderId="60" xfId="3" applyNumberFormat="1" applyFont="1" applyBorder="1"/>
    <xf numFmtId="3" fontId="40" fillId="0" borderId="80" xfId="3" applyNumberFormat="1" applyFont="1" applyBorder="1"/>
    <xf numFmtId="3" fontId="40" fillId="0" borderId="26" xfId="3" applyNumberFormat="1" applyFont="1" applyBorder="1"/>
    <xf numFmtId="3" fontId="38" fillId="0" borderId="74" xfId="3" applyNumberFormat="1" applyFont="1" applyBorder="1" applyAlignment="1">
      <alignment horizontal="center"/>
    </xf>
    <xf numFmtId="3" fontId="39" fillId="0" borderId="81" xfId="3" applyNumberFormat="1" applyFont="1" applyBorder="1"/>
    <xf numFmtId="3" fontId="39" fillId="0" borderId="58" xfId="3" applyNumberFormat="1" applyFont="1" applyBorder="1"/>
    <xf numFmtId="3" fontId="32" fillId="0" borderId="82" xfId="3" applyNumberFormat="1" applyBorder="1" applyAlignment="1">
      <alignment horizontal="center"/>
    </xf>
    <xf numFmtId="3" fontId="37" fillId="0" borderId="27" xfId="3" applyNumberFormat="1" applyFont="1" applyBorder="1"/>
    <xf numFmtId="3" fontId="32" fillId="0" borderId="59" xfId="3" applyNumberFormat="1" applyBorder="1" applyAlignment="1">
      <alignment horizontal="center"/>
    </xf>
    <xf numFmtId="3" fontId="38" fillId="0" borderId="84" xfId="3" applyNumberFormat="1" applyFont="1" applyBorder="1" applyAlignment="1">
      <alignment horizontal="center"/>
    </xf>
    <xf numFmtId="3" fontId="38" fillId="0" borderId="0" xfId="3" applyNumberFormat="1" applyFont="1" applyAlignment="1">
      <alignment horizontal="center"/>
    </xf>
    <xf numFmtId="3" fontId="39" fillId="0" borderId="0" xfId="3" applyNumberFormat="1" applyFont="1"/>
    <xf numFmtId="3" fontId="34" fillId="0" borderId="86" xfId="3" applyNumberFormat="1" applyFont="1" applyBorder="1" applyAlignment="1">
      <alignment horizontal="right"/>
    </xf>
    <xf numFmtId="3" fontId="32" fillId="0" borderId="59" xfId="4" applyNumberFormat="1" applyBorder="1" applyAlignment="1">
      <alignment horizontal="center"/>
    </xf>
    <xf numFmtId="3" fontId="37" fillId="0" borderId="88" xfId="4" applyNumberFormat="1" applyFont="1" applyBorder="1"/>
    <xf numFmtId="3" fontId="37" fillId="0" borderId="89" xfId="4" applyNumberFormat="1" applyFont="1" applyBorder="1"/>
    <xf numFmtId="3" fontId="37" fillId="0" borderId="26" xfId="4" applyNumberFormat="1" applyFont="1" applyBorder="1"/>
    <xf numFmtId="3" fontId="32" fillId="0" borderId="61" xfId="4" applyNumberFormat="1" applyBorder="1" applyAlignment="1">
      <alignment horizontal="center"/>
    </xf>
    <xf numFmtId="3" fontId="37" fillId="0" borderId="90" xfId="4" applyNumberFormat="1" applyFont="1" applyBorder="1"/>
    <xf numFmtId="3" fontId="37" fillId="0" borderId="91" xfId="4" applyNumberFormat="1" applyFont="1" applyBorder="1"/>
    <xf numFmtId="3" fontId="32" fillId="0" borderId="63" xfId="4" applyNumberFormat="1" applyBorder="1" applyAlignment="1">
      <alignment horizontal="center"/>
    </xf>
    <xf numFmtId="3" fontId="37" fillId="0" borderId="92" xfId="4" applyNumberFormat="1" applyFont="1" applyBorder="1"/>
    <xf numFmtId="3" fontId="32" fillId="0" borderId="65" xfId="4" applyNumberFormat="1" applyBorder="1" applyAlignment="1">
      <alignment horizontal="center"/>
    </xf>
    <xf numFmtId="3" fontId="38" fillId="0" borderId="84" xfId="4" quotePrefix="1" applyNumberFormat="1" applyFont="1" applyBorder="1" applyAlignment="1">
      <alignment horizontal="center"/>
    </xf>
    <xf numFmtId="3" fontId="38" fillId="0" borderId="95" xfId="4" quotePrefix="1" applyNumberFormat="1" applyFont="1" applyBorder="1" applyAlignment="1">
      <alignment horizontal="center"/>
    </xf>
    <xf numFmtId="0" fontId="32" fillId="0" borderId="83" xfId="4" applyBorder="1" applyAlignment="1">
      <alignment vertical="center"/>
    </xf>
    <xf numFmtId="3" fontId="37" fillId="0" borderId="78" xfId="4" applyNumberFormat="1" applyFont="1" applyBorder="1"/>
    <xf numFmtId="3" fontId="38" fillId="0" borderId="93" xfId="4" applyNumberFormat="1" applyFont="1" applyBorder="1" applyAlignment="1">
      <alignment horizontal="center"/>
    </xf>
    <xf numFmtId="3" fontId="39" fillId="0" borderId="98" xfId="4" applyNumberFormat="1" applyFont="1" applyBorder="1"/>
    <xf numFmtId="3" fontId="34" fillId="0" borderId="30" xfId="4" applyNumberFormat="1" applyFont="1" applyBorder="1" applyAlignment="1">
      <alignment horizontal="right"/>
    </xf>
    <xf numFmtId="3" fontId="34" fillId="0" borderId="16" xfId="4" applyNumberFormat="1" applyFont="1" applyBorder="1" applyAlignment="1">
      <alignment horizontal="right"/>
    </xf>
    <xf numFmtId="3" fontId="38" fillId="0" borderId="42" xfId="4" quotePrefix="1" applyNumberFormat="1" applyFont="1" applyBorder="1" applyAlignment="1">
      <alignment horizontal="center"/>
    </xf>
    <xf numFmtId="3" fontId="39" fillId="0" borderId="34" xfId="4" applyNumberFormat="1" applyFont="1" applyBorder="1"/>
    <xf numFmtId="3" fontId="38" fillId="0" borderId="0" xfId="4" quotePrefix="1" applyNumberFormat="1" applyFont="1" applyAlignment="1">
      <alignment horizontal="center"/>
    </xf>
    <xf numFmtId="3" fontId="39" fillId="0" borderId="0" xfId="4" applyNumberFormat="1" applyFont="1"/>
    <xf numFmtId="0" fontId="32" fillId="0" borderId="0" xfId="4"/>
    <xf numFmtId="3" fontId="32" fillId="0" borderId="76" xfId="4" applyNumberFormat="1" applyBorder="1" applyAlignment="1">
      <alignment horizontal="center"/>
    </xf>
    <xf numFmtId="3" fontId="32" fillId="0" borderId="0" xfId="4" applyNumberFormat="1" applyAlignment="1">
      <alignment horizontal="center"/>
    </xf>
    <xf numFmtId="3" fontId="32" fillId="0" borderId="0" xfId="4" applyNumberFormat="1"/>
    <xf numFmtId="3" fontId="0" fillId="0" borderId="0" xfId="0" applyNumberFormat="1"/>
    <xf numFmtId="0" fontId="0" fillId="0" borderId="104" xfId="0" applyBorder="1"/>
    <xf numFmtId="165" fontId="3" fillId="0" borderId="2" xfId="0" applyNumberFormat="1" applyFont="1" applyBorder="1" applyAlignment="1" applyProtection="1">
      <alignment vertical="center" wrapText="1"/>
      <protection locked="0"/>
    </xf>
    <xf numFmtId="49" fontId="3" fillId="0" borderId="2" xfId="0" applyNumberFormat="1" applyFont="1" applyBorder="1" applyAlignment="1" applyProtection="1">
      <alignment horizontal="center" vertical="center" wrapText="1"/>
      <protection locked="0"/>
    </xf>
    <xf numFmtId="165" fontId="3" fillId="0" borderId="16" xfId="0" applyNumberFormat="1" applyFont="1" applyBorder="1" applyAlignment="1">
      <alignment vertical="center" wrapText="1"/>
    </xf>
    <xf numFmtId="0" fontId="21" fillId="0" borderId="1" xfId="0" applyFont="1" applyBorder="1" applyAlignment="1">
      <alignment horizontal="left" wrapText="1" indent="1"/>
    </xf>
    <xf numFmtId="165" fontId="24" fillId="0" borderId="17" xfId="5" applyNumberFormat="1" applyFont="1" applyBorder="1" applyAlignment="1" applyProtection="1">
      <alignment horizontal="right" vertical="center" wrapText="1" indent="1"/>
      <protection locked="0"/>
    </xf>
    <xf numFmtId="0" fontId="16" fillId="0" borderId="34" xfId="5" applyFont="1" applyBorder="1" applyAlignment="1">
      <alignment vertical="center" wrapText="1"/>
    </xf>
    <xf numFmtId="0" fontId="23" fillId="0" borderId="34" xfId="5" applyFont="1" applyBorder="1" applyAlignment="1">
      <alignment horizontal="left" vertical="center" wrapText="1" indent="1"/>
    </xf>
    <xf numFmtId="165" fontId="7" fillId="0" borderId="41" xfId="0" applyNumberFormat="1" applyFont="1" applyBorder="1" applyAlignment="1">
      <alignment horizontal="centerContinuous" vertical="center" wrapText="1"/>
    </xf>
    <xf numFmtId="165" fontId="23" fillId="0" borderId="41" xfId="0" applyNumberFormat="1" applyFont="1" applyBorder="1" applyAlignment="1">
      <alignment horizontal="center" vertical="center" wrapText="1"/>
    </xf>
    <xf numFmtId="165" fontId="7" fillId="0" borderId="43" xfId="0" applyNumberFormat="1" applyFont="1" applyBorder="1" applyAlignment="1">
      <alignment horizontal="centerContinuous" vertical="center" wrapText="1"/>
    </xf>
    <xf numFmtId="165" fontId="23" fillId="0" borderId="43" xfId="0" applyNumberFormat="1" applyFont="1" applyBorder="1" applyAlignment="1">
      <alignment horizontal="center" vertical="center" wrapText="1"/>
    </xf>
    <xf numFmtId="165" fontId="31" fillId="0" borderId="0" xfId="0" applyNumberFormat="1" applyFont="1" applyAlignment="1">
      <alignment horizontal="center" vertical="center" wrapText="1"/>
    </xf>
    <xf numFmtId="0" fontId="24" fillId="0" borderId="11" xfId="0" applyFont="1" applyBorder="1" applyAlignment="1">
      <alignment horizontal="right" vertical="center" indent="1"/>
    </xf>
    <xf numFmtId="0" fontId="24" fillId="0" borderId="4" xfId="0" applyFont="1" applyBorder="1" applyAlignment="1" applyProtection="1">
      <alignment horizontal="left" vertical="center" indent="1"/>
      <protection locked="0"/>
    </xf>
    <xf numFmtId="0" fontId="24" fillId="0" borderId="8" xfId="0" applyFont="1" applyBorder="1" applyAlignment="1">
      <alignment horizontal="right" vertical="center" indent="1"/>
    </xf>
    <xf numFmtId="0" fontId="24" fillId="0" borderId="2" xfId="0" applyFont="1" applyBorder="1" applyAlignment="1" applyProtection="1">
      <alignment horizontal="left" vertical="center" indent="1"/>
      <protection locked="0"/>
    </xf>
    <xf numFmtId="0" fontId="24" fillId="0" borderId="3" xfId="0" applyFont="1" applyBorder="1" applyAlignment="1" applyProtection="1">
      <alignment horizontal="left" vertical="center" indent="1"/>
      <protection locked="0"/>
    </xf>
    <xf numFmtId="0" fontId="2" fillId="0" borderId="0" xfId="5" applyFont="1"/>
    <xf numFmtId="165" fontId="42" fillId="0" borderId="0" xfId="5" applyNumberFormat="1" applyFont="1" applyAlignment="1">
      <alignment horizontal="centerContinuous" vertical="center"/>
    </xf>
    <xf numFmtId="0" fontId="43" fillId="0" borderId="0" xfId="0" applyFont="1"/>
    <xf numFmtId="0" fontId="13" fillId="0" borderId="13" xfId="5" applyFont="1" applyBorder="1" applyAlignment="1">
      <alignment horizontal="center" vertical="center"/>
    </xf>
    <xf numFmtId="0" fontId="13" fillId="0" borderId="14" xfId="5" applyFont="1" applyBorder="1" applyAlignment="1">
      <alignment horizontal="center" vertical="center"/>
    </xf>
    <xf numFmtId="0" fontId="13" fillId="0" borderId="21" xfId="5" applyFont="1" applyBorder="1" applyAlignment="1">
      <alignment horizontal="center" vertical="center"/>
    </xf>
    <xf numFmtId="0" fontId="13" fillId="0" borderId="9" xfId="5" applyFont="1" applyBorder="1" applyAlignment="1">
      <alignment horizontal="center" vertical="center"/>
    </xf>
    <xf numFmtId="0" fontId="13" fillId="0" borderId="3" xfId="5" applyFont="1" applyBorder="1" applyProtection="1">
      <protection locked="0"/>
    </xf>
    <xf numFmtId="168" fontId="13" fillId="0" borderId="3" xfId="6" applyNumberFormat="1" applyFont="1" applyBorder="1" applyProtection="1">
      <protection locked="0"/>
    </xf>
    <xf numFmtId="168" fontId="13" fillId="0" borderId="30" xfId="6" applyNumberFormat="1" applyFont="1" applyBorder="1"/>
    <xf numFmtId="0" fontId="13" fillId="0" borderId="8" xfId="5" applyFont="1" applyBorder="1" applyAlignment="1">
      <alignment horizontal="center" vertical="center"/>
    </xf>
    <xf numFmtId="0" fontId="13" fillId="0" borderId="2" xfId="5" applyFont="1" applyBorder="1" applyProtection="1">
      <protection locked="0"/>
    </xf>
    <xf numFmtId="168" fontId="13" fillId="0" borderId="2" xfId="6" applyNumberFormat="1" applyFont="1" applyBorder="1" applyProtection="1">
      <protection locked="0"/>
    </xf>
    <xf numFmtId="168" fontId="13" fillId="0" borderId="16" xfId="6" applyNumberFormat="1" applyFont="1" applyBorder="1"/>
    <xf numFmtId="0" fontId="13" fillId="0" borderId="10" xfId="5" applyFont="1" applyBorder="1" applyAlignment="1">
      <alignment horizontal="center" vertical="center"/>
    </xf>
    <xf numFmtId="0" fontId="13" fillId="0" borderId="6" xfId="5" applyFont="1" applyBorder="1" applyProtection="1">
      <protection locked="0"/>
    </xf>
    <xf numFmtId="168" fontId="13" fillId="0" borderId="6" xfId="6" applyNumberFormat="1" applyFont="1" applyBorder="1" applyProtection="1">
      <protection locked="0"/>
    </xf>
    <xf numFmtId="0" fontId="26" fillId="0" borderId="13" xfId="5" applyFont="1" applyBorder="1" applyAlignment="1">
      <alignment horizontal="center" vertical="center"/>
    </xf>
    <xf numFmtId="0" fontId="26" fillId="0" borderId="14" xfId="5" applyFont="1" applyBorder="1"/>
    <xf numFmtId="168" fontId="26" fillId="0" borderId="14" xfId="5" applyNumberFormat="1" applyFont="1" applyBorder="1"/>
    <xf numFmtId="168" fontId="26" fillId="0" borderId="21" xfId="5" applyNumberFormat="1" applyFont="1" applyBorder="1"/>
    <xf numFmtId="0" fontId="45" fillId="0" borderId="0" xfId="5" applyFont="1"/>
    <xf numFmtId="0" fontId="46" fillId="0" borderId="0" xfId="0" applyFont="1" applyAlignment="1">
      <alignment horizontal="right"/>
    </xf>
    <xf numFmtId="0" fontId="23" fillId="0" borderId="11" xfId="5" applyFont="1" applyBorder="1" applyAlignment="1">
      <alignment horizontal="center" vertical="center" wrapText="1"/>
    </xf>
    <xf numFmtId="0" fontId="23" fillId="0" borderId="4" xfId="5" applyFont="1" applyBorder="1" applyAlignment="1">
      <alignment horizontal="center" vertical="center" wrapText="1"/>
    </xf>
    <xf numFmtId="0" fontId="23" fillId="0" borderId="20" xfId="5" applyFont="1" applyBorder="1" applyAlignment="1">
      <alignment horizontal="center" vertical="center" wrapText="1"/>
    </xf>
    <xf numFmtId="0" fontId="24" fillId="0" borderId="13" xfId="5" applyFont="1" applyBorder="1" applyAlignment="1">
      <alignment horizontal="center" vertical="center"/>
    </xf>
    <xf numFmtId="0" fontId="24" fillId="0" borderId="14" xfId="5" applyFont="1" applyBorder="1" applyAlignment="1">
      <alignment horizontal="center" vertical="center"/>
    </xf>
    <xf numFmtId="0" fontId="24" fillId="0" borderId="21" xfId="5" applyFont="1" applyBorder="1" applyAlignment="1">
      <alignment horizontal="center" vertical="center"/>
    </xf>
    <xf numFmtId="0" fontId="24" fillId="0" borderId="11" xfId="5" applyFont="1" applyBorder="1" applyAlignment="1">
      <alignment horizontal="center" vertical="center"/>
    </xf>
    <xf numFmtId="0" fontId="24" fillId="0" borderId="3" xfId="5" applyFont="1" applyBorder="1"/>
    <xf numFmtId="168" fontId="24" fillId="0" borderId="119" xfId="6" applyNumberFormat="1" applyFont="1" applyBorder="1" applyProtection="1">
      <protection locked="0"/>
    </xf>
    <xf numFmtId="0" fontId="24" fillId="0" borderId="8" xfId="5" applyFont="1" applyBorder="1" applyAlignment="1">
      <alignment horizontal="center" vertical="center"/>
    </xf>
    <xf numFmtId="0" fontId="30" fillId="0" borderId="2" xfId="0" applyFont="1" applyBorder="1" applyAlignment="1">
      <alignment horizontal="justify" wrapText="1"/>
    </xf>
    <xf numFmtId="168" fontId="24" fillId="0" borderId="44" xfId="6" applyNumberFormat="1" applyFont="1" applyBorder="1" applyProtection="1">
      <protection locked="0"/>
    </xf>
    <xf numFmtId="0" fontId="30" fillId="0" borderId="2" xfId="0" applyFont="1" applyBorder="1" applyAlignment="1">
      <alignment wrapText="1"/>
    </xf>
    <xf numFmtId="0" fontId="24" fillId="0" borderId="10" xfId="5" applyFont="1" applyBorder="1" applyAlignment="1">
      <alignment horizontal="center" vertical="center"/>
    </xf>
    <xf numFmtId="168" fontId="24" fillId="0" borderId="40" xfId="6" applyNumberFormat="1" applyFont="1" applyBorder="1" applyProtection="1">
      <protection locked="0"/>
    </xf>
    <xf numFmtId="0" fontId="30" fillId="0" borderId="31" xfId="0" applyFont="1" applyBorder="1" applyAlignment="1">
      <alignment wrapText="1"/>
    </xf>
    <xf numFmtId="168" fontId="23" fillId="0" borderId="21" xfId="6" applyNumberFormat="1" applyFont="1" applyBorder="1"/>
    <xf numFmtId="0" fontId="24" fillId="0" borderId="4" xfId="5" applyFont="1" applyBorder="1" applyProtection="1">
      <protection locked="0"/>
    </xf>
    <xf numFmtId="168" fontId="24" fillId="0" borderId="20" xfId="6" applyNumberFormat="1" applyFont="1" applyBorder="1" applyProtection="1">
      <protection locked="0"/>
    </xf>
    <xf numFmtId="0" fontId="24" fillId="0" borderId="2" xfId="5" applyFont="1" applyBorder="1" applyProtection="1">
      <protection locked="0"/>
    </xf>
    <xf numFmtId="168" fontId="24" fillId="0" borderId="16" xfId="6" applyNumberFormat="1" applyFont="1" applyBorder="1" applyProtection="1">
      <protection locked="0"/>
    </xf>
    <xf numFmtId="0" fontId="24" fillId="0" borderId="6" xfId="5" applyFont="1" applyBorder="1" applyProtection="1">
      <protection locked="0"/>
    </xf>
    <xf numFmtId="168" fontId="24" fillId="0" borderId="18" xfId="6" applyNumberFormat="1" applyFont="1" applyBorder="1" applyProtection="1">
      <protection locked="0"/>
    </xf>
    <xf numFmtId="0" fontId="23" fillId="0" borderId="13" xfId="5" applyFont="1" applyBorder="1" applyAlignment="1">
      <alignment horizontal="center" vertical="center"/>
    </xf>
    <xf numFmtId="0" fontId="23" fillId="0" borderId="14" xfId="5" applyFont="1" applyBorder="1" applyAlignment="1">
      <alignment horizontal="left" vertical="center" wrapText="1"/>
    </xf>
    <xf numFmtId="0" fontId="18" fillId="0" borderId="0" xfId="0" applyFont="1"/>
    <xf numFmtId="0" fontId="25" fillId="0" borderId="15" xfId="0" applyFont="1" applyBorder="1" applyAlignment="1">
      <alignment vertical="center"/>
    </xf>
    <xf numFmtId="0" fontId="25" fillId="0" borderId="19" xfId="0" applyFont="1" applyBorder="1" applyAlignment="1">
      <alignment horizontal="center" vertical="center"/>
    </xf>
    <xf numFmtId="0" fontId="25" fillId="0" borderId="33" xfId="0" applyFont="1" applyBorder="1" applyAlignment="1">
      <alignment horizontal="center" vertical="center"/>
    </xf>
    <xf numFmtId="49" fontId="24" fillId="0" borderId="11" xfId="0" applyNumberFormat="1" applyFont="1" applyBorder="1" applyAlignment="1">
      <alignment vertical="center"/>
    </xf>
    <xf numFmtId="3" fontId="24" fillId="0" borderId="4" xfId="0" applyNumberFormat="1" applyFont="1" applyBorder="1" applyAlignment="1" applyProtection="1">
      <alignment vertical="center"/>
      <protection locked="0"/>
    </xf>
    <xf numFmtId="3" fontId="24" fillId="0" borderId="20" xfId="0" applyNumberFormat="1" applyFont="1" applyBorder="1" applyAlignment="1">
      <alignment vertical="center"/>
    </xf>
    <xf numFmtId="49" fontId="27" fillId="0" borderId="8" xfId="0" quotePrefix="1" applyNumberFormat="1" applyFont="1" applyBorder="1" applyAlignment="1">
      <alignment horizontal="left" vertical="center" indent="1"/>
    </xf>
    <xf numFmtId="3" fontId="27" fillId="0" borderId="2" xfId="0" applyNumberFormat="1" applyFont="1" applyBorder="1" applyAlignment="1" applyProtection="1">
      <alignment vertical="center"/>
      <protection locked="0"/>
    </xf>
    <xf numFmtId="3" fontId="27" fillId="0" borderId="16" xfId="0" applyNumberFormat="1" applyFont="1" applyBorder="1" applyAlignment="1">
      <alignment vertical="center"/>
    </xf>
    <xf numFmtId="49" fontId="24" fillId="0" borderId="8" xfId="0" applyNumberFormat="1" applyFont="1" applyBorder="1" applyAlignment="1">
      <alignment vertical="center"/>
    </xf>
    <xf numFmtId="3" fontId="24" fillId="0" borderId="2" xfId="0" applyNumberFormat="1" applyFont="1" applyBorder="1" applyAlignment="1" applyProtection="1">
      <alignment vertical="center"/>
      <protection locked="0"/>
    </xf>
    <xf numFmtId="3" fontId="24" fillId="0" borderId="16" xfId="0" applyNumberFormat="1" applyFont="1" applyBorder="1" applyAlignment="1">
      <alignment vertical="center"/>
    </xf>
    <xf numFmtId="49" fontId="24" fillId="0" borderId="10" xfId="0" applyNumberFormat="1" applyFont="1" applyBorder="1" applyAlignment="1" applyProtection="1">
      <alignment vertical="center"/>
      <protection locked="0"/>
    </xf>
    <xf numFmtId="3" fontId="24" fillId="0" borderId="6" xfId="0" applyNumberFormat="1" applyFont="1" applyBorder="1" applyAlignment="1" applyProtection="1">
      <alignment vertical="center"/>
      <protection locked="0"/>
    </xf>
    <xf numFmtId="49" fontId="25" fillId="0" borderId="13" xfId="0" applyNumberFormat="1" applyFont="1" applyBorder="1" applyAlignment="1">
      <alignment vertical="center"/>
    </xf>
    <xf numFmtId="3" fontId="24" fillId="0" borderId="14" xfId="0" applyNumberFormat="1" applyFont="1" applyBorder="1" applyAlignment="1">
      <alignment vertical="center"/>
    </xf>
    <xf numFmtId="3" fontId="24" fillId="0" borderId="21" xfId="0" applyNumberFormat="1" applyFont="1" applyBorder="1" applyAlignment="1">
      <alignment vertical="center"/>
    </xf>
    <xf numFmtId="49" fontId="24" fillId="0" borderId="8" xfId="0" applyNumberFormat="1" applyFont="1" applyBorder="1" applyAlignment="1">
      <alignment horizontal="left" vertical="center"/>
    </xf>
    <xf numFmtId="165" fontId="5" fillId="0" borderId="0" xfId="0" applyNumberFormat="1" applyFont="1" applyAlignment="1">
      <alignment horizontal="right"/>
    </xf>
    <xf numFmtId="165" fontId="42" fillId="0" borderId="0" xfId="0" applyNumberFormat="1" applyFont="1" applyAlignment="1">
      <alignment vertical="center"/>
    </xf>
    <xf numFmtId="165" fontId="7" fillId="0" borderId="45" xfId="0" applyNumberFormat="1" applyFont="1" applyBorder="1" applyAlignment="1">
      <alignment horizontal="center" vertical="center"/>
    </xf>
    <xf numFmtId="165" fontId="7" fillId="0" borderId="32" xfId="0" applyNumberFormat="1" applyFont="1" applyBorder="1" applyAlignment="1">
      <alignment horizontal="center" vertical="center" wrapText="1"/>
    </xf>
    <xf numFmtId="165" fontId="42" fillId="0" borderId="0" xfId="0" applyNumberFormat="1" applyFont="1" applyAlignment="1">
      <alignment horizontal="center" vertical="center"/>
    </xf>
    <xf numFmtId="165" fontId="16" fillId="0" borderId="42" xfId="0" applyNumberFormat="1" applyFont="1" applyBorder="1" applyAlignment="1">
      <alignment horizontal="center" vertical="center" wrapText="1"/>
    </xf>
    <xf numFmtId="165" fontId="16" fillId="0" borderId="25" xfId="0" applyNumberFormat="1" applyFont="1" applyBorder="1" applyAlignment="1">
      <alignment horizontal="center" vertical="center" wrapText="1"/>
    </xf>
    <xf numFmtId="165" fontId="16" fillId="0" borderId="34" xfId="0" applyNumberFormat="1" applyFont="1" applyBorder="1" applyAlignment="1">
      <alignment horizontal="center" vertical="center" wrapText="1"/>
    </xf>
    <xf numFmtId="165" fontId="16" fillId="0" borderId="21" xfId="0" applyNumberFormat="1" applyFont="1" applyBorder="1" applyAlignment="1">
      <alignment horizontal="center" vertical="center" wrapText="1"/>
    </xf>
    <xf numFmtId="165" fontId="16" fillId="0" borderId="29" xfId="0" applyNumberFormat="1" applyFont="1" applyBorder="1" applyAlignment="1">
      <alignment horizontal="center" vertical="center" wrapText="1"/>
    </xf>
    <xf numFmtId="165" fontId="42" fillId="0" borderId="0" xfId="0" applyNumberFormat="1" applyFont="1" applyAlignment="1">
      <alignment horizontal="center" vertical="center" wrapText="1"/>
    </xf>
    <xf numFmtId="165" fontId="16" fillId="0" borderId="13" xfId="0" applyNumberFormat="1" applyFont="1" applyBorder="1" applyAlignment="1">
      <alignment horizontal="center" vertical="center" wrapText="1"/>
    </xf>
    <xf numFmtId="165" fontId="16" fillId="0" borderId="25" xfId="0" applyNumberFormat="1" applyFont="1" applyBorder="1" applyAlignment="1">
      <alignment horizontal="left" vertical="center" wrapText="1" indent="1"/>
    </xf>
    <xf numFmtId="49" fontId="17" fillId="0" borderId="14" xfId="0" applyNumberFormat="1" applyFont="1" applyBorder="1" applyAlignment="1" applyProtection="1">
      <alignment horizontal="center" vertical="center" wrapText="1"/>
      <protection locked="0"/>
    </xf>
    <xf numFmtId="165" fontId="17" fillId="0" borderId="25" xfId="0" applyNumberFormat="1" applyFont="1" applyBorder="1" applyAlignment="1">
      <alignment vertical="center" wrapText="1"/>
    </xf>
    <xf numFmtId="165" fontId="17" fillId="0" borderId="13" xfId="0" applyNumberFormat="1" applyFont="1" applyBorder="1" applyAlignment="1">
      <alignment vertical="center" wrapText="1"/>
    </xf>
    <xf numFmtId="165" fontId="17" fillId="0" borderId="14" xfId="0" applyNumberFormat="1" applyFont="1" applyBorder="1" applyAlignment="1">
      <alignment vertical="center" wrapText="1"/>
    </xf>
    <xf numFmtId="165" fontId="17" fillId="0" borderId="21" xfId="0" applyNumberFormat="1" applyFont="1" applyBorder="1" applyAlignment="1">
      <alignment vertical="center" wrapText="1"/>
    </xf>
    <xf numFmtId="165" fontId="16" fillId="0" borderId="8" xfId="0" applyNumberFormat="1" applyFont="1" applyBorder="1" applyAlignment="1">
      <alignment horizontal="center" vertical="center" wrapText="1"/>
    </xf>
    <xf numFmtId="165" fontId="17" fillId="0" borderId="26" xfId="0" applyNumberFormat="1" applyFont="1" applyBorder="1" applyAlignment="1" applyProtection="1">
      <alignment horizontal="left" vertical="center" wrapText="1" indent="1"/>
      <protection locked="0"/>
    </xf>
    <xf numFmtId="49" fontId="13" fillId="0" borderId="2" xfId="0" applyNumberFormat="1" applyFont="1" applyBorder="1" applyAlignment="1" applyProtection="1">
      <alignment horizontal="center" vertical="center" wrapText="1"/>
      <protection locked="0"/>
    </xf>
    <xf numFmtId="165" fontId="17" fillId="0" borderId="26" xfId="0" applyNumberFormat="1" applyFont="1" applyBorder="1" applyAlignment="1" applyProtection="1">
      <alignment vertical="center" wrapText="1"/>
      <protection locked="0"/>
    </xf>
    <xf numFmtId="165" fontId="17" fillId="0" borderId="8" xfId="0" applyNumberFormat="1" applyFont="1" applyBorder="1" applyAlignment="1" applyProtection="1">
      <alignment vertical="center" wrapText="1"/>
      <protection locked="0"/>
    </xf>
    <xf numFmtId="165" fontId="17" fillId="0" borderId="16" xfId="0" applyNumberFormat="1" applyFont="1" applyBorder="1" applyAlignment="1" applyProtection="1">
      <alignment vertical="center" wrapText="1"/>
      <protection locked="0"/>
    </xf>
    <xf numFmtId="165" fontId="17" fillId="0" borderId="26" xfId="0" applyNumberFormat="1" applyFont="1" applyBorder="1" applyAlignment="1">
      <alignment vertical="center" wrapText="1"/>
    </xf>
    <xf numFmtId="49" fontId="13" fillId="0" borderId="14" xfId="0" applyNumberFormat="1" applyFont="1" applyBorder="1" applyAlignment="1" applyProtection="1">
      <alignment horizontal="center" vertical="center" wrapText="1"/>
      <protection locked="0"/>
    </xf>
    <xf numFmtId="165" fontId="16" fillId="0" borderId="10" xfId="0" applyNumberFormat="1" applyFont="1" applyBorder="1" applyAlignment="1">
      <alignment horizontal="center" vertical="center" wrapText="1"/>
    </xf>
    <xf numFmtId="165" fontId="17" fillId="0" borderId="27" xfId="0" applyNumberFormat="1" applyFont="1" applyBorder="1" applyAlignment="1" applyProtection="1">
      <alignment horizontal="left" vertical="center" wrapText="1" indent="1"/>
      <protection locked="0"/>
    </xf>
    <xf numFmtId="49" fontId="13" fillId="0" borderId="6" xfId="0" applyNumberFormat="1" applyFont="1" applyBorder="1" applyAlignment="1" applyProtection="1">
      <alignment horizontal="center" vertical="center" wrapText="1"/>
      <protection locked="0"/>
    </xf>
    <xf numFmtId="165" fontId="17" fillId="0" borderId="27" xfId="0" applyNumberFormat="1" applyFont="1" applyBorder="1" applyAlignment="1" applyProtection="1">
      <alignment vertical="center" wrapText="1"/>
      <protection locked="0"/>
    </xf>
    <xf numFmtId="165" fontId="17" fillId="0" borderId="10" xfId="0" applyNumberFormat="1" applyFont="1" applyBorder="1" applyAlignment="1" applyProtection="1">
      <alignment vertical="center" wrapText="1"/>
      <protection locked="0"/>
    </xf>
    <xf numFmtId="165" fontId="17" fillId="0" borderId="6" xfId="0" applyNumberFormat="1" applyFont="1" applyBorder="1" applyAlignment="1" applyProtection="1">
      <alignment vertical="center" wrapText="1"/>
      <protection locked="0"/>
    </xf>
    <xf numFmtId="165" fontId="17" fillId="0" borderId="18" xfId="0" applyNumberFormat="1" applyFont="1" applyBorder="1" applyAlignment="1" applyProtection="1">
      <alignment vertical="center" wrapText="1"/>
      <protection locked="0"/>
    </xf>
    <xf numFmtId="165" fontId="17" fillId="0" borderId="27" xfId="0" applyNumberFormat="1" applyFont="1" applyBorder="1" applyAlignment="1">
      <alignment vertical="center" wrapText="1"/>
    </xf>
    <xf numFmtId="165" fontId="23" fillId="0" borderId="25" xfId="0" applyNumberFormat="1" applyFont="1" applyBorder="1" applyAlignment="1">
      <alignment horizontal="left" vertical="center" wrapText="1" indent="1"/>
    </xf>
    <xf numFmtId="165" fontId="16" fillId="0" borderId="7" xfId="0" applyNumberFormat="1" applyFont="1" applyBorder="1" applyAlignment="1">
      <alignment horizontal="center" vertical="center" wrapText="1"/>
    </xf>
    <xf numFmtId="165" fontId="17" fillId="0" borderId="28" xfId="0" applyNumberFormat="1" applyFont="1" applyBorder="1" applyAlignment="1" applyProtection="1">
      <alignment horizontal="left" vertical="center" wrapText="1" indent="1"/>
      <protection locked="0"/>
    </xf>
    <xf numFmtId="49" fontId="13" fillId="0" borderId="51" xfId="0" applyNumberFormat="1" applyFont="1" applyBorder="1" applyAlignment="1" applyProtection="1">
      <alignment horizontal="center" vertical="center" wrapText="1"/>
      <protection locked="0"/>
    </xf>
    <xf numFmtId="165" fontId="17" fillId="0" borderId="29" xfId="0" applyNumberFormat="1" applyFont="1" applyBorder="1" applyAlignment="1" applyProtection="1">
      <alignment vertical="center" wrapText="1"/>
      <protection locked="0"/>
    </xf>
    <xf numFmtId="165" fontId="17" fillId="0" borderId="7" xfId="0" applyNumberFormat="1" applyFont="1" applyBorder="1" applyAlignment="1" applyProtection="1">
      <alignment vertical="center" wrapText="1"/>
      <protection locked="0"/>
    </xf>
    <xf numFmtId="165" fontId="17" fillId="0" borderId="1" xfId="0" applyNumberFormat="1" applyFont="1" applyBorder="1" applyAlignment="1" applyProtection="1">
      <alignment vertical="center" wrapText="1"/>
      <protection locked="0"/>
    </xf>
    <xf numFmtId="165" fontId="17" fillId="0" borderId="17" xfId="0" applyNumberFormat="1" applyFont="1" applyBorder="1" applyAlignment="1" applyProtection="1">
      <alignment vertical="center" wrapText="1"/>
      <protection locked="0"/>
    </xf>
    <xf numFmtId="165" fontId="17" fillId="0" borderId="29" xfId="0" applyNumberFormat="1" applyFont="1" applyBorder="1" applyAlignment="1">
      <alignment vertical="center" wrapText="1"/>
    </xf>
    <xf numFmtId="0" fontId="48" fillId="0" borderId="0" xfId="0" applyFont="1" applyAlignment="1">
      <alignment horizontal="center" wrapText="1"/>
    </xf>
    <xf numFmtId="165" fontId="9" fillId="0" borderId="0" xfId="0" applyNumberFormat="1" applyFont="1" applyAlignment="1">
      <alignment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65" fontId="24" fillId="0" borderId="35" xfId="0" applyNumberFormat="1" applyFont="1" applyBorder="1" applyAlignment="1" applyProtection="1">
      <alignment horizontal="right" vertical="center" wrapText="1" indent="1"/>
      <protection locked="0"/>
    </xf>
    <xf numFmtId="165" fontId="24" fillId="0" borderId="5" xfId="0" applyNumberFormat="1" applyFont="1" applyBorder="1" applyAlignment="1" applyProtection="1">
      <alignment horizontal="right" vertical="center" wrapText="1" indent="1"/>
      <protection locked="0"/>
    </xf>
    <xf numFmtId="0" fontId="24" fillId="0" borderId="3" xfId="0" applyFont="1" applyBorder="1" applyAlignment="1" applyProtection="1">
      <alignment vertical="center" wrapText="1"/>
      <protection locked="0"/>
    </xf>
    <xf numFmtId="0" fontId="24" fillId="0" borderId="2" xfId="0" applyFont="1" applyBorder="1" applyAlignment="1" applyProtection="1">
      <alignment vertical="center" wrapText="1"/>
      <protection locked="0"/>
    </xf>
    <xf numFmtId="0" fontId="24" fillId="0" borderId="31" xfId="0" applyFont="1" applyBorder="1" applyAlignment="1" applyProtection="1">
      <alignment vertical="center" wrapText="1"/>
      <protection locked="0"/>
    </xf>
    <xf numFmtId="165" fontId="24" fillId="0" borderId="31" xfId="0" applyNumberFormat="1" applyFont="1" applyBorder="1" applyAlignment="1" applyProtection="1">
      <alignment horizontal="right" vertical="center" wrapText="1" indent="1"/>
      <protection locked="0"/>
    </xf>
    <xf numFmtId="0" fontId="25" fillId="0" borderId="23" xfId="0" applyFont="1" applyBorder="1" applyAlignment="1">
      <alignment vertical="center" wrapText="1"/>
    </xf>
    <xf numFmtId="165" fontId="23" fillId="0" borderId="23" xfId="0" applyNumberFormat="1" applyFont="1" applyBorder="1" applyAlignment="1">
      <alignment vertical="center" wrapText="1"/>
    </xf>
    <xf numFmtId="165" fontId="23" fillId="0" borderId="24" xfId="0" applyNumberFormat="1" applyFont="1" applyBorder="1" applyAlignment="1">
      <alignment vertical="center" wrapText="1"/>
    </xf>
    <xf numFmtId="165" fontId="16" fillId="0" borderId="0" xfId="5" applyNumberFormat="1" applyFont="1" applyAlignment="1">
      <alignment horizontal="right" vertical="center" wrapText="1" indent="1"/>
    </xf>
    <xf numFmtId="165" fontId="20" fillId="0" borderId="0" xfId="0" quotePrefix="1" applyNumberFormat="1" applyFont="1" applyAlignment="1">
      <alignment horizontal="right" vertical="center" wrapText="1" indent="1"/>
    </xf>
    <xf numFmtId="0" fontId="7" fillId="0" borderId="37" xfId="0" applyFont="1" applyBorder="1" applyAlignment="1">
      <alignment vertical="center" wrapText="1"/>
    </xf>
    <xf numFmtId="0" fontId="23" fillId="0" borderId="23" xfId="5" applyFont="1" applyBorder="1" applyAlignment="1">
      <alignment horizontal="left" vertical="center" wrapText="1" indent="1"/>
    </xf>
    <xf numFmtId="0" fontId="21" fillId="0" borderId="2" xfId="0" quotePrefix="1" applyFont="1" applyBorder="1" applyAlignment="1">
      <alignment horizontal="left" wrapText="1" indent="1"/>
    </xf>
    <xf numFmtId="0" fontId="7" fillId="0" borderId="0" xfId="5" applyFont="1" applyAlignment="1">
      <alignment horizontal="center" vertical="center" wrapText="1"/>
    </xf>
    <xf numFmtId="0" fontId="16" fillId="0" borderId="0" xfId="5" applyFont="1" applyAlignment="1">
      <alignment horizontal="center" vertical="center" wrapText="1"/>
    </xf>
    <xf numFmtId="165" fontId="17" fillId="0" borderId="0" xfId="5" applyNumberFormat="1" applyFont="1" applyAlignment="1" applyProtection="1">
      <alignment horizontal="right" vertical="center" wrapText="1" indent="1"/>
      <protection locked="0"/>
    </xf>
    <xf numFmtId="165" fontId="23" fillId="0" borderId="0" xfId="5" applyNumberFormat="1" applyFont="1" applyAlignment="1">
      <alignment horizontal="right" vertical="center" wrapText="1" indent="1"/>
    </xf>
    <xf numFmtId="165" fontId="17" fillId="0" borderId="0" xfId="5" applyNumberFormat="1" applyFont="1" applyAlignment="1">
      <alignment horizontal="right" vertical="center" wrapText="1" indent="1"/>
    </xf>
    <xf numFmtId="165" fontId="24" fillId="0" borderId="0" xfId="5" applyNumberFormat="1" applyFont="1" applyAlignment="1" applyProtection="1">
      <alignment horizontal="right" vertical="center" wrapText="1" indent="1"/>
      <protection locked="0"/>
    </xf>
    <xf numFmtId="165" fontId="16" fillId="0" borderId="0" xfId="5" applyNumberFormat="1" applyFont="1" applyAlignment="1" applyProtection="1">
      <alignment horizontal="right" vertical="center" wrapText="1" indent="1"/>
      <protection locked="0"/>
    </xf>
    <xf numFmtId="165" fontId="22" fillId="0" borderId="0" xfId="0" applyNumberFormat="1" applyFont="1" applyAlignment="1">
      <alignment horizontal="right" vertical="center" wrapText="1" indent="1"/>
    </xf>
    <xf numFmtId="0" fontId="16" fillId="0" borderId="48" xfId="5" applyFont="1" applyBorder="1" applyAlignment="1">
      <alignment horizontal="center" vertical="center" wrapText="1"/>
    </xf>
    <xf numFmtId="165" fontId="3" fillId="0" borderId="3" xfId="0" applyNumberFormat="1" applyFont="1" applyBorder="1" applyAlignment="1" applyProtection="1">
      <alignment vertical="center" wrapText="1"/>
      <protection locked="0"/>
    </xf>
    <xf numFmtId="165" fontId="17" fillId="0" borderId="17" xfId="5" applyNumberFormat="1" applyFont="1" applyBorder="1" applyAlignment="1" applyProtection="1">
      <alignment horizontal="right" vertical="center" wrapText="1" indent="1"/>
      <protection locked="0"/>
    </xf>
    <xf numFmtId="0" fontId="5" fillId="0" borderId="36" xfId="0" applyFont="1" applyBorder="1" applyAlignment="1">
      <alignment horizontal="right"/>
    </xf>
    <xf numFmtId="165" fontId="17" fillId="0" borderId="119" xfId="5" applyNumberFormat="1" applyFont="1" applyBorder="1" applyAlignment="1" applyProtection="1">
      <alignment horizontal="right" vertical="center" wrapText="1" indent="1"/>
      <protection locked="0"/>
    </xf>
    <xf numFmtId="165" fontId="16" fillId="0" borderId="123" xfId="5" applyNumberFormat="1" applyFont="1" applyBorder="1" applyAlignment="1">
      <alignment horizontal="right" vertical="center" wrapText="1" indent="1"/>
    </xf>
    <xf numFmtId="3" fontId="49" fillId="0" borderId="0" xfId="0" applyNumberFormat="1" applyFont="1"/>
    <xf numFmtId="0" fontId="49" fillId="0" borderId="0" xfId="0" applyFont="1"/>
    <xf numFmtId="0" fontId="24" fillId="0" borderId="0" xfId="0" applyFont="1" applyAlignment="1">
      <alignment vertical="center"/>
    </xf>
    <xf numFmtId="0" fontId="24" fillId="0" borderId="9" xfId="0" applyFont="1" applyBorder="1" applyAlignment="1">
      <alignment horizontal="right" vertical="center" indent="1"/>
    </xf>
    <xf numFmtId="3" fontId="24" fillId="0" borderId="2" xfId="0" applyNumberFormat="1" applyFont="1" applyBorder="1" applyAlignment="1" applyProtection="1">
      <alignment horizontal="right" vertical="center" indent="1"/>
      <protection locked="0"/>
    </xf>
    <xf numFmtId="3" fontId="24" fillId="0" borderId="119" xfId="0" applyNumberFormat="1" applyFont="1" applyBorder="1" applyAlignment="1" applyProtection="1">
      <alignment horizontal="right" vertical="center" indent="1"/>
      <protection locked="0"/>
    </xf>
    <xf numFmtId="3" fontId="24" fillId="0" borderId="44" xfId="0" applyNumberFormat="1" applyFont="1" applyBorder="1" applyAlignment="1" applyProtection="1">
      <alignment horizontal="right" vertical="center" indent="1"/>
      <protection locked="0"/>
    </xf>
    <xf numFmtId="3" fontId="24" fillId="0" borderId="53" xfId="0" applyNumberFormat="1" applyFont="1" applyBorder="1" applyAlignment="1" applyProtection="1">
      <alignment horizontal="right" vertical="center" indent="1"/>
      <protection locked="0"/>
    </xf>
    <xf numFmtId="3" fontId="26" fillId="0" borderId="48" xfId="0" applyNumberFormat="1" applyFont="1" applyBorder="1" applyAlignment="1">
      <alignment horizontal="right" vertical="center" indent="1"/>
    </xf>
    <xf numFmtId="3" fontId="24" fillId="0" borderId="3" xfId="0" applyNumberFormat="1" applyFont="1" applyBorder="1" applyAlignment="1" applyProtection="1">
      <alignment horizontal="right" vertical="center" indent="1"/>
      <protection locked="0"/>
    </xf>
    <xf numFmtId="0" fontId="26" fillId="0" borderId="13" xfId="0" applyFont="1" applyBorder="1" applyAlignment="1">
      <alignment horizontal="center" vertical="center" wrapText="1"/>
    </xf>
    <xf numFmtId="0" fontId="26" fillId="0" borderId="14" xfId="0" applyFont="1" applyBorder="1" applyAlignment="1">
      <alignment horizontal="center" vertical="center"/>
    </xf>
    <xf numFmtId="0" fontId="26" fillId="0" borderId="14" xfId="0" applyFont="1" applyBorder="1" applyAlignment="1">
      <alignment horizontal="center" vertical="center" wrapText="1"/>
    </xf>
    <xf numFmtId="0" fontId="26" fillId="0" borderId="48" xfId="0" applyFont="1" applyBorder="1" applyAlignment="1">
      <alignment horizontal="center" vertical="center" wrapText="1"/>
    </xf>
    <xf numFmtId="3" fontId="26" fillId="0" borderId="14" xfId="0" applyNumberFormat="1" applyFont="1" applyBorder="1" applyAlignment="1">
      <alignment horizontal="right" vertical="center" indent="1"/>
    </xf>
    <xf numFmtId="3" fontId="24" fillId="0" borderId="4" xfId="0" applyNumberFormat="1" applyFont="1" applyBorder="1" applyAlignment="1" applyProtection="1">
      <alignment horizontal="right" vertical="center" indent="1"/>
      <protection locked="0"/>
    </xf>
    <xf numFmtId="165" fontId="3" fillId="0" borderId="1" xfId="0" applyNumberFormat="1" applyFont="1" applyBorder="1" applyAlignment="1" applyProtection="1">
      <alignment vertical="center" wrapText="1"/>
      <protection locked="0"/>
    </xf>
    <xf numFmtId="3" fontId="32" fillId="0" borderId="47" xfId="3" applyNumberFormat="1" applyBorder="1" applyAlignment="1">
      <alignment horizontal="center"/>
    </xf>
    <xf numFmtId="3" fontId="38" fillId="0" borderId="93" xfId="3" applyNumberFormat="1" applyFont="1" applyBorder="1" applyAlignment="1">
      <alignment horizontal="center"/>
    </xf>
    <xf numFmtId="3" fontId="39" fillId="0" borderId="98" xfId="3" applyNumberFormat="1" applyFont="1" applyBorder="1"/>
    <xf numFmtId="3" fontId="37" fillId="0" borderId="126" xfId="4" applyNumberFormat="1" applyFont="1" applyBorder="1"/>
    <xf numFmtId="49" fontId="3" fillId="0" borderId="1" xfId="0" applyNumberFormat="1" applyFont="1" applyBorder="1" applyAlignment="1" applyProtection="1">
      <alignment horizontal="center" vertical="center" wrapText="1"/>
      <protection locked="0"/>
    </xf>
    <xf numFmtId="0" fontId="7" fillId="0" borderId="119" xfId="0" quotePrefix="1" applyFont="1" applyBorder="1" applyAlignment="1">
      <alignment horizontal="right" vertical="center" indent="1"/>
    </xf>
    <xf numFmtId="0" fontId="7" fillId="0" borderId="47" xfId="0" applyFont="1" applyBorder="1" applyAlignment="1">
      <alignment vertical="center"/>
    </xf>
    <xf numFmtId="0" fontId="5" fillId="0" borderId="127" xfId="0" applyFont="1" applyBorder="1" applyAlignment="1">
      <alignment horizontal="right"/>
    </xf>
    <xf numFmtId="165" fontId="17" fillId="0" borderId="26" xfId="5" applyNumberFormat="1" applyFont="1" applyBorder="1" applyAlignment="1" applyProtection="1">
      <alignment horizontal="right" vertical="center" wrapText="1" indent="1"/>
      <protection locked="0"/>
    </xf>
    <xf numFmtId="0" fontId="49" fillId="0" borderId="0" xfId="0" applyFont="1" applyAlignment="1">
      <alignment horizontal="right"/>
    </xf>
    <xf numFmtId="0" fontId="22" fillId="0" borderId="87" xfId="0" applyFont="1" applyBorder="1" applyAlignment="1">
      <alignment horizontal="center"/>
    </xf>
    <xf numFmtId="0" fontId="22" fillId="0" borderId="123" xfId="0" applyFont="1" applyBorder="1" applyAlignment="1">
      <alignment horizontal="center"/>
    </xf>
    <xf numFmtId="0" fontId="22" fillId="0" borderId="29" xfId="0" applyFont="1" applyBorder="1" applyAlignment="1">
      <alignment horizontal="center"/>
    </xf>
    <xf numFmtId="0" fontId="22" fillId="0" borderId="127" xfId="0" applyFont="1" applyBorder="1" applyAlignment="1">
      <alignment horizontal="center"/>
    </xf>
    <xf numFmtId="0" fontId="50" fillId="0" borderId="87" xfId="0" applyFont="1" applyBorder="1"/>
    <xf numFmtId="3" fontId="50" fillId="0" borderId="87" xfId="0" applyNumberFormat="1" applyFont="1" applyBorder="1"/>
    <xf numFmtId="0" fontId="50" fillId="0" borderId="29" xfId="0" applyFont="1" applyBorder="1"/>
    <xf numFmtId="3" fontId="50" fillId="0" borderId="29" xfId="0" applyNumberFormat="1" applyFont="1" applyBorder="1"/>
    <xf numFmtId="0" fontId="49" fillId="0" borderId="29" xfId="0" applyFont="1" applyBorder="1"/>
    <xf numFmtId="3" fontId="49" fillId="0" borderId="29" xfId="0" applyNumberFormat="1" applyFont="1" applyBorder="1"/>
    <xf numFmtId="0" fontId="49" fillId="0" borderId="85" xfId="0" applyFont="1" applyBorder="1"/>
    <xf numFmtId="3" fontId="49" fillId="0" borderId="85" xfId="0" applyNumberFormat="1" applyFont="1" applyBorder="1"/>
    <xf numFmtId="0" fontId="50" fillId="0" borderId="102" xfId="0" applyFont="1" applyBorder="1"/>
    <xf numFmtId="3" fontId="50" fillId="0" borderId="123" xfId="0" applyNumberFormat="1" applyFont="1" applyBorder="1"/>
    <xf numFmtId="0" fontId="49" fillId="0" borderId="47" xfId="0" applyFont="1" applyBorder="1"/>
    <xf numFmtId="3" fontId="49" fillId="0" borderId="127" xfId="0" applyNumberFormat="1" applyFont="1" applyBorder="1"/>
    <xf numFmtId="0" fontId="49" fillId="2" borderId="47" xfId="0" applyFont="1" applyFill="1" applyBorder="1"/>
    <xf numFmtId="3" fontId="49" fillId="2" borderId="29" xfId="0" applyNumberFormat="1" applyFont="1" applyFill="1" applyBorder="1"/>
    <xf numFmtId="3" fontId="49" fillId="2" borderId="127" xfId="0" applyNumberFormat="1" applyFont="1" applyFill="1" applyBorder="1"/>
    <xf numFmtId="3" fontId="50" fillId="0" borderId="85" xfId="0" applyNumberFormat="1" applyFont="1" applyBorder="1"/>
    <xf numFmtId="0" fontId="0" fillId="0" borderId="85" xfId="0" applyBorder="1"/>
    <xf numFmtId="0" fontId="0" fillId="0" borderId="49" xfId="0" applyBorder="1"/>
    <xf numFmtId="0" fontId="50" fillId="0" borderId="0" xfId="0" applyFont="1"/>
    <xf numFmtId="0" fontId="51" fillId="0" borderId="25" xfId="0" applyFont="1" applyBorder="1"/>
    <xf numFmtId="3" fontId="51" fillId="0" borderId="25" xfId="0" applyNumberFormat="1" applyFont="1" applyBorder="1"/>
    <xf numFmtId="3" fontId="51" fillId="0" borderId="48" xfId="0" applyNumberFormat="1" applyFont="1" applyBorder="1"/>
    <xf numFmtId="0" fontId="51" fillId="0" borderId="0" xfId="0" applyFont="1"/>
    <xf numFmtId="3" fontId="51" fillId="0" borderId="0" xfId="0" applyNumberFormat="1" applyFont="1"/>
    <xf numFmtId="3" fontId="22" fillId="0" borderId="87" xfId="0" applyNumberFormat="1" applyFont="1" applyBorder="1" applyAlignment="1">
      <alignment horizontal="center"/>
    </xf>
    <xf numFmtId="3" fontId="22" fillId="0" borderId="29" xfId="0" applyNumberFormat="1" applyFont="1" applyBorder="1" applyAlignment="1">
      <alignment horizontal="center"/>
    </xf>
    <xf numFmtId="3" fontId="50" fillId="0" borderId="102" xfId="0" applyNumberFormat="1" applyFont="1" applyBorder="1"/>
    <xf numFmtId="3" fontId="49" fillId="0" borderId="47" xfId="0" applyNumberFormat="1" applyFont="1" applyBorder="1"/>
    <xf numFmtId="0" fontId="49" fillId="3" borderId="47" xfId="0" applyFont="1" applyFill="1" applyBorder="1"/>
    <xf numFmtId="3" fontId="49" fillId="3" borderId="47" xfId="0" applyNumberFormat="1" applyFont="1" applyFill="1" applyBorder="1"/>
    <xf numFmtId="3" fontId="49" fillId="3" borderId="47" xfId="0" quotePrefix="1" applyNumberFormat="1" applyFont="1" applyFill="1" applyBorder="1" applyAlignment="1">
      <alignment horizontal="right"/>
    </xf>
    <xf numFmtId="3" fontId="49" fillId="0" borderId="47" xfId="0" quotePrefix="1" applyNumberFormat="1" applyFont="1" applyBorder="1" applyAlignment="1">
      <alignment horizontal="right"/>
    </xf>
    <xf numFmtId="0" fontId="49" fillId="4" borderId="29" xfId="0" applyFont="1" applyFill="1" applyBorder="1"/>
    <xf numFmtId="3" fontId="49" fillId="4" borderId="29" xfId="0" applyNumberFormat="1" applyFont="1" applyFill="1" applyBorder="1"/>
    <xf numFmtId="3" fontId="49" fillId="0" borderId="104" xfId="0" applyNumberFormat="1" applyFont="1" applyBorder="1"/>
    <xf numFmtId="0" fontId="50" fillId="4" borderId="87" xfId="0" applyFont="1" applyFill="1" applyBorder="1"/>
    <xf numFmtId="3" fontId="50" fillId="4" borderId="29" xfId="0" applyNumberFormat="1" applyFont="1" applyFill="1" applyBorder="1"/>
    <xf numFmtId="0" fontId="49" fillId="4" borderId="85" xfId="0" applyFont="1" applyFill="1" applyBorder="1"/>
    <xf numFmtId="3" fontId="49" fillId="4" borderId="85" xfId="0" applyNumberFormat="1" applyFont="1" applyFill="1" applyBorder="1"/>
    <xf numFmtId="3" fontId="49" fillId="0" borderId="87" xfId="0" applyNumberFormat="1" applyFont="1" applyBorder="1"/>
    <xf numFmtId="3" fontId="50" fillId="0" borderId="25" xfId="0" applyNumberFormat="1" applyFont="1" applyBorder="1"/>
    <xf numFmtId="0" fontId="50" fillId="0" borderId="25" xfId="0" applyFont="1" applyBorder="1"/>
    <xf numFmtId="0" fontId="50" fillId="0" borderId="85" xfId="0" applyFont="1" applyBorder="1"/>
    <xf numFmtId="3" fontId="50" fillId="0" borderId="0" xfId="0" applyNumberFormat="1" applyFont="1"/>
    <xf numFmtId="0" fontId="50" fillId="0" borderId="0" xfId="0" applyFont="1" applyAlignment="1">
      <alignment horizontal="center" wrapText="1"/>
    </xf>
    <xf numFmtId="0" fontId="52" fillId="0" borderId="0" xfId="7" applyFont="1"/>
    <xf numFmtId="0" fontId="52" fillId="0" borderId="0" xfId="7" applyFont="1" applyAlignment="1">
      <alignment horizontal="right"/>
    </xf>
    <xf numFmtId="0" fontId="26" fillId="0" borderId="25" xfId="0" applyFont="1" applyBorder="1" applyAlignment="1">
      <alignment horizontal="center"/>
    </xf>
    <xf numFmtId="0" fontId="53" fillId="0" borderId="48" xfId="7" applyFont="1" applyBorder="1" applyAlignment="1">
      <alignment horizontal="center"/>
    </xf>
    <xf numFmtId="0" fontId="0" fillId="0" borderId="25" xfId="0" applyBorder="1"/>
    <xf numFmtId="0" fontId="52" fillId="0" borderId="48" xfId="7" applyFont="1" applyBorder="1" applyAlignment="1">
      <alignment horizontal="left"/>
    </xf>
    <xf numFmtId="0" fontId="26" fillId="0" borderId="25" xfId="0" applyFont="1" applyBorder="1"/>
    <xf numFmtId="0" fontId="53" fillId="0" borderId="48" xfId="7" applyFont="1" applyBorder="1" applyAlignment="1">
      <alignment horizontal="left"/>
    </xf>
    <xf numFmtId="0" fontId="50" fillId="0" borderId="48" xfId="7" applyFont="1" applyBorder="1" applyAlignment="1">
      <alignment horizontal="left"/>
    </xf>
    <xf numFmtId="0" fontId="53" fillId="0" borderId="127" xfId="7" applyFont="1" applyBorder="1" applyAlignment="1">
      <alignment horizontal="left"/>
    </xf>
    <xf numFmtId="0" fontId="52" fillId="0" borderId="0" xfId="0" applyFont="1"/>
    <xf numFmtId="0" fontId="52" fillId="0" borderId="87" xfId="0" applyFont="1" applyBorder="1"/>
    <xf numFmtId="0" fontId="53" fillId="0" borderId="87" xfId="0" applyFont="1" applyBorder="1" applyAlignment="1">
      <alignment horizontal="center"/>
    </xf>
    <xf numFmtId="0" fontId="52" fillId="0" borderId="29" xfId="0" applyFont="1" applyBorder="1"/>
    <xf numFmtId="0" fontId="53" fillId="0" borderId="29" xfId="0" applyFont="1" applyBorder="1" applyAlignment="1">
      <alignment horizontal="center"/>
    </xf>
    <xf numFmtId="0" fontId="53" fillId="0" borderId="29" xfId="0" applyFont="1" applyBorder="1"/>
    <xf numFmtId="0" fontId="52" fillId="0" borderId="85" xfId="0" applyFont="1" applyBorder="1"/>
    <xf numFmtId="0" fontId="53" fillId="0" borderId="85" xfId="0" applyFont="1" applyBorder="1" applyAlignment="1">
      <alignment horizontal="center"/>
    </xf>
    <xf numFmtId="0" fontId="52" fillId="0" borderId="25" xfId="0" applyFont="1" applyBorder="1"/>
    <xf numFmtId="3" fontId="52" fillId="0" borderId="25" xfId="0" applyNumberFormat="1" applyFont="1" applyBorder="1"/>
    <xf numFmtId="0" fontId="53" fillId="0" borderId="25" xfId="0" applyFont="1" applyBorder="1"/>
    <xf numFmtId="3" fontId="53" fillId="0" borderId="25" xfId="0" applyNumberFormat="1" applyFont="1" applyBorder="1"/>
    <xf numFmtId="3" fontId="50" fillId="0" borderId="25" xfId="0" quotePrefix="1" applyNumberFormat="1" applyFont="1" applyBorder="1"/>
    <xf numFmtId="0" fontId="52" fillId="0" borderId="25" xfId="0" quotePrefix="1" applyFont="1" applyBorder="1"/>
    <xf numFmtId="14" fontId="33" fillId="0" borderId="0" xfId="8" applyNumberFormat="1" applyFont="1" applyAlignment="1">
      <alignment horizontal="right"/>
    </xf>
    <xf numFmtId="14" fontId="33" fillId="0" borderId="0" xfId="8" applyNumberFormat="1" applyFont="1" applyAlignment="1">
      <alignment horizontal="left"/>
    </xf>
    <xf numFmtId="0" fontId="33" fillId="0" borderId="0" xfId="8" applyFont="1" applyAlignment="1">
      <alignment horizontal="left"/>
    </xf>
    <xf numFmtId="0" fontId="33" fillId="0" borderId="0" xfId="8" applyFont="1" applyAlignment="1" applyProtection="1">
      <alignment horizontal="center" vertical="center" wrapText="1"/>
      <protection locked="0"/>
    </xf>
    <xf numFmtId="0" fontId="33" fillId="0" borderId="0" xfId="9" applyFont="1"/>
    <xf numFmtId="0" fontId="33" fillId="0" borderId="0" xfId="9" applyFont="1" applyAlignment="1">
      <alignment horizontal="center"/>
    </xf>
    <xf numFmtId="0" fontId="34" fillId="0" borderId="2" xfId="9" applyBorder="1"/>
    <xf numFmtId="3" fontId="34" fillId="0" borderId="2" xfId="9" applyNumberFormat="1" applyBorder="1" applyAlignment="1">
      <alignment horizontal="center"/>
    </xf>
    <xf numFmtId="0" fontId="34" fillId="0" borderId="0" xfId="9"/>
    <xf numFmtId="0" fontId="33" fillId="0" borderId="0" xfId="0" applyFont="1" applyAlignment="1">
      <alignment horizontal="right"/>
    </xf>
    <xf numFmtId="0" fontId="33" fillId="0" borderId="0" xfId="0" applyFont="1" applyAlignment="1">
      <alignment horizontal="center"/>
    </xf>
    <xf numFmtId="0" fontId="0" fillId="0" borderId="0" xfId="0" applyAlignment="1">
      <alignment horizontal="center"/>
    </xf>
    <xf numFmtId="3" fontId="34" fillId="0" borderId="25" xfId="0" applyNumberFormat="1" applyFont="1" applyBorder="1"/>
    <xf numFmtId="3" fontId="55" fillId="0" borderId="25" xfId="0" applyNumberFormat="1" applyFont="1" applyBorder="1" applyAlignment="1">
      <alignment horizontal="center" wrapText="1"/>
    </xf>
    <xf numFmtId="3" fontId="34" fillId="0" borderId="78" xfId="0" applyNumberFormat="1" applyFont="1" applyBorder="1"/>
    <xf numFmtId="3" fontId="34" fillId="0" borderId="85" xfId="0" applyNumberFormat="1" applyFont="1" applyBorder="1"/>
    <xf numFmtId="3" fontId="33" fillId="0" borderId="42" xfId="0" applyNumberFormat="1" applyFont="1" applyBorder="1"/>
    <xf numFmtId="3" fontId="34" fillId="0" borderId="43" xfId="0" applyNumberFormat="1" applyFont="1" applyBorder="1"/>
    <xf numFmtId="3" fontId="34" fillId="0" borderId="26" xfId="0" applyNumberFormat="1" applyFont="1" applyBorder="1"/>
    <xf numFmtId="3" fontId="34" fillId="0" borderId="11" xfId="0" applyNumberFormat="1" applyFont="1" applyBorder="1" applyAlignment="1">
      <alignment horizontal="left" vertical="center"/>
    </xf>
    <xf numFmtId="3" fontId="34" fillId="0" borderId="4" xfId="0" applyNumberFormat="1" applyFont="1" applyBorder="1" applyAlignment="1">
      <alignment horizontal="left"/>
    </xf>
    <xf numFmtId="3" fontId="34" fillId="0" borderId="55" xfId="0" applyNumberFormat="1" applyFont="1" applyBorder="1" applyAlignment="1">
      <alignment horizontal="left"/>
    </xf>
    <xf numFmtId="3" fontId="34" fillId="0" borderId="9" xfId="0" applyNumberFormat="1" applyFont="1" applyBorder="1" applyAlignment="1">
      <alignment horizontal="left" vertical="center"/>
    </xf>
    <xf numFmtId="3" fontId="34" fillId="0" borderId="3" xfId="0" applyNumberFormat="1" applyFont="1" applyBorder="1" applyAlignment="1">
      <alignment horizontal="left"/>
    </xf>
    <xf numFmtId="3" fontId="34" fillId="0" borderId="57" xfId="0" applyNumberFormat="1" applyFont="1" applyBorder="1" applyAlignment="1">
      <alignment horizontal="left"/>
    </xf>
    <xf numFmtId="3" fontId="34" fillId="0" borderId="29" xfId="0" applyNumberFormat="1" applyFont="1" applyBorder="1"/>
    <xf numFmtId="3" fontId="34" fillId="0" borderId="99" xfId="0" applyNumberFormat="1" applyFont="1" applyBorder="1"/>
    <xf numFmtId="3" fontId="33" fillId="0" borderId="43" xfId="0" applyNumberFormat="1" applyFont="1" applyBorder="1"/>
    <xf numFmtId="3" fontId="33" fillId="0" borderId="48" xfId="0" applyNumberFormat="1" applyFont="1" applyBorder="1"/>
    <xf numFmtId="0" fontId="22" fillId="0" borderId="85" xfId="0" applyFont="1" applyBorder="1" applyAlignment="1">
      <alignment horizontal="center"/>
    </xf>
    <xf numFmtId="3" fontId="49" fillId="0" borderId="51" xfId="0" applyNumberFormat="1" applyFont="1" applyBorder="1"/>
    <xf numFmtId="2" fontId="49" fillId="0" borderId="0" xfId="0" applyNumberFormat="1" applyFont="1"/>
    <xf numFmtId="3" fontId="26" fillId="0" borderId="25" xfId="0" applyNumberFormat="1" applyFont="1" applyBorder="1"/>
    <xf numFmtId="0" fontId="57" fillId="0" borderId="0" xfId="0" applyFont="1"/>
    <xf numFmtId="0" fontId="58" fillId="0" borderId="0" xfId="0" applyFont="1" applyAlignment="1">
      <alignment horizontal="right"/>
    </xf>
    <xf numFmtId="0" fontId="59" fillId="0" borderId="31" xfId="0" applyFont="1" applyBorder="1" applyAlignment="1">
      <alignment horizontal="center" vertical="center" wrapText="1"/>
    </xf>
    <xf numFmtId="0" fontId="60" fillId="0" borderId="8" xfId="0" applyFont="1" applyBorder="1" applyAlignment="1">
      <alignment horizontal="left" vertical="center" wrapText="1"/>
    </xf>
    <xf numFmtId="49" fontId="60" fillId="0" borderId="2" xfId="0" applyNumberFormat="1" applyFont="1" applyBorder="1" applyAlignment="1">
      <alignment horizontal="center" wrapText="1"/>
    </xf>
    <xf numFmtId="168" fontId="60" fillId="0" borderId="2" xfId="6" applyNumberFormat="1" applyFont="1" applyBorder="1" applyAlignment="1" applyProtection="1">
      <alignment horizontal="right" vertical="center" wrapText="1"/>
      <protection locked="0"/>
    </xf>
    <xf numFmtId="168" fontId="60" fillId="0" borderId="26" xfId="6" applyNumberFormat="1" applyFont="1" applyBorder="1" applyAlignment="1">
      <alignment horizontal="right" vertical="center" wrapText="1"/>
    </xf>
    <xf numFmtId="0" fontId="60" fillId="0" borderId="10" xfId="0" applyFont="1" applyBorder="1" applyAlignment="1">
      <alignment horizontal="left" vertical="center" wrapText="1"/>
    </xf>
    <xf numFmtId="49" fontId="60" fillId="0" borderId="6" xfId="0" applyNumberFormat="1" applyFont="1" applyBorder="1" applyAlignment="1">
      <alignment horizontal="center" wrapText="1"/>
    </xf>
    <xf numFmtId="168" fontId="60" fillId="0" borderId="6" xfId="6" applyNumberFormat="1" applyFont="1" applyBorder="1" applyAlignment="1" applyProtection="1">
      <alignment horizontal="right" vertical="center" wrapText="1"/>
      <protection locked="0"/>
    </xf>
    <xf numFmtId="168" fontId="60" fillId="0" borderId="27" xfId="6" applyNumberFormat="1" applyFont="1" applyBorder="1" applyAlignment="1">
      <alignment horizontal="right" vertical="center" wrapText="1"/>
    </xf>
    <xf numFmtId="0" fontId="60" fillId="0" borderId="9" xfId="0" applyFont="1" applyBorder="1" applyAlignment="1">
      <alignment horizontal="left" vertical="center" wrapText="1"/>
    </xf>
    <xf numFmtId="0" fontId="60" fillId="0" borderId="3" xfId="0" applyFont="1" applyBorder="1" applyAlignment="1">
      <alignment horizontal="center" wrapText="1"/>
    </xf>
    <xf numFmtId="168" fontId="60" fillId="0" borderId="3" xfId="6" applyNumberFormat="1" applyFont="1" applyBorder="1" applyAlignment="1" applyProtection="1">
      <alignment horizontal="right" vertical="center" wrapText="1"/>
      <protection locked="0"/>
    </xf>
    <xf numFmtId="168" fontId="60" fillId="0" borderId="28" xfId="6" applyNumberFormat="1" applyFont="1" applyBorder="1" applyAlignment="1">
      <alignment horizontal="right" vertical="center" wrapText="1"/>
    </xf>
    <xf numFmtId="0" fontId="60" fillId="0" borderId="2" xfId="0" applyFont="1" applyBorder="1" applyAlignment="1">
      <alignment horizontal="center" wrapText="1"/>
    </xf>
    <xf numFmtId="0" fontId="60" fillId="0" borderId="6" xfId="0" applyFont="1" applyBorder="1" applyAlignment="1">
      <alignment horizontal="center" wrapText="1"/>
    </xf>
    <xf numFmtId="165" fontId="20" fillId="0" borderId="48" xfId="0" quotePrefix="1" applyNumberFormat="1" applyFont="1" applyBorder="1" applyAlignment="1">
      <alignment horizontal="right" vertical="center" wrapText="1" indent="1"/>
    </xf>
    <xf numFmtId="165" fontId="16" fillId="0" borderId="48" xfId="5" applyNumberFormat="1" applyFont="1" applyBorder="1" applyAlignment="1">
      <alignment horizontal="right" vertical="center" wrapText="1" indent="1"/>
    </xf>
    <xf numFmtId="165" fontId="17" fillId="0" borderId="78" xfId="5" applyNumberFormat="1" applyFont="1" applyBorder="1" applyAlignment="1" applyProtection="1">
      <alignment horizontal="right" vertical="center" wrapText="1" indent="1"/>
      <protection locked="0"/>
    </xf>
    <xf numFmtId="165" fontId="17" fillId="0" borderId="99" xfId="5" applyNumberFormat="1" applyFont="1" applyBorder="1" applyAlignment="1" applyProtection="1">
      <alignment horizontal="right" vertical="center" wrapText="1" indent="1"/>
      <protection locked="0"/>
    </xf>
    <xf numFmtId="165" fontId="23" fillId="0" borderId="48" xfId="0" applyNumberFormat="1" applyFont="1" applyBorder="1" applyAlignment="1">
      <alignment horizontal="center" vertical="center" wrapText="1"/>
    </xf>
    <xf numFmtId="4" fontId="49" fillId="0" borderId="51" xfId="0" applyNumberFormat="1" applyFont="1" applyBorder="1"/>
    <xf numFmtId="0" fontId="0" fillId="0" borderId="0" xfId="0" applyAlignment="1">
      <alignment wrapText="1"/>
    </xf>
    <xf numFmtId="0" fontId="34" fillId="0" borderId="0" xfId="10"/>
    <xf numFmtId="0" fontId="33" fillId="0" borderId="0" xfId="10" applyFont="1" applyAlignment="1">
      <alignment horizontal="center"/>
    </xf>
    <xf numFmtId="0" fontId="34" fillId="0" borderId="104" xfId="10" applyBorder="1"/>
    <xf numFmtId="0" fontId="34" fillId="0" borderId="36" xfId="10" applyBorder="1"/>
    <xf numFmtId="3" fontId="34" fillId="0" borderId="104" xfId="10" applyNumberFormat="1" applyBorder="1"/>
    <xf numFmtId="3" fontId="34" fillId="0" borderId="49" xfId="10" applyNumberFormat="1" applyBorder="1"/>
    <xf numFmtId="0" fontId="0" fillId="0" borderId="16" xfId="0" applyBorder="1"/>
    <xf numFmtId="0" fontId="0" fillId="0" borderId="8" xfId="0" applyBorder="1"/>
    <xf numFmtId="0" fontId="26" fillId="0" borderId="13" xfId="0" applyFont="1" applyBorder="1" applyAlignment="1">
      <alignment vertical="center"/>
    </xf>
    <xf numFmtId="0" fontId="26" fillId="0" borderId="21" xfId="0" applyFont="1" applyBorder="1" applyAlignment="1">
      <alignment vertical="center"/>
    </xf>
    <xf numFmtId="0" fontId="26" fillId="0" borderId="43" xfId="0" applyFont="1" applyBorder="1" applyAlignment="1">
      <alignment vertical="center"/>
    </xf>
    <xf numFmtId="3" fontId="0" fillId="0" borderId="58" xfId="0" applyNumberFormat="1" applyBorder="1"/>
    <xf numFmtId="0" fontId="0" fillId="0" borderId="58" xfId="0" applyBorder="1"/>
    <xf numFmtId="0" fontId="26" fillId="0" borderId="25" xfId="0" applyFont="1" applyBorder="1" applyAlignment="1">
      <alignment horizontal="left" vertical="center" wrapText="1"/>
    </xf>
    <xf numFmtId="3" fontId="0" fillId="0" borderId="26" xfId="0" applyNumberFormat="1" applyBorder="1"/>
    <xf numFmtId="0" fontId="0" fillId="0" borderId="26" xfId="0" applyBorder="1"/>
    <xf numFmtId="0" fontId="26" fillId="0" borderId="48" xfId="0" applyFont="1" applyBorder="1" applyAlignment="1">
      <alignment vertical="center"/>
    </xf>
    <xf numFmtId="3" fontId="0" fillId="0" borderId="44" xfId="0" applyNumberFormat="1" applyBorder="1"/>
    <xf numFmtId="0" fontId="0" fillId="0" borderId="44" xfId="0" applyBorder="1"/>
    <xf numFmtId="0" fontId="26" fillId="0" borderId="25" xfId="0" applyFont="1" applyBorder="1" applyAlignment="1">
      <alignment vertical="center" wrapText="1"/>
    </xf>
    <xf numFmtId="0" fontId="0" fillId="0" borderId="8" xfId="0" quotePrefix="1" applyBorder="1"/>
    <xf numFmtId="0" fontId="26" fillId="0" borderId="13" xfId="0" applyFont="1" applyBorder="1"/>
    <xf numFmtId="0" fontId="26" fillId="0" borderId="21" xfId="0" applyFont="1" applyBorder="1"/>
    <xf numFmtId="3" fontId="26" fillId="0" borderId="43" xfId="0" applyNumberFormat="1" applyFont="1" applyBorder="1"/>
    <xf numFmtId="0" fontId="26" fillId="0" borderId="43" xfId="0" applyFont="1" applyBorder="1"/>
    <xf numFmtId="3" fontId="26" fillId="0" borderId="48" xfId="0" applyNumberFormat="1" applyFont="1" applyBorder="1"/>
    <xf numFmtId="0" fontId="5" fillId="0" borderId="36" xfId="0" applyFont="1" applyBorder="1" applyAlignment="1">
      <alignment horizontal="right" vertical="center"/>
    </xf>
    <xf numFmtId="0" fontId="0" fillId="0" borderId="0" xfId="0" applyAlignment="1">
      <alignment horizontal="left" vertical="center" wrapText="1"/>
    </xf>
    <xf numFmtId="165" fontId="28" fillId="0" borderId="36" xfId="5" applyNumberFormat="1" applyFont="1" applyBorder="1" applyAlignment="1">
      <alignment horizontal="left" vertical="center"/>
    </xf>
    <xf numFmtId="165" fontId="28" fillId="0" borderId="36" xfId="5" applyNumberFormat="1" applyFont="1" applyBorder="1" applyAlignment="1">
      <alignment horizontal="left"/>
    </xf>
    <xf numFmtId="0" fontId="26" fillId="0" borderId="6" xfId="5" applyFont="1" applyBorder="1" applyAlignment="1">
      <alignment horizontal="center" vertical="center" wrapText="1"/>
    </xf>
    <xf numFmtId="0" fontId="56" fillId="0" borderId="0" xfId="0" applyFont="1" applyAlignment="1" applyProtection="1">
      <alignment horizontal="center" vertical="center" wrapText="1"/>
      <protection locked="0"/>
    </xf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center" wrapText="1"/>
    </xf>
    <xf numFmtId="3" fontId="33" fillId="0" borderId="58" xfId="3" applyNumberFormat="1" applyFont="1" applyBorder="1"/>
    <xf numFmtId="0" fontId="21" fillId="0" borderId="31" xfId="0" applyFont="1" applyBorder="1" applyAlignment="1">
      <alignment horizontal="left" wrapText="1" indent="1"/>
    </xf>
    <xf numFmtId="165" fontId="17" fillId="5" borderId="16" xfId="5" applyNumberFormat="1" applyFont="1" applyFill="1" applyBorder="1" applyAlignment="1" applyProtection="1">
      <alignment horizontal="right" vertical="center" wrapText="1" indent="1"/>
      <protection locked="0"/>
    </xf>
    <xf numFmtId="49" fontId="17" fillId="5" borderId="9" xfId="5" applyNumberFormat="1" applyFont="1" applyFill="1" applyBorder="1" applyAlignment="1">
      <alignment horizontal="left" vertical="center" wrapText="1" indent="1"/>
    </xf>
    <xf numFmtId="0" fontId="17" fillId="0" borderId="23" xfId="5" applyFont="1" applyBorder="1" applyAlignment="1">
      <alignment horizontal="left" vertical="center" wrapText="1" indent="6"/>
    </xf>
    <xf numFmtId="165" fontId="17" fillId="0" borderId="124" xfId="5" applyNumberFormat="1" applyFont="1" applyBorder="1" applyAlignment="1" applyProtection="1">
      <alignment horizontal="right" vertical="center" wrapText="1" indent="1"/>
      <protection locked="0"/>
    </xf>
    <xf numFmtId="165" fontId="17" fillId="0" borderId="53" xfId="5" applyNumberFormat="1" applyFont="1" applyBorder="1" applyAlignment="1" applyProtection="1">
      <alignment horizontal="right" vertical="center" wrapText="1" indent="1"/>
      <protection locked="0"/>
    </xf>
    <xf numFmtId="165" fontId="23" fillId="0" borderId="48" xfId="5" applyNumberFormat="1" applyFont="1" applyBorder="1" applyAlignment="1">
      <alignment horizontal="right" vertical="center" wrapText="1" indent="1"/>
    </xf>
    <xf numFmtId="165" fontId="22" fillId="0" borderId="48" xfId="0" applyNumberFormat="1" applyFont="1" applyBorder="1" applyAlignment="1">
      <alignment horizontal="right" vertical="center" wrapText="1" indent="1"/>
    </xf>
    <xf numFmtId="165" fontId="23" fillId="0" borderId="25" xfId="5" applyNumberFormat="1" applyFont="1" applyBorder="1" applyAlignment="1" applyProtection="1">
      <alignment horizontal="right" vertical="center" wrapText="1" indent="1"/>
      <protection locked="0"/>
    </xf>
    <xf numFmtId="165" fontId="17" fillId="0" borderId="17" xfId="5" applyNumberFormat="1" applyFont="1" applyBorder="1" applyAlignment="1">
      <alignment horizontal="right" vertical="center" wrapText="1" indent="1"/>
    </xf>
    <xf numFmtId="165" fontId="23" fillId="0" borderId="25" xfId="5" applyNumberFormat="1" applyFont="1" applyBorder="1" applyAlignment="1">
      <alignment horizontal="right" vertical="center" wrapText="1" indent="1"/>
    </xf>
    <xf numFmtId="165" fontId="16" fillId="0" borderId="25" xfId="5" applyNumberFormat="1" applyFont="1" applyBorder="1" applyAlignment="1">
      <alignment horizontal="right" vertical="center" wrapText="1" indent="1"/>
    </xf>
    <xf numFmtId="165" fontId="16" fillId="0" borderId="87" xfId="5" applyNumberFormat="1" applyFont="1" applyBorder="1" applyAlignment="1">
      <alignment horizontal="right" vertical="center" wrapText="1" indent="1"/>
    </xf>
    <xf numFmtId="165" fontId="16" fillId="0" borderId="27" xfId="5" applyNumberFormat="1" applyFont="1" applyBorder="1" applyAlignment="1">
      <alignment horizontal="right" vertical="center" wrapText="1" indent="1"/>
    </xf>
    <xf numFmtId="165" fontId="16" fillId="0" borderId="26" xfId="5" applyNumberFormat="1" applyFont="1" applyBorder="1" applyAlignment="1">
      <alignment horizontal="right" vertical="center" wrapText="1" indent="1"/>
    </xf>
    <xf numFmtId="165" fontId="16" fillId="0" borderId="29" xfId="5" applyNumberFormat="1" applyFont="1" applyBorder="1" applyAlignment="1">
      <alignment horizontal="right" vertical="center" wrapText="1" indent="1"/>
    </xf>
    <xf numFmtId="165" fontId="16" fillId="0" borderId="28" xfId="5" applyNumberFormat="1" applyFont="1" applyBorder="1" applyAlignment="1">
      <alignment horizontal="right" vertical="center" wrapText="1" indent="1"/>
    </xf>
    <xf numFmtId="0" fontId="16" fillId="0" borderId="0" xfId="5" applyFont="1" applyAlignment="1">
      <alignment horizontal="left" vertical="center" wrapText="1" indent="1"/>
    </xf>
    <xf numFmtId="0" fontId="16" fillId="0" borderId="0" xfId="5" applyFont="1" applyAlignment="1">
      <alignment vertical="center" wrapText="1"/>
    </xf>
    <xf numFmtId="165" fontId="23" fillId="0" borderId="34" xfId="0" applyNumberFormat="1" applyFont="1" applyBorder="1" applyAlignment="1">
      <alignment horizontal="center" vertical="center" wrapText="1"/>
    </xf>
    <xf numFmtId="165" fontId="0" fillId="0" borderId="28" xfId="0" applyNumberFormat="1" applyBorder="1" applyAlignment="1">
      <alignment horizontal="left" vertical="center" wrapText="1" indent="1"/>
    </xf>
    <xf numFmtId="165" fontId="17" fillId="0" borderId="82" xfId="0" applyNumberFormat="1" applyFont="1" applyBorder="1" applyAlignment="1">
      <alignment horizontal="left" vertical="center" wrapText="1" indent="1"/>
    </xf>
    <xf numFmtId="165" fontId="17" fillId="0" borderId="4" xfId="0" applyNumberFormat="1" applyFont="1" applyBorder="1" applyAlignment="1" applyProtection="1">
      <alignment horizontal="right" vertical="center" wrapText="1" indent="1"/>
      <protection locked="0"/>
    </xf>
    <xf numFmtId="165" fontId="17" fillId="0" borderId="57" xfId="0" applyNumberFormat="1" applyFont="1" applyBorder="1" applyAlignment="1" applyProtection="1">
      <alignment horizontal="right" vertical="center" wrapText="1" indent="1"/>
      <protection locked="0"/>
    </xf>
    <xf numFmtId="165" fontId="17" fillId="0" borderId="3" xfId="0" applyNumberFormat="1" applyFont="1" applyBorder="1" applyAlignment="1" applyProtection="1">
      <alignment horizontal="right" vertical="center" wrapText="1" indent="1"/>
      <protection locked="0"/>
    </xf>
    <xf numFmtId="165" fontId="17" fillId="0" borderId="30" xfId="0" applyNumberFormat="1" applyFont="1" applyBorder="1" applyAlignment="1" applyProtection="1">
      <alignment horizontal="right" vertical="center" wrapText="1" indent="1"/>
      <protection locked="0"/>
    </xf>
    <xf numFmtId="165" fontId="17" fillId="0" borderId="9" xfId="0" applyNumberFormat="1" applyFont="1" applyBorder="1" applyAlignment="1">
      <alignment horizontal="left" vertical="center" wrapText="1" indent="1"/>
    </xf>
    <xf numFmtId="165" fontId="17" fillId="0" borderId="101" xfId="0" applyNumberFormat="1" applyFont="1" applyBorder="1" applyAlignment="1" applyProtection="1">
      <alignment horizontal="right" vertical="center" wrapText="1" indent="1"/>
      <protection locked="0"/>
    </xf>
    <xf numFmtId="165" fontId="0" fillId="0" borderId="26" xfId="0" applyNumberFormat="1" applyBorder="1" applyAlignment="1">
      <alignment horizontal="left" vertical="center" wrapText="1" indent="1"/>
    </xf>
    <xf numFmtId="165" fontId="17" fillId="0" borderId="74" xfId="0" applyNumberFormat="1" applyFont="1" applyBorder="1" applyAlignment="1">
      <alignment horizontal="left" vertical="center" wrapText="1" indent="1"/>
    </xf>
    <xf numFmtId="165" fontId="17" fillId="0" borderId="2" xfId="0" applyNumberFormat="1" applyFont="1" applyBorder="1" applyAlignment="1" applyProtection="1">
      <alignment horizontal="right" vertical="center" wrapText="1" indent="1"/>
      <protection locked="0"/>
    </xf>
    <xf numFmtId="165" fontId="17" fillId="0" borderId="46" xfId="0" applyNumberFormat="1" applyFont="1" applyBorder="1" applyAlignment="1" applyProtection="1">
      <alignment horizontal="right" vertical="center" wrapText="1" indent="1"/>
      <protection locked="0"/>
    </xf>
    <xf numFmtId="165" fontId="17" fillId="0" borderId="8" xfId="0" applyNumberFormat="1" applyFont="1" applyBorder="1" applyAlignment="1">
      <alignment horizontal="left" vertical="center" wrapText="1" indent="1"/>
    </xf>
    <xf numFmtId="165" fontId="17" fillId="0" borderId="58" xfId="0" applyNumberFormat="1" applyFont="1" applyBorder="1" applyAlignment="1" applyProtection="1">
      <alignment horizontal="right" vertical="center" wrapText="1" indent="1"/>
      <protection locked="0"/>
    </xf>
    <xf numFmtId="165" fontId="17" fillId="0" borderId="47" xfId="0" applyNumberFormat="1" applyFont="1" applyBorder="1" applyAlignment="1">
      <alignment horizontal="left" vertical="center" wrapText="1" indent="1"/>
    </xf>
    <xf numFmtId="165" fontId="17" fillId="0" borderId="8" xfId="0" applyNumberFormat="1" applyFont="1" applyBorder="1" applyAlignment="1" applyProtection="1">
      <alignment horizontal="left" vertical="center" wrapText="1" indent="1"/>
      <protection locked="0"/>
    </xf>
    <xf numFmtId="165" fontId="17" fillId="0" borderId="74" xfId="0" applyNumberFormat="1" applyFont="1" applyBorder="1" applyAlignment="1" applyProtection="1">
      <alignment horizontal="left" vertical="center" wrapText="1" indent="1"/>
      <protection locked="0"/>
    </xf>
    <xf numFmtId="165" fontId="24" fillId="0" borderId="0" xfId="0" applyNumberFormat="1" applyFont="1" applyAlignment="1" applyProtection="1">
      <alignment horizontal="left" vertical="center" wrapText="1" indent="1"/>
      <protection locked="0"/>
    </xf>
    <xf numFmtId="165" fontId="17" fillId="0" borderId="38" xfId="0" applyNumberFormat="1" applyFont="1" applyBorder="1" applyAlignment="1" applyProtection="1">
      <alignment horizontal="left" vertical="center" wrapText="1" indent="1"/>
      <protection locked="0"/>
    </xf>
    <xf numFmtId="165" fontId="17" fillId="0" borderId="31" xfId="0" applyNumberFormat="1" applyFont="1" applyBorder="1" applyAlignment="1" applyProtection="1">
      <alignment horizontal="right" vertical="center" wrapText="1" indent="1"/>
      <protection locked="0"/>
    </xf>
    <xf numFmtId="165" fontId="17" fillId="0" borderId="56" xfId="0" applyNumberFormat="1" applyFont="1" applyBorder="1" applyAlignment="1" applyProtection="1">
      <alignment horizontal="right" vertical="center" wrapText="1" indent="1"/>
      <protection locked="0"/>
    </xf>
    <xf numFmtId="165" fontId="17" fillId="0" borderId="6" xfId="0" applyNumberFormat="1" applyFont="1" applyBorder="1" applyAlignment="1" applyProtection="1">
      <alignment horizontal="right" vertical="center" wrapText="1" indent="1"/>
      <protection locked="0"/>
    </xf>
    <xf numFmtId="165" fontId="17" fillId="0" borderId="39" xfId="0" applyNumberFormat="1" applyFont="1" applyBorder="1" applyAlignment="1" applyProtection="1">
      <alignment horizontal="right" vertical="center" wrapText="1" indent="1"/>
      <protection locked="0"/>
    </xf>
    <xf numFmtId="165" fontId="26" fillId="0" borderId="25" xfId="0" applyNumberFormat="1" applyFont="1" applyBorder="1" applyAlignment="1">
      <alignment horizontal="left" vertical="center" wrapText="1" indent="1"/>
    </xf>
    <xf numFmtId="165" fontId="23" fillId="0" borderId="13" xfId="0" applyNumberFormat="1" applyFont="1" applyBorder="1" applyAlignment="1">
      <alignment horizontal="left" vertical="center" wrapText="1" indent="1"/>
    </xf>
    <xf numFmtId="165" fontId="23" fillId="0" borderId="41" xfId="0" applyNumberFormat="1" applyFont="1" applyBorder="1" applyAlignment="1">
      <alignment horizontal="right" vertical="center" wrapText="1" indent="1"/>
    </xf>
    <xf numFmtId="165" fontId="23" fillId="0" borderId="34" xfId="0" applyNumberFormat="1" applyFont="1" applyBorder="1" applyAlignment="1">
      <alignment horizontal="right" vertical="center" wrapText="1" indent="1"/>
    </xf>
    <xf numFmtId="165" fontId="23" fillId="0" borderId="43" xfId="0" applyNumberFormat="1" applyFont="1" applyBorder="1" applyAlignment="1">
      <alignment horizontal="right" vertical="center" wrapText="1" indent="1"/>
    </xf>
    <xf numFmtId="165" fontId="1" fillId="0" borderId="29" xfId="0" applyNumberFormat="1" applyFont="1" applyBorder="1" applyAlignment="1">
      <alignment horizontal="left" vertical="center" wrapText="1" indent="1"/>
    </xf>
    <xf numFmtId="165" fontId="24" fillId="0" borderId="7" xfId="0" applyNumberFormat="1" applyFont="1" applyBorder="1" applyAlignment="1">
      <alignment horizontal="left" vertical="center" wrapText="1" indent="1"/>
    </xf>
    <xf numFmtId="165" fontId="27" fillId="0" borderId="100" xfId="0" applyNumberFormat="1" applyFont="1" applyBorder="1" applyAlignment="1">
      <alignment horizontal="right" vertical="center" wrapText="1" indent="1"/>
    </xf>
    <xf numFmtId="165" fontId="27" fillId="0" borderId="0" xfId="0" applyNumberFormat="1" applyFont="1" applyAlignment="1">
      <alignment horizontal="right" vertical="center" wrapText="1" indent="1"/>
    </xf>
    <xf numFmtId="165" fontId="27" fillId="0" borderId="1" xfId="0" applyNumberFormat="1" applyFont="1" applyBorder="1" applyAlignment="1">
      <alignment horizontal="right" vertical="center" wrapText="1" indent="1"/>
    </xf>
    <xf numFmtId="165" fontId="27" fillId="0" borderId="17" xfId="0" applyNumberFormat="1" applyFont="1" applyBorder="1" applyAlignment="1">
      <alignment horizontal="right" vertical="center" wrapText="1" indent="1"/>
    </xf>
    <xf numFmtId="165" fontId="24" fillId="0" borderId="8" xfId="0" applyNumberFormat="1" applyFont="1" applyBorder="1" applyAlignment="1">
      <alignment horizontal="left" vertical="center" wrapText="1" indent="1"/>
    </xf>
    <xf numFmtId="165" fontId="24" fillId="0" borderId="0" xfId="0" applyNumberFormat="1" applyFont="1" applyAlignment="1" applyProtection="1">
      <alignment horizontal="right" vertical="center" wrapText="1" indent="1"/>
      <protection locked="0"/>
    </xf>
    <xf numFmtId="165" fontId="1" fillId="0" borderId="26" xfId="0" applyNumberFormat="1" applyFont="1" applyBorder="1" applyAlignment="1">
      <alignment horizontal="left" vertical="center" wrapText="1" indent="1"/>
    </xf>
    <xf numFmtId="165" fontId="24" fillId="0" borderId="58" xfId="0" applyNumberFormat="1" applyFont="1" applyBorder="1" applyAlignment="1" applyProtection="1">
      <alignment horizontal="right" vertical="center" wrapText="1" indent="1"/>
      <protection locked="0"/>
    </xf>
    <xf numFmtId="165" fontId="24" fillId="0" borderId="1" xfId="0" applyNumberFormat="1" applyFont="1" applyBorder="1" applyAlignment="1" applyProtection="1">
      <alignment horizontal="right" vertical="center" wrapText="1" indent="1"/>
      <protection locked="0"/>
    </xf>
    <xf numFmtId="165" fontId="27" fillId="0" borderId="5" xfId="0" applyNumberFormat="1" applyFont="1" applyBorder="1" applyAlignment="1">
      <alignment horizontal="right" vertical="center" wrapText="1" indent="1"/>
    </xf>
    <xf numFmtId="165" fontId="27" fillId="0" borderId="58" xfId="0" applyNumberFormat="1" applyFont="1" applyBorder="1" applyAlignment="1">
      <alignment horizontal="right" vertical="center" wrapText="1" indent="1"/>
    </xf>
    <xf numFmtId="165" fontId="27" fillId="0" borderId="2" xfId="0" applyNumberFormat="1" applyFont="1" applyBorder="1" applyAlignment="1">
      <alignment horizontal="right" vertical="center" wrapText="1" indent="1"/>
    </xf>
    <xf numFmtId="165" fontId="27" fillId="0" borderId="16" xfId="0" applyNumberFormat="1" applyFont="1" applyBorder="1" applyAlignment="1">
      <alignment horizontal="right" vertical="center" wrapText="1" indent="1"/>
    </xf>
    <xf numFmtId="165" fontId="24" fillId="0" borderId="100" xfId="0" applyNumberFormat="1" applyFont="1" applyBorder="1" applyAlignment="1" applyProtection="1">
      <alignment horizontal="right" vertical="center" wrapText="1" indent="1"/>
      <protection locked="0"/>
    </xf>
    <xf numFmtId="165" fontId="23" fillId="0" borderId="14" xfId="0" applyNumberFormat="1" applyFont="1" applyBorder="1" applyAlignment="1">
      <alignment horizontal="right" vertical="center" wrapText="1" indent="1"/>
    </xf>
    <xf numFmtId="165" fontId="26" fillId="0" borderId="13" xfId="0" applyNumberFormat="1" applyFont="1" applyBorder="1" applyAlignment="1">
      <alignment horizontal="left" vertical="center" wrapText="1" indent="1"/>
    </xf>
    <xf numFmtId="165" fontId="26" fillId="0" borderId="41" xfId="0" applyNumberFormat="1" applyFont="1" applyBorder="1" applyAlignment="1">
      <alignment horizontal="right" vertical="center" wrapText="1" indent="1"/>
    </xf>
    <xf numFmtId="165" fontId="26" fillId="0" borderId="43" xfId="0" applyNumberFormat="1" applyFont="1" applyBorder="1" applyAlignment="1">
      <alignment horizontal="right" vertical="center" wrapText="1" indent="1"/>
    </xf>
    <xf numFmtId="165" fontId="26" fillId="0" borderId="21" xfId="0" applyNumberFormat="1" applyFont="1" applyBorder="1" applyAlignment="1">
      <alignment horizontal="right" vertical="center" wrapText="1" indent="1"/>
    </xf>
    <xf numFmtId="165" fontId="26" fillId="0" borderId="0" xfId="0" applyNumberFormat="1" applyFont="1" applyAlignment="1">
      <alignment horizontal="left" vertical="center" wrapText="1"/>
    </xf>
    <xf numFmtId="165" fontId="26" fillId="0" borderId="0" xfId="0" applyNumberFormat="1" applyFont="1" applyAlignment="1">
      <alignment horizontal="right" vertical="center" wrapText="1"/>
    </xf>
    <xf numFmtId="165" fontId="14" fillId="0" borderId="0" xfId="0" applyNumberFormat="1" applyFont="1" applyAlignment="1">
      <alignment horizontal="center" textRotation="180" wrapText="1"/>
    </xf>
    <xf numFmtId="165" fontId="17" fillId="0" borderId="53" xfId="0" applyNumberFormat="1" applyFont="1" applyBorder="1" applyAlignment="1" applyProtection="1">
      <alignment horizontal="right" vertical="center" wrapText="1" indent="1"/>
      <protection locked="0"/>
    </xf>
    <xf numFmtId="165" fontId="17" fillId="0" borderId="44" xfId="0" applyNumberFormat="1" applyFont="1" applyBorder="1" applyAlignment="1" applyProtection="1">
      <alignment horizontal="right" vertical="center" wrapText="1" indent="1"/>
      <protection locked="0"/>
    </xf>
    <xf numFmtId="165" fontId="0" fillId="0" borderId="29" xfId="0" applyNumberFormat="1" applyBorder="1" applyAlignment="1">
      <alignment horizontal="left" vertical="center" wrapText="1" indent="1"/>
    </xf>
    <xf numFmtId="165" fontId="17" fillId="0" borderId="7" xfId="0" applyNumberFormat="1" applyFont="1" applyBorder="1" applyAlignment="1" applyProtection="1">
      <alignment horizontal="left" vertical="center" wrapText="1" indent="1"/>
      <protection locked="0"/>
    </xf>
    <xf numFmtId="165" fontId="17" fillId="0" borderId="51" xfId="0" applyNumberFormat="1" applyFont="1" applyBorder="1" applyAlignment="1" applyProtection="1">
      <alignment horizontal="right" vertical="center" wrapText="1" indent="1"/>
      <protection locked="0"/>
    </xf>
    <xf numFmtId="165" fontId="17" fillId="0" borderId="7" xfId="0" applyNumberFormat="1" applyFont="1" applyBorder="1" applyAlignment="1">
      <alignment horizontal="left" vertical="center" wrapText="1" indent="1"/>
    </xf>
    <xf numFmtId="165" fontId="17" fillId="0" borderId="1" xfId="0" applyNumberFormat="1" applyFont="1" applyBorder="1" applyAlignment="1" applyProtection="1">
      <alignment horizontal="right" vertical="center" wrapText="1" indent="1"/>
      <protection locked="0"/>
    </xf>
    <xf numFmtId="165" fontId="17" fillId="0" borderId="127" xfId="0" applyNumberFormat="1" applyFont="1" applyBorder="1" applyAlignment="1" applyProtection="1">
      <alignment horizontal="right" vertical="center" wrapText="1" indent="1"/>
      <protection locked="0"/>
    </xf>
    <xf numFmtId="165" fontId="27" fillId="0" borderId="7" xfId="0" applyNumberFormat="1" applyFont="1" applyBorder="1" applyAlignment="1">
      <alignment horizontal="left" vertical="center" wrapText="1" indent="1"/>
    </xf>
    <xf numFmtId="165" fontId="27" fillId="0" borderId="3" xfId="0" applyNumberFormat="1" applyFont="1" applyBorder="1" applyAlignment="1">
      <alignment horizontal="right" vertical="center" wrapText="1" indent="1"/>
    </xf>
    <xf numFmtId="165" fontId="24" fillId="0" borderId="57" xfId="0" applyNumberFormat="1" applyFont="1" applyBorder="1" applyAlignment="1" applyProtection="1">
      <alignment horizontal="right" vertical="center" wrapText="1" indent="1"/>
      <protection locked="0"/>
    </xf>
    <xf numFmtId="165" fontId="24" fillId="0" borderId="3" xfId="0" applyNumberFormat="1" applyFont="1" applyBorder="1" applyAlignment="1" applyProtection="1">
      <alignment horizontal="right" vertical="center" wrapText="1" indent="1"/>
      <protection locked="0"/>
    </xf>
    <xf numFmtId="165" fontId="24" fillId="0" borderId="53" xfId="0" applyNumberFormat="1" applyFont="1" applyBorder="1" applyAlignment="1" applyProtection="1">
      <alignment horizontal="right" vertical="center" wrapText="1" indent="1"/>
      <protection locked="0"/>
    </xf>
    <xf numFmtId="165" fontId="24" fillId="0" borderId="8" xfId="0" applyNumberFormat="1" applyFont="1" applyBorder="1" applyAlignment="1">
      <alignment horizontal="left" vertical="center" wrapText="1" indent="2"/>
    </xf>
    <xf numFmtId="165" fontId="24" fillId="0" borderId="46" xfId="0" applyNumberFormat="1" applyFont="1" applyBorder="1" applyAlignment="1" applyProtection="1">
      <alignment horizontal="right" vertical="center" wrapText="1" indent="1"/>
      <protection locked="0"/>
    </xf>
    <xf numFmtId="165" fontId="24" fillId="0" borderId="44" xfId="0" applyNumberFormat="1" applyFont="1" applyBorder="1" applyAlignment="1" applyProtection="1">
      <alignment horizontal="right" vertical="center" wrapText="1" indent="1"/>
      <protection locked="0"/>
    </xf>
    <xf numFmtId="165" fontId="24" fillId="0" borderId="2" xfId="0" applyNumberFormat="1" applyFont="1" applyBorder="1" applyAlignment="1">
      <alignment horizontal="left" vertical="center" wrapText="1" indent="2"/>
    </xf>
    <xf numFmtId="165" fontId="27" fillId="0" borderId="2" xfId="0" applyNumberFormat="1" applyFont="1" applyBorder="1" applyAlignment="1">
      <alignment horizontal="left" vertical="center" wrapText="1" indent="1"/>
    </xf>
    <xf numFmtId="165" fontId="24" fillId="0" borderId="9" xfId="0" applyNumberFormat="1" applyFont="1" applyBorder="1" applyAlignment="1">
      <alignment horizontal="left" vertical="center" wrapText="1" indent="1"/>
    </xf>
    <xf numFmtId="165" fontId="24" fillId="0" borderId="9" xfId="0" applyNumberFormat="1" applyFont="1" applyBorder="1" applyAlignment="1" applyProtection="1">
      <alignment horizontal="left" vertical="center" wrapText="1" indent="1"/>
      <protection locked="0"/>
    </xf>
    <xf numFmtId="165" fontId="17" fillId="0" borderId="9" xfId="0" applyNumberFormat="1" applyFont="1" applyBorder="1" applyAlignment="1" applyProtection="1">
      <alignment horizontal="left" vertical="center" wrapText="1" indent="1"/>
      <protection locked="0"/>
    </xf>
    <xf numFmtId="165" fontId="17" fillId="0" borderId="9" xfId="0" applyNumberFormat="1" applyFont="1" applyBorder="1" applyAlignment="1">
      <alignment horizontal="left" vertical="center" wrapText="1" indent="2"/>
    </xf>
    <xf numFmtId="165" fontId="17" fillId="0" borderId="10" xfId="0" applyNumberFormat="1" applyFont="1" applyBorder="1" applyAlignment="1">
      <alignment horizontal="left" vertical="center" wrapText="1" indent="2"/>
    </xf>
    <xf numFmtId="165" fontId="26" fillId="0" borderId="48" xfId="0" applyNumberFormat="1" applyFont="1" applyBorder="1" applyAlignment="1">
      <alignment horizontal="right" vertical="center" wrapText="1" indent="1"/>
    </xf>
    <xf numFmtId="165" fontId="26" fillId="0" borderId="14" xfId="0" applyNumberFormat="1" applyFont="1" applyBorder="1" applyAlignment="1">
      <alignment horizontal="right" vertical="center" wrapText="1" indent="1"/>
    </xf>
    <xf numFmtId="165" fontId="7" fillId="0" borderId="22" xfId="0" applyNumberFormat="1" applyFont="1" applyBorder="1" applyAlignment="1">
      <alignment horizontal="center" vertical="center" wrapText="1"/>
    </xf>
    <xf numFmtId="165" fontId="7" fillId="0" borderId="23" xfId="0" applyNumberFormat="1" applyFont="1" applyBorder="1" applyAlignment="1">
      <alignment horizontal="center" vertical="center" wrapText="1"/>
    </xf>
    <xf numFmtId="165" fontId="15" fillId="0" borderId="11" xfId="0" applyNumberFormat="1" applyFont="1" applyBorder="1" applyAlignment="1" applyProtection="1">
      <alignment horizontal="left" vertical="center" wrapText="1"/>
      <protection locked="0"/>
    </xf>
    <xf numFmtId="165" fontId="15" fillId="0" borderId="4" xfId="0" applyNumberFormat="1" applyFont="1" applyBorder="1" applyAlignment="1" applyProtection="1">
      <alignment vertical="center" wrapText="1"/>
      <protection locked="0"/>
    </xf>
    <xf numFmtId="49" fontId="15" fillId="0" borderId="4" xfId="0" applyNumberFormat="1" applyFont="1" applyBorder="1" applyAlignment="1" applyProtection="1">
      <alignment vertical="center" wrapText="1"/>
      <protection locked="0"/>
    </xf>
    <xf numFmtId="165" fontId="15" fillId="0" borderId="20" xfId="0" applyNumberFormat="1" applyFont="1" applyBorder="1" applyAlignment="1">
      <alignment vertical="center" wrapText="1"/>
    </xf>
    <xf numFmtId="165" fontId="15" fillId="0" borderId="8" xfId="0" applyNumberFormat="1" applyFont="1" applyBorder="1" applyAlignment="1" applyProtection="1">
      <alignment horizontal="left" vertical="center" wrapText="1"/>
      <protection locked="0"/>
    </xf>
    <xf numFmtId="165" fontId="15" fillId="0" borderId="2" xfId="0" applyNumberFormat="1" applyFont="1" applyBorder="1" applyAlignment="1" applyProtection="1">
      <alignment vertical="center" wrapText="1"/>
      <protection locked="0"/>
    </xf>
    <xf numFmtId="49" fontId="15" fillId="0" borderId="2" xfId="0" applyNumberFormat="1" applyFont="1" applyBorder="1" applyAlignment="1" applyProtection="1">
      <alignment vertical="center" wrapText="1"/>
      <protection locked="0"/>
    </xf>
    <xf numFmtId="165" fontId="15" fillId="0" borderId="16" xfId="0" applyNumberFormat="1" applyFont="1" applyBorder="1" applyAlignment="1">
      <alignment vertical="center" wrapText="1"/>
    </xf>
    <xf numFmtId="49" fontId="15" fillId="0" borderId="6" xfId="0" applyNumberFormat="1" applyFont="1" applyBorder="1" applyAlignment="1" applyProtection="1">
      <alignment vertical="center" wrapText="1"/>
      <protection locked="0"/>
    </xf>
    <xf numFmtId="165" fontId="15" fillId="0" borderId="6" xfId="0" applyNumberFormat="1" applyFont="1" applyBorder="1" applyAlignment="1" applyProtection="1">
      <alignment vertical="center" wrapText="1"/>
      <protection locked="0"/>
    </xf>
    <xf numFmtId="165" fontId="15" fillId="0" borderId="18" xfId="0" applyNumberFormat="1" applyFont="1" applyBorder="1" applyAlignment="1">
      <alignment vertical="center" wrapText="1"/>
    </xf>
    <xf numFmtId="165" fontId="15" fillId="0" borderId="23" xfId="0" applyNumberFormat="1" applyFont="1" applyBorder="1" applyAlignment="1" applyProtection="1">
      <alignment vertical="center" wrapText="1"/>
      <protection locked="0"/>
    </xf>
    <xf numFmtId="165" fontId="15" fillId="0" borderId="31" xfId="0" applyNumberFormat="1" applyFont="1" applyBorder="1" applyAlignment="1" applyProtection="1">
      <alignment vertical="center" wrapText="1"/>
      <protection locked="0"/>
    </xf>
    <xf numFmtId="165" fontId="15" fillId="0" borderId="22" xfId="0" applyNumberFormat="1" applyFont="1" applyBorder="1" applyAlignment="1" applyProtection="1">
      <alignment horizontal="left" vertical="center" wrapText="1"/>
      <protection locked="0"/>
    </xf>
    <xf numFmtId="49" fontId="15" fillId="0" borderId="23" xfId="0" applyNumberFormat="1" applyFont="1" applyBorder="1" applyAlignment="1" applyProtection="1">
      <alignment vertical="center" wrapText="1"/>
      <protection locked="0"/>
    </xf>
    <xf numFmtId="165" fontId="15" fillId="0" borderId="24" xfId="0" applyNumberFormat="1" applyFont="1" applyBorder="1" applyAlignment="1">
      <alignment vertical="center" wrapText="1"/>
    </xf>
    <xf numFmtId="165" fontId="16" fillId="0" borderId="106" xfId="0" applyNumberFormat="1" applyFont="1" applyBorder="1" applyAlignment="1">
      <alignment horizontal="center" vertical="center" wrapText="1"/>
    </xf>
    <xf numFmtId="165" fontId="16" fillId="0" borderId="24" xfId="0" applyNumberFormat="1" applyFont="1" applyBorder="1" applyAlignment="1">
      <alignment horizontal="center" vertical="center" wrapText="1"/>
    </xf>
    <xf numFmtId="165" fontId="3" fillId="0" borderId="51" xfId="0" applyNumberFormat="1" applyFont="1" applyBorder="1" applyAlignment="1" applyProtection="1">
      <alignment vertical="center" wrapText="1"/>
      <protection locked="0"/>
    </xf>
    <xf numFmtId="165" fontId="3" fillId="0" borderId="8" xfId="0" applyNumberFormat="1" applyFont="1" applyBorder="1" applyAlignment="1" applyProtection="1">
      <alignment horizontal="left" vertical="center" wrapText="1" indent="1"/>
      <protection locked="0"/>
    </xf>
    <xf numFmtId="165" fontId="3" fillId="0" borderId="7" xfId="0" applyNumberFormat="1" applyFont="1" applyBorder="1" applyAlignment="1" applyProtection="1">
      <alignment horizontal="left" vertical="center" wrapText="1" indent="1"/>
      <protection locked="0"/>
    </xf>
    <xf numFmtId="165" fontId="3" fillId="0" borderId="17" xfId="0" applyNumberFormat="1" applyFont="1" applyBorder="1" applyAlignment="1">
      <alignment vertical="center" wrapText="1"/>
    </xf>
    <xf numFmtId="165" fontId="3" fillId="0" borderId="9" xfId="0" applyNumberFormat="1" applyFont="1" applyBorder="1" applyAlignment="1" applyProtection="1">
      <alignment horizontal="left" vertical="center" wrapText="1" indent="1"/>
      <protection locked="0"/>
    </xf>
    <xf numFmtId="49" fontId="3" fillId="0" borderId="3" xfId="0" applyNumberFormat="1" applyFont="1" applyBorder="1" applyAlignment="1" applyProtection="1">
      <alignment horizontal="center" vertical="center" wrapText="1"/>
      <protection locked="0"/>
    </xf>
    <xf numFmtId="165" fontId="3" fillId="0" borderId="57" xfId="0" applyNumberFormat="1" applyFont="1" applyBorder="1" applyAlignment="1" applyProtection="1">
      <alignment vertical="center" wrapText="1"/>
      <protection locked="0"/>
    </xf>
    <xf numFmtId="165" fontId="3" fillId="0" borderId="30" xfId="0" applyNumberFormat="1" applyFont="1" applyBorder="1" applyAlignment="1">
      <alignment vertical="center" wrapText="1"/>
    </xf>
    <xf numFmtId="165" fontId="3" fillId="0" borderId="46" xfId="0" applyNumberFormat="1" applyFont="1" applyBorder="1" applyAlignment="1" applyProtection="1">
      <alignment vertical="center" wrapText="1"/>
      <protection locked="0"/>
    </xf>
    <xf numFmtId="165" fontId="3" fillId="0" borderId="10" xfId="0" applyNumberFormat="1" applyFont="1" applyBorder="1" applyAlignment="1" applyProtection="1">
      <alignment horizontal="left" vertical="center" wrapText="1" indent="1"/>
      <protection locked="0"/>
    </xf>
    <xf numFmtId="0" fontId="30" fillId="0" borderId="0" xfId="0" applyFont="1" applyAlignment="1" applyProtection="1">
      <alignment horizontal="left" vertical="top"/>
      <protection locked="0"/>
    </xf>
    <xf numFmtId="0" fontId="7" fillId="0" borderId="55" xfId="0" applyFont="1" applyBorder="1" applyAlignment="1">
      <alignment horizontal="center" vertical="center"/>
    </xf>
    <xf numFmtId="49" fontId="7" fillId="0" borderId="20" xfId="0" applyNumberFormat="1" applyFont="1" applyBorder="1" applyAlignment="1">
      <alignment horizontal="right" vertical="center" indent="1"/>
    </xf>
    <xf numFmtId="0" fontId="7" fillId="0" borderId="37" xfId="0" applyFont="1" applyBorder="1" applyAlignment="1">
      <alignment vertical="center"/>
    </xf>
    <xf numFmtId="11" fontId="7" fillId="0" borderId="33" xfId="0" applyNumberFormat="1" applyFont="1" applyBorder="1" applyAlignment="1">
      <alignment horizontal="right" vertical="center" wrapText="1" indent="1"/>
    </xf>
    <xf numFmtId="165" fontId="17" fillId="0" borderId="16" xfId="5" applyNumberFormat="1" applyFont="1" applyBorder="1" applyAlignment="1">
      <alignment horizontal="right" vertical="center" wrapText="1" inden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right" vertical="center" wrapText="1" indent="1"/>
    </xf>
    <xf numFmtId="165" fontId="17" fillId="0" borderId="18" xfId="5" applyNumberFormat="1" applyFont="1" applyBorder="1" applyAlignment="1">
      <alignment horizontal="right" vertical="center" wrapText="1" indent="1"/>
    </xf>
    <xf numFmtId="0" fontId="21" fillId="5" borderId="2" xfId="0" applyFont="1" applyFill="1" applyBorder="1" applyAlignment="1">
      <alignment horizontal="left" wrapText="1" indent="1"/>
    </xf>
    <xf numFmtId="0" fontId="7" fillId="0" borderId="120" xfId="0" quotePrefix="1" applyFont="1" applyBorder="1" applyAlignment="1">
      <alignment horizontal="right" vertical="center" indent="1"/>
    </xf>
    <xf numFmtId="0" fontId="7" fillId="0" borderId="36" xfId="0" applyFont="1" applyBorder="1" applyAlignment="1">
      <alignment horizontal="right" vertical="center" indent="1"/>
    </xf>
    <xf numFmtId="0" fontId="5" fillId="0" borderId="54" xfId="0" applyFont="1" applyBorder="1" applyAlignment="1">
      <alignment horizontal="right"/>
    </xf>
    <xf numFmtId="0" fontId="5" fillId="0" borderId="103" xfId="0" applyFont="1" applyBorder="1" applyAlignment="1">
      <alignment horizontal="right"/>
    </xf>
    <xf numFmtId="0" fontId="7" fillId="0" borderId="54" xfId="0" applyFont="1" applyBorder="1" applyAlignment="1">
      <alignment horizontal="right" vertical="center" wrapText="1" indent="1"/>
    </xf>
    <xf numFmtId="0" fontId="7" fillId="0" borderId="19" xfId="0" applyFont="1" applyBorder="1" applyAlignment="1">
      <alignment horizontal="right" vertical="center" wrapText="1" indent="1"/>
    </xf>
    <xf numFmtId="0" fontId="16" fillId="0" borderId="34" xfId="0" applyFont="1" applyBorder="1" applyAlignment="1">
      <alignment horizontal="center" vertical="center" wrapText="1"/>
    </xf>
    <xf numFmtId="0" fontId="16" fillId="0" borderId="48" xfId="0" applyFont="1" applyBorder="1" applyAlignment="1">
      <alignment horizontal="center" vertical="center" wrapText="1"/>
    </xf>
    <xf numFmtId="165" fontId="7" fillId="0" borderId="39" xfId="0" applyNumberFormat="1" applyFont="1" applyBorder="1" applyAlignment="1">
      <alignment horizontal="right" vertical="center" wrapText="1" indent="1"/>
    </xf>
    <xf numFmtId="165" fontId="7" fillId="0" borderId="18" xfId="0" applyNumberFormat="1" applyFont="1" applyBorder="1" applyAlignment="1">
      <alignment horizontal="right" vertical="center" wrapText="1" indent="1"/>
    </xf>
    <xf numFmtId="165" fontId="7" fillId="0" borderId="122" xfId="0" applyNumberFormat="1" applyFont="1" applyBorder="1" applyAlignment="1">
      <alignment horizontal="right" vertical="center" wrapText="1" indent="1"/>
    </xf>
    <xf numFmtId="165" fontId="16" fillId="0" borderId="34" xfId="5" applyNumberFormat="1" applyFont="1" applyBorder="1" applyAlignment="1">
      <alignment horizontal="right" vertical="center" wrapText="1" indent="1"/>
    </xf>
    <xf numFmtId="165" fontId="16" fillId="0" borderId="14" xfId="5" applyNumberFormat="1" applyFont="1" applyBorder="1" applyAlignment="1">
      <alignment horizontal="right" vertical="center" wrapText="1" indent="1"/>
    </xf>
    <xf numFmtId="165" fontId="17" fillId="0" borderId="57" xfId="5" applyNumberFormat="1" applyFont="1" applyBorder="1" applyAlignment="1" applyProtection="1">
      <alignment horizontal="right" vertical="center" wrapText="1" indent="1"/>
      <protection locked="0"/>
    </xf>
    <xf numFmtId="165" fontId="17" fillId="0" borderId="3" xfId="5" applyNumberFormat="1" applyFont="1" applyBorder="1" applyAlignment="1" applyProtection="1">
      <alignment horizontal="right" vertical="center" wrapText="1" indent="1"/>
      <protection locked="0"/>
    </xf>
    <xf numFmtId="165" fontId="17" fillId="0" borderId="46" xfId="5" applyNumberFormat="1" applyFont="1" applyBorder="1" applyAlignment="1" applyProtection="1">
      <alignment horizontal="right" vertical="center" wrapText="1" indent="1"/>
      <protection locked="0"/>
    </xf>
    <xf numFmtId="165" fontId="17" fillId="0" borderId="2" xfId="5" applyNumberFormat="1" applyFont="1" applyBorder="1" applyAlignment="1" applyProtection="1">
      <alignment horizontal="right" vertical="center" wrapText="1" indent="1"/>
      <protection locked="0"/>
    </xf>
    <xf numFmtId="165" fontId="17" fillId="0" borderId="51" xfId="5" applyNumberFormat="1" applyFont="1" applyBorder="1" applyAlignment="1" applyProtection="1">
      <alignment horizontal="right" vertical="center" wrapText="1" indent="1"/>
      <protection locked="0"/>
    </xf>
    <xf numFmtId="165" fontId="17" fillId="0" borderId="1" xfId="5" applyNumberFormat="1" applyFont="1" applyBorder="1" applyAlignment="1" applyProtection="1">
      <alignment horizontal="right" vertical="center" wrapText="1" indent="1"/>
      <protection locked="0"/>
    </xf>
    <xf numFmtId="165" fontId="17" fillId="0" borderId="56" xfId="5" applyNumberFormat="1" applyFont="1" applyBorder="1" applyAlignment="1" applyProtection="1">
      <alignment horizontal="right" vertical="center" wrapText="1" indent="1"/>
      <protection locked="0"/>
    </xf>
    <xf numFmtId="165" fontId="17" fillId="0" borderId="6" xfId="5" applyNumberFormat="1" applyFont="1" applyBorder="1" applyAlignment="1" applyProtection="1">
      <alignment horizontal="right" vertical="center" wrapText="1" indent="1"/>
      <protection locked="0"/>
    </xf>
    <xf numFmtId="165" fontId="23" fillId="0" borderId="34" xfId="5" applyNumberFormat="1" applyFont="1" applyBorder="1" applyAlignment="1">
      <alignment horizontal="right" vertical="center" wrapText="1" indent="1"/>
    </xf>
    <xf numFmtId="165" fontId="23" fillId="0" borderId="14" xfId="5" applyNumberFormat="1" applyFont="1" applyBorder="1" applyAlignment="1">
      <alignment horizontal="right" vertical="center" wrapText="1" indent="1"/>
    </xf>
    <xf numFmtId="165" fontId="17" fillId="0" borderId="57" xfId="5" applyNumberFormat="1" applyFont="1" applyBorder="1" applyAlignment="1">
      <alignment horizontal="right" vertical="center" wrapText="1" indent="1"/>
    </xf>
    <xf numFmtId="165" fontId="17" fillId="0" borderId="3" xfId="5" applyNumberFormat="1" applyFont="1" applyBorder="1" applyAlignment="1">
      <alignment horizontal="right" vertical="center" wrapText="1" indent="1"/>
    </xf>
    <xf numFmtId="165" fontId="24" fillId="0" borderId="46" xfId="5" applyNumberFormat="1" applyFont="1" applyBorder="1" applyAlignment="1" applyProtection="1">
      <alignment horizontal="right" vertical="center" wrapText="1" indent="1"/>
      <protection locked="0"/>
    </xf>
    <xf numFmtId="165" fontId="24" fillId="0" borderId="2" xfId="5" applyNumberFormat="1" applyFont="1" applyBorder="1" applyAlignment="1" applyProtection="1">
      <alignment horizontal="right" vertical="center" wrapText="1" indent="1"/>
      <protection locked="0"/>
    </xf>
    <xf numFmtId="165" fontId="24" fillId="0" borderId="56" xfId="5" applyNumberFormat="1" applyFont="1" applyBorder="1" applyAlignment="1" applyProtection="1">
      <alignment horizontal="right" vertical="center" wrapText="1" indent="1"/>
      <protection locked="0"/>
    </xf>
    <xf numFmtId="165" fontId="24" fillId="0" borderId="6" xfId="5" applyNumberFormat="1" applyFont="1" applyBorder="1" applyAlignment="1" applyProtection="1">
      <alignment horizontal="right" vertical="center" wrapText="1" indent="1"/>
      <protection locked="0"/>
    </xf>
    <xf numFmtId="165" fontId="24" fillId="0" borderId="57" xfId="5" applyNumberFormat="1" applyFont="1" applyBorder="1" applyAlignment="1" applyProtection="1">
      <alignment horizontal="right" vertical="center" wrapText="1" indent="1"/>
      <protection locked="0"/>
    </xf>
    <xf numFmtId="165" fontId="24" fillId="0" borderId="3" xfId="5" applyNumberFormat="1" applyFont="1" applyBorder="1" applyAlignment="1" applyProtection="1">
      <alignment horizontal="right" vertical="center" wrapText="1" indent="1"/>
      <protection locked="0"/>
    </xf>
    <xf numFmtId="165" fontId="16" fillId="0" borderId="34" xfId="5" applyNumberFormat="1" applyFont="1" applyBorder="1" applyAlignment="1" applyProtection="1">
      <alignment horizontal="right" vertical="center" wrapText="1" indent="1"/>
      <protection locked="0"/>
    </xf>
    <xf numFmtId="165" fontId="16" fillId="0" borderId="14" xfId="5" applyNumberFormat="1" applyFont="1" applyBorder="1" applyAlignment="1" applyProtection="1">
      <alignment horizontal="right" vertical="center" wrapText="1" indent="1"/>
      <protection locked="0"/>
    </xf>
    <xf numFmtId="165" fontId="16" fillId="0" borderId="43" xfId="0" applyNumberFormat="1" applyFont="1" applyBorder="1" applyAlignment="1">
      <alignment horizontal="right" vertical="center" wrapText="1" indent="1"/>
    </xf>
    <xf numFmtId="165" fontId="16" fillId="0" borderId="54" xfId="5" applyNumberFormat="1" applyFont="1" applyBorder="1" applyAlignment="1">
      <alignment horizontal="right" vertical="center" wrapText="1" indent="1"/>
    </xf>
    <xf numFmtId="165" fontId="16" fillId="0" borderId="19" xfId="5" applyNumberFormat="1" applyFont="1" applyBorder="1" applyAlignment="1">
      <alignment horizontal="right" vertical="center" wrapText="1" indent="1"/>
    </xf>
    <xf numFmtId="165" fontId="17" fillId="0" borderId="55" xfId="5" applyNumberFormat="1" applyFont="1" applyBorder="1" applyAlignment="1" applyProtection="1">
      <alignment horizontal="right" vertical="center" wrapText="1" indent="1"/>
      <protection locked="0"/>
    </xf>
    <xf numFmtId="165" fontId="17" fillId="0" borderId="4" xfId="5" applyNumberFormat="1" applyFont="1" applyBorder="1" applyAlignment="1" applyProtection="1">
      <alignment horizontal="right" vertical="center" wrapText="1" indent="1"/>
      <protection locked="0"/>
    </xf>
    <xf numFmtId="165" fontId="17" fillId="0" borderId="45" xfId="5" applyNumberFormat="1" applyFont="1" applyBorder="1" applyAlignment="1" applyProtection="1">
      <alignment horizontal="right" vertical="center" wrapText="1" indent="1"/>
      <protection locked="0"/>
    </xf>
    <xf numFmtId="165" fontId="17" fillId="0" borderId="31" xfId="5" applyNumberFormat="1" applyFont="1" applyBorder="1" applyAlignment="1" applyProtection="1">
      <alignment horizontal="right" vertical="center" wrapText="1" indent="1"/>
      <protection locked="0"/>
    </xf>
    <xf numFmtId="165" fontId="17" fillId="0" borderId="58" xfId="5" applyNumberFormat="1" applyFont="1" applyBorder="1" applyAlignment="1" applyProtection="1">
      <alignment horizontal="right" vertical="center" wrapText="1" indent="1"/>
      <protection locked="0"/>
    </xf>
    <xf numFmtId="165" fontId="17" fillId="0" borderId="5" xfId="5" applyNumberFormat="1" applyFont="1" applyBorder="1" applyAlignment="1" applyProtection="1">
      <alignment horizontal="right" vertical="center" wrapText="1" indent="1"/>
      <protection locked="0"/>
    </xf>
    <xf numFmtId="165" fontId="17" fillId="0" borderId="39" xfId="5" applyNumberFormat="1" applyFont="1" applyBorder="1" applyAlignment="1" applyProtection="1">
      <alignment horizontal="right" vertical="center" wrapText="1" indent="1"/>
      <protection locked="0"/>
    </xf>
    <xf numFmtId="165" fontId="17" fillId="0" borderId="122" xfId="5" applyNumberFormat="1" applyFont="1" applyBorder="1" applyAlignment="1" applyProtection="1">
      <alignment horizontal="right" vertical="center" wrapText="1" indent="1"/>
      <protection locked="0"/>
    </xf>
    <xf numFmtId="165" fontId="22" fillId="0" borderId="34" xfId="0" applyNumberFormat="1" applyFont="1" applyBorder="1" applyAlignment="1">
      <alignment horizontal="right" vertical="center" wrapText="1" indent="1"/>
    </xf>
    <xf numFmtId="165" fontId="22" fillId="0" borderId="14" xfId="0" applyNumberFormat="1" applyFont="1" applyBorder="1" applyAlignment="1">
      <alignment horizontal="right" vertical="center" wrapText="1" indent="1"/>
    </xf>
    <xf numFmtId="165" fontId="20" fillId="0" borderId="34" xfId="0" quotePrefix="1" applyNumberFormat="1" applyFont="1" applyBorder="1" applyAlignment="1">
      <alignment horizontal="right" vertical="center" wrapText="1" indent="1"/>
    </xf>
    <xf numFmtId="165" fontId="20" fillId="0" borderId="14" xfId="0" quotePrefix="1" applyNumberFormat="1" applyFont="1" applyBorder="1" applyAlignment="1">
      <alignment horizontal="right" vertical="center" wrapText="1" indent="1"/>
    </xf>
    <xf numFmtId="0" fontId="1" fillId="0" borderId="43" xfId="0" applyFont="1" applyBorder="1" applyAlignment="1">
      <alignment horizontal="right" vertical="center" wrapText="1" indent="1"/>
    </xf>
    <xf numFmtId="0" fontId="1" fillId="0" borderId="36" xfId="0" applyFont="1" applyBorder="1" applyAlignment="1">
      <alignment horizontal="right" vertical="center" wrapText="1" indent="1"/>
    </xf>
    <xf numFmtId="0" fontId="1" fillId="0" borderId="41" xfId="0" applyFont="1" applyBorder="1" applyAlignment="1">
      <alignment horizontal="right" vertical="center" wrapText="1" indent="1"/>
    </xf>
    <xf numFmtId="3" fontId="4" fillId="0" borderId="34" xfId="0" applyNumberFormat="1" applyFont="1" applyBorder="1" applyAlignment="1" applyProtection="1">
      <alignment horizontal="right" vertical="center" wrapText="1" indent="1"/>
      <protection locked="0"/>
    </xf>
    <xf numFmtId="3" fontId="4" fillId="0" borderId="24" xfId="0" applyNumberFormat="1" applyFont="1" applyBorder="1" applyAlignment="1" applyProtection="1">
      <alignment horizontal="right" vertical="center" wrapText="1" indent="1"/>
      <protection locked="0"/>
    </xf>
    <xf numFmtId="3" fontId="4" fillId="0" borderId="14" xfId="0" applyNumberFormat="1" applyFont="1" applyBorder="1" applyAlignment="1" applyProtection="1">
      <alignment horizontal="right" vertical="center" wrapText="1" indent="1"/>
      <protection locked="0"/>
    </xf>
    <xf numFmtId="3" fontId="4" fillId="0" borderId="48" xfId="0" applyNumberFormat="1" applyFont="1" applyBorder="1" applyAlignment="1" applyProtection="1">
      <alignment horizontal="right" vertical="center" wrapText="1" indent="1"/>
      <protection locked="0"/>
    </xf>
    <xf numFmtId="0" fontId="30" fillId="0" borderId="0" xfId="0" applyFont="1" applyAlignment="1">
      <alignment horizontal="left" vertical="top"/>
    </xf>
    <xf numFmtId="0" fontId="23" fillId="0" borderId="34" xfId="0" applyFont="1" applyBorder="1" applyAlignment="1">
      <alignment horizontal="left" vertical="center" wrapText="1" indent="1"/>
    </xf>
    <xf numFmtId="165" fontId="17" fillId="0" borderId="25" xfId="0" applyNumberFormat="1" applyFont="1" applyBorder="1" applyAlignment="1" applyProtection="1">
      <alignment horizontal="right" vertical="center" wrapText="1" indent="1"/>
      <protection locked="0"/>
    </xf>
    <xf numFmtId="165" fontId="17" fillId="0" borderId="87" xfId="0" applyNumberFormat="1" applyFont="1" applyBorder="1" applyAlignment="1" applyProtection="1">
      <alignment horizontal="right" vertical="center" wrapText="1" indent="1"/>
      <protection locked="0"/>
    </xf>
    <xf numFmtId="165" fontId="23" fillId="0" borderId="28" xfId="0" applyNumberFormat="1" applyFont="1" applyBorder="1" applyAlignment="1" applyProtection="1">
      <alignment horizontal="right" vertical="center" wrapText="1" indent="1"/>
      <protection locked="0"/>
    </xf>
    <xf numFmtId="165" fontId="23" fillId="0" borderId="85" xfId="0" applyNumberFormat="1" applyFont="1" applyBorder="1" applyAlignment="1" applyProtection="1">
      <alignment horizontal="right" vertical="center" wrapText="1" indent="1"/>
      <protection locked="0"/>
    </xf>
    <xf numFmtId="0" fontId="29" fillId="0" borderId="43" xfId="0" applyFont="1" applyBorder="1" applyAlignment="1">
      <alignment horizontal="left" wrapText="1" indent="1"/>
    </xf>
    <xf numFmtId="165" fontId="23" fillId="0" borderId="25" xfId="0" applyNumberFormat="1" applyFont="1" applyBorder="1" applyAlignment="1" applyProtection="1">
      <alignment horizontal="right" vertical="center" wrapText="1" indent="1"/>
      <protection locked="0"/>
    </xf>
    <xf numFmtId="0" fontId="23" fillId="0" borderId="22" xfId="0" applyFont="1" applyBorder="1" applyAlignment="1">
      <alignment horizontal="center" vertical="center" wrapText="1"/>
    </xf>
    <xf numFmtId="165" fontId="23" fillId="0" borderId="24" xfId="0" applyNumberFormat="1" applyFont="1" applyBorder="1" applyAlignment="1">
      <alignment horizontal="right" vertical="center" wrapText="1" indent="1"/>
    </xf>
    <xf numFmtId="49" fontId="7" fillId="0" borderId="4" xfId="0" applyNumberFormat="1" applyFont="1" applyBorder="1" applyAlignment="1">
      <alignment horizontal="right" vertical="center"/>
    </xf>
    <xf numFmtId="49" fontId="7" fillId="0" borderId="119" xfId="0" applyNumberFormat="1" applyFont="1" applyBorder="1" applyAlignment="1">
      <alignment horizontal="right" vertical="center"/>
    </xf>
    <xf numFmtId="49" fontId="7" fillId="0" borderId="105" xfId="0" applyNumberFormat="1" applyFont="1" applyBorder="1" applyAlignment="1">
      <alignment horizontal="right" vertical="center"/>
    </xf>
    <xf numFmtId="0" fontId="5" fillId="0" borderId="100" xfId="0" applyFont="1" applyBorder="1" applyAlignment="1">
      <alignment horizontal="right"/>
    </xf>
    <xf numFmtId="16" fontId="7" fillId="0" borderId="123" xfId="0" applyNumberFormat="1" applyFont="1" applyBorder="1" applyAlignment="1">
      <alignment horizontal="center" vertical="center" wrapText="1"/>
    </xf>
    <xf numFmtId="49" fontId="16" fillId="0" borderId="48" xfId="0" applyNumberFormat="1" applyFont="1" applyBorder="1" applyAlignment="1">
      <alignment horizontal="center" vertical="center" wrapText="1"/>
    </xf>
    <xf numFmtId="165" fontId="7" fillId="0" borderId="122" xfId="0" applyNumberFormat="1" applyFont="1" applyBorder="1" applyAlignment="1">
      <alignment horizontal="center" vertical="center" wrapText="1"/>
    </xf>
    <xf numFmtId="0" fontId="2" fillId="0" borderId="100" xfId="0" applyFont="1" applyBorder="1" applyAlignment="1">
      <alignment vertical="center" wrapText="1"/>
    </xf>
    <xf numFmtId="0" fontId="2" fillId="0" borderId="127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44" xfId="0" applyFont="1" applyBorder="1" applyAlignment="1">
      <alignment vertical="center" wrapText="1"/>
    </xf>
    <xf numFmtId="165" fontId="23" fillId="0" borderId="14" xfId="0" applyNumberFormat="1" applyFont="1" applyBorder="1" applyAlignment="1" applyProtection="1">
      <alignment horizontal="right" vertical="center" wrapText="1" indent="1"/>
      <protection locked="0"/>
    </xf>
    <xf numFmtId="165" fontId="23" fillId="0" borderId="41" xfId="0" applyNumberFormat="1" applyFont="1" applyBorder="1" applyAlignment="1" applyProtection="1">
      <alignment horizontal="right" vertical="center" wrapText="1" indent="1"/>
      <protection locked="0"/>
    </xf>
    <xf numFmtId="165" fontId="16" fillId="0" borderId="41" xfId="0" applyNumberFormat="1" applyFont="1" applyBorder="1" applyAlignment="1">
      <alignment horizontal="right" vertical="center" wrapText="1" indent="1"/>
    </xf>
    <xf numFmtId="165" fontId="16" fillId="0" borderId="14" xfId="0" applyNumberFormat="1" applyFont="1" applyBorder="1" applyAlignment="1">
      <alignment horizontal="right" vertical="center" wrapText="1" indent="1"/>
    </xf>
    <xf numFmtId="49" fontId="7" fillId="0" borderId="23" xfId="0" applyNumberFormat="1" applyFont="1" applyBorder="1" applyAlignment="1">
      <alignment horizontal="right" vertical="center"/>
    </xf>
    <xf numFmtId="49" fontId="7" fillId="0" borderId="36" xfId="0" applyNumberFormat="1" applyFont="1" applyBorder="1" applyAlignment="1">
      <alignment horizontal="right" vertical="center"/>
    </xf>
    <xf numFmtId="0" fontId="7" fillId="0" borderId="123" xfId="0" applyFont="1" applyBorder="1" applyAlignment="1">
      <alignment horizontal="center" vertical="center" wrapText="1"/>
    </xf>
    <xf numFmtId="0" fontId="7" fillId="0" borderId="50" xfId="0" applyFont="1" applyBorder="1" applyAlignment="1">
      <alignment horizontal="center" vertical="center" wrapText="1"/>
    </xf>
    <xf numFmtId="0" fontId="16" fillId="0" borderId="43" xfId="0" applyFont="1" applyBorder="1" applyAlignment="1">
      <alignment horizontal="center" vertical="center" wrapText="1"/>
    </xf>
    <xf numFmtId="165" fontId="7" fillId="0" borderId="39" xfId="0" applyNumberFormat="1" applyFont="1" applyBorder="1" applyAlignment="1">
      <alignment horizontal="center" vertical="center" wrapText="1"/>
    </xf>
    <xf numFmtId="0" fontId="7" fillId="0" borderId="41" xfId="0" applyFont="1" applyBorder="1" applyAlignment="1">
      <alignment horizontal="center" vertical="center" wrapText="1"/>
    </xf>
    <xf numFmtId="49" fontId="7" fillId="0" borderId="55" xfId="0" applyNumberFormat="1" applyFont="1" applyBorder="1" applyAlignment="1">
      <alignment horizontal="right" vertical="center"/>
    </xf>
    <xf numFmtId="0" fontId="7" fillId="0" borderId="87" xfId="0" applyFont="1" applyBorder="1" applyAlignment="1">
      <alignment horizontal="center" vertical="center" wrapText="1"/>
    </xf>
    <xf numFmtId="0" fontId="16" fillId="0" borderId="25" xfId="0" applyFont="1" applyBorder="1" applyAlignment="1">
      <alignment horizontal="center" vertical="center" wrapText="1"/>
    </xf>
    <xf numFmtId="165" fontId="7" fillId="0" borderId="27" xfId="0" applyNumberFormat="1" applyFont="1" applyBorder="1" applyAlignment="1">
      <alignment horizontal="center" vertical="center" wrapText="1"/>
    </xf>
    <xf numFmtId="165" fontId="23" fillId="0" borderId="13" xfId="0" applyNumberFormat="1" applyFont="1" applyBorder="1" applyAlignment="1">
      <alignment horizontal="right" vertical="center" wrapText="1" indent="1"/>
    </xf>
    <xf numFmtId="165" fontId="23" fillId="0" borderId="25" xfId="0" applyNumberFormat="1" applyFont="1" applyBorder="1" applyAlignment="1">
      <alignment horizontal="right" vertical="center" wrapText="1" indent="1"/>
    </xf>
    <xf numFmtId="165" fontId="17" fillId="0" borderId="28" xfId="0" applyNumberFormat="1" applyFont="1" applyBorder="1" applyAlignment="1" applyProtection="1">
      <alignment horizontal="right" vertical="center" wrapText="1" indent="1"/>
      <protection locked="0"/>
    </xf>
    <xf numFmtId="165" fontId="17" fillId="0" borderId="26" xfId="0" applyNumberFormat="1" applyFont="1" applyBorder="1" applyAlignment="1" applyProtection="1">
      <alignment horizontal="right" vertical="center" wrapText="1" indent="1"/>
      <protection locked="0"/>
    </xf>
    <xf numFmtId="165" fontId="17" fillId="0" borderId="27" xfId="0" applyNumberFormat="1" applyFont="1" applyBorder="1" applyAlignment="1" applyProtection="1">
      <alignment horizontal="right" vertical="center" wrapText="1" indent="1"/>
      <protection locked="0"/>
    </xf>
    <xf numFmtId="0" fontId="59" fillId="0" borderId="45" xfId="0" applyFont="1" applyBorder="1" applyAlignment="1">
      <alignment horizontal="center" vertical="center" wrapText="1"/>
    </xf>
    <xf numFmtId="168" fontId="60" fillId="0" borderId="46" xfId="6" applyNumberFormat="1" applyFont="1" applyBorder="1" applyAlignment="1" applyProtection="1">
      <alignment horizontal="right" vertical="center" wrapText="1"/>
      <protection locked="0"/>
    </xf>
    <xf numFmtId="168" fontId="60" fillId="0" borderId="56" xfId="6" applyNumberFormat="1" applyFont="1" applyBorder="1" applyAlignment="1" applyProtection="1">
      <alignment horizontal="right" vertical="center" wrapText="1"/>
      <protection locked="0"/>
    </xf>
    <xf numFmtId="0" fontId="59" fillId="0" borderId="22" xfId="0" applyFont="1" applyBorder="1" applyAlignment="1">
      <alignment horizontal="left" vertical="center" wrapText="1"/>
    </xf>
    <xf numFmtId="49" fontId="59" fillId="0" borderId="23" xfId="0" applyNumberFormat="1" applyFont="1" applyBorder="1" applyAlignment="1">
      <alignment horizontal="center" wrapText="1"/>
    </xf>
    <xf numFmtId="168" fontId="59" fillId="0" borderId="23" xfId="6" applyNumberFormat="1" applyFont="1" applyBorder="1" applyAlignment="1">
      <alignment horizontal="right" vertical="center" wrapText="1"/>
    </xf>
    <xf numFmtId="168" fontId="60" fillId="0" borderId="57" xfId="6" applyNumberFormat="1" applyFont="1" applyBorder="1" applyAlignment="1" applyProtection="1">
      <alignment horizontal="right" vertical="center" wrapText="1"/>
      <protection locked="0"/>
    </xf>
    <xf numFmtId="0" fontId="59" fillId="0" borderId="23" xfId="0" applyFont="1" applyBorder="1" applyAlignment="1">
      <alignment horizontal="center" wrapText="1"/>
    </xf>
    <xf numFmtId="168" fontId="60" fillId="0" borderId="85" xfId="6" applyNumberFormat="1" applyFont="1" applyBorder="1" applyAlignment="1">
      <alignment horizontal="right" vertical="center" wrapText="1"/>
    </xf>
    <xf numFmtId="166" fontId="33" fillId="0" borderId="51" xfId="0" applyNumberFormat="1" applyFont="1" applyBorder="1" applyAlignment="1">
      <alignment horizontal="center"/>
    </xf>
    <xf numFmtId="0" fontId="0" fillId="0" borderId="101" xfId="0" applyBorder="1"/>
    <xf numFmtId="166" fontId="33" fillId="0" borderId="57" xfId="0" applyNumberFormat="1" applyFont="1" applyBorder="1"/>
    <xf numFmtId="3" fontId="49" fillId="5" borderId="0" xfId="0" applyNumberFormat="1" applyFont="1" applyFill="1"/>
    <xf numFmtId="165" fontId="13" fillId="0" borderId="34" xfId="0" applyNumberFormat="1" applyFont="1" applyBorder="1" applyAlignment="1">
      <alignment horizontal="left" vertical="center" wrapText="1" indent="2"/>
    </xf>
    <xf numFmtId="165" fontId="13" fillId="0" borderId="25" xfId="0" applyNumberFormat="1" applyFont="1" applyBorder="1" applyAlignment="1">
      <alignment horizontal="left" vertical="center" wrapText="1" indent="2"/>
    </xf>
    <xf numFmtId="0" fontId="24" fillId="0" borderId="13" xfId="0" applyFont="1" applyBorder="1" applyAlignment="1">
      <alignment horizontal="right" vertical="center" indent="1"/>
    </xf>
    <xf numFmtId="0" fontId="24" fillId="0" borderId="14" xfId="0" applyFont="1" applyBorder="1" applyAlignment="1" applyProtection="1">
      <alignment horizontal="left" vertical="center" indent="1"/>
      <protection locked="0"/>
    </xf>
    <xf numFmtId="3" fontId="24" fillId="0" borderId="14" xfId="0" applyNumberFormat="1" applyFont="1" applyBorder="1" applyAlignment="1" applyProtection="1">
      <alignment horizontal="right" vertical="center" indent="1"/>
      <protection locked="0"/>
    </xf>
    <xf numFmtId="3" fontId="24" fillId="0" borderId="48" xfId="0" applyNumberFormat="1" applyFont="1" applyBorder="1" applyAlignment="1" applyProtection="1">
      <alignment horizontal="right" vertical="center" indent="1"/>
      <protection locked="0"/>
    </xf>
    <xf numFmtId="0" fontId="24" fillId="0" borderId="0" xfId="0" applyFont="1" applyAlignment="1">
      <alignment horizontal="right" vertical="center" indent="1"/>
    </xf>
    <xf numFmtId="0" fontId="24" fillId="0" borderId="0" xfId="0" applyFont="1" applyAlignment="1" applyProtection="1">
      <alignment horizontal="left" vertical="center" indent="1"/>
      <protection locked="0"/>
    </xf>
    <xf numFmtId="3" fontId="24" fillId="0" borderId="0" xfId="0" applyNumberFormat="1" applyFont="1" applyAlignment="1" applyProtection="1">
      <alignment horizontal="right" vertical="center" indent="1"/>
      <protection locked="0"/>
    </xf>
    <xf numFmtId="0" fontId="21" fillId="0" borderId="11" xfId="0" applyFont="1" applyBorder="1" applyAlignment="1">
      <alignment horizontal="left" vertical="center" wrapText="1" indent="1"/>
    </xf>
    <xf numFmtId="0" fontId="21" fillId="0" borderId="8" xfId="0" applyFont="1" applyBorder="1" applyAlignment="1">
      <alignment horizontal="left" vertical="center" wrapText="1" indent="1"/>
    </xf>
    <xf numFmtId="0" fontId="21" fillId="0" borderId="8" xfId="0" applyFont="1" applyBorder="1" applyAlignment="1">
      <alignment horizontal="left" vertical="center" wrapText="1" indent="8"/>
    </xf>
    <xf numFmtId="4" fontId="37" fillId="0" borderId="26" xfId="4" applyNumberFormat="1" applyFont="1" applyBorder="1"/>
    <xf numFmtId="3" fontId="39" fillId="7" borderId="79" xfId="4" applyNumberFormat="1" applyFont="1" applyFill="1" applyBorder="1"/>
    <xf numFmtId="3" fontId="37" fillId="0" borderId="129" xfId="4" applyNumberFormat="1" applyFont="1" applyBorder="1"/>
    <xf numFmtId="3" fontId="37" fillId="0" borderId="44" xfId="4" applyNumberFormat="1" applyFont="1" applyBorder="1"/>
    <xf numFmtId="3" fontId="37" fillId="0" borderId="130" xfId="4" applyNumberFormat="1" applyFont="1" applyBorder="1"/>
    <xf numFmtId="3" fontId="37" fillId="0" borderId="131" xfId="4" applyNumberFormat="1" applyFont="1" applyBorder="1"/>
    <xf numFmtId="3" fontId="39" fillId="7" borderId="133" xfId="4" applyNumberFormat="1" applyFont="1" applyFill="1" applyBorder="1"/>
    <xf numFmtId="3" fontId="39" fillId="7" borderId="96" xfId="4" applyNumberFormat="1" applyFont="1" applyFill="1" applyBorder="1"/>
    <xf numFmtId="3" fontId="39" fillId="7" borderId="26" xfId="4" applyNumberFormat="1" applyFont="1" applyFill="1" applyBorder="1"/>
    <xf numFmtId="3" fontId="37" fillId="0" borderId="135" xfId="4" applyNumberFormat="1" applyFont="1" applyBorder="1"/>
    <xf numFmtId="3" fontId="39" fillId="7" borderId="124" xfId="4" applyNumberFormat="1" applyFont="1" applyFill="1" applyBorder="1"/>
    <xf numFmtId="3" fontId="39" fillId="7" borderId="48" xfId="4" applyNumberFormat="1" applyFont="1" applyFill="1" applyBorder="1"/>
    <xf numFmtId="3" fontId="37" fillId="0" borderId="119" xfId="4" applyNumberFormat="1" applyFont="1" applyBorder="1"/>
    <xf numFmtId="3" fontId="39" fillId="0" borderId="139" xfId="4" applyNumberFormat="1" applyFont="1" applyBorder="1"/>
    <xf numFmtId="3" fontId="39" fillId="7" borderId="139" xfId="4" applyNumberFormat="1" applyFont="1" applyFill="1" applyBorder="1"/>
    <xf numFmtId="0" fontId="32" fillId="0" borderId="48" xfId="4" applyBorder="1"/>
    <xf numFmtId="4" fontId="37" fillId="0" borderId="0" xfId="4" applyNumberFormat="1" applyFont="1"/>
    <xf numFmtId="3" fontId="39" fillId="7" borderId="80" xfId="4" applyNumberFormat="1" applyFont="1" applyFill="1" applyBorder="1"/>
    <xf numFmtId="3" fontId="34" fillId="0" borderId="53" xfId="4" applyNumberFormat="1" applyFont="1" applyBorder="1" applyAlignment="1">
      <alignment horizontal="right"/>
    </xf>
    <xf numFmtId="3" fontId="34" fillId="0" borderId="44" xfId="4" applyNumberFormat="1" applyFont="1" applyBorder="1" applyAlignment="1">
      <alignment horizontal="right"/>
    </xf>
    <xf numFmtId="3" fontId="32" fillId="0" borderId="74" xfId="4" applyNumberFormat="1" applyBorder="1" applyAlignment="1">
      <alignment horizontal="center"/>
    </xf>
    <xf numFmtId="3" fontId="40" fillId="0" borderId="58" xfId="4" applyNumberFormat="1" applyFont="1" applyBorder="1" applyAlignment="1">
      <alignment vertical="center" wrapText="1"/>
    </xf>
    <xf numFmtId="3" fontId="37" fillId="0" borderId="141" xfId="4" applyNumberFormat="1" applyFont="1" applyBorder="1"/>
    <xf numFmtId="3" fontId="40" fillId="5" borderId="44" xfId="4" applyNumberFormat="1" applyFont="1" applyFill="1" applyBorder="1"/>
    <xf numFmtId="3" fontId="32" fillId="0" borderId="104" xfId="4" applyNumberFormat="1" applyBorder="1" applyAlignment="1">
      <alignment horizontal="center"/>
    </xf>
    <xf numFmtId="3" fontId="39" fillId="0" borderId="36" xfId="4" applyNumberFormat="1" applyFont="1" applyBorder="1" applyAlignment="1">
      <alignment vertical="center" wrapText="1"/>
    </xf>
    <xf numFmtId="0" fontId="38" fillId="0" borderId="49" xfId="4" applyFont="1" applyBorder="1"/>
    <xf numFmtId="3" fontId="41" fillId="8" borderId="49" xfId="4" applyNumberFormat="1" applyFont="1" applyFill="1" applyBorder="1"/>
    <xf numFmtId="3" fontId="34" fillId="0" borderId="0" xfId="3" applyNumberFormat="1" applyFont="1"/>
    <xf numFmtId="2" fontId="34" fillId="0" borderId="30" xfId="3" applyNumberFormat="1" applyFont="1" applyBorder="1"/>
    <xf numFmtId="3" fontId="33" fillId="7" borderId="16" xfId="3" applyNumberFormat="1" applyFont="1" applyFill="1" applyBorder="1" applyAlignment="1">
      <alignment horizontal="right"/>
    </xf>
    <xf numFmtId="2" fontId="34" fillId="8" borderId="30" xfId="3" applyNumberFormat="1" applyFont="1" applyFill="1" applyBorder="1"/>
    <xf numFmtId="3" fontId="34" fillId="8" borderId="16" xfId="3" applyNumberFormat="1" applyFont="1" applyFill="1" applyBorder="1"/>
    <xf numFmtId="2" fontId="34" fillId="0" borderId="17" xfId="3" applyNumberFormat="1" applyFont="1" applyBorder="1"/>
    <xf numFmtId="3" fontId="33" fillId="7" borderId="21" xfId="3" applyNumberFormat="1" applyFont="1" applyFill="1" applyBorder="1" applyAlignment="1">
      <alignment horizontal="right"/>
    </xf>
    <xf numFmtId="2" fontId="34" fillId="8" borderId="25" xfId="3" applyNumberFormat="1" applyFont="1" applyFill="1" applyBorder="1"/>
    <xf numFmtId="2" fontId="32" fillId="0" borderId="0" xfId="3" applyNumberFormat="1"/>
    <xf numFmtId="3" fontId="33" fillId="0" borderId="42" xfId="3" applyNumberFormat="1" applyFont="1" applyBorder="1" applyAlignment="1">
      <alignment horizontal="center" vertical="center"/>
    </xf>
    <xf numFmtId="2" fontId="34" fillId="0" borderId="78" xfId="3" applyNumberFormat="1" applyFont="1" applyBorder="1"/>
    <xf numFmtId="2" fontId="34" fillId="0" borderId="28" xfId="3" applyNumberFormat="1" applyFont="1" applyBorder="1"/>
    <xf numFmtId="2" fontId="34" fillId="0" borderId="26" xfId="3" applyNumberFormat="1" applyFont="1" applyBorder="1"/>
    <xf numFmtId="3" fontId="37" fillId="0" borderId="0" xfId="3" applyNumberFormat="1" applyFont="1"/>
    <xf numFmtId="3" fontId="37" fillId="0" borderId="29" xfId="3" applyNumberFormat="1" applyFont="1" applyBorder="1"/>
    <xf numFmtId="3" fontId="39" fillId="0" borderId="139" xfId="3" applyNumberFormat="1" applyFont="1" applyBorder="1"/>
    <xf numFmtId="3" fontId="39" fillId="7" borderId="79" xfId="3" applyNumberFormat="1" applyFont="1" applyFill="1" applyBorder="1"/>
    <xf numFmtId="2" fontId="34" fillId="8" borderId="26" xfId="3" applyNumberFormat="1" applyFont="1" applyFill="1" applyBorder="1"/>
    <xf numFmtId="3" fontId="39" fillId="0" borderId="44" xfId="3" applyNumberFormat="1" applyFont="1" applyBorder="1"/>
    <xf numFmtId="3" fontId="39" fillId="7" borderId="26" xfId="3" applyNumberFormat="1" applyFont="1" applyFill="1" applyBorder="1"/>
    <xf numFmtId="3" fontId="37" fillId="0" borderId="28" xfId="3" applyNumberFormat="1" applyFont="1" applyBorder="1"/>
    <xf numFmtId="2" fontId="34" fillId="0" borderId="16" xfId="3" applyNumberFormat="1" applyFont="1" applyBorder="1"/>
    <xf numFmtId="3" fontId="32" fillId="0" borderId="63" xfId="3" applyNumberFormat="1" applyBorder="1" applyAlignment="1">
      <alignment horizontal="center"/>
    </xf>
    <xf numFmtId="3" fontId="37" fillId="0" borderId="99" xfId="3" applyNumberFormat="1" applyFont="1" applyBorder="1"/>
    <xf numFmtId="2" fontId="34" fillId="0" borderId="32" xfId="3" applyNumberFormat="1" applyFont="1" applyBorder="1"/>
    <xf numFmtId="3" fontId="39" fillId="7" borderId="48" xfId="3" applyNumberFormat="1" applyFont="1" applyFill="1" applyBorder="1"/>
    <xf numFmtId="3" fontId="34" fillId="0" borderId="142" xfId="3" applyNumberFormat="1" applyFont="1" applyBorder="1" applyAlignment="1">
      <alignment horizontal="right"/>
    </xf>
    <xf numFmtId="3" fontId="34" fillId="0" borderId="140" xfId="3" applyNumberFormat="1" applyFont="1" applyBorder="1" applyAlignment="1">
      <alignment horizontal="right"/>
    </xf>
    <xf numFmtId="2" fontId="34" fillId="0" borderId="99" xfId="3" applyNumberFormat="1" applyFont="1" applyBorder="1"/>
    <xf numFmtId="3" fontId="33" fillId="8" borderId="25" xfId="3" applyNumberFormat="1" applyFont="1" applyFill="1" applyBorder="1" applyAlignment="1">
      <alignment horizontal="right"/>
    </xf>
    <xf numFmtId="0" fontId="26" fillId="0" borderId="0" xfId="0" applyFont="1" applyAlignment="1">
      <alignment horizontal="center"/>
    </xf>
    <xf numFmtId="165" fontId="17" fillId="0" borderId="28" xfId="5" applyNumberFormat="1" applyFont="1" applyBorder="1" applyAlignment="1" applyProtection="1">
      <alignment horizontal="right" vertical="center" wrapText="1" indent="1"/>
      <protection locked="0"/>
    </xf>
    <xf numFmtId="0" fontId="49" fillId="9" borderId="47" xfId="0" applyFont="1" applyFill="1" applyBorder="1"/>
    <xf numFmtId="3" fontId="49" fillId="9" borderId="29" xfId="0" applyNumberFormat="1" applyFont="1" applyFill="1" applyBorder="1"/>
    <xf numFmtId="3" fontId="49" fillId="9" borderId="127" xfId="0" applyNumberFormat="1" applyFont="1" applyFill="1" applyBorder="1"/>
    <xf numFmtId="3" fontId="26" fillId="9" borderId="25" xfId="0" applyNumberFormat="1" applyFont="1" applyFill="1" applyBorder="1"/>
    <xf numFmtId="0" fontId="0" fillId="9" borderId="0" xfId="0" applyFill="1"/>
    <xf numFmtId="3" fontId="49" fillId="9" borderId="47" xfId="0" applyNumberFormat="1" applyFont="1" applyFill="1" applyBorder="1"/>
    <xf numFmtId="3" fontId="49" fillId="9" borderId="47" xfId="0" quotePrefix="1" applyNumberFormat="1" applyFont="1" applyFill="1" applyBorder="1" applyAlignment="1">
      <alignment horizontal="right"/>
    </xf>
    <xf numFmtId="0" fontId="49" fillId="9" borderId="29" xfId="0" applyFont="1" applyFill="1" applyBorder="1"/>
    <xf numFmtId="0" fontId="0" fillId="9" borderId="47" xfId="0" applyFill="1" applyBorder="1"/>
    <xf numFmtId="3" fontId="49" fillId="9" borderId="29" xfId="0" quotePrefix="1" applyNumberFormat="1" applyFont="1" applyFill="1" applyBorder="1"/>
    <xf numFmtId="0" fontId="52" fillId="0" borderId="127" xfId="7" applyFont="1" applyBorder="1" applyAlignment="1">
      <alignment horizontal="left"/>
    </xf>
    <xf numFmtId="0" fontId="52" fillId="0" borderId="123" xfId="7" applyFont="1" applyBorder="1" applyAlignment="1">
      <alignment horizontal="left"/>
    </xf>
    <xf numFmtId="3" fontId="53" fillId="0" borderId="25" xfId="7" applyNumberFormat="1" applyFont="1" applyBorder="1" applyAlignment="1">
      <alignment horizontal="center" wrapText="1"/>
    </xf>
    <xf numFmtId="3" fontId="34" fillId="0" borderId="0" xfId="9" applyNumberFormat="1" applyAlignment="1">
      <alignment horizontal="center"/>
    </xf>
    <xf numFmtId="3" fontId="49" fillId="0" borderId="25" xfId="7" applyNumberFormat="1" applyFont="1" applyBorder="1" applyAlignment="1">
      <alignment horizontal="right"/>
    </xf>
    <xf numFmtId="0" fontId="63" fillId="0" borderId="87" xfId="0" applyFont="1" applyBorder="1" applyAlignment="1">
      <alignment horizontal="center"/>
    </xf>
    <xf numFmtId="0" fontId="63" fillId="0" borderId="29" xfId="0" applyFont="1" applyBorder="1" applyAlignment="1">
      <alignment horizontal="center"/>
    </xf>
    <xf numFmtId="0" fontId="63" fillId="0" borderId="85" xfId="0" applyFont="1" applyBorder="1" applyAlignment="1">
      <alignment horizontal="center"/>
    </xf>
    <xf numFmtId="3" fontId="64" fillId="0" borderId="25" xfId="0" applyNumberFormat="1" applyFont="1" applyBorder="1"/>
    <xf numFmtId="0" fontId="33" fillId="0" borderId="42" xfId="8" applyFont="1" applyBorder="1" applyAlignment="1">
      <alignment horizontal="center" vertical="center" wrapText="1"/>
    </xf>
    <xf numFmtId="0" fontId="34" fillId="0" borderId="42" xfId="8" applyBorder="1" applyAlignment="1">
      <alignment horizontal="center" vertical="center"/>
    </xf>
    <xf numFmtId="0" fontId="33" fillId="0" borderId="42" xfId="8" applyFont="1" applyBorder="1" applyAlignment="1">
      <alignment horizontal="center" vertical="center"/>
    </xf>
    <xf numFmtId="0" fontId="36" fillId="0" borderId="25" xfId="8" applyFont="1" applyBorder="1" applyAlignment="1">
      <alignment horizontal="center" vertical="center"/>
    </xf>
    <xf numFmtId="0" fontId="34" fillId="0" borderId="25" xfId="8" applyBorder="1" applyAlignment="1" applyProtection="1">
      <alignment horizontal="left" vertical="center" wrapText="1" indent="1"/>
      <protection locked="0"/>
    </xf>
    <xf numFmtId="0" fontId="33" fillId="0" borderId="25" xfId="8" applyFont="1" applyBorder="1" applyAlignment="1">
      <alignment vertical="center"/>
    </xf>
    <xf numFmtId="0" fontId="34" fillId="0" borderId="25" xfId="8" applyBorder="1" applyAlignment="1">
      <alignment horizontal="left" vertical="center" indent="1"/>
    </xf>
    <xf numFmtId="0" fontId="34" fillId="0" borderId="25" xfId="8" quotePrefix="1" applyBorder="1" applyAlignment="1">
      <alignment horizontal="left" vertical="center" indent="1"/>
    </xf>
    <xf numFmtId="0" fontId="34" fillId="0" borderId="25" xfId="8" applyBorder="1" applyAlignment="1">
      <alignment vertical="center"/>
    </xf>
    <xf numFmtId="0" fontId="53" fillId="0" borderId="50" xfId="7" applyFont="1" applyBorder="1" applyAlignment="1">
      <alignment horizontal="left"/>
    </xf>
    <xf numFmtId="3" fontId="49" fillId="0" borderId="50" xfId="7" applyNumberFormat="1" applyFont="1" applyBorder="1" applyAlignment="1">
      <alignment horizontal="right"/>
    </xf>
    <xf numFmtId="3" fontId="33" fillId="0" borderId="53" xfId="0" applyNumberFormat="1" applyFont="1" applyBorder="1"/>
    <xf numFmtId="3" fontId="49" fillId="6" borderId="127" xfId="0" applyNumberFormat="1" applyFont="1" applyFill="1" applyBorder="1"/>
    <xf numFmtId="3" fontId="49" fillId="5" borderId="127" xfId="0" applyNumberFormat="1" applyFont="1" applyFill="1" applyBorder="1" applyAlignment="1">
      <alignment wrapText="1"/>
    </xf>
    <xf numFmtId="0" fontId="14" fillId="0" borderId="0" xfId="0" applyFont="1"/>
    <xf numFmtId="0" fontId="65" fillId="0" borderId="2" xfId="9" applyFont="1" applyBorder="1"/>
    <xf numFmtId="3" fontId="65" fillId="0" borderId="2" xfId="9" applyNumberFormat="1" applyFont="1" applyBorder="1" applyAlignment="1">
      <alignment horizontal="center"/>
    </xf>
    <xf numFmtId="0" fontId="47" fillId="0" borderId="0" xfId="0" applyFont="1"/>
    <xf numFmtId="0" fontId="33" fillId="0" borderId="2" xfId="9" applyFont="1" applyBorder="1" applyAlignment="1">
      <alignment wrapText="1"/>
    </xf>
    <xf numFmtId="3" fontId="33" fillId="0" borderId="0" xfId="9" applyNumberFormat="1" applyFont="1" applyAlignment="1">
      <alignment horizontal="center"/>
    </xf>
    <xf numFmtId="0" fontId="34" fillId="0" borderId="0" xfId="9" applyAlignment="1">
      <alignment horizontal="center"/>
    </xf>
    <xf numFmtId="3" fontId="34" fillId="0" borderId="6" xfId="9" applyNumberFormat="1" applyBorder="1" applyAlignment="1">
      <alignment horizontal="center"/>
    </xf>
    <xf numFmtId="3" fontId="65" fillId="0" borderId="6" xfId="9" applyNumberFormat="1" applyFont="1" applyBorder="1" applyAlignment="1">
      <alignment horizontal="center"/>
    </xf>
    <xf numFmtId="0" fontId="24" fillId="0" borderId="1" xfId="0" applyFont="1" applyBorder="1" applyAlignment="1" applyProtection="1">
      <alignment horizontal="left" vertical="center" indent="1"/>
      <protection locked="0"/>
    </xf>
    <xf numFmtId="0" fontId="24" fillId="0" borderId="6" xfId="0" applyFont="1" applyBorder="1" applyAlignment="1" applyProtection="1">
      <alignment horizontal="left" vertical="center" indent="1"/>
      <protection locked="0"/>
    </xf>
    <xf numFmtId="3" fontId="24" fillId="0" borderId="1" xfId="0" applyNumberFormat="1" applyFont="1" applyBorder="1" applyAlignment="1" applyProtection="1">
      <alignment horizontal="right" vertical="center" indent="1"/>
      <protection locked="0"/>
    </xf>
    <xf numFmtId="3" fontId="24" fillId="0" borderId="40" xfId="0" applyNumberFormat="1" applyFont="1" applyBorder="1" applyAlignment="1" applyProtection="1">
      <alignment horizontal="right" vertical="center" indent="1"/>
      <protection locked="0"/>
    </xf>
    <xf numFmtId="0" fontId="0" fillId="0" borderId="7" xfId="0" applyBorder="1"/>
    <xf numFmtId="0" fontId="0" fillId="0" borderId="17" xfId="0" applyBorder="1"/>
    <xf numFmtId="0" fontId="0" fillId="0" borderId="29" xfId="0" applyBorder="1"/>
    <xf numFmtId="0" fontId="0" fillId="0" borderId="127" xfId="0" applyBorder="1"/>
    <xf numFmtId="3" fontId="26" fillId="0" borderId="144" xfId="0" applyNumberFormat="1" applyFont="1" applyBorder="1"/>
    <xf numFmtId="0" fontId="0" fillId="0" borderId="0" xfId="0" applyAlignment="1">
      <alignment horizontal="right"/>
    </xf>
    <xf numFmtId="0" fontId="0" fillId="0" borderId="10" xfId="0" applyBorder="1"/>
    <xf numFmtId="0" fontId="0" fillId="0" borderId="18" xfId="0" applyBorder="1"/>
    <xf numFmtId="3" fontId="0" fillId="0" borderId="144" xfId="0" applyNumberFormat="1" applyBorder="1"/>
    <xf numFmtId="0" fontId="0" fillId="0" borderId="74" xfId="0" applyBorder="1"/>
    <xf numFmtId="3" fontId="0" fillId="0" borderId="39" xfId="0" applyNumberFormat="1" applyBorder="1"/>
    <xf numFmtId="3" fontId="0" fillId="0" borderId="27" xfId="0" applyNumberFormat="1" applyBorder="1"/>
    <xf numFmtId="3" fontId="0" fillId="0" borderId="40" xfId="0" applyNumberFormat="1" applyBorder="1"/>
    <xf numFmtId="3" fontId="53" fillId="0" borderId="48" xfId="7" applyNumberFormat="1" applyFont="1" applyBorder="1" applyAlignment="1">
      <alignment horizontal="left"/>
    </xf>
    <xf numFmtId="3" fontId="50" fillId="0" borderId="48" xfId="7" applyNumberFormat="1" applyFont="1" applyBorder="1" applyAlignment="1">
      <alignment horizontal="left"/>
    </xf>
    <xf numFmtId="3" fontId="52" fillId="0" borderId="127" xfId="7" applyNumberFormat="1" applyFont="1" applyBorder="1" applyAlignment="1">
      <alignment horizontal="left"/>
    </xf>
    <xf numFmtId="3" fontId="52" fillId="0" borderId="48" xfId="7" applyNumberFormat="1" applyFont="1" applyBorder="1" applyAlignment="1">
      <alignment horizontal="left"/>
    </xf>
    <xf numFmtId="3" fontId="52" fillId="0" borderId="123" xfId="7" applyNumberFormat="1" applyFont="1" applyBorder="1" applyAlignment="1">
      <alignment horizontal="left"/>
    </xf>
    <xf numFmtId="3" fontId="49" fillId="0" borderId="48" xfId="7" applyNumberFormat="1" applyFont="1" applyBorder="1" applyAlignment="1">
      <alignment horizontal="left"/>
    </xf>
    <xf numFmtId="3" fontId="49" fillId="0" borderId="127" xfId="7" applyNumberFormat="1" applyFont="1" applyBorder="1" applyAlignment="1">
      <alignment horizontal="left"/>
    </xf>
    <xf numFmtId="3" fontId="53" fillId="0" borderId="127" xfId="7" applyNumberFormat="1" applyFont="1" applyBorder="1" applyAlignment="1">
      <alignment horizontal="left"/>
    </xf>
    <xf numFmtId="3" fontId="50" fillId="0" borderId="123" xfId="7" applyNumberFormat="1" applyFont="1" applyBorder="1" applyAlignment="1">
      <alignment horizontal="left"/>
    </xf>
    <xf numFmtId="0" fontId="16" fillId="0" borderId="22" xfId="5" applyFont="1" applyBorder="1" applyAlignment="1">
      <alignment horizontal="center" vertical="center" wrapText="1"/>
    </xf>
    <xf numFmtId="165" fontId="20" fillId="0" borderId="149" xfId="0" quotePrefix="1" applyNumberFormat="1" applyFont="1" applyBorder="1" applyAlignment="1">
      <alignment horizontal="right" vertical="center" wrapText="1" indent="1"/>
    </xf>
    <xf numFmtId="165" fontId="20" fillId="0" borderId="146" xfId="0" quotePrefix="1" applyNumberFormat="1" applyFont="1" applyBorder="1" applyAlignment="1">
      <alignment horizontal="right" vertical="center" wrapText="1" indent="1"/>
    </xf>
    <xf numFmtId="165" fontId="20" fillId="0" borderId="150" xfId="0" quotePrefix="1" applyNumberFormat="1" applyFont="1" applyBorder="1" applyAlignment="1">
      <alignment horizontal="right" vertical="center" wrapText="1" indent="1"/>
    </xf>
    <xf numFmtId="165" fontId="20" fillId="0" borderId="147" xfId="0" quotePrefix="1" applyNumberFormat="1" applyFont="1" applyBorder="1" applyAlignment="1">
      <alignment horizontal="right" vertical="center" wrapText="1" indent="1"/>
    </xf>
    <xf numFmtId="0" fontId="17" fillId="0" borderId="31" xfId="5" applyFont="1" applyBorder="1" applyAlignment="1">
      <alignment horizontal="left" vertical="center" wrapText="1" indent="1"/>
    </xf>
    <xf numFmtId="49" fontId="24" fillId="0" borderId="10" xfId="0" applyNumberFormat="1" applyFont="1" applyBorder="1" applyAlignment="1">
      <alignment horizontal="center" vertical="center" wrapText="1"/>
    </xf>
    <xf numFmtId="165" fontId="24" fillId="0" borderId="18" xfId="0" applyNumberFormat="1" applyFont="1" applyBorder="1" applyAlignment="1" applyProtection="1">
      <alignment horizontal="right" vertical="center" wrapText="1" indent="1"/>
      <protection locked="0"/>
    </xf>
    <xf numFmtId="49" fontId="24" fillId="0" borderId="151" xfId="0" applyNumberFormat="1" applyFont="1" applyBorder="1" applyAlignment="1">
      <alignment horizontal="center" vertical="center" wrapText="1"/>
    </xf>
    <xf numFmtId="0" fontId="17" fillId="0" borderId="150" xfId="5" applyFont="1" applyBorder="1" applyAlignment="1">
      <alignment horizontal="left" vertical="center" wrapText="1" indent="1"/>
    </xf>
    <xf numFmtId="165" fontId="24" fillId="0" borderId="149" xfId="0" applyNumberFormat="1" applyFont="1" applyBorder="1" applyAlignment="1" applyProtection="1">
      <alignment horizontal="right" vertical="center" wrapText="1" indent="1"/>
      <protection locked="0"/>
    </xf>
    <xf numFmtId="165" fontId="24" fillId="0" borderId="143" xfId="0" applyNumberFormat="1" applyFont="1" applyBorder="1" applyAlignment="1" applyProtection="1">
      <alignment horizontal="right" vertical="center" wrapText="1" indent="1"/>
      <protection locked="0"/>
    </xf>
    <xf numFmtId="0" fontId="7" fillId="0" borderId="23" xfId="0" applyFont="1" applyBorder="1" applyAlignment="1">
      <alignment horizontal="left" vertical="center" wrapText="1" indent="1"/>
    </xf>
    <xf numFmtId="165" fontId="24" fillId="0" borderId="152" xfId="0" applyNumberFormat="1" applyFont="1" applyBorder="1" applyAlignment="1" applyProtection="1">
      <alignment horizontal="right" vertical="center" wrapText="1" indent="1"/>
      <protection locked="0"/>
    </xf>
    <xf numFmtId="49" fontId="24" fillId="0" borderId="153" xfId="0" applyNumberFormat="1" applyFont="1" applyBorder="1" applyAlignment="1">
      <alignment horizontal="center" vertical="center" wrapText="1"/>
    </xf>
    <xf numFmtId="0" fontId="17" fillId="0" borderId="15" xfId="5" applyFont="1" applyBorder="1" applyAlignment="1">
      <alignment horizontal="left" vertical="center" wrapText="1" indent="1"/>
    </xf>
    <xf numFmtId="165" fontId="24" fillId="0" borderId="54" xfId="0" applyNumberFormat="1" applyFont="1" applyBorder="1" applyAlignment="1" applyProtection="1">
      <alignment horizontal="right" vertical="center" wrapText="1" indent="1"/>
      <protection locked="0"/>
    </xf>
    <xf numFmtId="165" fontId="24" fillId="0" borderId="148" xfId="0" applyNumberFormat="1" applyFont="1" applyBorder="1" applyAlignment="1" applyProtection="1">
      <alignment horizontal="right" vertical="center" wrapText="1" indent="1"/>
      <protection locked="0"/>
    </xf>
    <xf numFmtId="0" fontId="17" fillId="0" borderId="154" xfId="5" applyFont="1" applyBorder="1" applyAlignment="1">
      <alignment horizontal="left" vertical="center" wrapText="1" indent="1"/>
    </xf>
    <xf numFmtId="165" fontId="24" fillId="0" borderId="146" xfId="0" applyNumberFormat="1" applyFont="1" applyBorder="1" applyAlignment="1" applyProtection="1">
      <alignment horizontal="right" vertical="center" wrapText="1" indent="1"/>
      <protection locked="0"/>
    </xf>
    <xf numFmtId="165" fontId="24" fillId="0" borderId="6" xfId="0" applyNumberFormat="1" applyFont="1" applyBorder="1" applyAlignment="1" applyProtection="1">
      <alignment horizontal="right" vertical="center" wrapText="1" indent="1"/>
      <protection locked="0"/>
    </xf>
    <xf numFmtId="165" fontId="24" fillId="0" borderId="40" xfId="0" applyNumberFormat="1" applyFont="1" applyBorder="1" applyAlignment="1" applyProtection="1">
      <alignment horizontal="right" vertical="center" wrapText="1" indent="1"/>
      <protection locked="0"/>
    </xf>
    <xf numFmtId="165" fontId="24" fillId="0" borderId="21" xfId="0" applyNumberFormat="1" applyFont="1" applyBorder="1" applyAlignment="1" applyProtection="1">
      <alignment horizontal="right" vertical="center" wrapText="1" indent="1"/>
      <protection locked="0"/>
    </xf>
    <xf numFmtId="49" fontId="24" fillId="0" borderId="15" xfId="0" applyNumberFormat="1" applyFont="1" applyBorder="1" applyAlignment="1">
      <alignment horizontal="center" vertical="center" wrapText="1"/>
    </xf>
    <xf numFmtId="0" fontId="17" fillId="0" borderId="19" xfId="5" applyFont="1" applyBorder="1" applyAlignment="1">
      <alignment horizontal="left" vertical="center" wrapText="1" indent="1"/>
    </xf>
    <xf numFmtId="49" fontId="24" fillId="0" borderId="154" xfId="0" applyNumberFormat="1" applyFont="1" applyBorder="1" applyAlignment="1">
      <alignment horizontal="center" vertical="center" wrapText="1"/>
    </xf>
    <xf numFmtId="165" fontId="24" fillId="0" borderId="150" xfId="0" applyNumberFormat="1" applyFont="1" applyBorder="1" applyAlignment="1" applyProtection="1">
      <alignment horizontal="right" vertical="center" wrapText="1" indent="1"/>
      <protection locked="0"/>
    </xf>
    <xf numFmtId="0" fontId="23" fillId="0" borderId="154" xfId="0" applyFont="1" applyBorder="1" applyAlignment="1">
      <alignment horizontal="center" vertical="center" wrapText="1"/>
    </xf>
    <xf numFmtId="0" fontId="7" fillId="0" borderId="150" xfId="0" applyFont="1" applyBorder="1" applyAlignment="1">
      <alignment horizontal="left" vertical="center" wrapText="1" indent="1"/>
    </xf>
    <xf numFmtId="165" fontId="17" fillId="0" borderId="78" xfId="0" applyNumberFormat="1" applyFont="1" applyBorder="1" applyAlignment="1" applyProtection="1">
      <alignment horizontal="right" vertical="center" wrapText="1" indent="1"/>
      <protection locked="0"/>
    </xf>
    <xf numFmtId="165" fontId="17" fillId="0" borderId="85" xfId="0" applyNumberFormat="1" applyFont="1" applyBorder="1" applyAlignment="1" applyProtection="1">
      <alignment horizontal="right" vertical="center" wrapText="1" indent="1"/>
      <protection locked="0"/>
    </xf>
    <xf numFmtId="165" fontId="23" fillId="0" borderId="143" xfId="0" applyNumberFormat="1" applyFont="1" applyBorder="1" applyAlignment="1">
      <alignment horizontal="right" vertical="center" wrapText="1" indent="1"/>
    </xf>
    <xf numFmtId="165" fontId="24" fillId="0" borderId="101" xfId="0" applyNumberFormat="1" applyFont="1" applyBorder="1" applyAlignment="1" applyProtection="1">
      <alignment horizontal="right" vertical="center" wrapText="1" indent="1"/>
      <protection locked="0"/>
    </xf>
    <xf numFmtId="165" fontId="24" fillId="0" borderId="39" xfId="0" applyNumberFormat="1" applyFont="1" applyBorder="1" applyAlignment="1" applyProtection="1">
      <alignment horizontal="right" vertical="center" wrapText="1" indent="1"/>
      <protection locked="0"/>
    </xf>
    <xf numFmtId="165" fontId="23" fillId="0" borderId="152" xfId="0" applyNumberFormat="1" applyFont="1" applyBorder="1" applyAlignment="1">
      <alignment horizontal="right" vertical="center" wrapText="1" indent="1"/>
    </xf>
    <xf numFmtId="165" fontId="24" fillId="0" borderId="28" xfId="0" applyNumberFormat="1" applyFont="1" applyBorder="1" applyAlignment="1" applyProtection="1">
      <alignment horizontal="right" vertical="center" wrapText="1" indent="1"/>
      <protection locked="0"/>
    </xf>
    <xf numFmtId="165" fontId="24" fillId="0" borderId="26" xfId="0" applyNumberFormat="1" applyFont="1" applyBorder="1" applyAlignment="1" applyProtection="1">
      <alignment horizontal="right" vertical="center" wrapText="1" indent="1"/>
      <protection locked="0"/>
    </xf>
    <xf numFmtId="165" fontId="24" fillId="0" borderId="27" xfId="0" applyNumberFormat="1" applyFont="1" applyBorder="1" applyAlignment="1" applyProtection="1">
      <alignment horizontal="right" vertical="center" wrapText="1" indent="1"/>
      <protection locked="0"/>
    </xf>
    <xf numFmtId="0" fontId="16" fillId="0" borderId="22" xfId="5" applyFont="1" applyBorder="1" applyAlignment="1">
      <alignment horizontal="left" vertical="center" wrapText="1" indent="1"/>
    </xf>
    <xf numFmtId="0" fontId="17" fillId="0" borderId="153" xfId="5" applyFont="1" applyBorder="1"/>
    <xf numFmtId="0" fontId="17" fillId="0" borderId="47" xfId="5" applyFont="1" applyBorder="1"/>
    <xf numFmtId="165" fontId="26" fillId="0" borderId="153" xfId="0" applyNumberFormat="1" applyFont="1" applyBorder="1" applyAlignment="1">
      <alignment horizontal="right" vertical="center" wrapText="1" indent="1"/>
    </xf>
    <xf numFmtId="165" fontId="23" fillId="0" borderId="146" xfId="0" applyNumberFormat="1" applyFont="1" applyBorder="1" applyAlignment="1">
      <alignment horizontal="center" vertical="center" wrapText="1"/>
    </xf>
    <xf numFmtId="165" fontId="23" fillId="0" borderId="146" xfId="0" applyNumberFormat="1" applyFont="1" applyBorder="1" applyAlignment="1">
      <alignment horizontal="right" vertical="center" wrapText="1" indent="1"/>
    </xf>
    <xf numFmtId="165" fontId="24" fillId="0" borderId="51" xfId="0" applyNumberFormat="1" applyFont="1" applyBorder="1" applyAlignment="1" applyProtection="1">
      <alignment horizontal="right" vertical="center" wrapText="1" indent="1"/>
      <protection locked="0"/>
    </xf>
    <xf numFmtId="165" fontId="26" fillId="0" borderId="150" xfId="0" applyNumberFormat="1" applyFont="1" applyBorder="1" applyAlignment="1">
      <alignment horizontal="right" vertical="center" wrapText="1" indent="1"/>
    </xf>
    <xf numFmtId="3" fontId="17" fillId="0" borderId="44" xfId="5" applyNumberFormat="1" applyFont="1" applyBorder="1" applyAlignment="1" applyProtection="1">
      <alignment horizontal="right" vertical="center" wrapText="1" indent="1"/>
      <protection locked="0"/>
    </xf>
    <xf numFmtId="165" fontId="16" fillId="0" borderId="143" xfId="0" applyNumberFormat="1" applyFont="1" applyBorder="1" applyAlignment="1">
      <alignment horizontal="right" vertical="center" wrapText="1" indent="1"/>
    </xf>
    <xf numFmtId="165" fontId="3" fillId="0" borderId="150" xfId="0" applyNumberFormat="1" applyFont="1" applyBorder="1" applyAlignment="1" applyProtection="1">
      <alignment vertical="center" wrapText="1"/>
      <protection locked="0"/>
    </xf>
    <xf numFmtId="49" fontId="3" fillId="0" borderId="150" xfId="0" applyNumberFormat="1" applyFont="1" applyBorder="1" applyAlignment="1" applyProtection="1">
      <alignment horizontal="center" vertical="center" wrapText="1"/>
      <protection locked="0"/>
    </xf>
    <xf numFmtId="165" fontId="3" fillId="0" borderId="146" xfId="0" applyNumberFormat="1" applyFont="1" applyBorder="1" applyAlignment="1" applyProtection="1">
      <alignment vertical="center" wrapText="1"/>
      <protection locked="0"/>
    </xf>
    <xf numFmtId="165" fontId="3" fillId="0" borderId="149" xfId="0" applyNumberFormat="1" applyFont="1" applyBorder="1" applyAlignment="1">
      <alignment vertical="center" wrapText="1"/>
    </xf>
    <xf numFmtId="3" fontId="50" fillId="9" borderId="85" xfId="0" applyNumberFormat="1" applyFont="1" applyFill="1" applyBorder="1"/>
    <xf numFmtId="3" fontId="50" fillId="9" borderId="29" xfId="0" applyNumberFormat="1" applyFont="1" applyFill="1" applyBorder="1"/>
    <xf numFmtId="3" fontId="51" fillId="9" borderId="25" xfId="0" applyNumberFormat="1" applyFont="1" applyFill="1" applyBorder="1"/>
    <xf numFmtId="3" fontId="51" fillId="9" borderId="0" xfId="0" applyNumberFormat="1" applyFont="1" applyFill="1"/>
    <xf numFmtId="0" fontId="22" fillId="9" borderId="87" xfId="0" applyFont="1" applyFill="1" applyBorder="1" applyAlignment="1">
      <alignment horizontal="center"/>
    </xf>
    <xf numFmtId="0" fontId="22" fillId="9" borderId="85" xfId="0" applyFont="1" applyFill="1" applyBorder="1" applyAlignment="1">
      <alignment horizontal="center"/>
    </xf>
    <xf numFmtId="3" fontId="50" fillId="9" borderId="87" xfId="0" applyNumberFormat="1" applyFont="1" applyFill="1" applyBorder="1"/>
    <xf numFmtId="3" fontId="50" fillId="0" borderId="127" xfId="7" applyNumberFormat="1" applyFont="1" applyBorder="1" applyAlignment="1">
      <alignment horizontal="left"/>
    </xf>
    <xf numFmtId="3" fontId="53" fillId="0" borderId="25" xfId="7" applyNumberFormat="1" applyFont="1" applyBorder="1" applyAlignment="1">
      <alignment horizontal="left"/>
    </xf>
    <xf numFmtId="3" fontId="50" fillId="5" borderId="0" xfId="0" applyNumberFormat="1" applyFont="1" applyFill="1" applyAlignment="1">
      <alignment wrapText="1"/>
    </xf>
    <xf numFmtId="3" fontId="49" fillId="0" borderId="127" xfId="0" applyNumberFormat="1" applyFont="1" applyBorder="1" applyAlignment="1">
      <alignment horizontal="right" vertical="center" wrapText="1"/>
    </xf>
    <xf numFmtId="0" fontId="33" fillId="0" borderId="102" xfId="0" applyFont="1" applyBorder="1"/>
    <xf numFmtId="0" fontId="0" fillId="0" borderId="50" xfId="0" applyBorder="1"/>
    <xf numFmtId="166" fontId="33" fillId="0" borderId="54" xfId="0" applyNumberFormat="1" applyFont="1" applyBorder="1"/>
    <xf numFmtId="3" fontId="33" fillId="0" borderId="19" xfId="0" applyNumberFormat="1" applyFont="1" applyBorder="1"/>
    <xf numFmtId="3" fontId="0" fillId="0" borderId="123" xfId="0" applyNumberFormat="1" applyBorder="1" applyAlignment="1">
      <alignment horizontal="right"/>
    </xf>
    <xf numFmtId="0" fontId="0" fillId="0" borderId="47" xfId="0" applyBorder="1"/>
    <xf numFmtId="0" fontId="0" fillId="0" borderId="82" xfId="0" applyBorder="1"/>
    <xf numFmtId="3" fontId="33" fillId="0" borderId="3" xfId="0" applyNumberFormat="1" applyFont="1" applyBorder="1"/>
    <xf numFmtId="3" fontId="49" fillId="0" borderId="1" xfId="0" applyNumberFormat="1" applyFont="1" applyBorder="1"/>
    <xf numFmtId="4" fontId="49" fillId="0" borderId="1" xfId="0" applyNumberFormat="1" applyFont="1" applyBorder="1"/>
    <xf numFmtId="167" fontId="49" fillId="0" borderId="1" xfId="0" applyNumberFormat="1" applyFont="1" applyBorder="1"/>
    <xf numFmtId="2" fontId="49" fillId="0" borderId="1" xfId="0" applyNumberFormat="1" applyFont="1" applyBorder="1"/>
    <xf numFmtId="0" fontId="22" fillId="0" borderId="8" xfId="0" applyFont="1" applyBorder="1" applyAlignment="1">
      <alignment horizontal="left" indent="1"/>
    </xf>
    <xf numFmtId="0" fontId="50" fillId="0" borderId="58" xfId="0" applyFont="1" applyBorder="1"/>
    <xf numFmtId="2" fontId="50" fillId="0" borderId="2" xfId="0" applyNumberFormat="1" applyFont="1" applyBorder="1"/>
    <xf numFmtId="3" fontId="50" fillId="5" borderId="44" xfId="0" applyNumberFormat="1" applyFont="1" applyFill="1" applyBorder="1" applyAlignment="1">
      <alignment wrapText="1"/>
    </xf>
    <xf numFmtId="3" fontId="50" fillId="0" borderId="46" xfId="0" applyNumberFormat="1" applyFont="1" applyBorder="1"/>
    <xf numFmtId="166" fontId="49" fillId="0" borderId="51" xfId="0" applyNumberFormat="1" applyFont="1" applyBorder="1"/>
    <xf numFmtId="0" fontId="22" fillId="0" borderId="74" xfId="0" applyFont="1" applyBorder="1" applyAlignment="1">
      <alignment horizontal="left" indent="1"/>
    </xf>
    <xf numFmtId="3" fontId="49" fillId="0" borderId="1" xfId="0" applyNumberFormat="1" applyFont="1" applyBorder="1" applyAlignment="1">
      <alignment horizontal="right" vertical="center" wrapText="1"/>
    </xf>
    <xf numFmtId="0" fontId="49" fillId="0" borderId="51" xfId="0" applyFont="1" applyBorder="1" applyAlignment="1">
      <alignment horizontal="right" vertical="center" wrapText="1"/>
    </xf>
    <xf numFmtId="4" fontId="49" fillId="0" borderId="51" xfId="0" applyNumberFormat="1" applyFont="1" applyBorder="1" applyAlignment="1">
      <alignment horizontal="right" vertical="center"/>
    </xf>
    <xf numFmtId="1" fontId="49" fillId="0" borderId="51" xfId="0" applyNumberFormat="1" applyFont="1" applyBorder="1"/>
    <xf numFmtId="3" fontId="50" fillId="0" borderId="2" xfId="0" applyNumberFormat="1" applyFont="1" applyBorder="1"/>
    <xf numFmtId="0" fontId="49" fillId="0" borderId="51" xfId="0" applyFont="1" applyBorder="1"/>
    <xf numFmtId="0" fontId="50" fillId="0" borderId="74" xfId="0" applyFont="1" applyBorder="1" applyAlignment="1">
      <alignment horizontal="left"/>
    </xf>
    <xf numFmtId="0" fontId="50" fillId="0" borderId="58" xfId="0" applyFont="1" applyBorder="1" applyAlignment="1">
      <alignment horizontal="left"/>
    </xf>
    <xf numFmtId="3" fontId="50" fillId="5" borderId="44" xfId="0" applyNumberFormat="1" applyFont="1" applyFill="1" applyBorder="1"/>
    <xf numFmtId="0" fontId="50" fillId="0" borderId="46" xfId="0" applyFont="1" applyBorder="1"/>
    <xf numFmtId="3" fontId="63" fillId="0" borderId="146" xfId="0" applyNumberFormat="1" applyFont="1" applyBorder="1"/>
    <xf numFmtId="3" fontId="63" fillId="0" borderId="150" xfId="0" applyNumberFormat="1" applyFont="1" applyBorder="1"/>
    <xf numFmtId="3" fontId="63" fillId="0" borderId="147" xfId="0" applyNumberFormat="1" applyFont="1" applyBorder="1"/>
    <xf numFmtId="3" fontId="50" fillId="0" borderId="25" xfId="7" applyNumberFormat="1" applyFont="1" applyBorder="1" applyAlignment="1">
      <alignment horizontal="right"/>
    </xf>
    <xf numFmtId="3" fontId="0" fillId="0" borderId="143" xfId="0" applyNumberFormat="1" applyBorder="1" applyAlignment="1">
      <alignment horizontal="right"/>
    </xf>
    <xf numFmtId="3" fontId="0" fillId="0" borderId="147" xfId="0" applyNumberFormat="1" applyBorder="1"/>
    <xf numFmtId="165" fontId="23" fillId="0" borderId="150" xfId="0" applyNumberFormat="1" applyFont="1" applyBorder="1" applyAlignment="1">
      <alignment horizontal="right" vertical="center" wrapText="1" indent="1"/>
    </xf>
    <xf numFmtId="165" fontId="23" fillId="0" borderId="149" xfId="0" applyNumberFormat="1" applyFont="1" applyBorder="1" applyAlignment="1">
      <alignment horizontal="right" vertical="center" wrapText="1" indent="1"/>
    </xf>
    <xf numFmtId="0" fontId="16" fillId="0" borderId="143" xfId="0" applyFont="1" applyBorder="1" applyAlignment="1">
      <alignment horizontal="center" vertical="center" wrapText="1"/>
    </xf>
    <xf numFmtId="165" fontId="23" fillId="0" borderId="143" xfId="0" applyNumberFormat="1" applyFont="1" applyBorder="1" applyAlignment="1" applyProtection="1">
      <alignment horizontal="right" vertical="center" wrapText="1" indent="1"/>
      <protection locked="0"/>
    </xf>
    <xf numFmtId="0" fontId="16" fillId="0" borderId="149" xfId="0" applyFont="1" applyBorder="1" applyAlignment="1">
      <alignment horizontal="center" vertical="center" wrapText="1"/>
    </xf>
    <xf numFmtId="165" fontId="7" fillId="0" borderId="18" xfId="0" applyNumberFormat="1" applyFont="1" applyBorder="1" applyAlignment="1">
      <alignment horizontal="center" vertical="center" wrapText="1"/>
    </xf>
    <xf numFmtId="165" fontId="23" fillId="0" borderId="149" xfId="0" applyNumberFormat="1" applyFont="1" applyBorder="1" applyAlignment="1" applyProtection="1">
      <alignment horizontal="right" vertical="center" wrapText="1" indent="1"/>
      <protection locked="0"/>
    </xf>
    <xf numFmtId="165" fontId="16" fillId="0" borderId="149" xfId="0" applyNumberFormat="1" applyFont="1" applyBorder="1" applyAlignment="1">
      <alignment horizontal="right" vertical="center" wrapText="1" indent="1"/>
    </xf>
    <xf numFmtId="3" fontId="4" fillId="0" borderId="143" xfId="0" applyNumberFormat="1" applyFont="1" applyBorder="1" applyAlignment="1" applyProtection="1">
      <alignment horizontal="right" vertical="center" wrapText="1" indent="1"/>
      <protection locked="0"/>
    </xf>
    <xf numFmtId="3" fontId="4" fillId="0" borderId="149" xfId="0" applyNumberFormat="1" applyFont="1" applyBorder="1" applyAlignment="1" applyProtection="1">
      <alignment horizontal="right" vertical="center" wrapText="1" indent="1"/>
      <protection locked="0"/>
    </xf>
    <xf numFmtId="0" fontId="50" fillId="0" borderId="29" xfId="0" applyFont="1" applyBorder="1" applyAlignment="1">
      <alignment horizontal="left" wrapText="1"/>
    </xf>
    <xf numFmtId="0" fontId="26" fillId="9" borderId="29" xfId="0" applyFont="1" applyFill="1" applyBorder="1"/>
    <xf numFmtId="0" fontId="50" fillId="0" borderId="29" xfId="0" applyFont="1" applyBorder="1" applyAlignment="1">
      <alignment horizontal="left" vertical="top" wrapText="1"/>
    </xf>
    <xf numFmtId="0" fontId="51" fillId="0" borderId="85" xfId="0" applyFont="1" applyBorder="1"/>
    <xf numFmtId="0" fontId="22" fillId="0" borderId="50" xfId="0" applyFont="1" applyBorder="1" applyAlignment="1">
      <alignment horizontal="center"/>
    </xf>
    <xf numFmtId="0" fontId="22" fillId="0" borderId="0" xfId="0" applyFont="1" applyAlignment="1">
      <alignment horizontal="center"/>
    </xf>
    <xf numFmtId="3" fontId="50" fillId="4" borderId="47" xfId="0" applyNumberFormat="1" applyFont="1" applyFill="1" applyBorder="1"/>
    <xf numFmtId="3" fontId="49" fillId="4" borderId="47" xfId="0" applyNumberFormat="1" applyFont="1" applyFill="1" applyBorder="1"/>
    <xf numFmtId="3" fontId="49" fillId="4" borderId="104" xfId="0" applyNumberFormat="1" applyFont="1" applyFill="1" applyBorder="1"/>
    <xf numFmtId="3" fontId="50" fillId="0" borderId="50" xfId="0" applyNumberFormat="1" applyFont="1" applyBorder="1"/>
    <xf numFmtId="3" fontId="50" fillId="0" borderId="153" xfId="0" applyNumberFormat="1" applyFont="1" applyBorder="1"/>
    <xf numFmtId="0" fontId="50" fillId="0" borderId="148" xfId="0" applyFont="1" applyBorder="1"/>
    <xf numFmtId="0" fontId="50" fillId="0" borderId="148" xfId="0" applyFont="1" applyBorder="1" applyAlignment="1">
      <alignment horizontal="left" wrapText="1"/>
    </xf>
    <xf numFmtId="0" fontId="50" fillId="0" borderId="152" xfId="0" applyFont="1" applyBorder="1" applyAlignment="1">
      <alignment horizontal="left" wrapText="1"/>
    </xf>
    <xf numFmtId="165" fontId="66" fillId="0" borderId="149" xfId="0" applyNumberFormat="1" applyFont="1" applyBorder="1" applyAlignment="1">
      <alignment horizontal="right" vertical="center" wrapText="1" indent="1"/>
    </xf>
    <xf numFmtId="165" fontId="16" fillId="0" borderId="152" xfId="5" applyNumberFormat="1" applyFont="1" applyBorder="1" applyAlignment="1">
      <alignment horizontal="right" vertical="center" wrapText="1" indent="1"/>
    </xf>
    <xf numFmtId="165" fontId="27" fillId="0" borderId="46" xfId="0" applyNumberFormat="1" applyFont="1" applyBorder="1" applyAlignment="1">
      <alignment horizontal="right" vertical="center" wrapText="1" indent="1"/>
    </xf>
    <xf numFmtId="165" fontId="7" fillId="0" borderId="154" xfId="0" applyNumberFormat="1" applyFont="1" applyBorder="1" applyAlignment="1">
      <alignment horizontal="center" vertical="center" wrapText="1"/>
    </xf>
    <xf numFmtId="165" fontId="7" fillId="0" borderId="150" xfId="0" applyNumberFormat="1" applyFont="1" applyBorder="1" applyAlignment="1">
      <alignment horizontal="center" vertical="center" wrapText="1"/>
    </xf>
    <xf numFmtId="165" fontId="7" fillId="0" borderId="149" xfId="0" applyNumberFormat="1" applyFont="1" applyBorder="1" applyAlignment="1">
      <alignment horizontal="center" vertical="center" wrapText="1"/>
    </xf>
    <xf numFmtId="165" fontId="15" fillId="0" borderId="10" xfId="0" applyNumberFormat="1" applyFont="1" applyBorder="1" applyAlignment="1" applyProtection="1">
      <alignment horizontal="left" vertical="center" wrapText="1"/>
      <protection locked="0"/>
    </xf>
    <xf numFmtId="165" fontId="15" fillId="0" borderId="7" xfId="0" applyNumberFormat="1" applyFont="1" applyBorder="1" applyAlignment="1" applyProtection="1">
      <alignment horizontal="left" vertical="center"/>
      <protection locked="0"/>
    </xf>
    <xf numFmtId="165" fontId="15" fillId="0" borderId="1" xfId="0" applyNumberFormat="1" applyFont="1" applyBorder="1" applyAlignment="1" applyProtection="1">
      <alignment vertical="center"/>
      <protection locked="0"/>
    </xf>
    <xf numFmtId="49" fontId="15" fillId="0" borderId="1" xfId="0" applyNumberFormat="1" applyFont="1" applyBorder="1" applyAlignment="1" applyProtection="1">
      <alignment vertical="center"/>
      <protection locked="0"/>
    </xf>
    <xf numFmtId="165" fontId="15" fillId="0" borderId="17" xfId="0" applyNumberFormat="1" applyFont="1" applyBorder="1" applyAlignment="1">
      <alignment vertical="center"/>
    </xf>
    <xf numFmtId="165" fontId="15" fillId="0" borderId="2" xfId="0" applyNumberFormat="1" applyFont="1" applyBorder="1" applyAlignment="1" applyProtection="1">
      <alignment horizontal="left" vertical="center" wrapText="1"/>
      <protection locked="0"/>
    </xf>
    <xf numFmtId="165" fontId="25" fillId="0" borderId="23" xfId="0" applyNumberFormat="1" applyFont="1" applyBorder="1" applyAlignment="1" applyProtection="1">
      <alignment vertical="center" wrapText="1"/>
      <protection locked="0"/>
    </xf>
    <xf numFmtId="165" fontId="25" fillId="0" borderId="154" xfId="0" applyNumberFormat="1" applyFont="1" applyBorder="1" applyAlignment="1" applyProtection="1">
      <alignment horizontal="left" vertical="center" wrapText="1"/>
      <protection locked="0"/>
    </xf>
    <xf numFmtId="165" fontId="25" fillId="0" borderId="150" xfId="0" applyNumberFormat="1" applyFont="1" applyBorder="1" applyAlignment="1" applyProtection="1">
      <alignment vertical="center" wrapText="1"/>
      <protection locked="0"/>
    </xf>
    <xf numFmtId="49" fontId="25" fillId="0" borderId="150" xfId="0" applyNumberFormat="1" applyFont="1" applyBorder="1" applyAlignment="1" applyProtection="1">
      <alignment vertical="center" wrapText="1"/>
      <protection locked="0"/>
    </xf>
    <xf numFmtId="165" fontId="25" fillId="0" borderId="149" xfId="0" applyNumberFormat="1" applyFont="1" applyBorder="1" applyAlignment="1">
      <alignment vertical="center" wrapText="1"/>
    </xf>
    <xf numFmtId="165" fontId="15" fillId="0" borderId="10" xfId="0" applyNumberFormat="1" applyFont="1" applyBorder="1" applyAlignment="1" applyProtection="1">
      <alignment horizontal="left" vertical="center" wrapText="1" indent="1"/>
      <protection locked="0"/>
    </xf>
    <xf numFmtId="165" fontId="7" fillId="0" borderId="154" xfId="0" applyNumberFormat="1" applyFont="1" applyBorder="1" applyAlignment="1">
      <alignment horizontal="left" vertical="center" wrapText="1"/>
    </xf>
    <xf numFmtId="165" fontId="7" fillId="0" borderId="150" xfId="0" applyNumberFormat="1" applyFont="1" applyBorder="1" applyAlignment="1">
      <alignment vertical="center" wrapText="1"/>
    </xf>
    <xf numFmtId="165" fontId="7" fillId="0" borderId="146" xfId="0" applyNumberFormat="1" applyFont="1" applyBorder="1" applyAlignment="1">
      <alignment horizontal="center" vertical="center" wrapText="1"/>
    </xf>
    <xf numFmtId="165" fontId="23" fillId="0" borderId="17" xfId="0" applyNumberFormat="1" applyFont="1" applyBorder="1" applyAlignment="1">
      <alignment horizontal="center" vertical="center" wrapText="1"/>
    </xf>
    <xf numFmtId="165" fontId="24" fillId="0" borderId="2" xfId="0" applyNumberFormat="1" applyFont="1" applyBorder="1" applyAlignment="1">
      <alignment horizontal="center" vertical="center" wrapText="1"/>
    </xf>
    <xf numFmtId="165" fontId="16" fillId="0" borderId="16" xfId="0" applyNumberFormat="1" applyFont="1" applyBorder="1" applyAlignment="1">
      <alignment horizontal="center" vertical="center" wrapText="1"/>
    </xf>
    <xf numFmtId="165" fontId="24" fillId="0" borderId="1" xfId="0" applyNumberFormat="1" applyFont="1" applyBorder="1" applyAlignment="1">
      <alignment horizontal="center" vertical="center" wrapText="1"/>
    </xf>
    <xf numFmtId="165" fontId="16" fillId="0" borderId="17" xfId="0" applyNumberFormat="1" applyFont="1" applyBorder="1" applyAlignment="1">
      <alignment horizontal="center" vertical="center" wrapText="1"/>
    </xf>
    <xf numFmtId="165" fontId="17" fillId="0" borderId="6" xfId="0" applyNumberFormat="1" applyFont="1" applyBorder="1" applyAlignment="1" applyProtection="1">
      <alignment horizontal="center" vertical="center" wrapText="1"/>
      <protection locked="0"/>
    </xf>
    <xf numFmtId="49" fontId="17" fillId="0" borderId="6" xfId="0" applyNumberFormat="1" applyFont="1" applyBorder="1" applyAlignment="1" applyProtection="1">
      <alignment horizontal="center" vertical="center" wrapText="1"/>
      <protection locked="0"/>
    </xf>
    <xf numFmtId="3" fontId="17" fillId="0" borderId="6" xfId="0" applyNumberFormat="1" applyFont="1" applyBorder="1" applyAlignment="1" applyProtection="1">
      <alignment horizontal="center" vertical="center" wrapText="1"/>
      <protection locked="0"/>
    </xf>
    <xf numFmtId="3" fontId="3" fillId="0" borderId="18" xfId="0" applyNumberFormat="1" applyFont="1" applyBorder="1" applyAlignment="1">
      <alignment vertical="center" wrapText="1"/>
    </xf>
    <xf numFmtId="165" fontId="23" fillId="0" borderId="2" xfId="0" applyNumberFormat="1" applyFont="1" applyBorder="1" applyAlignment="1" applyProtection="1">
      <alignment horizontal="center" vertical="center" wrapText="1"/>
      <protection locked="0"/>
    </xf>
    <xf numFmtId="49" fontId="17" fillId="0" borderId="2" xfId="0" applyNumberFormat="1" applyFont="1" applyBorder="1" applyAlignment="1" applyProtection="1">
      <alignment horizontal="center" vertical="center" wrapText="1"/>
      <protection locked="0"/>
    </xf>
    <xf numFmtId="165" fontId="17" fillId="0" borderId="2" xfId="0" applyNumberFormat="1" applyFont="1" applyBorder="1" applyAlignment="1" applyProtection="1">
      <alignment horizontal="center" vertical="center" wrapText="1"/>
      <protection locked="0"/>
    </xf>
    <xf numFmtId="3" fontId="23" fillId="0" borderId="2" xfId="0" applyNumberFormat="1" applyFont="1" applyBorder="1" applyAlignment="1" applyProtection="1">
      <alignment horizontal="center" vertical="center" wrapText="1"/>
      <protection locked="0"/>
    </xf>
    <xf numFmtId="3" fontId="3" fillId="0" borderId="16" xfId="0" applyNumberFormat="1" applyFont="1" applyBorder="1" applyAlignment="1">
      <alignment vertical="center" wrapText="1"/>
    </xf>
    <xf numFmtId="165" fontId="18" fillId="0" borderId="154" xfId="0" applyNumberFormat="1" applyFont="1" applyBorder="1" applyAlignment="1" applyProtection="1">
      <alignment horizontal="left" vertical="center" wrapText="1" indent="1"/>
      <protection locked="0"/>
    </xf>
    <xf numFmtId="165" fontId="23" fillId="0" borderId="150" xfId="0" applyNumberFormat="1" applyFont="1" applyBorder="1" applyAlignment="1" applyProtection="1">
      <alignment horizontal="center" vertical="center" wrapText="1"/>
      <protection locked="0"/>
    </xf>
    <xf numFmtId="165" fontId="23" fillId="0" borderId="149" xfId="0" applyNumberFormat="1" applyFont="1" applyBorder="1" applyAlignment="1" applyProtection="1">
      <alignment horizontal="center" vertical="center" wrapText="1"/>
      <protection locked="0"/>
    </xf>
    <xf numFmtId="165" fontId="18" fillId="0" borderId="150" xfId="0" applyNumberFormat="1" applyFont="1" applyBorder="1" applyAlignment="1" applyProtection="1">
      <alignment vertical="center" wrapText="1"/>
      <protection locked="0"/>
    </xf>
    <xf numFmtId="165" fontId="18" fillId="0" borderId="146" xfId="0" applyNumberFormat="1" applyFont="1" applyBorder="1" applyAlignment="1" applyProtection="1">
      <alignment vertical="center" wrapText="1"/>
      <protection locked="0"/>
    </xf>
    <xf numFmtId="165" fontId="6" fillId="0" borderId="154" xfId="0" applyNumberFormat="1" applyFont="1" applyBorder="1" applyAlignment="1">
      <alignment horizontal="left" vertical="center" wrapText="1"/>
    </xf>
    <xf numFmtId="165" fontId="6" fillId="0" borderId="150" xfId="0" applyNumberFormat="1" applyFont="1" applyBorder="1" applyAlignment="1">
      <alignment vertical="center" wrapText="1"/>
    </xf>
    <xf numFmtId="165" fontId="6" fillId="0" borderId="149" xfId="0" applyNumberFormat="1" applyFont="1" applyBorder="1" applyAlignment="1">
      <alignment vertical="center" wrapText="1"/>
    </xf>
    <xf numFmtId="3" fontId="34" fillId="0" borderId="155" xfId="3" applyNumberFormat="1" applyFont="1" applyBorder="1" applyAlignment="1">
      <alignment horizontal="right"/>
    </xf>
    <xf numFmtId="3" fontId="35" fillId="0" borderId="149" xfId="3" applyNumberFormat="1" applyFont="1" applyBorder="1" applyAlignment="1">
      <alignment horizontal="center" wrapText="1"/>
    </xf>
    <xf numFmtId="3" fontId="65" fillId="0" borderId="46" xfId="9" applyNumberFormat="1" applyFont="1" applyBorder="1" applyAlignment="1">
      <alignment horizontal="center"/>
    </xf>
    <xf numFmtId="3" fontId="65" fillId="0" borderId="5" xfId="9" applyNumberFormat="1" applyFont="1" applyBorder="1" applyAlignment="1">
      <alignment horizontal="center"/>
    </xf>
    <xf numFmtId="0" fontId="34" fillId="0" borderId="46" xfId="9" applyBorder="1"/>
    <xf numFmtId="0" fontId="65" fillId="0" borderId="46" xfId="9" applyFont="1" applyBorder="1"/>
    <xf numFmtId="0" fontId="65" fillId="0" borderId="58" xfId="9" applyFont="1" applyBorder="1"/>
    <xf numFmtId="0" fontId="65" fillId="0" borderId="5" xfId="9" applyFont="1" applyBorder="1"/>
    <xf numFmtId="165" fontId="23" fillId="0" borderId="78" xfId="5" applyNumberFormat="1" applyFont="1" applyBorder="1" applyAlignment="1">
      <alignment horizontal="right" vertical="center" wrapText="1" indent="1"/>
    </xf>
    <xf numFmtId="165" fontId="23" fillId="0" borderId="26" xfId="5" applyNumberFormat="1" applyFont="1" applyBorder="1" applyAlignment="1">
      <alignment horizontal="right" vertical="center" wrapText="1" indent="1"/>
    </xf>
    <xf numFmtId="165" fontId="23" fillId="0" borderId="99" xfId="5" applyNumberFormat="1" applyFont="1" applyBorder="1" applyAlignment="1">
      <alignment horizontal="right" vertical="center" wrapText="1" indent="1"/>
    </xf>
    <xf numFmtId="0" fontId="52" fillId="0" borderId="152" xfId="0" applyFont="1" applyBorder="1"/>
    <xf numFmtId="3" fontId="52" fillId="0" borderId="152" xfId="0" applyNumberFormat="1" applyFont="1" applyBorder="1"/>
    <xf numFmtId="3" fontId="64" fillId="0" borderId="152" xfId="0" applyNumberFormat="1" applyFont="1" applyBorder="1"/>
    <xf numFmtId="3" fontId="49" fillId="0" borderId="51" xfId="0" applyNumberFormat="1" applyFont="1" applyBorder="1" applyAlignment="1">
      <alignment horizontal="right" vertical="center" wrapText="1"/>
    </xf>
    <xf numFmtId="3" fontId="49" fillId="0" borderId="51" xfId="0" applyNumberFormat="1" applyFont="1" applyBorder="1" applyAlignment="1">
      <alignment horizontal="right" vertical="center"/>
    </xf>
    <xf numFmtId="3" fontId="49" fillId="5" borderId="127" xfId="0" applyNumberFormat="1" applyFont="1" applyFill="1" applyBorder="1" applyAlignment="1">
      <alignment horizontal="right" vertical="center" wrapText="1"/>
    </xf>
    <xf numFmtId="166" fontId="33" fillId="0" borderId="17" xfId="0" applyNumberFormat="1" applyFont="1" applyBorder="1" applyAlignment="1">
      <alignment horizontal="center"/>
    </xf>
    <xf numFmtId="3" fontId="34" fillId="0" borderId="2" xfId="9" applyNumberFormat="1" applyBorder="1" applyAlignment="1">
      <alignment horizontal="center" wrapText="1"/>
    </xf>
    <xf numFmtId="3" fontId="26" fillId="0" borderId="152" xfId="0" applyNumberFormat="1" applyFont="1" applyBorder="1"/>
    <xf numFmtId="3" fontId="37" fillId="0" borderId="114" xfId="4" applyNumberFormat="1" applyFont="1" applyBorder="1"/>
    <xf numFmtId="3" fontId="37" fillId="0" borderId="27" xfId="4" applyNumberFormat="1" applyFont="1" applyBorder="1"/>
    <xf numFmtId="3" fontId="37" fillId="0" borderId="156" xfId="4" applyNumberFormat="1" applyFont="1" applyBorder="1"/>
    <xf numFmtId="3" fontId="32" fillId="0" borderId="125" xfId="3" applyNumberFormat="1" applyBorder="1" applyAlignment="1">
      <alignment horizontal="center"/>
    </xf>
    <xf numFmtId="3" fontId="37" fillId="0" borderId="157" xfId="3" applyNumberFormat="1" applyFont="1" applyBorder="1"/>
    <xf numFmtId="3" fontId="37" fillId="0" borderId="158" xfId="3" applyNumberFormat="1" applyFont="1" applyBorder="1" applyAlignment="1">
      <alignment vertical="center" wrapText="1"/>
    </xf>
    <xf numFmtId="2" fontId="34" fillId="9" borderId="26" xfId="3" applyNumberFormat="1" applyFont="1" applyFill="1" applyBorder="1"/>
    <xf numFmtId="3" fontId="37" fillId="0" borderId="28" xfId="3" applyNumberFormat="1" applyFont="1" applyBorder="1" applyAlignment="1">
      <alignment horizontal="right"/>
    </xf>
    <xf numFmtId="49" fontId="35" fillId="0" borderId="149" xfId="3" applyNumberFormat="1" applyFont="1" applyBorder="1" applyAlignment="1">
      <alignment horizontal="center" wrapText="1"/>
    </xf>
    <xf numFmtId="3" fontId="33" fillId="0" borderId="84" xfId="3" applyNumberFormat="1" applyFont="1" applyBorder="1" applyAlignment="1">
      <alignment horizontal="center" vertical="center"/>
    </xf>
    <xf numFmtId="2" fontId="35" fillId="0" borderId="149" xfId="3" applyNumberFormat="1" applyFont="1" applyBorder="1" applyAlignment="1">
      <alignment horizontal="center" wrapText="1"/>
    </xf>
    <xf numFmtId="49" fontId="7" fillId="0" borderId="148" xfId="0" applyNumberFormat="1" applyFont="1" applyBorder="1" applyAlignment="1">
      <alignment horizontal="right" vertical="center"/>
    </xf>
    <xf numFmtId="49" fontId="7" fillId="0" borderId="99" xfId="0" applyNumberFormat="1" applyFont="1" applyBorder="1" applyAlignment="1">
      <alignment horizontal="right" vertical="center"/>
    </xf>
    <xf numFmtId="165" fontId="24" fillId="0" borderId="56" xfId="0" applyNumberFormat="1" applyFont="1" applyBorder="1" applyAlignment="1" applyProtection="1">
      <alignment horizontal="right" vertical="center" wrapText="1" indent="1"/>
      <protection locked="0"/>
    </xf>
    <xf numFmtId="165" fontId="24" fillId="0" borderId="153" xfId="0" applyNumberFormat="1" applyFont="1" applyBorder="1" applyAlignment="1" applyProtection="1">
      <alignment horizontal="right" vertical="center" wrapText="1" indent="1"/>
      <protection locked="0"/>
    </xf>
    <xf numFmtId="0" fontId="8" fillId="0" borderId="152" xfId="0" applyFont="1" applyBorder="1" applyAlignment="1">
      <alignment vertical="center" wrapText="1"/>
    </xf>
    <xf numFmtId="3" fontId="4" fillId="0" borderId="146" xfId="0" applyNumberFormat="1" applyFont="1" applyBorder="1" applyAlignment="1" applyProtection="1">
      <alignment horizontal="right" vertical="center" wrapText="1" indent="1"/>
      <protection locked="0"/>
    </xf>
    <xf numFmtId="3" fontId="4" fillId="0" borderId="152" xfId="0" applyNumberFormat="1" applyFont="1" applyBorder="1" applyAlignment="1" applyProtection="1">
      <alignment horizontal="right" vertical="center" wrapText="1" indent="1"/>
      <protection locked="0"/>
    </xf>
    <xf numFmtId="0" fontId="7" fillId="0" borderId="54" xfId="0" applyFont="1" applyBorder="1" applyAlignment="1">
      <alignment horizontal="center" vertical="center" wrapText="1"/>
    </xf>
    <xf numFmtId="0" fontId="16" fillId="0" borderId="146" xfId="0" applyFont="1" applyBorder="1" applyAlignment="1">
      <alignment horizontal="center" vertical="center" wrapText="1"/>
    </xf>
    <xf numFmtId="0" fontId="2" fillId="0" borderId="46" xfId="0" applyFont="1" applyBorder="1" applyAlignment="1">
      <alignment vertical="center" wrapText="1"/>
    </xf>
    <xf numFmtId="165" fontId="23" fillId="0" borderId="146" xfId="0" applyNumberFormat="1" applyFont="1" applyBorder="1" applyAlignment="1" applyProtection="1">
      <alignment horizontal="right" vertical="center" wrapText="1" indent="1"/>
      <protection locked="0"/>
    </xf>
    <xf numFmtId="16" fontId="7" fillId="0" borderId="148" xfId="0" applyNumberFormat="1" applyFont="1" applyBorder="1" applyAlignment="1">
      <alignment horizontal="center" vertical="center" wrapText="1"/>
    </xf>
    <xf numFmtId="49" fontId="16" fillId="0" borderId="152" xfId="0" applyNumberFormat="1" applyFont="1" applyBorder="1" applyAlignment="1">
      <alignment horizontal="center" vertical="center" wrapText="1"/>
    </xf>
    <xf numFmtId="0" fontId="6" fillId="0" borderId="148" xfId="0" applyFont="1" applyBorder="1" applyAlignment="1">
      <alignment vertical="center"/>
    </xf>
    <xf numFmtId="0" fontId="4" fillId="0" borderId="99" xfId="0" applyFont="1" applyBorder="1" applyAlignment="1">
      <alignment vertical="center"/>
    </xf>
    <xf numFmtId="0" fontId="0" fillId="0" borderId="85" xfId="0" applyBorder="1" applyAlignment="1">
      <alignment vertical="center" wrapText="1"/>
    </xf>
    <xf numFmtId="3" fontId="34" fillId="0" borderId="117" xfId="3" applyNumberFormat="1" applyFont="1" applyBorder="1"/>
    <xf numFmtId="0" fontId="34" fillId="0" borderId="160" xfId="3" applyFont="1" applyBorder="1"/>
    <xf numFmtId="3" fontId="34" fillId="0" borderId="81" xfId="3" applyNumberFormat="1" applyFont="1" applyBorder="1" applyAlignment="1">
      <alignment horizontal="left"/>
    </xf>
    <xf numFmtId="3" fontId="34" fillId="0" borderId="125" xfId="3" applyNumberFormat="1" applyFont="1" applyBorder="1" applyAlignment="1">
      <alignment horizontal="center"/>
    </xf>
    <xf numFmtId="3" fontId="34" fillId="0" borderId="83" xfId="3" applyNumberFormat="1" applyFont="1" applyBorder="1"/>
    <xf numFmtId="3" fontId="34" fillId="0" borderId="67" xfId="3" applyNumberFormat="1" applyFont="1" applyBorder="1"/>
    <xf numFmtId="2" fontId="34" fillId="9" borderId="30" xfId="3" applyNumberFormat="1" applyFont="1" applyFill="1" applyBorder="1"/>
    <xf numFmtId="165" fontId="10" fillId="0" borderId="10" xfId="0" applyNumberFormat="1" applyFont="1" applyBorder="1" applyAlignment="1" applyProtection="1">
      <alignment horizontal="left" vertical="center" wrapText="1" indent="1"/>
      <protection locked="0"/>
    </xf>
    <xf numFmtId="165" fontId="24" fillId="0" borderId="51" xfId="0" applyNumberFormat="1" applyFont="1" applyBorder="1" applyAlignment="1">
      <alignment horizontal="center" vertical="center" wrapText="1"/>
    </xf>
    <xf numFmtId="0" fontId="56" fillId="0" borderId="0" xfId="0" applyFont="1" applyAlignment="1" applyProtection="1">
      <alignment horizontal="right" vertical="center"/>
      <protection locked="0"/>
    </xf>
    <xf numFmtId="0" fontId="60" fillId="0" borderId="165" xfId="0" applyFont="1" applyBorder="1" applyAlignment="1">
      <alignment horizontal="center" wrapText="1"/>
    </xf>
    <xf numFmtId="0" fontId="60" fillId="0" borderId="166" xfId="0" applyFont="1" applyBorder="1" applyAlignment="1">
      <alignment horizontal="center" wrapText="1"/>
    </xf>
    <xf numFmtId="0" fontId="60" fillId="0" borderId="167" xfId="0" applyFont="1" applyBorder="1" applyAlignment="1">
      <alignment horizontal="center" wrapText="1"/>
    </xf>
    <xf numFmtId="0" fontId="60" fillId="0" borderId="148" xfId="0" applyFont="1" applyBorder="1" applyAlignment="1">
      <alignment horizontal="center" wrapText="1"/>
    </xf>
    <xf numFmtId="168" fontId="60" fillId="0" borderId="26" xfId="6" applyNumberFormat="1" applyFont="1" applyBorder="1" applyAlignment="1" applyProtection="1">
      <alignment horizontal="right" vertical="center" wrapText="1"/>
      <protection locked="0"/>
    </xf>
    <xf numFmtId="0" fontId="59" fillId="0" borderId="154" xfId="0" applyFont="1" applyBorder="1" applyAlignment="1">
      <alignment horizontal="left" vertical="center" wrapText="1"/>
    </xf>
    <xf numFmtId="49" fontId="59" fillId="0" borderId="150" xfId="0" applyNumberFormat="1" applyFont="1" applyBorder="1" applyAlignment="1">
      <alignment horizontal="center" wrapText="1"/>
    </xf>
    <xf numFmtId="168" fontId="59" fillId="0" borderId="150" xfId="6" applyNumberFormat="1" applyFont="1" applyBorder="1" applyAlignment="1">
      <alignment horizontal="right" vertical="center" wrapText="1"/>
    </xf>
    <xf numFmtId="168" fontId="60" fillId="0" borderId="152" xfId="6" applyNumberFormat="1" applyFont="1" applyBorder="1" applyAlignment="1">
      <alignment horizontal="right" vertical="center" wrapText="1"/>
    </xf>
    <xf numFmtId="0" fontId="59" fillId="0" borderId="150" xfId="0" applyFont="1" applyBorder="1" applyAlignment="1">
      <alignment horizontal="center" wrapText="1"/>
    </xf>
    <xf numFmtId="168" fontId="59" fillId="0" borderId="146" xfId="6" applyNumberFormat="1" applyFont="1" applyBorder="1" applyAlignment="1">
      <alignment horizontal="right" vertical="center" wrapText="1"/>
    </xf>
    <xf numFmtId="3" fontId="49" fillId="0" borderId="0" xfId="0" applyNumberFormat="1" applyFont="1" applyBorder="1"/>
    <xf numFmtId="3" fontId="50" fillId="5" borderId="127" xfId="0" applyNumberFormat="1" applyFont="1" applyFill="1" applyBorder="1"/>
    <xf numFmtId="0" fontId="24" fillId="0" borderId="7" xfId="0" applyFont="1" applyBorder="1" applyAlignment="1">
      <alignment horizontal="right" vertical="center" indent="1"/>
    </xf>
    <xf numFmtId="0" fontId="24" fillId="0" borderId="154" xfId="0" applyFont="1" applyBorder="1" applyAlignment="1">
      <alignment horizontal="right" vertical="center" indent="1"/>
    </xf>
    <xf numFmtId="0" fontId="24" fillId="0" borderId="150" xfId="0" applyFont="1" applyBorder="1" applyAlignment="1" applyProtection="1">
      <alignment horizontal="left" vertical="center" indent="1"/>
      <protection locked="0"/>
    </xf>
    <xf numFmtId="3" fontId="24" fillId="0" borderId="150" xfId="0" applyNumberFormat="1" applyFont="1" applyBorder="1" applyAlignment="1" applyProtection="1">
      <alignment horizontal="right" vertical="center" indent="1"/>
      <protection locked="0"/>
    </xf>
    <xf numFmtId="3" fontId="24" fillId="0" borderId="147" xfId="0" applyNumberFormat="1" applyFont="1" applyBorder="1" applyAlignment="1" applyProtection="1">
      <alignment horizontal="right" vertical="center" indent="1"/>
      <protection locked="0"/>
    </xf>
    <xf numFmtId="3" fontId="34" fillId="9" borderId="25" xfId="0" applyNumberFormat="1" applyFont="1" applyFill="1" applyBorder="1"/>
    <xf numFmtId="3" fontId="34" fillId="9" borderId="78" xfId="0" applyNumberFormat="1" applyFont="1" applyFill="1" applyBorder="1" applyAlignment="1">
      <alignment horizontal="right" vertical="center"/>
    </xf>
    <xf numFmtId="3" fontId="34" fillId="9" borderId="28" xfId="0" applyNumberFormat="1" applyFont="1" applyFill="1" applyBorder="1" applyAlignment="1">
      <alignment horizontal="right" vertical="center"/>
    </xf>
    <xf numFmtId="3" fontId="34" fillId="9" borderId="26" xfId="0" applyNumberFormat="1" applyFont="1" applyFill="1" applyBorder="1" applyAlignment="1">
      <alignment horizontal="right" vertical="center"/>
    </xf>
    <xf numFmtId="3" fontId="34" fillId="9" borderId="85" xfId="0" applyNumberFormat="1" applyFont="1" applyFill="1" applyBorder="1" applyAlignment="1">
      <alignment horizontal="right" vertical="center"/>
    </xf>
    <xf numFmtId="3" fontId="34" fillId="9" borderId="78" xfId="0" applyNumberFormat="1" applyFont="1" applyFill="1" applyBorder="1"/>
    <xf numFmtId="3" fontId="34" fillId="9" borderId="27" xfId="0" applyNumberFormat="1" applyFont="1" applyFill="1" applyBorder="1"/>
    <xf numFmtId="3" fontId="34" fillId="9" borderId="28" xfId="0" applyNumberFormat="1" applyFont="1" applyFill="1" applyBorder="1"/>
    <xf numFmtId="3" fontId="34" fillId="9" borderId="85" xfId="0" applyNumberFormat="1" applyFont="1" applyFill="1" applyBorder="1"/>
    <xf numFmtId="3" fontId="34" fillId="9" borderId="26" xfId="0" applyNumberFormat="1" applyFont="1" applyFill="1" applyBorder="1"/>
    <xf numFmtId="0" fontId="0" fillId="0" borderId="0" xfId="0"/>
    <xf numFmtId="3" fontId="37" fillId="0" borderId="97" xfId="4" applyNumberFormat="1" applyFont="1" applyBorder="1" applyAlignment="1">
      <alignment vertical="center"/>
    </xf>
    <xf numFmtId="0" fontId="21" fillId="0" borderId="3" xfId="0" applyFont="1" applyBorder="1" applyAlignment="1">
      <alignment horizontal="left" indent="1" shrinkToFit="1"/>
    </xf>
    <xf numFmtId="165" fontId="16" fillId="0" borderId="147" xfId="5" applyNumberFormat="1" applyFont="1" applyBorder="1" applyAlignment="1">
      <alignment horizontal="right" vertical="center" wrapText="1" indent="1"/>
    </xf>
    <xf numFmtId="165" fontId="17" fillId="0" borderId="152" xfId="5" applyNumberFormat="1" applyFont="1" applyBorder="1" applyAlignment="1" applyProtection="1">
      <alignment horizontal="right" vertical="center" wrapText="1" indent="1"/>
      <protection locked="0"/>
    </xf>
    <xf numFmtId="4" fontId="37" fillId="0" borderId="99" xfId="4" applyNumberFormat="1" applyFont="1" applyBorder="1"/>
    <xf numFmtId="3" fontId="37" fillId="0" borderId="169" xfId="4" applyNumberFormat="1" applyFont="1" applyBorder="1"/>
    <xf numFmtId="3" fontId="37" fillId="0" borderId="170" xfId="4" applyNumberFormat="1" applyFont="1" applyBorder="1"/>
    <xf numFmtId="4" fontId="37" fillId="0" borderId="170" xfId="4" applyNumberFormat="1" applyFont="1" applyBorder="1"/>
    <xf numFmtId="3" fontId="32" fillId="0" borderId="172" xfId="4" applyNumberFormat="1" applyBorder="1" applyAlignment="1">
      <alignment horizontal="center"/>
    </xf>
    <xf numFmtId="3" fontId="41" fillId="0" borderId="173" xfId="4" applyNumberFormat="1" applyFont="1" applyBorder="1" applyAlignment="1">
      <alignment vertical="center"/>
    </xf>
    <xf numFmtId="3" fontId="37" fillId="0" borderId="174" xfId="4" applyNumberFormat="1" applyFont="1" applyBorder="1"/>
    <xf numFmtId="3" fontId="39" fillId="7" borderId="175" xfId="4" applyNumberFormat="1" applyFont="1" applyFill="1" applyBorder="1"/>
    <xf numFmtId="3" fontId="39" fillId="7" borderId="155" xfId="4" applyNumberFormat="1" applyFont="1" applyFill="1" applyBorder="1"/>
    <xf numFmtId="3" fontId="33" fillId="0" borderId="176" xfId="4" applyNumberFormat="1" applyFont="1" applyBorder="1" applyAlignment="1">
      <alignment horizontal="center" vertical="center" wrapText="1"/>
    </xf>
    <xf numFmtId="3" fontId="39" fillId="0" borderId="177" xfId="4" applyNumberFormat="1" applyFont="1" applyBorder="1" applyAlignment="1">
      <alignment horizontal="center" vertical="center" wrapText="1"/>
    </xf>
    <xf numFmtId="3" fontId="32" fillId="0" borderId="178" xfId="4" applyNumberFormat="1" applyBorder="1" applyAlignment="1">
      <alignment horizontal="center" vertical="center" wrapText="1"/>
    </xf>
    <xf numFmtId="3" fontId="39" fillId="0" borderId="148" xfId="4" applyNumberFormat="1" applyFont="1" applyBorder="1" applyAlignment="1">
      <alignment horizontal="center" vertical="center" wrapText="1"/>
    </xf>
    <xf numFmtId="3" fontId="39" fillId="7" borderId="152" xfId="4" applyNumberFormat="1" applyFont="1" applyFill="1" applyBorder="1"/>
    <xf numFmtId="0" fontId="0" fillId="0" borderId="0" xfId="0"/>
    <xf numFmtId="165" fontId="28" fillId="0" borderId="36" xfId="5" applyNumberFormat="1" applyFont="1" applyBorder="1" applyAlignment="1">
      <alignment horizontal="left" vertical="center"/>
    </xf>
    <xf numFmtId="165" fontId="6" fillId="0" borderId="0" xfId="5" applyNumberFormat="1" applyFont="1" applyAlignment="1">
      <alignment horizontal="center" vertical="center"/>
    </xf>
    <xf numFmtId="165" fontId="28" fillId="0" borderId="36" xfId="5" applyNumberFormat="1" applyFont="1" applyBorder="1" applyAlignment="1">
      <alignment horizontal="left"/>
    </xf>
    <xf numFmtId="0" fontId="18" fillId="0" borderId="0" xfId="5" applyFont="1" applyAlignment="1">
      <alignment horizontal="center"/>
    </xf>
    <xf numFmtId="165" fontId="25" fillId="0" borderId="87" xfId="0" applyNumberFormat="1" applyFont="1" applyBorder="1" applyAlignment="1">
      <alignment horizontal="center" vertical="center" wrapText="1"/>
    </xf>
    <xf numFmtId="165" fontId="25" fillId="0" borderId="85" xfId="0" applyNumberFormat="1" applyFont="1" applyBorder="1" applyAlignment="1">
      <alignment horizontal="center" vertical="center" wrapText="1"/>
    </xf>
    <xf numFmtId="165" fontId="14" fillId="0" borderId="0" xfId="0" applyNumberFormat="1" applyFont="1" applyAlignment="1">
      <alignment horizontal="center" textRotation="180" wrapText="1"/>
    </xf>
    <xf numFmtId="165" fontId="31" fillId="0" borderId="50" xfId="0" applyNumberFormat="1" applyFont="1" applyBorder="1" applyAlignment="1">
      <alignment horizontal="center" vertical="center" wrapText="1"/>
    </xf>
    <xf numFmtId="165" fontId="25" fillId="0" borderId="78" xfId="0" applyNumberFormat="1" applyFont="1" applyBorder="1" applyAlignment="1">
      <alignment horizontal="center" vertical="center" wrapText="1"/>
    </xf>
    <xf numFmtId="165" fontId="25" fillId="0" borderId="99" xfId="0" applyNumberFormat="1" applyFont="1" applyBorder="1" applyAlignment="1">
      <alignment horizontal="center" vertical="center" wrapText="1"/>
    </xf>
    <xf numFmtId="165" fontId="42" fillId="0" borderId="0" xfId="5" applyNumberFormat="1" applyFont="1" applyAlignment="1">
      <alignment horizontal="center" vertical="center" wrapText="1"/>
    </xf>
    <xf numFmtId="0" fontId="43" fillId="0" borderId="0" xfId="0" applyFont="1" applyAlignment="1">
      <alignment horizontal="right"/>
    </xf>
    <xf numFmtId="0" fontId="44" fillId="0" borderId="0" xfId="0" applyFont="1" applyAlignment="1">
      <alignment horizontal="right"/>
    </xf>
    <xf numFmtId="0" fontId="26" fillId="0" borderId="11" xfId="5" applyFont="1" applyBorder="1" applyAlignment="1">
      <alignment horizontal="center" vertical="center" wrapText="1"/>
    </xf>
    <xf numFmtId="0" fontId="26" fillId="0" borderId="10" xfId="5" applyFont="1" applyBorder="1" applyAlignment="1">
      <alignment horizontal="center" vertical="center" wrapText="1"/>
    </xf>
    <xf numFmtId="0" fontId="26" fillId="0" borderId="4" xfId="5" applyFont="1" applyBorder="1" applyAlignment="1">
      <alignment horizontal="center" vertical="center" wrapText="1"/>
    </xf>
    <xf numFmtId="0" fontId="26" fillId="0" borderId="6" xfId="5" applyFont="1" applyBorder="1" applyAlignment="1">
      <alignment horizontal="center" vertical="center" wrapText="1"/>
    </xf>
    <xf numFmtId="0" fontId="26" fillId="0" borderId="20" xfId="5" applyFont="1" applyBorder="1" applyAlignment="1">
      <alignment horizontal="center" vertical="center" wrapText="1"/>
    </xf>
    <xf numFmtId="0" fontId="26" fillId="0" borderId="18" xfId="5" applyFont="1" applyBorder="1" applyAlignment="1">
      <alignment horizontal="center" vertical="center" wrapText="1"/>
    </xf>
    <xf numFmtId="0" fontId="25" fillId="0" borderId="13" xfId="5" applyFont="1" applyBorder="1" applyAlignment="1">
      <alignment horizontal="left"/>
    </xf>
    <xf numFmtId="0" fontId="25" fillId="0" borderId="14" xfId="5" applyFont="1" applyBorder="1" applyAlignment="1">
      <alignment horizontal="left"/>
    </xf>
    <xf numFmtId="0" fontId="17" fillId="0" borderId="50" xfId="5" applyFont="1" applyBorder="1" applyAlignment="1">
      <alignment horizontal="justify" vertical="center" wrapText="1"/>
    </xf>
    <xf numFmtId="165" fontId="18" fillId="0" borderId="0" xfId="0" applyNumberFormat="1" applyFont="1" applyAlignment="1">
      <alignment horizontal="center" vertical="center" wrapText="1"/>
    </xf>
    <xf numFmtId="0" fontId="18" fillId="0" borderId="0" xfId="0" applyFont="1" applyAlignment="1">
      <alignment horizontal="left"/>
    </xf>
    <xf numFmtId="0" fontId="47" fillId="0" borderId="0" xfId="0" applyFont="1" applyAlignment="1">
      <alignment horizontal="right"/>
    </xf>
    <xf numFmtId="0" fontId="25" fillId="0" borderId="42" xfId="0" applyFont="1" applyBorder="1" applyAlignment="1">
      <alignment horizontal="left" indent="1"/>
    </xf>
    <xf numFmtId="0" fontId="25" fillId="0" borderId="43" xfId="0" applyFont="1" applyBorder="1" applyAlignment="1">
      <alignment horizontal="left" indent="1"/>
    </xf>
    <xf numFmtId="0" fontId="25" fillId="0" borderId="41" xfId="0" applyFont="1" applyBorder="1" applyAlignment="1">
      <alignment horizontal="left" indent="1"/>
    </xf>
    <xf numFmtId="0" fontId="23" fillId="0" borderId="14" xfId="0" applyFont="1" applyBorder="1" applyAlignment="1">
      <alignment horizontal="right" indent="1"/>
    </xf>
    <xf numFmtId="0" fontId="23" fillId="0" borderId="21" xfId="0" applyFont="1" applyBorder="1" applyAlignment="1">
      <alignment horizontal="right" indent="1"/>
    </xf>
    <xf numFmtId="49" fontId="18" fillId="0" borderId="0" xfId="0" applyNumberFormat="1" applyFont="1" applyAlignment="1">
      <alignment horizontal="left" vertical="center"/>
    </xf>
    <xf numFmtId="0" fontId="25" fillId="0" borderId="102" xfId="0" applyFont="1" applyBorder="1" applyAlignment="1">
      <alignment horizontal="center"/>
    </xf>
    <xf numFmtId="0" fontId="25" fillId="0" borderId="50" xfId="0" applyFont="1" applyBorder="1" applyAlignment="1">
      <alignment horizontal="center"/>
    </xf>
    <xf numFmtId="0" fontId="25" fillId="0" borderId="103" xfId="0" applyFont="1" applyBorder="1" applyAlignment="1">
      <alignment horizontal="center"/>
    </xf>
    <xf numFmtId="0" fontId="25" fillId="0" borderId="19" xfId="0" applyFont="1" applyBorder="1" applyAlignment="1">
      <alignment horizontal="center"/>
    </xf>
    <xf numFmtId="0" fontId="25" fillId="0" borderId="33" xfId="0" applyFont="1" applyBorder="1" applyAlignment="1">
      <alignment horizontal="center"/>
    </xf>
    <xf numFmtId="0" fontId="24" fillId="0" borderId="52" xfId="0" applyFont="1" applyBorder="1" applyAlignment="1" applyProtection="1">
      <alignment horizontal="left" indent="1"/>
      <protection locked="0"/>
    </xf>
    <xf numFmtId="0" fontId="24" fillId="0" borderId="120" xfId="0" applyFont="1" applyBorder="1" applyAlignment="1" applyProtection="1">
      <alignment horizontal="left" indent="1"/>
      <protection locked="0"/>
    </xf>
    <xf numFmtId="0" fontId="24" fillId="0" borderId="121" xfId="0" applyFont="1" applyBorder="1" applyAlignment="1" applyProtection="1">
      <alignment horizontal="left" indent="1"/>
      <protection locked="0"/>
    </xf>
    <xf numFmtId="0" fontId="24" fillId="0" borderId="4" xfId="0" applyFont="1" applyBorder="1" applyAlignment="1" applyProtection="1">
      <alignment horizontal="right" indent="1"/>
      <protection locked="0"/>
    </xf>
    <xf numFmtId="0" fontId="24" fillId="0" borderId="20" xfId="0" applyFont="1" applyBorder="1" applyAlignment="1" applyProtection="1">
      <alignment horizontal="right" indent="1"/>
      <protection locked="0"/>
    </xf>
    <xf numFmtId="0" fontId="24" fillId="0" borderId="38" xfId="0" applyFont="1" applyBorder="1" applyAlignment="1" applyProtection="1">
      <alignment horizontal="left" indent="1"/>
      <protection locked="0"/>
    </xf>
    <xf numFmtId="0" fontId="24" fillId="0" borderId="39" xfId="0" applyFont="1" applyBorder="1" applyAlignment="1" applyProtection="1">
      <alignment horizontal="left" indent="1"/>
      <protection locked="0"/>
    </xf>
    <xf numFmtId="0" fontId="24" fillId="0" borderId="122" xfId="0" applyFont="1" applyBorder="1" applyAlignment="1" applyProtection="1">
      <alignment horizontal="left" indent="1"/>
      <protection locked="0"/>
    </xf>
    <xf numFmtId="0" fontId="24" fillId="0" borderId="6" xfId="0" applyFont="1" applyBorder="1" applyAlignment="1" applyProtection="1">
      <alignment horizontal="right" indent="1"/>
      <protection locked="0"/>
    </xf>
    <xf numFmtId="0" fontId="24" fillId="0" borderId="18" xfId="0" applyFont="1" applyBorder="1" applyAlignment="1" applyProtection="1">
      <alignment horizontal="right" indent="1"/>
      <protection locked="0"/>
    </xf>
    <xf numFmtId="0" fontId="56" fillId="0" borderId="0" xfId="0" applyFont="1" applyAlignment="1" applyProtection="1">
      <alignment horizontal="center" vertical="center" wrapText="1"/>
      <protection locked="0"/>
    </xf>
    <xf numFmtId="0" fontId="29" fillId="0" borderId="161" xfId="0" applyFont="1" applyBorder="1" applyAlignment="1">
      <alignment horizontal="center" vertical="center" wrapText="1"/>
    </xf>
    <xf numFmtId="0" fontId="29" fillId="0" borderId="7" xfId="0" applyFont="1" applyBorder="1" applyAlignment="1">
      <alignment horizontal="center" vertical="center" wrapText="1"/>
    </xf>
    <xf numFmtId="0" fontId="29" fillId="0" borderId="22" xfId="0" applyFont="1" applyBorder="1" applyAlignment="1">
      <alignment horizontal="center" vertical="center" wrapText="1"/>
    </xf>
    <xf numFmtId="0" fontId="29" fillId="0" borderId="162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29" fillId="0" borderId="23" xfId="0" applyFont="1" applyBorder="1" applyAlignment="1">
      <alignment horizontal="center" vertical="center" wrapText="1"/>
    </xf>
    <xf numFmtId="0" fontId="29" fillId="0" borderId="163" xfId="0" applyFont="1" applyBorder="1" applyAlignment="1">
      <alignment horizontal="center" vertical="center" wrapText="1"/>
    </xf>
    <xf numFmtId="0" fontId="29" fillId="0" borderId="164" xfId="0" applyFont="1" applyBorder="1" applyAlignment="1">
      <alignment horizontal="center" vertical="center" wrapText="1"/>
    </xf>
    <xf numFmtId="0" fontId="29" fillId="0" borderId="57" xfId="0" applyFont="1" applyBorder="1" applyAlignment="1">
      <alignment horizontal="center" vertical="center" wrapText="1"/>
    </xf>
    <xf numFmtId="0" fontId="29" fillId="0" borderId="101" xfId="0" applyFont="1" applyBorder="1" applyAlignment="1">
      <alignment horizontal="center" vertical="center" wrapText="1"/>
    </xf>
    <xf numFmtId="0" fontId="29" fillId="0" borderId="148" xfId="0" applyFont="1" applyBorder="1" applyAlignment="1">
      <alignment horizontal="center" vertical="center" wrapText="1"/>
    </xf>
    <xf numFmtId="0" fontId="29" fillId="0" borderId="29" xfId="0" applyFont="1" applyBorder="1" applyAlignment="1">
      <alignment horizontal="center" vertical="center" wrapText="1"/>
    </xf>
    <xf numFmtId="0" fontId="29" fillId="0" borderId="85" xfId="0" applyFont="1" applyBorder="1" applyAlignment="1">
      <alignment horizontal="center" vertical="center" wrapText="1"/>
    </xf>
    <xf numFmtId="0" fontId="50" fillId="0" borderId="87" xfId="0" applyFont="1" applyBorder="1" applyAlignment="1">
      <alignment horizontal="center" vertical="center" wrapText="1"/>
    </xf>
    <xf numFmtId="0" fontId="50" fillId="0" borderId="29" xfId="0" applyFont="1" applyBorder="1" applyAlignment="1">
      <alignment horizontal="center" vertical="center" wrapText="1"/>
    </xf>
    <xf numFmtId="0" fontId="50" fillId="0" borderId="148" xfId="0" applyFont="1" applyBorder="1" applyAlignment="1">
      <alignment horizontal="center" vertical="center" wrapText="1"/>
    </xf>
    <xf numFmtId="0" fontId="50" fillId="0" borderId="85" xfId="0" applyFont="1" applyBorder="1" applyAlignment="1">
      <alignment horizontal="center" vertical="center" wrapText="1"/>
    </xf>
    <xf numFmtId="0" fontId="26" fillId="0" borderId="0" xfId="0" applyFont="1" applyAlignment="1">
      <alignment horizontal="center"/>
    </xf>
    <xf numFmtId="0" fontId="50" fillId="0" borderId="36" xfId="0" applyFont="1" applyBorder="1" applyAlignment="1">
      <alignment horizontal="center"/>
    </xf>
    <xf numFmtId="0" fontId="0" fillId="0" borderId="0" xfId="0" applyAlignment="1">
      <alignment horizontal="right"/>
    </xf>
    <xf numFmtId="0" fontId="49" fillId="0" borderId="42" xfId="0" applyFont="1" applyBorder="1" applyAlignment="1">
      <alignment horizontal="center" wrapText="1"/>
    </xf>
    <xf numFmtId="0" fontId="0" fillId="0" borderId="48" xfId="0" applyBorder="1" applyAlignment="1">
      <alignment horizontal="center" wrapText="1"/>
    </xf>
    <xf numFmtId="0" fontId="50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49" fillId="0" borderId="0" xfId="0" applyFont="1" applyAlignment="1">
      <alignment horizontal="left" wrapText="1"/>
    </xf>
    <xf numFmtId="0" fontId="33" fillId="0" borderId="0" xfId="8" applyFont="1" applyAlignment="1">
      <alignment horizontal="center" vertical="center"/>
    </xf>
    <xf numFmtId="0" fontId="33" fillId="0" borderId="0" xfId="8" applyFont="1" applyAlignment="1" applyProtection="1">
      <alignment horizontal="center" vertical="center" wrapText="1"/>
      <protection locked="0"/>
    </xf>
    <xf numFmtId="0" fontId="63" fillId="0" borderId="153" xfId="0" applyFont="1" applyBorder="1" applyAlignment="1">
      <alignment horizontal="left"/>
    </xf>
    <xf numFmtId="0" fontId="64" fillId="0" borderId="143" xfId="0" applyFont="1" applyBorder="1" applyAlignment="1">
      <alignment horizontal="left"/>
    </xf>
    <xf numFmtId="0" fontId="49" fillId="0" borderId="0" xfId="0" applyFont="1" applyAlignment="1">
      <alignment horizontal="left"/>
    </xf>
    <xf numFmtId="0" fontId="62" fillId="0" borderId="0" xfId="0" applyFont="1" applyAlignment="1">
      <alignment horizontal="right"/>
    </xf>
    <xf numFmtId="0" fontId="49" fillId="0" borderId="47" xfId="0" applyFont="1" applyBorder="1"/>
    <xf numFmtId="0" fontId="49" fillId="0" borderId="0" xfId="0" applyFont="1"/>
    <xf numFmtId="0" fontId="50" fillId="0" borderId="47" xfId="0" applyFont="1" applyBorder="1" applyAlignment="1">
      <alignment horizontal="left"/>
    </xf>
    <xf numFmtId="0" fontId="50" fillId="0" borderId="0" xfId="0" applyFont="1" applyAlignment="1">
      <alignment horizontal="left"/>
    </xf>
    <xf numFmtId="0" fontId="34" fillId="0" borderId="0" xfId="9"/>
    <xf numFmtId="3" fontId="34" fillId="0" borderId="0" xfId="9" applyNumberFormat="1" applyAlignment="1">
      <alignment horizontal="center"/>
    </xf>
    <xf numFmtId="0" fontId="34" fillId="0" borderId="0" xfId="9" applyAlignment="1">
      <alignment horizontal="center"/>
    </xf>
    <xf numFmtId="0" fontId="33" fillId="0" borderId="0" xfId="9" applyFont="1"/>
    <xf numFmtId="3" fontId="33" fillId="0" borderId="0" xfId="9" applyNumberFormat="1" applyFont="1" applyAlignment="1">
      <alignment horizontal="center"/>
    </xf>
    <xf numFmtId="0" fontId="33" fillId="0" borderId="0" xfId="9" applyFont="1" applyAlignment="1">
      <alignment horizontal="center"/>
    </xf>
    <xf numFmtId="0" fontId="65" fillId="0" borderId="46" xfId="9" applyFont="1" applyBorder="1" applyAlignment="1">
      <alignment wrapText="1"/>
    </xf>
    <xf numFmtId="0" fontId="65" fillId="0" borderId="58" xfId="9" applyFont="1" applyBorder="1" applyAlignment="1">
      <alignment wrapText="1"/>
    </xf>
    <xf numFmtId="0" fontId="65" fillId="0" borderId="5" xfId="9" applyFont="1" applyBorder="1" applyAlignment="1">
      <alignment wrapText="1"/>
    </xf>
    <xf numFmtId="3" fontId="33" fillId="0" borderId="46" xfId="9" applyNumberFormat="1" applyFont="1" applyBorder="1" applyAlignment="1">
      <alignment horizontal="center" wrapText="1"/>
    </xf>
    <xf numFmtId="0" fontId="33" fillId="0" borderId="5" xfId="9" applyFont="1" applyBorder="1" applyAlignment="1">
      <alignment horizontal="center" wrapText="1"/>
    </xf>
    <xf numFmtId="0" fontId="34" fillId="0" borderId="46" xfId="9" applyBorder="1" applyAlignment="1">
      <alignment wrapText="1"/>
    </xf>
    <xf numFmtId="0" fontId="34" fillId="0" borderId="58" xfId="9" applyBorder="1" applyAlignment="1">
      <alignment wrapText="1"/>
    </xf>
    <xf numFmtId="0" fontId="34" fillId="0" borderId="5" xfId="9" applyBorder="1" applyAlignment="1">
      <alignment wrapText="1"/>
    </xf>
    <xf numFmtId="3" fontId="34" fillId="0" borderId="46" xfId="9" applyNumberFormat="1" applyBorder="1" applyAlignment="1">
      <alignment horizontal="center"/>
    </xf>
    <xf numFmtId="3" fontId="34" fillId="0" borderId="5" xfId="9" applyNumberFormat="1" applyBorder="1" applyAlignment="1">
      <alignment horizontal="center"/>
    </xf>
    <xf numFmtId="3" fontId="34" fillId="0" borderId="46" xfId="9" applyNumberFormat="1" applyBorder="1" applyAlignment="1">
      <alignment horizontal="center" wrapText="1"/>
    </xf>
    <xf numFmtId="0" fontId="34" fillId="0" borderId="5" xfId="9" applyBorder="1" applyAlignment="1">
      <alignment horizontal="center" wrapText="1"/>
    </xf>
    <xf numFmtId="0" fontId="65" fillId="0" borderId="46" xfId="9" applyFont="1" applyBorder="1"/>
    <xf numFmtId="0" fontId="65" fillId="0" borderId="58" xfId="9" applyFont="1" applyBorder="1"/>
    <xf numFmtId="0" fontId="65" fillId="0" borderId="5" xfId="9" applyFont="1" applyBorder="1"/>
    <xf numFmtId="3" fontId="65" fillId="0" borderId="46" xfId="9" applyNumberFormat="1" applyFont="1" applyBorder="1" applyAlignment="1">
      <alignment horizontal="center"/>
    </xf>
    <xf numFmtId="3" fontId="65" fillId="0" borderId="5" xfId="9" applyNumberFormat="1" applyFont="1" applyBorder="1" applyAlignment="1">
      <alignment horizontal="center"/>
    </xf>
    <xf numFmtId="3" fontId="34" fillId="0" borderId="56" xfId="9" applyNumberFormat="1" applyBorder="1" applyAlignment="1">
      <alignment horizontal="center"/>
    </xf>
    <xf numFmtId="3" fontId="34" fillId="0" borderId="39" xfId="9" applyNumberFormat="1" applyBorder="1" applyAlignment="1">
      <alignment horizontal="center"/>
    </xf>
    <xf numFmtId="0" fontId="34" fillId="0" borderId="46" xfId="9" applyBorder="1"/>
    <xf numFmtId="0" fontId="34" fillId="0" borderId="58" xfId="9" applyBorder="1"/>
    <xf numFmtId="0" fontId="34" fillId="0" borderId="5" xfId="9" applyBorder="1"/>
    <xf numFmtId="3" fontId="65" fillId="0" borderId="56" xfId="9" applyNumberFormat="1" applyFont="1" applyBorder="1" applyAlignment="1">
      <alignment horizontal="center"/>
    </xf>
    <xf numFmtId="3" fontId="65" fillId="0" borderId="39" xfId="9" applyNumberFormat="1" applyFont="1" applyBorder="1" applyAlignment="1">
      <alignment horizontal="center"/>
    </xf>
    <xf numFmtId="3" fontId="34" fillId="0" borderId="2" xfId="9" applyNumberFormat="1" applyBorder="1" applyAlignment="1">
      <alignment horizontal="center"/>
    </xf>
    <xf numFmtId="0" fontId="34" fillId="0" borderId="101" xfId="9" applyBorder="1" applyAlignment="1">
      <alignment horizontal="right" wrapText="1"/>
    </xf>
    <xf numFmtId="0" fontId="55" fillId="0" borderId="6" xfId="9" applyFont="1" applyBorder="1" applyAlignment="1">
      <alignment horizontal="center" vertical="center"/>
    </xf>
    <xf numFmtId="0" fontId="55" fillId="0" borderId="3" xfId="9" applyFont="1" applyBorder="1" applyAlignment="1">
      <alignment horizontal="center" vertical="center"/>
    </xf>
    <xf numFmtId="0" fontId="55" fillId="0" borderId="56" xfId="9" applyFont="1" applyBorder="1" applyAlignment="1">
      <alignment horizontal="center" vertical="center"/>
    </xf>
    <xf numFmtId="0" fontId="55" fillId="0" borderId="39" xfId="9" applyFont="1" applyBorder="1" applyAlignment="1">
      <alignment horizontal="center" vertical="center"/>
    </xf>
    <xf numFmtId="0" fontId="55" fillId="0" borderId="122" xfId="9" applyFont="1" applyBorder="1" applyAlignment="1">
      <alignment horizontal="center" vertical="center"/>
    </xf>
    <xf numFmtId="0" fontId="55" fillId="0" borderId="57" xfId="9" applyFont="1" applyBorder="1" applyAlignment="1">
      <alignment horizontal="center" vertical="center"/>
    </xf>
    <xf numFmtId="0" fontId="55" fillId="0" borderId="101" xfId="9" applyFont="1" applyBorder="1" applyAlignment="1">
      <alignment horizontal="center" vertical="center"/>
    </xf>
    <xf numFmtId="0" fontId="55" fillId="0" borderId="35" xfId="9" applyFont="1" applyBorder="1" applyAlignment="1">
      <alignment horizontal="center" vertical="center"/>
    </xf>
    <xf numFmtId="0" fontId="55" fillId="0" borderId="56" xfId="9" applyFont="1" applyBorder="1" applyAlignment="1">
      <alignment horizontal="center" vertical="center" wrapText="1"/>
    </xf>
    <xf numFmtId="0" fontId="55" fillId="0" borderId="122" xfId="9" applyFont="1" applyBorder="1" applyAlignment="1">
      <alignment horizontal="center" vertical="center" wrapText="1"/>
    </xf>
    <xf numFmtId="0" fontId="55" fillId="0" borderId="57" xfId="9" applyFont="1" applyBorder="1" applyAlignment="1">
      <alignment horizontal="center" vertical="center" wrapText="1"/>
    </xf>
    <xf numFmtId="0" fontId="55" fillId="0" borderId="35" xfId="9" applyFont="1" applyBorder="1" applyAlignment="1">
      <alignment horizontal="center" vertical="center" wrapText="1"/>
    </xf>
    <xf numFmtId="0" fontId="55" fillId="0" borderId="6" xfId="9" applyFont="1" applyBorder="1" applyAlignment="1">
      <alignment horizontal="center" vertical="center" wrapText="1"/>
    </xf>
    <xf numFmtId="0" fontId="55" fillId="0" borderId="3" xfId="9" applyFont="1" applyBorder="1" applyAlignment="1">
      <alignment horizontal="center" vertical="center" wrapText="1"/>
    </xf>
    <xf numFmtId="0" fontId="0" fillId="0" borderId="122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34" fillId="0" borderId="2" xfId="9" applyBorder="1"/>
    <xf numFmtId="0" fontId="65" fillId="0" borderId="2" xfId="9" applyFont="1" applyBorder="1"/>
    <xf numFmtId="0" fontId="48" fillId="0" borderId="0" xfId="0" applyFont="1" applyAlignment="1">
      <alignment horizontal="center" wrapText="1"/>
    </xf>
    <xf numFmtId="0" fontId="24" fillId="0" borderId="50" xfId="0" applyFont="1" applyBorder="1" applyAlignment="1">
      <alignment horizontal="justify" vertical="center" wrapText="1"/>
    </xf>
    <xf numFmtId="0" fontId="54" fillId="0" borderId="0" xfId="0" applyFont="1" applyAlignment="1">
      <alignment horizontal="right" wrapText="1"/>
    </xf>
    <xf numFmtId="3" fontId="33" fillId="0" borderId="43" xfId="0" applyNumberFormat="1" applyFont="1" applyBorder="1"/>
    <xf numFmtId="3" fontId="33" fillId="0" borderId="87" xfId="0" applyNumberFormat="1" applyFont="1" applyBorder="1" applyAlignment="1">
      <alignment horizontal="center" vertical="center" wrapText="1"/>
    </xf>
    <xf numFmtId="3" fontId="33" fillId="0" borderId="29" xfId="0" applyNumberFormat="1" applyFont="1" applyBorder="1" applyAlignment="1">
      <alignment horizontal="center" vertical="center" wrapText="1"/>
    </xf>
    <xf numFmtId="3" fontId="33" fillId="0" borderId="85" xfId="0" applyNumberFormat="1" applyFont="1" applyBorder="1" applyAlignment="1">
      <alignment horizontal="center" vertical="center" wrapText="1"/>
    </xf>
    <xf numFmtId="3" fontId="33" fillId="0" borderId="87" xfId="0" applyNumberFormat="1" applyFont="1" applyBorder="1" applyAlignment="1">
      <alignment horizontal="center" vertical="center"/>
    </xf>
    <xf numFmtId="3" fontId="33" fillId="0" borderId="29" xfId="0" applyNumberFormat="1" applyFont="1" applyBorder="1" applyAlignment="1">
      <alignment horizontal="center" vertical="center"/>
    </xf>
    <xf numFmtId="3" fontId="33" fillId="0" borderId="85" xfId="0" applyNumberFormat="1" applyFont="1" applyBorder="1" applyAlignment="1">
      <alignment horizontal="center" vertical="center"/>
    </xf>
    <xf numFmtId="3" fontId="34" fillId="0" borderId="52" xfId="0" applyNumberFormat="1" applyFont="1" applyBorder="1" applyAlignment="1">
      <alignment horizontal="left"/>
    </xf>
    <xf numFmtId="3" fontId="34" fillId="0" borderId="120" xfId="0" applyNumberFormat="1" applyFont="1" applyBorder="1" applyAlignment="1">
      <alignment horizontal="left"/>
    </xf>
    <xf numFmtId="3" fontId="34" fillId="0" borderId="119" xfId="0" applyNumberFormat="1" applyFont="1" applyBorder="1" applyAlignment="1">
      <alignment horizontal="left"/>
    </xf>
    <xf numFmtId="3" fontId="34" fillId="0" borderId="74" xfId="0" applyNumberFormat="1" applyFont="1" applyBorder="1" applyAlignment="1">
      <alignment horizontal="left"/>
    </xf>
    <xf numFmtId="3" fontId="34" fillId="0" borderId="58" xfId="0" applyNumberFormat="1" applyFont="1" applyBorder="1" applyAlignment="1">
      <alignment horizontal="left"/>
    </xf>
    <xf numFmtId="3" fontId="34" fillId="0" borderId="44" xfId="0" applyNumberFormat="1" applyFont="1" applyBorder="1" applyAlignment="1">
      <alignment horizontal="left"/>
    </xf>
    <xf numFmtId="3" fontId="34" fillId="0" borderId="37" xfId="0" applyNumberFormat="1" applyFont="1" applyBorder="1" applyAlignment="1">
      <alignment horizontal="left"/>
    </xf>
    <xf numFmtId="3" fontId="34" fillId="0" borderId="128" xfId="0" applyNumberFormat="1" applyFont="1" applyBorder="1" applyAlignment="1">
      <alignment horizontal="left"/>
    </xf>
    <xf numFmtId="3" fontId="34" fillId="0" borderId="124" xfId="0" applyNumberFormat="1" applyFont="1" applyBorder="1" applyAlignment="1">
      <alignment horizontal="left"/>
    </xf>
    <xf numFmtId="3" fontId="33" fillId="0" borderId="87" xfId="0" applyNumberFormat="1" applyFont="1" applyBorder="1" applyAlignment="1">
      <alignment vertical="center" wrapText="1"/>
    </xf>
    <xf numFmtId="3" fontId="33" fillId="0" borderId="29" xfId="0" applyNumberFormat="1" applyFont="1" applyBorder="1" applyAlignment="1">
      <alignment vertical="center" wrapText="1"/>
    </xf>
    <xf numFmtId="3" fontId="34" fillId="0" borderId="85" xfId="0" applyNumberFormat="1" applyFont="1" applyBorder="1" applyAlignment="1">
      <alignment vertical="center"/>
    </xf>
    <xf numFmtId="3" fontId="33" fillId="0" borderId="52" xfId="0" applyNumberFormat="1" applyFont="1" applyBorder="1"/>
    <xf numFmtId="3" fontId="34" fillId="0" borderId="120" xfId="0" applyNumberFormat="1" applyFont="1" applyBorder="1"/>
    <xf numFmtId="3" fontId="33" fillId="0" borderId="38" xfId="0" applyNumberFormat="1" applyFont="1" applyBorder="1"/>
    <xf numFmtId="3" fontId="34" fillId="0" borderId="39" xfId="0" applyNumberFormat="1" applyFont="1" applyBorder="1"/>
    <xf numFmtId="3" fontId="33" fillId="0" borderId="42" xfId="0" applyNumberFormat="1" applyFont="1" applyBorder="1" applyAlignment="1">
      <alignment horizontal="left"/>
    </xf>
    <xf numFmtId="3" fontId="33" fillId="0" borderId="43" xfId="0" applyNumberFormat="1" applyFont="1" applyBorder="1" applyAlignment="1">
      <alignment horizontal="left"/>
    </xf>
    <xf numFmtId="0" fontId="0" fillId="0" borderId="0" xfId="0" applyAlignment="1">
      <alignment horizontal="center"/>
    </xf>
    <xf numFmtId="3" fontId="33" fillId="0" borderId="87" xfId="0" applyNumberFormat="1" applyFont="1" applyBorder="1" applyAlignment="1">
      <alignment horizontal="center" vertical="center" textRotation="90"/>
    </xf>
    <xf numFmtId="3" fontId="33" fillId="0" borderId="29" xfId="0" applyNumberFormat="1" applyFont="1" applyBorder="1" applyAlignment="1">
      <alignment horizontal="center" vertical="center" textRotation="90"/>
    </xf>
    <xf numFmtId="3" fontId="33" fillId="0" borderId="85" xfId="0" applyNumberFormat="1" applyFont="1" applyBorder="1" applyAlignment="1">
      <alignment horizontal="center" vertical="center" textRotation="90"/>
    </xf>
    <xf numFmtId="3" fontId="33" fillId="0" borderId="87" xfId="0" applyNumberFormat="1" applyFont="1" applyBorder="1" applyAlignment="1">
      <alignment horizontal="center" vertical="center" textRotation="90" wrapText="1"/>
    </xf>
    <xf numFmtId="3" fontId="34" fillId="0" borderId="29" xfId="0" applyNumberFormat="1" applyFont="1" applyBorder="1"/>
    <xf numFmtId="3" fontId="34" fillId="0" borderId="85" xfId="0" applyNumberFormat="1" applyFont="1" applyBorder="1"/>
    <xf numFmtId="3" fontId="33" fillId="0" borderId="42" xfId="0" applyNumberFormat="1" applyFont="1" applyBorder="1"/>
    <xf numFmtId="3" fontId="34" fillId="0" borderId="43" xfId="0" applyNumberFormat="1" applyFont="1" applyBorder="1"/>
    <xf numFmtId="3" fontId="34" fillId="0" borderId="11" xfId="0" applyNumberFormat="1" applyFont="1" applyBorder="1"/>
    <xf numFmtId="3" fontId="34" fillId="0" borderId="55" xfId="0" applyNumberFormat="1" applyFont="1" applyBorder="1"/>
    <xf numFmtId="3" fontId="34" fillId="0" borderId="8" xfId="0" applyNumberFormat="1" applyFont="1" applyBorder="1"/>
    <xf numFmtId="3" fontId="34" fillId="0" borderId="46" xfId="0" applyNumberFormat="1" applyFont="1" applyBorder="1"/>
    <xf numFmtId="3" fontId="33" fillId="0" borderId="102" xfId="0" applyNumberFormat="1" applyFont="1" applyBorder="1" applyAlignment="1">
      <alignment horizontal="left"/>
    </xf>
    <xf numFmtId="3" fontId="33" fillId="0" borderId="50" xfId="0" applyNumberFormat="1" applyFont="1" applyBorder="1" applyAlignment="1">
      <alignment horizontal="left"/>
    </xf>
    <xf numFmtId="3" fontId="34" fillId="0" borderId="10" xfId="0" applyNumberFormat="1" applyFont="1" applyBorder="1"/>
    <xf numFmtId="3" fontId="34" fillId="0" borderId="56" xfId="0" applyNumberFormat="1" applyFont="1" applyBorder="1"/>
    <xf numFmtId="3" fontId="34" fillId="0" borderId="121" xfId="0" applyNumberFormat="1" applyFont="1" applyBorder="1"/>
    <xf numFmtId="165" fontId="7" fillId="0" borderId="52" xfId="0" applyNumberFormat="1" applyFont="1" applyBorder="1" applyAlignment="1">
      <alignment horizontal="center" vertical="center"/>
    </xf>
    <xf numFmtId="165" fontId="7" fillId="0" borderId="120" xfId="0" applyNumberFormat="1" applyFont="1" applyBorder="1" applyAlignment="1">
      <alignment horizontal="center" vertical="center"/>
    </xf>
    <xf numFmtId="165" fontId="7" fillId="0" borderId="119" xfId="0" applyNumberFormat="1" applyFont="1" applyBorder="1" applyAlignment="1">
      <alignment horizontal="center" vertical="center"/>
    </xf>
    <xf numFmtId="165" fontId="7" fillId="0" borderId="87" xfId="0" applyNumberFormat="1" applyFont="1" applyBorder="1" applyAlignment="1">
      <alignment horizontal="center" vertical="center"/>
    </xf>
    <xf numFmtId="165" fontId="7" fillId="0" borderId="85" xfId="0" applyNumberFormat="1" applyFont="1" applyBorder="1" applyAlignment="1">
      <alignment horizontal="center" vertical="center"/>
    </xf>
    <xf numFmtId="165" fontId="7" fillId="0" borderId="42" xfId="0" applyNumberFormat="1" applyFont="1" applyBorder="1" applyAlignment="1">
      <alignment horizontal="left" vertical="center" wrapText="1" indent="2"/>
    </xf>
    <xf numFmtId="165" fontId="7" fillId="0" borderId="48" xfId="0" applyNumberFormat="1" applyFont="1" applyBorder="1" applyAlignment="1">
      <alignment horizontal="left" vertical="center" wrapText="1" indent="2"/>
    </xf>
    <xf numFmtId="165" fontId="7" fillId="0" borderId="87" xfId="0" applyNumberFormat="1" applyFont="1" applyBorder="1" applyAlignment="1">
      <alignment horizontal="center" vertical="center" wrapText="1"/>
    </xf>
    <xf numFmtId="165" fontId="7" fillId="0" borderId="85" xfId="0" applyNumberFormat="1" applyFont="1" applyBorder="1" applyAlignment="1">
      <alignment horizontal="center" vertical="center" wrapText="1"/>
    </xf>
    <xf numFmtId="0" fontId="25" fillId="0" borderId="42" xfId="0" applyFont="1" applyBorder="1" applyAlignment="1">
      <alignment horizontal="left" vertical="center" indent="2"/>
    </xf>
    <xf numFmtId="0" fontId="25" fillId="0" borderId="41" xfId="0" applyFont="1" applyBorder="1" applyAlignment="1">
      <alignment horizontal="left" vertical="center" indent="2"/>
    </xf>
    <xf numFmtId="0" fontId="18" fillId="0" borderId="0" xfId="0" applyFont="1" applyAlignment="1">
      <alignment horizontal="center" wrapText="1"/>
    </xf>
    <xf numFmtId="0" fontId="24" fillId="0" borderId="36" xfId="0" applyFont="1" applyBorder="1" applyAlignment="1">
      <alignment horizontal="center"/>
    </xf>
    <xf numFmtId="0" fontId="0" fillId="0" borderId="36" xfId="0" applyBorder="1"/>
    <xf numFmtId="0" fontId="0" fillId="0" borderId="0" xfId="0"/>
    <xf numFmtId="3" fontId="37" fillId="0" borderId="83" xfId="3" applyNumberFormat="1" applyFont="1" applyBorder="1" applyAlignment="1">
      <alignment vertical="center" wrapText="1"/>
    </xf>
    <xf numFmtId="3" fontId="41" fillId="0" borderId="83" xfId="3" applyNumberFormat="1" applyFont="1" applyBorder="1" applyAlignment="1">
      <alignment vertical="center" wrapText="1"/>
    </xf>
    <xf numFmtId="3" fontId="39" fillId="0" borderId="68" xfId="3" applyNumberFormat="1" applyFont="1" applyBorder="1"/>
    <xf numFmtId="3" fontId="33" fillId="0" borderId="110" xfId="3" applyNumberFormat="1" applyFont="1" applyBorder="1" applyAlignment="1">
      <alignment vertical="center" wrapText="1"/>
    </xf>
    <xf numFmtId="3" fontId="33" fillId="0" borderId="83" xfId="3" applyNumberFormat="1" applyFont="1" applyBorder="1" applyAlignment="1">
      <alignment vertical="center" wrapText="1"/>
    </xf>
    <xf numFmtId="3" fontId="33" fillId="0" borderId="113" xfId="3" applyNumberFormat="1" applyFont="1" applyBorder="1" applyAlignment="1">
      <alignment vertical="center" wrapText="1"/>
    </xf>
    <xf numFmtId="3" fontId="33" fillId="0" borderId="116" xfId="3" applyNumberFormat="1" applyFont="1" applyBorder="1"/>
    <xf numFmtId="3" fontId="33" fillId="0" borderId="94" xfId="3" applyNumberFormat="1" applyFont="1" applyBorder="1"/>
    <xf numFmtId="3" fontId="36" fillId="0" borderId="43" xfId="3" applyNumberFormat="1" applyFont="1" applyBorder="1" applyAlignment="1">
      <alignment horizontal="center" vertical="center"/>
    </xf>
    <xf numFmtId="3" fontId="36" fillId="0" borderId="41" xfId="3" applyNumberFormat="1" applyFont="1" applyBorder="1" applyAlignment="1">
      <alignment horizontal="center" vertical="center"/>
    </xf>
    <xf numFmtId="3" fontId="37" fillId="0" borderId="111" xfId="3" applyNumberFormat="1" applyFont="1" applyBorder="1" applyAlignment="1">
      <alignment vertical="center" wrapText="1"/>
    </xf>
    <xf numFmtId="3" fontId="40" fillId="0" borderId="83" xfId="3" applyNumberFormat="1" applyFont="1" applyBorder="1" applyAlignment="1">
      <alignment wrapText="1"/>
    </xf>
    <xf numFmtId="3" fontId="34" fillId="0" borderId="56" xfId="3" applyNumberFormat="1" applyFont="1" applyBorder="1" applyAlignment="1">
      <alignment vertical="center" wrapText="1"/>
    </xf>
    <xf numFmtId="3" fontId="34" fillId="0" borderId="51" xfId="3" applyNumberFormat="1" applyFont="1" applyBorder="1" applyAlignment="1">
      <alignment vertical="center" wrapText="1"/>
    </xf>
    <xf numFmtId="3" fontId="34" fillId="0" borderId="57" xfId="3" applyNumberFormat="1" applyFont="1" applyBorder="1" applyAlignment="1">
      <alignment vertical="center" wrapText="1"/>
    </xf>
    <xf numFmtId="3" fontId="33" fillId="0" borderId="58" xfId="3" applyNumberFormat="1" applyFont="1" applyBorder="1"/>
    <xf numFmtId="3" fontId="34" fillId="0" borderId="107" xfId="3" applyNumberFormat="1" applyFont="1" applyBorder="1" applyAlignment="1">
      <alignment horizontal="left" vertical="center"/>
    </xf>
    <xf numFmtId="3" fontId="34" fillId="0" borderId="108" xfId="3" applyNumberFormat="1" applyFont="1" applyBorder="1" applyAlignment="1">
      <alignment horizontal="left" vertical="center"/>
    </xf>
    <xf numFmtId="3" fontId="34" fillId="0" borderId="112" xfId="3" applyNumberFormat="1" applyFont="1" applyBorder="1" applyAlignment="1">
      <alignment horizontal="left" vertical="center"/>
    </xf>
    <xf numFmtId="3" fontId="33" fillId="0" borderId="51" xfId="3" applyNumberFormat="1" applyFont="1" applyBorder="1" applyAlignment="1">
      <alignment vertical="center" wrapText="1"/>
    </xf>
    <xf numFmtId="3" fontId="33" fillId="0" borderId="106" xfId="3" applyNumberFormat="1" applyFont="1" applyBorder="1" applyAlignment="1">
      <alignment vertical="center" wrapText="1"/>
    </xf>
    <xf numFmtId="3" fontId="33" fillId="0" borderId="43" xfId="3" applyNumberFormat="1" applyFont="1" applyBorder="1"/>
    <xf numFmtId="3" fontId="36" fillId="0" borderId="94" xfId="3" applyNumberFormat="1" applyFont="1" applyBorder="1" applyAlignment="1">
      <alignment horizontal="center" vertical="center"/>
    </xf>
    <xf numFmtId="3" fontId="36" fillId="0" borderId="143" xfId="3" applyNumberFormat="1" applyFont="1" applyBorder="1" applyAlignment="1">
      <alignment horizontal="center" vertical="center"/>
    </xf>
    <xf numFmtId="3" fontId="34" fillId="0" borderId="83" xfId="3" applyNumberFormat="1" applyFont="1" applyBorder="1" applyAlignment="1">
      <alignment vertical="center"/>
    </xf>
    <xf numFmtId="3" fontId="34" fillId="0" borderId="114" xfId="3" applyNumberFormat="1" applyFont="1" applyBorder="1" applyAlignment="1">
      <alignment vertical="center"/>
    </xf>
    <xf numFmtId="3" fontId="33" fillId="0" borderId="115" xfId="3" applyNumberFormat="1" applyFont="1" applyBorder="1"/>
    <xf numFmtId="3" fontId="33" fillId="0" borderId="66" xfId="3" applyNumberFormat="1" applyFont="1" applyBorder="1"/>
    <xf numFmtId="3" fontId="33" fillId="0" borderId="159" xfId="3" applyNumberFormat="1" applyFont="1" applyBorder="1"/>
    <xf numFmtId="3" fontId="36" fillId="0" borderId="11" xfId="3" applyNumberFormat="1" applyFont="1" applyBorder="1" applyAlignment="1">
      <alignment horizontal="center" vertical="center" wrapText="1"/>
    </xf>
    <xf numFmtId="0" fontId="32" fillId="0" borderId="12" xfId="3" applyBorder="1" applyAlignment="1">
      <alignment horizontal="center" vertical="center" wrapText="1"/>
    </xf>
    <xf numFmtId="3" fontId="36" fillId="0" borderId="4" xfId="3" applyNumberFormat="1" applyFont="1" applyBorder="1" applyAlignment="1">
      <alignment horizontal="center" vertical="center" wrapText="1"/>
    </xf>
    <xf numFmtId="0" fontId="32" fillId="0" borderId="31" xfId="3" applyBorder="1" applyAlignment="1">
      <alignment horizontal="center" vertical="center" wrapText="1"/>
    </xf>
    <xf numFmtId="49" fontId="35" fillId="0" borderId="33" xfId="3" applyNumberFormat="1" applyFont="1" applyBorder="1" applyAlignment="1">
      <alignment horizontal="center" wrapText="1"/>
    </xf>
    <xf numFmtId="49" fontId="0" fillId="0" borderId="24" xfId="0" applyNumberFormat="1" applyBorder="1" applyAlignment="1">
      <alignment horizontal="center" wrapText="1"/>
    </xf>
    <xf numFmtId="3" fontId="34" fillId="0" borderId="108" xfId="3" applyNumberFormat="1" applyFont="1" applyBorder="1" applyAlignment="1">
      <alignment vertical="center" wrapText="1"/>
    </xf>
    <xf numFmtId="3" fontId="34" fillId="0" borderId="112" xfId="3" applyNumberFormat="1" applyFont="1" applyBorder="1" applyAlignment="1">
      <alignment vertical="center" wrapText="1"/>
    </xf>
    <xf numFmtId="2" fontId="35" fillId="0" borderId="33" xfId="3" applyNumberFormat="1" applyFont="1" applyBorder="1" applyAlignment="1">
      <alignment horizontal="center" wrapText="1"/>
    </xf>
    <xf numFmtId="2" fontId="35" fillId="0" borderId="17" xfId="3" applyNumberFormat="1" applyFont="1" applyBorder="1" applyAlignment="1">
      <alignment horizontal="center" wrapText="1"/>
    </xf>
    <xf numFmtId="2" fontId="35" fillId="0" borderId="30" xfId="3" applyNumberFormat="1" applyFont="1" applyBorder="1" applyAlignment="1">
      <alignment horizontal="center" wrapText="1"/>
    </xf>
    <xf numFmtId="3" fontId="33" fillId="0" borderId="109" xfId="3" applyNumberFormat="1" applyFont="1" applyBorder="1" applyAlignment="1">
      <alignment wrapText="1"/>
    </xf>
    <xf numFmtId="3" fontId="36" fillId="0" borderId="15" xfId="3" applyNumberFormat="1" applyFont="1" applyBorder="1" applyAlignment="1">
      <alignment horizontal="center" vertical="center" wrapText="1"/>
    </xf>
    <xf numFmtId="3" fontId="36" fillId="0" borderId="7" xfId="3" applyNumberFormat="1" applyFont="1" applyBorder="1" applyAlignment="1">
      <alignment horizontal="center" vertical="center" wrapText="1"/>
    </xf>
    <xf numFmtId="3" fontId="36" fillId="0" borderId="22" xfId="3" applyNumberFormat="1" applyFont="1" applyBorder="1" applyAlignment="1">
      <alignment horizontal="center" vertical="center" wrapText="1"/>
    </xf>
    <xf numFmtId="3" fontId="36" fillId="0" borderId="54" xfId="3" applyNumberFormat="1" applyFont="1" applyBorder="1" applyAlignment="1">
      <alignment horizontal="left" vertical="center" wrapText="1"/>
    </xf>
    <xf numFmtId="3" fontId="36" fillId="0" borderId="103" xfId="3" applyNumberFormat="1" applyFont="1" applyBorder="1" applyAlignment="1">
      <alignment horizontal="left" vertical="center" wrapText="1"/>
    </xf>
    <xf numFmtId="3" fontId="36" fillId="0" borderId="51" xfId="3" applyNumberFormat="1" applyFont="1" applyBorder="1" applyAlignment="1">
      <alignment horizontal="left" vertical="center" wrapText="1"/>
    </xf>
    <xf numFmtId="3" fontId="36" fillId="0" borderId="100" xfId="3" applyNumberFormat="1" applyFont="1" applyBorder="1" applyAlignment="1">
      <alignment horizontal="left" vertical="center" wrapText="1"/>
    </xf>
    <xf numFmtId="3" fontId="36" fillId="0" borderId="106" xfId="3" applyNumberFormat="1" applyFont="1" applyBorder="1" applyAlignment="1">
      <alignment horizontal="left" vertical="center" wrapText="1"/>
    </xf>
    <xf numFmtId="3" fontId="36" fillId="0" borderId="105" xfId="3" applyNumberFormat="1" applyFont="1" applyBorder="1" applyAlignment="1">
      <alignment horizontal="left" vertical="center" wrapText="1"/>
    </xf>
    <xf numFmtId="3" fontId="35" fillId="0" borderId="33" xfId="3" applyNumberFormat="1" applyFont="1" applyBorder="1" applyAlignment="1">
      <alignment horizontal="center" wrapText="1"/>
    </xf>
    <xf numFmtId="3" fontId="35" fillId="0" borderId="17" xfId="3" applyNumberFormat="1" applyFont="1" applyBorder="1" applyAlignment="1">
      <alignment horizontal="center" wrapText="1"/>
    </xf>
    <xf numFmtId="3" fontId="35" fillId="0" borderId="24" xfId="3" applyNumberFormat="1" applyFont="1" applyBorder="1" applyAlignment="1">
      <alignment horizontal="center" wrapText="1"/>
    </xf>
    <xf numFmtId="3" fontId="39" fillId="0" borderId="68" xfId="4" applyNumberFormat="1" applyFont="1" applyBorder="1"/>
    <xf numFmtId="3" fontId="39" fillId="0" borderId="138" xfId="4" applyNumberFormat="1" applyFont="1" applyBorder="1"/>
    <xf numFmtId="3" fontId="39" fillId="0" borderId="94" xfId="4" applyNumberFormat="1" applyFont="1" applyBorder="1"/>
    <xf numFmtId="3" fontId="39" fillId="0" borderId="118" xfId="4" applyNumberFormat="1" applyFont="1" applyBorder="1"/>
    <xf numFmtId="3" fontId="39" fillId="0" borderId="132" xfId="4" applyNumberFormat="1" applyFont="1" applyBorder="1"/>
    <xf numFmtId="3" fontId="39" fillId="0" borderId="115" xfId="4" applyNumberFormat="1" applyFont="1" applyBorder="1"/>
    <xf numFmtId="3" fontId="39" fillId="0" borderId="134" xfId="4" applyNumberFormat="1" applyFont="1" applyBorder="1"/>
    <xf numFmtId="3" fontId="37" fillId="0" borderId="83" xfId="4" applyNumberFormat="1" applyFont="1" applyBorder="1" applyAlignment="1">
      <alignment vertical="center"/>
    </xf>
    <xf numFmtId="3" fontId="39" fillId="0" borderId="136" xfId="4" applyNumberFormat="1" applyFont="1" applyBorder="1"/>
    <xf numFmtId="3" fontId="39" fillId="0" borderId="137" xfId="4" applyNumberFormat="1" applyFont="1" applyBorder="1"/>
    <xf numFmtId="3" fontId="37" fillId="0" borderId="111" xfId="4" applyNumberFormat="1" applyFont="1" applyBorder="1" applyAlignment="1">
      <alignment vertical="center" wrapText="1"/>
    </xf>
    <xf numFmtId="3" fontId="37" fillId="0" borderId="83" xfId="4" applyNumberFormat="1" applyFont="1" applyBorder="1" applyAlignment="1">
      <alignment vertical="center" wrapText="1"/>
    </xf>
    <xf numFmtId="3" fontId="37" fillId="0" borderId="168" xfId="4" applyNumberFormat="1" applyFont="1" applyBorder="1" applyAlignment="1">
      <alignment vertical="center"/>
    </xf>
    <xf numFmtId="3" fontId="37" fillId="0" borderId="114" xfId="4" applyNumberFormat="1" applyFont="1" applyBorder="1" applyAlignment="1">
      <alignment vertical="center"/>
    </xf>
    <xf numFmtId="3" fontId="37" fillId="0" borderId="117" xfId="4" applyNumberFormat="1" applyFont="1" applyBorder="1" applyAlignment="1">
      <alignment vertical="center"/>
    </xf>
    <xf numFmtId="3" fontId="37" fillId="0" borderId="67" xfId="4" applyNumberFormat="1" applyFont="1" applyBorder="1" applyAlignment="1">
      <alignment vertical="center"/>
    </xf>
    <xf numFmtId="3" fontId="37" fillId="0" borderId="110" xfId="4" applyNumberFormat="1" applyFont="1" applyBorder="1" applyAlignment="1">
      <alignment vertical="center" wrapText="1"/>
    </xf>
    <xf numFmtId="3" fontId="37" fillId="0" borderId="70" xfId="4" applyNumberFormat="1" applyFont="1" applyBorder="1" applyAlignment="1">
      <alignment vertical="center" wrapText="1"/>
    </xf>
    <xf numFmtId="3" fontId="37" fillId="0" borderId="171" xfId="4" applyNumberFormat="1" applyFont="1" applyBorder="1" applyAlignment="1">
      <alignment vertical="center"/>
    </xf>
    <xf numFmtId="0" fontId="33" fillId="0" borderId="0" xfId="10" applyFont="1" applyAlignment="1">
      <alignment horizontal="center"/>
    </xf>
    <xf numFmtId="0" fontId="34" fillId="0" borderId="0" xfId="10"/>
    <xf numFmtId="0" fontId="33" fillId="0" borderId="42" xfId="10" applyFont="1" applyBorder="1" applyAlignment="1">
      <alignment horizontal="center"/>
    </xf>
    <xf numFmtId="0" fontId="33" fillId="0" borderId="43" xfId="10" applyFont="1" applyBorder="1" applyAlignment="1">
      <alignment horizontal="center"/>
    </xf>
    <xf numFmtId="0" fontId="33" fillId="0" borderId="48" xfId="10" applyFont="1" applyBorder="1" applyAlignment="1">
      <alignment horizontal="center"/>
    </xf>
    <xf numFmtId="0" fontId="34" fillId="0" borderId="47" xfId="10" applyBorder="1"/>
    <xf numFmtId="3" fontId="34" fillId="0" borderId="47" xfId="10" applyNumberFormat="1" applyBorder="1"/>
    <xf numFmtId="3" fontId="34" fillId="0" borderId="127" xfId="10" applyNumberFormat="1" applyBorder="1"/>
    <xf numFmtId="0" fontId="34" fillId="0" borderId="127" xfId="10" applyBorder="1"/>
    <xf numFmtId="0" fontId="26" fillId="0" borderId="145" xfId="0" applyFont="1" applyBorder="1"/>
    <xf numFmtId="0" fontId="26" fillId="0" borderId="147" xfId="0" applyFont="1" applyBorder="1"/>
    <xf numFmtId="0" fontId="0" fillId="0" borderId="0" xfId="0" applyAlignment="1">
      <alignment horizontal="left" vertical="center" wrapText="1"/>
    </xf>
    <xf numFmtId="0" fontId="0" fillId="0" borderId="74" xfId="0" applyBorder="1" applyAlignment="1">
      <alignment horizontal="left"/>
    </xf>
    <xf numFmtId="0" fontId="0" fillId="0" borderId="44" xfId="0" applyBorder="1" applyAlignment="1">
      <alignment horizontal="left"/>
    </xf>
    <xf numFmtId="0" fontId="0" fillId="0" borderId="74" xfId="0" quotePrefix="1" applyBorder="1" applyAlignment="1">
      <alignment horizontal="left"/>
    </xf>
    <xf numFmtId="0" fontId="0" fillId="0" borderId="52" xfId="0" applyBorder="1" applyAlignment="1">
      <alignment horizontal="left"/>
    </xf>
    <xf numFmtId="0" fontId="0" fillId="0" borderId="119" xfId="0" applyBorder="1" applyAlignment="1">
      <alignment horizontal="left"/>
    </xf>
  </cellXfs>
  <cellStyles count="11">
    <cellStyle name="Ezres" xfId="6" builtinId="3"/>
    <cellStyle name="Hiperhivatkozás" xfId="1" xr:uid="{00000000-0005-0000-0000-000001000000}"/>
    <cellStyle name="Már látott hiperhivatkozás" xfId="2" xr:uid="{00000000-0005-0000-0000-000002000000}"/>
    <cellStyle name="Normál" xfId="0" builtinId="0"/>
    <cellStyle name="Normál_16" xfId="7" xr:uid="{00000000-0005-0000-0000-000004000000}"/>
    <cellStyle name="Normál_21" xfId="9" xr:uid="{00000000-0005-0000-0000-000005000000}"/>
    <cellStyle name="Normál_22" xfId="10" xr:uid="{00000000-0005-0000-0000-000006000000}"/>
    <cellStyle name="Normál_25" xfId="8" xr:uid="{00000000-0005-0000-0000-000007000000}"/>
    <cellStyle name="Normál_7. sz tájékoztató" xfId="3" xr:uid="{00000000-0005-0000-0000-000008000000}"/>
    <cellStyle name="Normál_8. sz. táblázat" xfId="4" xr:uid="{00000000-0005-0000-0000-000009000000}"/>
    <cellStyle name="Normál_KVRENMUNKA" xfId="5" xr:uid="{00000000-0005-0000-0000-00000A000000}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CD5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kument\WORD\PENZUGY\BECKEVA\2016%20febr%20KV%20m&#243;d\2015Kv%2002%20m&#243;d%20T&#225;t%20t&#225;b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sz.mell."/>
      <sheetName val="2.sz.mell."/>
      <sheetName val="3.sz.mell."/>
      <sheetName val="4.sz.mell."/>
      <sheetName val="5.sz.mell  "/>
      <sheetName val="6.sz.mell  "/>
      <sheetName val="7.sz.mell."/>
      <sheetName val="8.sz.mell."/>
      <sheetName val="9. sz. mell"/>
      <sheetName val="10. sz. mell "/>
      <sheetName val="11. sz .mell "/>
      <sheetName val="12. sz. mell  "/>
      <sheetName val="13. sz. mell"/>
      <sheetName val="14. sz. mell"/>
      <sheetName val="9.2.2. sz.  mell"/>
      <sheetName val="15. sz. mell"/>
      <sheetName val="16. sz. mell"/>
      <sheetName val="17. sz. mell"/>
      <sheetName val="9.3.2. sz. mell"/>
      <sheetName val="9.3.3. sz. mell"/>
      <sheetName val="18.sz.mell."/>
      <sheetName val="19.sz.mell."/>
      <sheetName val="9.4.2.sz.mell."/>
      <sheetName val="9.4.3.sz.mell."/>
      <sheetName val="1. sz tájékoztató"/>
      <sheetName val="2. sz. tájékoztató"/>
      <sheetName val="Munk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20">
          <cell r="C20">
            <v>0</v>
          </cell>
          <cell r="E20">
            <v>0</v>
          </cell>
        </row>
        <row r="26">
          <cell r="C26">
            <v>0</v>
          </cell>
          <cell r="E26">
            <v>0</v>
          </cell>
        </row>
        <row r="30">
          <cell r="C30">
            <v>0</v>
          </cell>
          <cell r="E30">
            <v>0</v>
          </cell>
        </row>
      </sheetData>
      <sheetData sheetId="14">
        <row r="19">
          <cell r="C19">
            <v>0</v>
          </cell>
        </row>
        <row r="25">
          <cell r="C25">
            <v>0</v>
          </cell>
        </row>
        <row r="29">
          <cell r="C29">
            <v>0</v>
          </cell>
        </row>
      </sheetData>
      <sheetData sheetId="15">
        <row r="20">
          <cell r="C20">
            <v>0</v>
          </cell>
          <cell r="E20">
            <v>0</v>
          </cell>
        </row>
        <row r="26">
          <cell r="C26">
            <v>0</v>
          </cell>
          <cell r="E26">
            <v>0</v>
          </cell>
        </row>
        <row r="30">
          <cell r="C30">
            <v>0</v>
          </cell>
          <cell r="E30">
            <v>0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Munka2">
    <tabColor rgb="FF92D050"/>
  </sheetPr>
  <dimension ref="A1:K168"/>
  <sheetViews>
    <sheetView view="pageLayout" topLeftCell="A53" zoomScaleNormal="100" zoomScaleSheetLayoutView="100" workbookViewId="0">
      <selection activeCell="E53" sqref="E53"/>
    </sheetView>
  </sheetViews>
  <sheetFormatPr defaultRowHeight="15.75" x14ac:dyDescent="0.25"/>
  <cols>
    <col min="1" max="1" width="9.5" style="136" customWidth="1"/>
    <col min="2" max="2" width="62" style="136" customWidth="1"/>
    <col min="3" max="3" width="14.1640625" style="136" bestFit="1" customWidth="1"/>
    <col min="4" max="4" width="14.83203125" style="136" bestFit="1" customWidth="1"/>
    <col min="5" max="5" width="16.83203125" style="136" customWidth="1"/>
    <col min="6" max="6" width="15.33203125" style="136" bestFit="1" customWidth="1"/>
    <col min="7" max="16384" width="9.33203125" style="136"/>
  </cols>
  <sheetData>
    <row r="1" spans="1:8" ht="15.95" customHeight="1" x14ac:dyDescent="0.25">
      <c r="A1" s="1266" t="s">
        <v>49</v>
      </c>
      <c r="B1" s="1266"/>
      <c r="C1" s="1266"/>
    </row>
    <row r="2" spans="1:8" ht="15.95" customHeight="1" thickBot="1" x14ac:dyDescent="0.3">
      <c r="A2" s="1265" t="s">
        <v>133</v>
      </c>
      <c r="B2" s="1265"/>
      <c r="C2" s="601"/>
      <c r="D2" s="599"/>
      <c r="E2" s="601"/>
      <c r="F2" s="599"/>
    </row>
    <row r="3" spans="1:8" ht="38.1" customHeight="1" thickBot="1" x14ac:dyDescent="0.3">
      <c r="A3" s="21" t="s">
        <v>98</v>
      </c>
      <c r="B3" s="22" t="s">
        <v>50</v>
      </c>
      <c r="C3" s="29" t="s">
        <v>1014</v>
      </c>
      <c r="D3" s="29" t="s">
        <v>1015</v>
      </c>
      <c r="E3" s="29" t="s">
        <v>794</v>
      </c>
      <c r="F3" s="29" t="s">
        <v>795</v>
      </c>
      <c r="H3" s="402"/>
    </row>
    <row r="4" spans="1:8" s="146" customFormat="1" ht="12" customHeight="1" thickBot="1" x14ac:dyDescent="0.25">
      <c r="A4" s="141">
        <v>1</v>
      </c>
      <c r="B4" s="142">
        <v>2</v>
      </c>
      <c r="C4" s="143">
        <v>3</v>
      </c>
      <c r="D4" s="143">
        <v>4</v>
      </c>
      <c r="E4" s="143">
        <v>5</v>
      </c>
      <c r="F4" s="143">
        <v>6</v>
      </c>
      <c r="H4" s="403"/>
    </row>
    <row r="5" spans="1:8" s="147" customFormat="1" ht="12" customHeight="1" thickBot="1" x14ac:dyDescent="0.25">
      <c r="A5" s="18" t="s">
        <v>51</v>
      </c>
      <c r="B5" s="19" t="s">
        <v>189</v>
      </c>
      <c r="C5" s="92">
        <f>+C6+C7+C8+C9+C10+C11</f>
        <v>418872964</v>
      </c>
      <c r="D5" s="92">
        <f>+D6+D7+D8+D9+D10+D11+D12+D13+D14+D15</f>
        <v>457985548</v>
      </c>
      <c r="E5" s="92">
        <f>+E6+E7+E8+E9+E10+E11</f>
        <v>455120004</v>
      </c>
      <c r="F5" s="618">
        <f t="shared" ref="F5:F53" si="0">E5*100/D5</f>
        <v>99.374315627968244</v>
      </c>
      <c r="H5" s="397"/>
    </row>
    <row r="6" spans="1:8" s="147" customFormat="1" ht="12" customHeight="1" x14ac:dyDescent="0.2">
      <c r="A6" s="13" t="s">
        <v>110</v>
      </c>
      <c r="B6" s="148" t="s">
        <v>190</v>
      </c>
      <c r="C6" s="95">
        <v>136022050</v>
      </c>
      <c r="D6" s="95">
        <v>136398420</v>
      </c>
      <c r="E6" s="95">
        <v>136398420</v>
      </c>
      <c r="F6" s="1168">
        <f t="shared" si="0"/>
        <v>100</v>
      </c>
      <c r="H6" s="404"/>
    </row>
    <row r="7" spans="1:8" s="147" customFormat="1" ht="12" customHeight="1" x14ac:dyDescent="0.2">
      <c r="A7" s="12" t="s">
        <v>111</v>
      </c>
      <c r="B7" s="149" t="s">
        <v>191</v>
      </c>
      <c r="C7" s="94">
        <v>127078800</v>
      </c>
      <c r="D7" s="95">
        <v>127052600</v>
      </c>
      <c r="E7" s="95">
        <v>127052600</v>
      </c>
      <c r="F7" s="1169">
        <f t="shared" si="0"/>
        <v>100</v>
      </c>
      <c r="H7" s="404"/>
    </row>
    <row r="8" spans="1:8" s="147" customFormat="1" ht="12" customHeight="1" x14ac:dyDescent="0.2">
      <c r="A8" s="12" t="s">
        <v>112</v>
      </c>
      <c r="B8" s="149" t="s">
        <v>192</v>
      </c>
      <c r="C8" s="94">
        <v>149147364</v>
      </c>
      <c r="D8" s="95">
        <v>178837153</v>
      </c>
      <c r="E8" s="95">
        <v>178837153</v>
      </c>
      <c r="F8" s="1169">
        <f t="shared" si="0"/>
        <v>100</v>
      </c>
      <c r="H8" s="404"/>
    </row>
    <row r="9" spans="1:8" s="147" customFormat="1" ht="12" customHeight="1" x14ac:dyDescent="0.2">
      <c r="A9" s="12" t="s">
        <v>113</v>
      </c>
      <c r="B9" s="149" t="s">
        <v>193</v>
      </c>
      <c r="C9" s="94">
        <v>6624750</v>
      </c>
      <c r="D9" s="95">
        <v>8143871</v>
      </c>
      <c r="E9" s="95">
        <v>8143871</v>
      </c>
      <c r="F9" s="1169">
        <f t="shared" si="0"/>
        <v>100</v>
      </c>
      <c r="H9" s="404"/>
    </row>
    <row r="10" spans="1:8" s="147" customFormat="1" ht="12" customHeight="1" x14ac:dyDescent="0.2">
      <c r="A10" s="12" t="s">
        <v>130</v>
      </c>
      <c r="B10" s="149" t="s">
        <v>194</v>
      </c>
      <c r="C10" s="94"/>
      <c r="D10" s="95">
        <v>2865544</v>
      </c>
      <c r="E10" s="95"/>
      <c r="F10" s="1169">
        <f t="shared" si="0"/>
        <v>0</v>
      </c>
      <c r="H10" s="404"/>
    </row>
    <row r="11" spans="1:8" s="147" customFormat="1" ht="12" customHeight="1" x14ac:dyDescent="0.2">
      <c r="A11" s="12" t="s">
        <v>114</v>
      </c>
      <c r="B11" s="149" t="s">
        <v>195</v>
      </c>
      <c r="C11" s="94"/>
      <c r="D11" s="95">
        <v>4687960</v>
      </c>
      <c r="E11" s="95">
        <v>4687960</v>
      </c>
      <c r="F11" s="1169">
        <f t="shared" si="0"/>
        <v>100</v>
      </c>
      <c r="H11" s="404"/>
    </row>
    <row r="12" spans="1:8" s="147" customFormat="1" ht="12" customHeight="1" x14ac:dyDescent="0.2">
      <c r="A12" s="13" t="s">
        <v>115</v>
      </c>
      <c r="B12" s="149" t="s">
        <v>796</v>
      </c>
      <c r="C12" s="412"/>
      <c r="D12" s="95">
        <f>'[1]9. sz. mell'!F16</f>
        <v>0</v>
      </c>
      <c r="E12" s="95"/>
      <c r="F12" s="1169"/>
      <c r="H12" s="397"/>
    </row>
    <row r="13" spans="1:8" s="147" customFormat="1" ht="12" customHeight="1" x14ac:dyDescent="0.2">
      <c r="A13" s="12" t="s">
        <v>122</v>
      </c>
      <c r="B13" s="149" t="s">
        <v>797</v>
      </c>
      <c r="C13" s="94"/>
      <c r="D13" s="95">
        <f>'[1]9. sz. mell'!F17</f>
        <v>0</v>
      </c>
      <c r="E13" s="94"/>
      <c r="F13" s="1169"/>
      <c r="H13" s="404"/>
    </row>
    <row r="14" spans="1:8" s="147" customFormat="1" ht="12" customHeight="1" x14ac:dyDescent="0.2">
      <c r="A14" s="12" t="s">
        <v>123</v>
      </c>
      <c r="B14" s="149" t="s">
        <v>798</v>
      </c>
      <c r="C14" s="94"/>
      <c r="D14" s="95">
        <f>'[1]9. sz. mell'!F18</f>
        <v>0</v>
      </c>
      <c r="E14" s="94"/>
      <c r="F14" s="1169"/>
      <c r="H14" s="404"/>
    </row>
    <row r="15" spans="1:8" s="147" customFormat="1" ht="12" customHeight="1" thickBot="1" x14ac:dyDescent="0.25">
      <c r="A15" s="12" t="s">
        <v>124</v>
      </c>
      <c r="B15" s="259" t="s">
        <v>799</v>
      </c>
      <c r="C15" s="412"/>
      <c r="D15" s="95">
        <f>'[1]9. sz. mell'!F19</f>
        <v>0</v>
      </c>
      <c r="E15" s="412"/>
      <c r="F15" s="1170"/>
      <c r="H15" s="404"/>
    </row>
    <row r="16" spans="1:8" s="147" customFormat="1" ht="12" customHeight="1" thickBot="1" x14ac:dyDescent="0.25">
      <c r="A16" s="18" t="s">
        <v>52</v>
      </c>
      <c r="B16" s="87" t="s">
        <v>196</v>
      </c>
      <c r="C16" s="92">
        <f>+C17+C18+C19+C20+C21</f>
        <v>11262000</v>
      </c>
      <c r="D16" s="92">
        <v>19349739</v>
      </c>
      <c r="E16" s="92">
        <f>E20+E21+E22+E23+E24</f>
        <v>19919547</v>
      </c>
      <c r="F16" s="618">
        <f t="shared" si="0"/>
        <v>102.94478390638757</v>
      </c>
      <c r="H16" s="404"/>
    </row>
    <row r="17" spans="1:8" s="147" customFormat="1" ht="12" customHeight="1" x14ac:dyDescent="0.2">
      <c r="A17" s="13" t="s">
        <v>116</v>
      </c>
      <c r="B17" s="148" t="s">
        <v>800</v>
      </c>
      <c r="C17" s="95"/>
      <c r="D17" s="95"/>
      <c r="E17" s="95"/>
      <c r="F17" s="1168"/>
      <c r="H17" s="404"/>
    </row>
    <row r="18" spans="1:8" s="147" customFormat="1" ht="12" customHeight="1" x14ac:dyDescent="0.2">
      <c r="A18" s="12" t="s">
        <v>117</v>
      </c>
      <c r="B18" s="149" t="s">
        <v>801</v>
      </c>
      <c r="C18" s="94"/>
      <c r="D18" s="95"/>
      <c r="E18" s="95"/>
      <c r="F18" s="1169"/>
      <c r="H18" s="404"/>
    </row>
    <row r="19" spans="1:8" s="147" customFormat="1" ht="12" customHeight="1" x14ac:dyDescent="0.2">
      <c r="A19" s="12" t="s">
        <v>118</v>
      </c>
      <c r="B19" s="149" t="s">
        <v>976</v>
      </c>
      <c r="C19" s="94"/>
      <c r="D19" s="95"/>
      <c r="E19" s="95"/>
      <c r="F19" s="1169"/>
      <c r="H19" s="404"/>
    </row>
    <row r="20" spans="1:8" s="147" customFormat="1" ht="12" customHeight="1" x14ac:dyDescent="0.2">
      <c r="A20" s="12" t="s">
        <v>119</v>
      </c>
      <c r="B20" s="149" t="s">
        <v>802</v>
      </c>
      <c r="C20" s="94">
        <v>11262000</v>
      </c>
      <c r="D20" s="95">
        <v>11262000</v>
      </c>
      <c r="E20" s="95">
        <v>11242500</v>
      </c>
      <c r="F20" s="1169">
        <f t="shared" si="0"/>
        <v>99.826851358550883</v>
      </c>
      <c r="H20" s="404"/>
    </row>
    <row r="21" spans="1:8" s="147" customFormat="1" ht="12" customHeight="1" x14ac:dyDescent="0.2">
      <c r="A21" s="12" t="s">
        <v>120</v>
      </c>
      <c r="B21" s="149" t="s">
        <v>980</v>
      </c>
      <c r="C21" s="94"/>
      <c r="D21" s="95">
        <v>7542739</v>
      </c>
      <c r="E21" s="95">
        <v>7198800</v>
      </c>
      <c r="F21" s="1169">
        <f t="shared" si="0"/>
        <v>95.440131230843335</v>
      </c>
      <c r="H21" s="397"/>
    </row>
    <row r="22" spans="1:8" s="147" customFormat="1" ht="12" customHeight="1" x14ac:dyDescent="0.2">
      <c r="A22" s="12" t="s">
        <v>803</v>
      </c>
      <c r="B22" s="149" t="s">
        <v>976</v>
      </c>
      <c r="C22" s="96"/>
      <c r="D22" s="95">
        <v>545000</v>
      </c>
      <c r="E22" s="95">
        <v>1478247</v>
      </c>
      <c r="F22" s="1169">
        <f t="shared" si="0"/>
        <v>271.23798165137617</v>
      </c>
      <c r="H22" s="404"/>
    </row>
    <row r="23" spans="1:8" s="147" customFormat="1" ht="12" customHeight="1" x14ac:dyDescent="0.2">
      <c r="A23" s="11" t="s">
        <v>804</v>
      </c>
      <c r="B23" s="149" t="s">
        <v>981</v>
      </c>
      <c r="C23" s="94"/>
      <c r="D23" s="95"/>
      <c r="E23" s="95"/>
      <c r="F23" s="1169"/>
      <c r="H23" s="404"/>
    </row>
    <row r="24" spans="1:8" s="147" customFormat="1" ht="12" customHeight="1" x14ac:dyDescent="0.2">
      <c r="A24" s="14" t="s">
        <v>128</v>
      </c>
      <c r="B24" s="259" t="s">
        <v>805</v>
      </c>
      <c r="C24" s="94"/>
      <c r="D24" s="95">
        <f>'[1]9. sz. mell'!F28</f>
        <v>0</v>
      </c>
      <c r="E24" s="95"/>
      <c r="F24" s="1169"/>
      <c r="H24" s="404"/>
    </row>
    <row r="25" spans="1:8" s="147" customFormat="1" ht="12" customHeight="1" thickBot="1" x14ac:dyDescent="0.25">
      <c r="A25" s="16" t="s">
        <v>806</v>
      </c>
      <c r="B25" s="608" t="s">
        <v>807</v>
      </c>
      <c r="C25" s="412"/>
      <c r="D25" s="95">
        <f>'[1]9. sz. mell'!F29</f>
        <v>0</v>
      </c>
      <c r="E25" s="412"/>
      <c r="F25" s="1170"/>
      <c r="H25" s="404"/>
    </row>
    <row r="26" spans="1:8" s="147" customFormat="1" ht="12" customHeight="1" thickBot="1" x14ac:dyDescent="0.25">
      <c r="A26" s="18" t="s">
        <v>53</v>
      </c>
      <c r="B26" s="19" t="s">
        <v>201</v>
      </c>
      <c r="C26" s="92">
        <f>C32+C33</f>
        <v>590251279</v>
      </c>
      <c r="D26" s="92">
        <f>D32+D33</f>
        <v>699651186</v>
      </c>
      <c r="E26" s="92">
        <f>E32</f>
        <v>147629589</v>
      </c>
      <c r="F26" s="618">
        <f t="shared" si="0"/>
        <v>21.100455763395217</v>
      </c>
      <c r="H26" s="404"/>
    </row>
    <row r="27" spans="1:8" s="147" customFormat="1" ht="12" customHeight="1" x14ac:dyDescent="0.2">
      <c r="A27" s="13" t="s">
        <v>99</v>
      </c>
      <c r="B27" s="148" t="s">
        <v>42</v>
      </c>
      <c r="C27" s="95"/>
      <c r="D27" s="95"/>
      <c r="E27" s="95"/>
      <c r="F27" s="1168"/>
      <c r="H27" s="404"/>
    </row>
    <row r="28" spans="1:8" s="147" customFormat="1" ht="12" customHeight="1" x14ac:dyDescent="0.2">
      <c r="A28" s="12" t="s">
        <v>100</v>
      </c>
      <c r="B28" s="149" t="s">
        <v>203</v>
      </c>
      <c r="C28" s="609"/>
      <c r="D28" s="95">
        <f>'[1]9. sz. mell'!F32</f>
        <v>0</v>
      </c>
      <c r="E28" s="609"/>
      <c r="F28" s="1169"/>
      <c r="H28" s="405"/>
    </row>
    <row r="29" spans="1:8" s="147" customFormat="1" ht="12" customHeight="1" x14ac:dyDescent="0.2">
      <c r="A29" s="12" t="s">
        <v>101</v>
      </c>
      <c r="B29" s="149" t="s">
        <v>397</v>
      </c>
      <c r="C29" s="94"/>
      <c r="D29" s="95">
        <f>'[1]9. sz. mell'!F33</f>
        <v>0</v>
      </c>
      <c r="E29" s="94"/>
      <c r="F29" s="1169"/>
      <c r="H29" s="406"/>
    </row>
    <row r="30" spans="1:8" s="147" customFormat="1" ht="12" customHeight="1" x14ac:dyDescent="0.2">
      <c r="A30" s="12" t="s">
        <v>102</v>
      </c>
      <c r="B30" s="149" t="s">
        <v>808</v>
      </c>
      <c r="C30" s="94"/>
      <c r="D30" s="95"/>
      <c r="E30" s="94"/>
      <c r="F30" s="1169"/>
      <c r="H30" s="404"/>
    </row>
    <row r="31" spans="1:8" s="147" customFormat="1" ht="12" customHeight="1" x14ac:dyDescent="0.2">
      <c r="A31" s="12" t="s">
        <v>139</v>
      </c>
      <c r="B31" s="149" t="s">
        <v>809</v>
      </c>
      <c r="C31" s="94"/>
      <c r="D31" s="95"/>
      <c r="E31" s="94"/>
      <c r="F31" s="1169"/>
      <c r="H31" s="404"/>
    </row>
    <row r="32" spans="1:8" s="147" customFormat="1" ht="12" customHeight="1" x14ac:dyDescent="0.2">
      <c r="A32" s="12" t="s">
        <v>810</v>
      </c>
      <c r="B32" s="148" t="s">
        <v>979</v>
      </c>
      <c r="C32" s="94">
        <v>590251279</v>
      </c>
      <c r="D32" s="95">
        <v>699651186</v>
      </c>
      <c r="E32" s="94">
        <v>147629589</v>
      </c>
      <c r="F32" s="1169">
        <f t="shared" si="0"/>
        <v>21.100455763395217</v>
      </c>
      <c r="H32" s="404"/>
    </row>
    <row r="33" spans="1:8" s="147" customFormat="1" ht="12" customHeight="1" x14ac:dyDescent="0.2">
      <c r="A33" s="610" t="s">
        <v>140</v>
      </c>
      <c r="B33" s="148" t="s">
        <v>811</v>
      </c>
      <c r="C33" s="95"/>
      <c r="D33" s="95"/>
      <c r="E33" s="95"/>
      <c r="F33" s="1169"/>
      <c r="H33" s="404"/>
    </row>
    <row r="34" spans="1:8" s="147" customFormat="1" ht="12" customHeight="1" thickBot="1" x14ac:dyDescent="0.25">
      <c r="A34" s="11" t="s">
        <v>812</v>
      </c>
      <c r="B34" s="259" t="s">
        <v>813</v>
      </c>
      <c r="C34" s="412"/>
      <c r="D34" s="95"/>
      <c r="E34" s="412"/>
      <c r="F34" s="1170"/>
      <c r="H34" s="404"/>
    </row>
    <row r="35" spans="1:8" s="147" customFormat="1" ht="12" customHeight="1" thickBot="1" x14ac:dyDescent="0.25">
      <c r="A35" s="18" t="s">
        <v>141</v>
      </c>
      <c r="B35" s="19" t="s">
        <v>206</v>
      </c>
      <c r="C35" s="98">
        <f>+C36+C39+C40+C42+C41</f>
        <v>144300000</v>
      </c>
      <c r="D35" s="98">
        <f>D36+D39+D40+D41+D42</f>
        <v>177300000</v>
      </c>
      <c r="E35" s="98">
        <f>E36+E39+E40+E41+E42</f>
        <v>179137835</v>
      </c>
      <c r="F35" s="618">
        <f t="shared" si="0"/>
        <v>101.036567963903</v>
      </c>
      <c r="H35" s="404"/>
    </row>
    <row r="36" spans="1:8" s="147" customFormat="1" ht="12" customHeight="1" x14ac:dyDescent="0.2">
      <c r="A36" s="13" t="s">
        <v>207</v>
      </c>
      <c r="B36" s="148" t="s">
        <v>213</v>
      </c>
      <c r="C36" s="144">
        <v>120900000</v>
      </c>
      <c r="D36" s="144">
        <v>151900000</v>
      </c>
      <c r="E36" s="144">
        <v>152506754</v>
      </c>
      <c r="F36" s="1168">
        <f t="shared" si="0"/>
        <v>100.39944305464121</v>
      </c>
      <c r="H36" s="404"/>
    </row>
    <row r="37" spans="1:8" s="147" customFormat="1" ht="12" customHeight="1" x14ac:dyDescent="0.2">
      <c r="A37" s="12" t="s">
        <v>208</v>
      </c>
      <c r="B37" s="401" t="s">
        <v>814</v>
      </c>
      <c r="C37" s="94">
        <v>5900000</v>
      </c>
      <c r="D37" s="144">
        <v>5900000</v>
      </c>
      <c r="E37" s="94">
        <v>6045842</v>
      </c>
      <c r="F37" s="1169">
        <f t="shared" si="0"/>
        <v>102.47189830508475</v>
      </c>
      <c r="H37" s="404"/>
    </row>
    <row r="38" spans="1:8" s="147" customFormat="1" ht="12" customHeight="1" x14ac:dyDescent="0.2">
      <c r="A38" s="12" t="s">
        <v>209</v>
      </c>
      <c r="B38" s="401" t="s">
        <v>815</v>
      </c>
      <c r="C38" s="94">
        <v>115000000</v>
      </c>
      <c r="D38" s="144">
        <v>146000000</v>
      </c>
      <c r="E38" s="94">
        <v>146460912</v>
      </c>
      <c r="F38" s="1169">
        <f t="shared" si="0"/>
        <v>100.31569315068494</v>
      </c>
      <c r="H38" s="404"/>
    </row>
    <row r="39" spans="1:8" s="147" customFormat="1" ht="12" customHeight="1" x14ac:dyDescent="0.2">
      <c r="A39" s="12" t="s">
        <v>210</v>
      </c>
      <c r="B39" s="149" t="s">
        <v>216</v>
      </c>
      <c r="C39" s="94">
        <v>21000000</v>
      </c>
      <c r="D39" s="144">
        <v>23000000</v>
      </c>
      <c r="E39" s="94">
        <v>23584548</v>
      </c>
      <c r="F39" s="1169">
        <f t="shared" si="0"/>
        <v>102.54151304347826</v>
      </c>
      <c r="H39" s="404"/>
    </row>
    <row r="40" spans="1:8" s="147" customFormat="1" ht="12" customHeight="1" x14ac:dyDescent="0.2">
      <c r="A40" s="12" t="s">
        <v>211</v>
      </c>
      <c r="B40" s="149" t="s">
        <v>534</v>
      </c>
      <c r="C40" s="94">
        <v>900000</v>
      </c>
      <c r="D40" s="144">
        <v>900000</v>
      </c>
      <c r="E40" s="94">
        <v>999600</v>
      </c>
      <c r="F40" s="1169">
        <f t="shared" si="0"/>
        <v>111.06666666666666</v>
      </c>
      <c r="H40" s="404"/>
    </row>
    <row r="41" spans="1:8" s="147" customFormat="1" ht="12" customHeight="1" x14ac:dyDescent="0.2">
      <c r="A41" s="14" t="s">
        <v>212</v>
      </c>
      <c r="B41" s="150" t="s">
        <v>544</v>
      </c>
      <c r="C41" s="96">
        <v>1000000</v>
      </c>
      <c r="D41" s="144">
        <v>1000000</v>
      </c>
      <c r="E41" s="96">
        <v>972040</v>
      </c>
      <c r="F41" s="1169">
        <f t="shared" si="0"/>
        <v>97.203999999999994</v>
      </c>
      <c r="H41" s="404"/>
    </row>
    <row r="42" spans="1:8" s="147" customFormat="1" ht="12" customHeight="1" thickBot="1" x14ac:dyDescent="0.25">
      <c r="A42" s="14" t="s">
        <v>543</v>
      </c>
      <c r="B42" s="150" t="s">
        <v>535</v>
      </c>
      <c r="C42" s="96">
        <v>500000</v>
      </c>
      <c r="D42" s="144">
        <v>500000</v>
      </c>
      <c r="E42" s="96">
        <v>1074893</v>
      </c>
      <c r="F42" s="1170">
        <f t="shared" si="0"/>
        <v>214.9786</v>
      </c>
      <c r="H42" s="397"/>
    </row>
    <row r="43" spans="1:8" s="147" customFormat="1" ht="12" customHeight="1" thickBot="1" x14ac:dyDescent="0.25">
      <c r="A43" s="18" t="s">
        <v>55</v>
      </c>
      <c r="B43" s="19" t="s">
        <v>219</v>
      </c>
      <c r="C43" s="92">
        <f>SUM(C44:C53)</f>
        <v>131244400</v>
      </c>
      <c r="D43" s="92">
        <v>143351905</v>
      </c>
      <c r="E43" s="92">
        <f>E44+E45+E46+E47+E48+E49+E51+E50+E53+E52</f>
        <v>137518762</v>
      </c>
      <c r="F43" s="618">
        <f t="shared" si="0"/>
        <v>95.930892582139037</v>
      </c>
      <c r="H43" s="404"/>
    </row>
    <row r="44" spans="1:8" s="147" customFormat="1" ht="12" customHeight="1" x14ac:dyDescent="0.2">
      <c r="A44" s="13" t="s">
        <v>103</v>
      </c>
      <c r="B44" s="148" t="s">
        <v>222</v>
      </c>
      <c r="C44" s="95"/>
      <c r="D44" s="95">
        <v>400000</v>
      </c>
      <c r="E44" s="95">
        <v>400000</v>
      </c>
      <c r="F44" s="1168"/>
      <c r="H44" s="404"/>
    </row>
    <row r="45" spans="1:8" s="147" customFormat="1" ht="12" customHeight="1" x14ac:dyDescent="0.2">
      <c r="A45" s="12" t="s">
        <v>104</v>
      </c>
      <c r="B45" s="149" t="s">
        <v>223</v>
      </c>
      <c r="C45" s="94">
        <v>18870200</v>
      </c>
      <c r="D45" s="95">
        <v>18837508</v>
      </c>
      <c r="E45" s="94">
        <v>14906695</v>
      </c>
      <c r="F45" s="1169">
        <f t="shared" si="0"/>
        <v>79.133051993926159</v>
      </c>
      <c r="H45" s="404"/>
    </row>
    <row r="46" spans="1:8" s="147" customFormat="1" ht="12" customHeight="1" x14ac:dyDescent="0.2">
      <c r="A46" s="12" t="s">
        <v>105</v>
      </c>
      <c r="B46" s="149" t="s">
        <v>224</v>
      </c>
      <c r="C46" s="94">
        <v>470000</v>
      </c>
      <c r="D46" s="95">
        <v>470000</v>
      </c>
      <c r="E46" s="94">
        <v>500107</v>
      </c>
      <c r="F46" s="1169">
        <f t="shared" si="0"/>
        <v>106.40574468085106</v>
      </c>
      <c r="H46" s="404"/>
    </row>
    <row r="47" spans="1:8" s="147" customFormat="1" ht="12" customHeight="1" x14ac:dyDescent="0.2">
      <c r="A47" s="12" t="s">
        <v>143</v>
      </c>
      <c r="B47" s="149" t="s">
        <v>225</v>
      </c>
      <c r="C47" s="94">
        <v>2600000</v>
      </c>
      <c r="D47" s="95">
        <v>2600000</v>
      </c>
      <c r="E47" s="94">
        <v>2731570</v>
      </c>
      <c r="F47" s="1169">
        <f t="shared" si="0"/>
        <v>105.06038461538462</v>
      </c>
      <c r="H47" s="404"/>
    </row>
    <row r="48" spans="1:8" s="147" customFormat="1" ht="12" customHeight="1" x14ac:dyDescent="0.2">
      <c r="A48" s="12" t="s">
        <v>144</v>
      </c>
      <c r="B48" s="149" t="s">
        <v>226</v>
      </c>
      <c r="C48" s="94">
        <v>84701200</v>
      </c>
      <c r="D48" s="95">
        <v>84661200</v>
      </c>
      <c r="E48" s="94">
        <v>89146065</v>
      </c>
      <c r="F48" s="1169">
        <f t="shared" si="0"/>
        <v>105.29742668424261</v>
      </c>
      <c r="H48" s="404"/>
    </row>
    <row r="49" spans="1:8" s="147" customFormat="1" ht="12" customHeight="1" x14ac:dyDescent="0.2">
      <c r="A49" s="12" t="s">
        <v>145</v>
      </c>
      <c r="B49" s="149" t="s">
        <v>227</v>
      </c>
      <c r="C49" s="94">
        <v>3291000</v>
      </c>
      <c r="D49" s="95">
        <v>11491000</v>
      </c>
      <c r="E49" s="94">
        <v>11463829</v>
      </c>
      <c r="F49" s="1169">
        <f t="shared" si="0"/>
        <v>99.763545383343484</v>
      </c>
      <c r="H49" s="404"/>
    </row>
    <row r="50" spans="1:8" s="147" customFormat="1" ht="12" customHeight="1" x14ac:dyDescent="0.2">
      <c r="A50" s="12" t="s">
        <v>146</v>
      </c>
      <c r="B50" s="149" t="s">
        <v>228</v>
      </c>
      <c r="C50" s="94">
        <v>10312000</v>
      </c>
      <c r="D50" s="95">
        <v>10312000</v>
      </c>
      <c r="E50" s="94">
        <v>9995312</v>
      </c>
      <c r="F50" s="1169">
        <f t="shared" si="0"/>
        <v>96.928937160589598</v>
      </c>
      <c r="H50" s="404"/>
    </row>
    <row r="51" spans="1:8" s="147" customFormat="1" ht="12" customHeight="1" x14ac:dyDescent="0.2">
      <c r="A51" s="12" t="s">
        <v>147</v>
      </c>
      <c r="B51" s="149" t="s">
        <v>229</v>
      </c>
      <c r="C51" s="94">
        <v>4000000</v>
      </c>
      <c r="D51" s="95">
        <v>5201400</v>
      </c>
      <c r="E51" s="94">
        <v>5233068</v>
      </c>
      <c r="F51" s="1169">
        <f t="shared" si="0"/>
        <v>100.60883608259314</v>
      </c>
      <c r="H51" s="407"/>
    </row>
    <row r="52" spans="1:8" s="147" customFormat="1" ht="12" customHeight="1" x14ac:dyDescent="0.2">
      <c r="A52" s="12" t="s">
        <v>220</v>
      </c>
      <c r="B52" s="149" t="s">
        <v>230</v>
      </c>
      <c r="C52" s="97"/>
      <c r="D52" s="95"/>
      <c r="E52" s="97">
        <v>26918</v>
      </c>
      <c r="F52" s="1169"/>
      <c r="H52" s="407"/>
    </row>
    <row r="53" spans="1:8" s="147" customFormat="1" ht="12" customHeight="1" thickBot="1" x14ac:dyDescent="0.25">
      <c r="A53" s="14" t="s">
        <v>221</v>
      </c>
      <c r="B53" s="150" t="s">
        <v>231</v>
      </c>
      <c r="C53" s="138">
        <v>7000000</v>
      </c>
      <c r="D53" s="95">
        <v>9378797</v>
      </c>
      <c r="E53" s="138">
        <v>3115198</v>
      </c>
      <c r="F53" s="1170">
        <f t="shared" si="0"/>
        <v>33.215326016758866</v>
      </c>
      <c r="H53" s="407"/>
    </row>
    <row r="54" spans="1:8" s="147" customFormat="1" ht="12" customHeight="1" thickBot="1" x14ac:dyDescent="0.25">
      <c r="A54" s="18" t="s">
        <v>56</v>
      </c>
      <c r="B54" s="19" t="s">
        <v>232</v>
      </c>
      <c r="C54" s="92">
        <f>SUM(C55:C59)</f>
        <v>0</v>
      </c>
      <c r="D54" s="92">
        <v>28919685</v>
      </c>
      <c r="E54" s="92">
        <f>E56+E57</f>
        <v>29242992</v>
      </c>
      <c r="F54" s="618">
        <f t="shared" ref="F54:F94" si="1">E54*100/D54</f>
        <v>101.1179478614653</v>
      </c>
      <c r="H54" s="397"/>
    </row>
    <row r="55" spans="1:8" s="147" customFormat="1" ht="12" customHeight="1" x14ac:dyDescent="0.2">
      <c r="A55" s="13" t="s">
        <v>106</v>
      </c>
      <c r="B55" s="148" t="s">
        <v>236</v>
      </c>
      <c r="C55" s="182"/>
      <c r="D55" s="182"/>
      <c r="E55" s="182"/>
      <c r="F55" s="144"/>
      <c r="H55" s="407"/>
    </row>
    <row r="56" spans="1:8" s="147" customFormat="1" ht="12" customHeight="1" x14ac:dyDescent="0.2">
      <c r="A56" s="12" t="s">
        <v>107</v>
      </c>
      <c r="B56" s="149" t="s">
        <v>237</v>
      </c>
      <c r="C56" s="97"/>
      <c r="D56" s="97">
        <v>28619685</v>
      </c>
      <c r="E56" s="97">
        <v>28942992</v>
      </c>
      <c r="F56" s="144">
        <f t="shared" si="1"/>
        <v>101.12966652148687</v>
      </c>
      <c r="H56" s="407"/>
    </row>
    <row r="57" spans="1:8" s="147" customFormat="1" ht="12" customHeight="1" x14ac:dyDescent="0.2">
      <c r="A57" s="12" t="s">
        <v>233</v>
      </c>
      <c r="B57" s="149" t="s">
        <v>238</v>
      </c>
      <c r="C57" s="97"/>
      <c r="D57" s="97">
        <v>300000</v>
      </c>
      <c r="E57" s="97">
        <v>300000</v>
      </c>
      <c r="F57" s="144"/>
      <c r="H57" s="407"/>
    </row>
    <row r="58" spans="1:8" s="147" customFormat="1" ht="12" customHeight="1" x14ac:dyDescent="0.2">
      <c r="A58" s="12" t="s">
        <v>234</v>
      </c>
      <c r="B58" s="149" t="s">
        <v>239</v>
      </c>
      <c r="C58" s="97"/>
      <c r="D58" s="97"/>
      <c r="E58" s="97"/>
      <c r="F58" s="144"/>
      <c r="H58" s="407"/>
    </row>
    <row r="59" spans="1:8" s="147" customFormat="1" ht="12" customHeight="1" x14ac:dyDescent="0.2">
      <c r="A59" s="12" t="s">
        <v>235</v>
      </c>
      <c r="B59" s="149" t="s">
        <v>240</v>
      </c>
      <c r="C59" s="97"/>
      <c r="D59" s="97"/>
      <c r="E59" s="97"/>
      <c r="F59" s="144"/>
      <c r="H59" s="407"/>
    </row>
    <row r="60" spans="1:8" s="147" customFormat="1" ht="12" customHeight="1" thickBot="1" x14ac:dyDescent="0.25">
      <c r="A60" s="11" t="s">
        <v>43</v>
      </c>
      <c r="B60" s="259" t="s">
        <v>409</v>
      </c>
      <c r="C60" s="260"/>
      <c r="D60" s="260"/>
      <c r="E60" s="260"/>
      <c r="F60" s="144"/>
      <c r="H60" s="407"/>
    </row>
    <row r="61" spans="1:8" s="147" customFormat="1" ht="12" customHeight="1" thickBot="1" x14ac:dyDescent="0.25">
      <c r="A61" s="18" t="s">
        <v>148</v>
      </c>
      <c r="B61" s="19" t="s">
        <v>241</v>
      </c>
      <c r="C61" s="92">
        <f>SUM(C62:C64)</f>
        <v>0</v>
      </c>
      <c r="D61" s="92">
        <f>D64+D65</f>
        <v>4492559</v>
      </c>
      <c r="E61" s="92">
        <f>E64</f>
        <v>840000</v>
      </c>
      <c r="F61" s="618"/>
      <c r="H61" s="397"/>
    </row>
    <row r="62" spans="1:8" s="147" customFormat="1" ht="12" customHeight="1" x14ac:dyDescent="0.2">
      <c r="A62" s="13" t="s">
        <v>108</v>
      </c>
      <c r="B62" s="149" t="s">
        <v>816</v>
      </c>
      <c r="C62" s="95"/>
      <c r="D62" s="95"/>
      <c r="E62" s="95"/>
      <c r="F62" s="144"/>
      <c r="H62" s="404"/>
    </row>
    <row r="63" spans="1:8" s="147" customFormat="1" ht="12" customHeight="1" x14ac:dyDescent="0.2">
      <c r="A63" s="12" t="s">
        <v>109</v>
      </c>
      <c r="B63" s="149" t="s">
        <v>817</v>
      </c>
      <c r="C63" s="94"/>
      <c r="D63" s="95"/>
      <c r="E63" s="94"/>
      <c r="F63" s="144"/>
      <c r="H63" s="404"/>
    </row>
    <row r="64" spans="1:8" s="147" customFormat="1" ht="12" customHeight="1" x14ac:dyDescent="0.2">
      <c r="A64" s="12" t="s">
        <v>245</v>
      </c>
      <c r="B64" s="149" t="s">
        <v>995</v>
      </c>
      <c r="C64" s="94"/>
      <c r="D64" s="95">
        <v>840000</v>
      </c>
      <c r="E64" s="94">
        <v>840000</v>
      </c>
      <c r="F64" s="144"/>
      <c r="H64" s="404"/>
    </row>
    <row r="65" spans="1:8" s="147" customFormat="1" ht="12" customHeight="1" thickBot="1" x14ac:dyDescent="0.25">
      <c r="A65" s="14" t="s">
        <v>246</v>
      </c>
      <c r="B65" s="149" t="s">
        <v>819</v>
      </c>
      <c r="C65" s="96"/>
      <c r="D65" s="95">
        <v>3652559</v>
      </c>
      <c r="E65" s="96"/>
      <c r="F65" s="144"/>
      <c r="H65" s="404"/>
    </row>
    <row r="66" spans="1:8" s="147" customFormat="1" ht="12" customHeight="1" thickBot="1" x14ac:dyDescent="0.25">
      <c r="A66" s="18" t="s">
        <v>58</v>
      </c>
      <c r="B66" s="87" t="s">
        <v>247</v>
      </c>
      <c r="C66" s="92">
        <f>SUM(C67:C68)</f>
        <v>0</v>
      </c>
      <c r="D66" s="92">
        <v>3540080</v>
      </c>
      <c r="E66" s="92">
        <f>E67+E68</f>
        <v>6529900</v>
      </c>
      <c r="F66" s="618">
        <f t="shared" si="1"/>
        <v>184.45628347381981</v>
      </c>
      <c r="H66" s="397"/>
    </row>
    <row r="67" spans="1:8" s="147" customFormat="1" ht="12" customHeight="1" x14ac:dyDescent="0.2">
      <c r="A67" s="13" t="s">
        <v>149</v>
      </c>
      <c r="B67" s="148" t="s">
        <v>249</v>
      </c>
      <c r="C67" s="97"/>
      <c r="D67" s="97">
        <v>40080</v>
      </c>
      <c r="E67" s="97">
        <v>40080</v>
      </c>
      <c r="F67" s="144"/>
      <c r="H67" s="407"/>
    </row>
    <row r="68" spans="1:8" s="147" customFormat="1" ht="12" customHeight="1" x14ac:dyDescent="0.2">
      <c r="A68" s="12" t="s">
        <v>172</v>
      </c>
      <c r="B68" s="149" t="s">
        <v>982</v>
      </c>
      <c r="C68" s="97"/>
      <c r="D68" s="97">
        <v>3500000</v>
      </c>
      <c r="E68" s="96">
        <v>6489820</v>
      </c>
      <c r="F68" s="144"/>
      <c r="H68" s="407"/>
    </row>
    <row r="69" spans="1:8" s="147" customFormat="1" ht="12" customHeight="1" thickBot="1" x14ac:dyDescent="0.25">
      <c r="A69" s="14" t="s">
        <v>248</v>
      </c>
      <c r="B69" s="150" t="s">
        <v>251</v>
      </c>
      <c r="C69" s="97"/>
      <c r="D69" s="97">
        <f>'[1]9. sz. mell'!F73</f>
        <v>0</v>
      </c>
      <c r="E69" s="97"/>
      <c r="F69" s="144"/>
      <c r="H69" s="407"/>
    </row>
    <row r="70" spans="1:8" s="147" customFormat="1" ht="12" customHeight="1" thickBot="1" x14ac:dyDescent="0.25">
      <c r="A70" s="18" t="s">
        <v>59</v>
      </c>
      <c r="B70" s="19" t="s">
        <v>252</v>
      </c>
      <c r="C70" s="98">
        <f>C5+C16+C35+C43+C26</f>
        <v>1295930643</v>
      </c>
      <c r="D70" s="98">
        <f>D5+D16+D35+D43+D26+D66+D54+D61</f>
        <v>1534590702</v>
      </c>
      <c r="E70" s="98">
        <f>E5+E16+E35+E43+E26+E66+E54+E61</f>
        <v>975938629</v>
      </c>
      <c r="F70" s="618">
        <f t="shared" si="1"/>
        <v>63.596021253620236</v>
      </c>
      <c r="H70" s="405"/>
    </row>
    <row r="71" spans="1:8" s="147" customFormat="1" ht="12" customHeight="1" thickBot="1" x14ac:dyDescent="0.25">
      <c r="A71" s="151" t="s">
        <v>253</v>
      </c>
      <c r="B71" s="87" t="s">
        <v>254</v>
      </c>
      <c r="C71" s="92">
        <f>SUM(C72:C74)</f>
        <v>0</v>
      </c>
      <c r="D71" s="92">
        <f>SUM(D72:D74)</f>
        <v>0</v>
      </c>
      <c r="E71" s="92"/>
      <c r="F71" s="618"/>
      <c r="H71" s="397"/>
    </row>
    <row r="72" spans="1:8" s="147" customFormat="1" ht="12" customHeight="1" thickBot="1" x14ac:dyDescent="0.25">
      <c r="A72" s="13" t="s">
        <v>287</v>
      </c>
      <c r="B72" s="148" t="s">
        <v>255</v>
      </c>
      <c r="C72" s="97"/>
      <c r="D72" s="97"/>
      <c r="E72" s="97"/>
      <c r="F72" s="618"/>
      <c r="H72" s="407"/>
    </row>
    <row r="73" spans="1:8" s="147" customFormat="1" ht="12" customHeight="1" thickBot="1" x14ac:dyDescent="0.25">
      <c r="A73" s="12" t="s">
        <v>296</v>
      </c>
      <c r="B73" s="149" t="s">
        <v>256</v>
      </c>
      <c r="C73" s="97"/>
      <c r="D73" s="97"/>
      <c r="E73" s="97"/>
      <c r="F73" s="618"/>
      <c r="H73" s="407"/>
    </row>
    <row r="74" spans="1:8" s="147" customFormat="1" ht="12" customHeight="1" thickBot="1" x14ac:dyDescent="0.25">
      <c r="A74" s="14" t="s">
        <v>297</v>
      </c>
      <c r="B74" s="152" t="s">
        <v>257</v>
      </c>
      <c r="C74" s="97"/>
      <c r="D74" s="97"/>
      <c r="E74" s="97"/>
      <c r="F74" s="618"/>
      <c r="H74" s="407"/>
    </row>
    <row r="75" spans="1:8" s="147" customFormat="1" ht="12" customHeight="1" thickBot="1" x14ac:dyDescent="0.25">
      <c r="A75" s="151" t="s">
        <v>258</v>
      </c>
      <c r="B75" s="87" t="s">
        <v>259</v>
      </c>
      <c r="C75" s="92">
        <f>SUM(C76:C79)</f>
        <v>450000000</v>
      </c>
      <c r="D75" s="92">
        <f>SUM(D76:D79)</f>
        <v>560000000</v>
      </c>
      <c r="E75" s="92">
        <v>510000000</v>
      </c>
      <c r="F75" s="618">
        <f t="shared" si="1"/>
        <v>91.071428571428569</v>
      </c>
      <c r="H75" s="397"/>
    </row>
    <row r="76" spans="1:8" s="147" customFormat="1" ht="12" customHeight="1" thickBot="1" x14ac:dyDescent="0.25">
      <c r="A76" s="13" t="s">
        <v>131</v>
      </c>
      <c r="B76" s="148" t="s">
        <v>260</v>
      </c>
      <c r="C76" s="97">
        <v>450000000</v>
      </c>
      <c r="D76" s="97">
        <v>560000000</v>
      </c>
      <c r="E76" s="97">
        <v>510000000</v>
      </c>
      <c r="F76" s="618">
        <f t="shared" si="1"/>
        <v>91.071428571428569</v>
      </c>
      <c r="H76" s="407"/>
    </row>
    <row r="77" spans="1:8" s="147" customFormat="1" ht="12" customHeight="1" thickBot="1" x14ac:dyDescent="0.25">
      <c r="A77" s="12" t="s">
        <v>132</v>
      </c>
      <c r="B77" s="149" t="s">
        <v>261</v>
      </c>
      <c r="C77" s="97"/>
      <c r="D77" s="97"/>
      <c r="E77" s="97"/>
      <c r="F77" s="618"/>
      <c r="H77" s="407"/>
    </row>
    <row r="78" spans="1:8" s="147" customFormat="1" ht="12" customHeight="1" thickBot="1" x14ac:dyDescent="0.25">
      <c r="A78" s="12" t="s">
        <v>288</v>
      </c>
      <c r="B78" s="149" t="s">
        <v>262</v>
      </c>
      <c r="C78" s="97"/>
      <c r="D78" s="97"/>
      <c r="E78" s="97"/>
      <c r="F78" s="618"/>
      <c r="H78" s="407"/>
    </row>
    <row r="79" spans="1:8" s="147" customFormat="1" ht="12" customHeight="1" thickBot="1" x14ac:dyDescent="0.25">
      <c r="A79" s="14" t="s">
        <v>289</v>
      </c>
      <c r="B79" s="150" t="s">
        <v>263</v>
      </c>
      <c r="C79" s="97"/>
      <c r="D79" s="97"/>
      <c r="E79" s="97"/>
      <c r="F79" s="618"/>
      <c r="H79" s="407"/>
    </row>
    <row r="80" spans="1:8" s="147" customFormat="1" ht="12" customHeight="1" thickBot="1" x14ac:dyDescent="0.25">
      <c r="A80" s="151" t="s">
        <v>264</v>
      </c>
      <c r="B80" s="87" t="s">
        <v>265</v>
      </c>
      <c r="C80" s="92">
        <v>335000000</v>
      </c>
      <c r="D80" s="92">
        <f>D81</f>
        <v>521377082</v>
      </c>
      <c r="E80" s="92">
        <f>E81</f>
        <v>521377082</v>
      </c>
      <c r="F80" s="618">
        <f t="shared" si="1"/>
        <v>100</v>
      </c>
      <c r="H80" s="397"/>
    </row>
    <row r="81" spans="1:8" s="147" customFormat="1" ht="12" customHeight="1" x14ac:dyDescent="0.2">
      <c r="A81" s="13" t="s">
        <v>290</v>
      </c>
      <c r="B81" s="148" t="s">
        <v>266</v>
      </c>
      <c r="C81" s="97">
        <v>335000000</v>
      </c>
      <c r="D81" s="97">
        <v>521377082</v>
      </c>
      <c r="E81" s="97">
        <v>521377082</v>
      </c>
      <c r="F81" s="144">
        <f t="shared" si="1"/>
        <v>100</v>
      </c>
      <c r="H81" s="407"/>
    </row>
    <row r="82" spans="1:8" s="147" customFormat="1" ht="12" customHeight="1" thickBot="1" x14ac:dyDescent="0.25">
      <c r="A82" s="14" t="s">
        <v>291</v>
      </c>
      <c r="B82" s="150" t="s">
        <v>267</v>
      </c>
      <c r="C82" s="97"/>
      <c r="D82" s="97"/>
      <c r="E82" s="97"/>
      <c r="F82" s="144"/>
      <c r="H82" s="407"/>
    </row>
    <row r="83" spans="1:8" s="147" customFormat="1" ht="12" customHeight="1" thickBot="1" x14ac:dyDescent="0.25">
      <c r="A83" s="151" t="s">
        <v>268</v>
      </c>
      <c r="B83" s="87" t="s">
        <v>269</v>
      </c>
      <c r="C83" s="92">
        <f>SUM(C84:C86)</f>
        <v>0</v>
      </c>
      <c r="D83" s="92">
        <f>SUM(D84:D86)</f>
        <v>15273016</v>
      </c>
      <c r="E83" s="92">
        <f>E84</f>
        <v>15273016</v>
      </c>
      <c r="F83" s="618">
        <f t="shared" si="1"/>
        <v>100</v>
      </c>
      <c r="H83" s="397"/>
    </row>
    <row r="84" spans="1:8" s="147" customFormat="1" ht="12" customHeight="1" x14ac:dyDescent="0.2">
      <c r="A84" s="13" t="s">
        <v>292</v>
      </c>
      <c r="B84" s="148" t="s">
        <v>270</v>
      </c>
      <c r="C84" s="97"/>
      <c r="D84" s="97">
        <v>15273016</v>
      </c>
      <c r="E84" s="97">
        <v>15273016</v>
      </c>
      <c r="F84" s="144">
        <f t="shared" si="1"/>
        <v>100</v>
      </c>
      <c r="H84" s="407"/>
    </row>
    <row r="85" spans="1:8" s="147" customFormat="1" ht="12" customHeight="1" x14ac:dyDescent="0.2">
      <c r="A85" s="12" t="s">
        <v>293</v>
      </c>
      <c r="B85" s="149" t="s">
        <v>271</v>
      </c>
      <c r="C85" s="97"/>
      <c r="D85" s="97"/>
      <c r="E85" s="97"/>
      <c r="F85" s="144"/>
      <c r="H85" s="407"/>
    </row>
    <row r="86" spans="1:8" s="147" customFormat="1" ht="12" customHeight="1" thickBot="1" x14ac:dyDescent="0.25">
      <c r="A86" s="14" t="s">
        <v>294</v>
      </c>
      <c r="B86" s="150" t="s">
        <v>272</v>
      </c>
      <c r="C86" s="97"/>
      <c r="D86" s="97"/>
      <c r="E86" s="97"/>
      <c r="F86" s="144"/>
      <c r="H86" s="407"/>
    </row>
    <row r="87" spans="1:8" s="147" customFormat="1" ht="12" customHeight="1" thickBot="1" x14ac:dyDescent="0.25">
      <c r="A87" s="151" t="s">
        <v>273</v>
      </c>
      <c r="B87" s="87" t="s">
        <v>295</v>
      </c>
      <c r="C87" s="92">
        <f>SUM(C88:C91)</f>
        <v>0</v>
      </c>
      <c r="D87" s="92">
        <f>SUM(D88:D91)</f>
        <v>0</v>
      </c>
      <c r="E87" s="92"/>
      <c r="F87" s="618"/>
      <c r="H87" s="397"/>
    </row>
    <row r="88" spans="1:8" s="147" customFormat="1" ht="12" customHeight="1" x14ac:dyDescent="0.2">
      <c r="A88" s="153" t="s">
        <v>274</v>
      </c>
      <c r="B88" s="148" t="s">
        <v>275</v>
      </c>
      <c r="C88" s="97"/>
      <c r="D88" s="97"/>
      <c r="E88" s="97"/>
      <c r="F88" s="144"/>
      <c r="H88" s="407"/>
    </row>
    <row r="89" spans="1:8" s="147" customFormat="1" ht="12" customHeight="1" x14ac:dyDescent="0.2">
      <c r="A89" s="154" t="s">
        <v>276</v>
      </c>
      <c r="B89" s="149" t="s">
        <v>277</v>
      </c>
      <c r="C89" s="97"/>
      <c r="D89" s="97"/>
      <c r="E89" s="97"/>
      <c r="F89" s="144"/>
      <c r="H89" s="407"/>
    </row>
    <row r="90" spans="1:8" s="147" customFormat="1" ht="12" customHeight="1" x14ac:dyDescent="0.2">
      <c r="A90" s="154" t="s">
        <v>278</v>
      </c>
      <c r="B90" s="149" t="s">
        <v>279</v>
      </c>
      <c r="C90" s="97"/>
      <c r="D90" s="97"/>
      <c r="E90" s="97"/>
      <c r="F90" s="144"/>
      <c r="H90" s="407"/>
    </row>
    <row r="91" spans="1:8" s="147" customFormat="1" ht="12" customHeight="1" thickBot="1" x14ac:dyDescent="0.3">
      <c r="A91" s="155" t="s">
        <v>280</v>
      </c>
      <c r="B91" s="150" t="s">
        <v>281</v>
      </c>
      <c r="C91" s="97"/>
      <c r="D91" s="97"/>
      <c r="E91" s="97"/>
      <c r="F91" s="144"/>
      <c r="G91" s="136"/>
      <c r="H91" s="407"/>
    </row>
    <row r="92" spans="1:8" s="147" customFormat="1" ht="13.5" customHeight="1" thickBot="1" x14ac:dyDescent="0.3">
      <c r="A92" s="151" t="s">
        <v>282</v>
      </c>
      <c r="B92" s="87" t="s">
        <v>283</v>
      </c>
      <c r="C92" s="183"/>
      <c r="D92" s="183"/>
      <c r="E92" s="183"/>
      <c r="F92" s="618"/>
      <c r="G92" s="136"/>
      <c r="H92" s="408"/>
    </row>
    <row r="93" spans="1:8" s="147" customFormat="1" ht="15.75" customHeight="1" thickBot="1" x14ac:dyDescent="0.3">
      <c r="A93" s="151" t="s">
        <v>284</v>
      </c>
      <c r="B93" s="156" t="s">
        <v>285</v>
      </c>
      <c r="C93" s="98">
        <v>785000000</v>
      </c>
      <c r="D93" s="98">
        <f>D71+D75+D80+D83+D87+D92</f>
        <v>1096650098</v>
      </c>
      <c r="E93" s="98">
        <f>E75+E80+E83</f>
        <v>1046650098</v>
      </c>
      <c r="F93" s="618">
        <f t="shared" si="1"/>
        <v>95.440660599840655</v>
      </c>
      <c r="G93" s="136"/>
      <c r="H93" s="405"/>
    </row>
    <row r="94" spans="1:8" s="147" customFormat="1" ht="15.75" customHeight="1" thickBot="1" x14ac:dyDescent="0.25">
      <c r="A94" s="157" t="s">
        <v>298</v>
      </c>
      <c r="B94" s="158" t="s">
        <v>286</v>
      </c>
      <c r="C94" s="98">
        <f>C70+C93</f>
        <v>2080930643</v>
      </c>
      <c r="D94" s="98">
        <v>2631240800</v>
      </c>
      <c r="E94" s="98">
        <f>E70+E93</f>
        <v>2022588727</v>
      </c>
      <c r="F94" s="618">
        <f t="shared" si="1"/>
        <v>76.868248888509171</v>
      </c>
      <c r="G94" s="146"/>
      <c r="H94" s="405"/>
    </row>
    <row r="95" spans="1:8" s="147" customFormat="1" ht="13.5" customHeight="1" x14ac:dyDescent="0.25">
      <c r="A95" s="3"/>
      <c r="B95" s="4"/>
      <c r="C95" s="4"/>
      <c r="D95" s="99"/>
      <c r="E95" s="4"/>
      <c r="F95" s="99"/>
      <c r="G95" s="136"/>
      <c r="H95" s="405"/>
    </row>
    <row r="96" spans="1:8" s="147" customFormat="1" ht="30" customHeight="1" x14ac:dyDescent="0.25">
      <c r="A96" s="1266" t="s">
        <v>79</v>
      </c>
      <c r="B96" s="1266"/>
      <c r="C96" s="1266"/>
      <c r="D96" s="136"/>
      <c r="E96" s="136"/>
      <c r="F96" s="136"/>
      <c r="G96" s="136"/>
      <c r="H96" s="405"/>
    </row>
    <row r="97" spans="1:8" s="147" customFormat="1" ht="16.5" customHeight="1" thickBot="1" x14ac:dyDescent="0.3">
      <c r="A97" s="1267" t="s">
        <v>134</v>
      </c>
      <c r="B97" s="1267"/>
      <c r="C97" s="602"/>
      <c r="D97" s="413"/>
      <c r="E97" s="602"/>
      <c r="F97" s="413"/>
      <c r="G97" s="136"/>
    </row>
    <row r="98" spans="1:8" ht="36.75" thickBot="1" x14ac:dyDescent="0.3">
      <c r="A98" s="21" t="s">
        <v>98</v>
      </c>
      <c r="B98" s="22" t="s">
        <v>80</v>
      </c>
      <c r="C98" s="29" t="s">
        <v>1014</v>
      </c>
      <c r="D98" s="29" t="s">
        <v>1015</v>
      </c>
      <c r="E98" s="29" t="s">
        <v>794</v>
      </c>
      <c r="F98" s="29" t="s">
        <v>795</v>
      </c>
    </row>
    <row r="99" spans="1:8" ht="16.5" customHeight="1" thickBot="1" x14ac:dyDescent="0.3">
      <c r="A99" s="26">
        <v>1</v>
      </c>
      <c r="B99" s="27">
        <v>2</v>
      </c>
      <c r="C99" s="410">
        <v>3</v>
      </c>
      <c r="D99" s="410">
        <v>4</v>
      </c>
      <c r="E99" s="410">
        <v>5</v>
      </c>
      <c r="F99" s="410">
        <v>6</v>
      </c>
    </row>
    <row r="100" spans="1:8" ht="16.5" thickBot="1" x14ac:dyDescent="0.3">
      <c r="A100" s="20" t="s">
        <v>51</v>
      </c>
      <c r="B100" s="25" t="s">
        <v>301</v>
      </c>
      <c r="C100" s="415">
        <v>667958318</v>
      </c>
      <c r="D100" s="415">
        <v>827303936</v>
      </c>
      <c r="E100" s="415">
        <f>SUM(E101:E105)</f>
        <v>806468352</v>
      </c>
      <c r="F100" s="415">
        <f>E100*100/D100</f>
        <v>97.481507932775017</v>
      </c>
      <c r="H100" s="402"/>
    </row>
    <row r="101" spans="1:8" s="146" customFormat="1" ht="12" customHeight="1" x14ac:dyDescent="0.25">
      <c r="A101" s="15" t="s">
        <v>110</v>
      </c>
      <c r="B101" s="8" t="s">
        <v>81</v>
      </c>
      <c r="C101" s="414">
        <v>218964939</v>
      </c>
      <c r="D101" s="568">
        <v>246838446</v>
      </c>
      <c r="E101" s="414">
        <v>241450576</v>
      </c>
      <c r="F101" s="568">
        <f>E101/D101*100</f>
        <v>97.817248452455416</v>
      </c>
      <c r="G101" s="136"/>
      <c r="H101" s="403"/>
    </row>
    <row r="102" spans="1:8" ht="12" customHeight="1" x14ac:dyDescent="0.25">
      <c r="A102" s="12" t="s">
        <v>111</v>
      </c>
      <c r="B102" s="6" t="s">
        <v>151</v>
      </c>
      <c r="C102" s="85">
        <v>48533577</v>
      </c>
      <c r="D102" s="441">
        <v>54093149</v>
      </c>
      <c r="E102" s="85">
        <v>49559533</v>
      </c>
      <c r="F102" s="441">
        <f t="shared" ref="F102:F139" si="2">E102/D102*100</f>
        <v>91.618872105227226</v>
      </c>
      <c r="H102" s="397"/>
    </row>
    <row r="103" spans="1:8" ht="12" customHeight="1" x14ac:dyDescent="0.25">
      <c r="A103" s="12" t="s">
        <v>112</v>
      </c>
      <c r="B103" s="6" t="s">
        <v>129</v>
      </c>
      <c r="C103" s="86">
        <v>236164202</v>
      </c>
      <c r="D103" s="441">
        <v>346187906</v>
      </c>
      <c r="E103" s="86">
        <v>339563929</v>
      </c>
      <c r="F103" s="441">
        <f t="shared" si="2"/>
        <v>98.086594914150467</v>
      </c>
      <c r="H103" s="404"/>
    </row>
    <row r="104" spans="1:8" ht="12" customHeight="1" x14ac:dyDescent="0.25">
      <c r="A104" s="12" t="s">
        <v>113</v>
      </c>
      <c r="B104" s="6" t="s">
        <v>152</v>
      </c>
      <c r="C104" s="86">
        <v>4800000</v>
      </c>
      <c r="D104" s="441">
        <v>5230250</v>
      </c>
      <c r="E104" s="86">
        <v>2730250</v>
      </c>
      <c r="F104" s="441">
        <f t="shared" si="2"/>
        <v>52.201137612924811</v>
      </c>
      <c r="H104" s="404"/>
    </row>
    <row r="105" spans="1:8" ht="12" customHeight="1" x14ac:dyDescent="0.25">
      <c r="A105" s="12" t="s">
        <v>121</v>
      </c>
      <c r="B105" s="5" t="s">
        <v>153</v>
      </c>
      <c r="C105" s="86">
        <v>159495600</v>
      </c>
      <c r="D105" s="441">
        <v>174774615</v>
      </c>
      <c r="E105" s="86">
        <v>173164064</v>
      </c>
      <c r="F105" s="441">
        <f t="shared" si="2"/>
        <v>99.078498327689061</v>
      </c>
      <c r="H105" s="404"/>
    </row>
    <row r="106" spans="1:8" ht="12" customHeight="1" x14ac:dyDescent="0.25">
      <c r="A106" s="12" t="s">
        <v>114</v>
      </c>
      <c r="B106" s="6" t="s">
        <v>302</v>
      </c>
      <c r="C106" s="86"/>
      <c r="D106" s="86"/>
      <c r="E106" s="86"/>
      <c r="F106" s="441"/>
      <c r="H106" s="404"/>
    </row>
    <row r="107" spans="1:8" ht="12" customHeight="1" x14ac:dyDescent="0.25">
      <c r="A107" s="12" t="s">
        <v>115</v>
      </c>
      <c r="B107" s="52" t="s">
        <v>303</v>
      </c>
      <c r="C107" s="86"/>
      <c r="D107" s="86"/>
      <c r="E107" s="86"/>
      <c r="F107" s="441"/>
      <c r="H107" s="404"/>
    </row>
    <row r="108" spans="1:8" ht="12" customHeight="1" x14ac:dyDescent="0.25">
      <c r="A108" s="12" t="s">
        <v>122</v>
      </c>
      <c r="B108" s="53" t="s">
        <v>304</v>
      </c>
      <c r="C108" s="86"/>
      <c r="D108" s="86"/>
      <c r="E108" s="86"/>
      <c r="F108" s="441"/>
      <c r="H108" s="404"/>
    </row>
    <row r="109" spans="1:8" ht="12" customHeight="1" x14ac:dyDescent="0.25">
      <c r="A109" s="12" t="s">
        <v>123</v>
      </c>
      <c r="B109" s="53" t="s">
        <v>305</v>
      </c>
      <c r="C109" s="86"/>
      <c r="D109" s="86"/>
      <c r="E109" s="86"/>
      <c r="F109" s="441"/>
      <c r="H109" s="404"/>
    </row>
    <row r="110" spans="1:8" ht="12" customHeight="1" x14ac:dyDescent="0.25">
      <c r="A110" s="12" t="s">
        <v>124</v>
      </c>
      <c r="B110" s="52" t="s">
        <v>444</v>
      </c>
      <c r="C110" s="86">
        <v>155295600</v>
      </c>
      <c r="D110" s="86">
        <v>169079615</v>
      </c>
      <c r="E110" s="86">
        <v>167779064</v>
      </c>
      <c r="F110" s="441">
        <f t="shared" si="2"/>
        <v>99.230805558671278</v>
      </c>
      <c r="H110" s="404"/>
    </row>
    <row r="111" spans="1:8" ht="12" customHeight="1" x14ac:dyDescent="0.25">
      <c r="A111" s="12" t="s">
        <v>125</v>
      </c>
      <c r="B111" s="52" t="s">
        <v>821</v>
      </c>
      <c r="C111" s="86">
        <v>1000000</v>
      </c>
      <c r="D111" s="86">
        <v>975000</v>
      </c>
      <c r="E111" s="86">
        <v>690000</v>
      </c>
      <c r="F111" s="441"/>
      <c r="H111" s="404"/>
    </row>
    <row r="112" spans="1:8" ht="12" customHeight="1" x14ac:dyDescent="0.25">
      <c r="A112" s="12" t="s">
        <v>127</v>
      </c>
      <c r="B112" s="53" t="s">
        <v>308</v>
      </c>
      <c r="C112" s="86"/>
      <c r="D112" s="86"/>
      <c r="E112" s="86"/>
      <c r="F112" s="441"/>
      <c r="H112" s="404"/>
    </row>
    <row r="113" spans="1:8" ht="12" customHeight="1" x14ac:dyDescent="0.25">
      <c r="A113" s="11" t="s">
        <v>154</v>
      </c>
      <c r="B113" s="54" t="s">
        <v>822</v>
      </c>
      <c r="C113" s="86"/>
      <c r="D113" s="86"/>
      <c r="E113" s="86"/>
      <c r="F113" s="441"/>
      <c r="H113" s="404"/>
    </row>
    <row r="114" spans="1:8" ht="12" customHeight="1" x14ac:dyDescent="0.25">
      <c r="A114" s="12" t="s">
        <v>299</v>
      </c>
      <c r="B114" s="53" t="s">
        <v>823</v>
      </c>
      <c r="C114" s="86"/>
      <c r="D114" s="86"/>
      <c r="E114" s="86"/>
      <c r="F114" s="441"/>
      <c r="H114" s="404"/>
    </row>
    <row r="115" spans="1:8" ht="12" customHeight="1" thickBot="1" x14ac:dyDescent="0.3">
      <c r="A115" s="16" t="s">
        <v>300</v>
      </c>
      <c r="B115" s="611" t="s">
        <v>311</v>
      </c>
      <c r="C115" s="612">
        <v>3200000</v>
      </c>
      <c r="D115" s="86">
        <v>4720000</v>
      </c>
      <c r="E115" s="612">
        <v>4695000</v>
      </c>
      <c r="F115" s="441">
        <f t="shared" si="2"/>
        <v>99.470338983050837</v>
      </c>
      <c r="H115" s="404"/>
    </row>
    <row r="116" spans="1:8" ht="12" customHeight="1" thickBot="1" x14ac:dyDescent="0.3">
      <c r="A116" s="18" t="s">
        <v>52</v>
      </c>
      <c r="B116" s="24" t="s">
        <v>312</v>
      </c>
      <c r="C116" s="567">
        <v>1027968735</v>
      </c>
      <c r="D116" s="567">
        <v>1129481102</v>
      </c>
      <c r="E116" s="567">
        <f>E117+E119+E121</f>
        <v>327558163</v>
      </c>
      <c r="F116" s="614">
        <f t="shared" si="2"/>
        <v>29.000765255831613</v>
      </c>
      <c r="H116" s="404"/>
    </row>
    <row r="117" spans="1:8" ht="12" customHeight="1" x14ac:dyDescent="0.25">
      <c r="A117" s="13" t="s">
        <v>116</v>
      </c>
      <c r="B117" s="6" t="s">
        <v>824</v>
      </c>
      <c r="C117" s="613">
        <v>961604956</v>
      </c>
      <c r="D117" s="613">
        <v>1041266194</v>
      </c>
      <c r="E117" s="613">
        <v>278591016</v>
      </c>
      <c r="F117" s="441">
        <f t="shared" si="2"/>
        <v>26.755023605423993</v>
      </c>
      <c r="H117" s="404"/>
    </row>
    <row r="118" spans="1:8" ht="12" customHeight="1" x14ac:dyDescent="0.25">
      <c r="A118" s="13" t="s">
        <v>117</v>
      </c>
      <c r="B118" s="10" t="s">
        <v>316</v>
      </c>
      <c r="C118" s="613"/>
      <c r="D118" s="613"/>
      <c r="E118" s="613"/>
      <c r="F118" s="441"/>
      <c r="H118" s="397"/>
    </row>
    <row r="119" spans="1:8" ht="12" customHeight="1" x14ac:dyDescent="0.25">
      <c r="A119" s="13" t="s">
        <v>118</v>
      </c>
      <c r="B119" s="10" t="s">
        <v>155</v>
      </c>
      <c r="C119" s="85">
        <v>63363779</v>
      </c>
      <c r="D119" s="613">
        <v>85214908</v>
      </c>
      <c r="E119" s="85">
        <v>48967147</v>
      </c>
      <c r="F119" s="441">
        <f t="shared" si="2"/>
        <v>57.463122532503355</v>
      </c>
      <c r="H119" s="404"/>
    </row>
    <row r="120" spans="1:8" ht="12" customHeight="1" x14ac:dyDescent="0.25">
      <c r="A120" s="13" t="s">
        <v>119</v>
      </c>
      <c r="B120" s="10" t="s">
        <v>317</v>
      </c>
      <c r="C120" s="85"/>
      <c r="D120" s="613"/>
      <c r="E120" s="85"/>
      <c r="F120" s="441"/>
      <c r="H120" s="404"/>
    </row>
    <row r="121" spans="1:8" ht="12" customHeight="1" x14ac:dyDescent="0.25">
      <c r="A121" s="13" t="s">
        <v>120</v>
      </c>
      <c r="B121" s="89" t="s">
        <v>173</v>
      </c>
      <c r="C121" s="85"/>
      <c r="D121" s="613"/>
      <c r="E121" s="85"/>
      <c r="F121" s="441"/>
      <c r="H121" s="404"/>
    </row>
    <row r="122" spans="1:8" ht="12" customHeight="1" x14ac:dyDescent="0.25">
      <c r="A122" s="13" t="s">
        <v>126</v>
      </c>
      <c r="B122" s="88" t="s">
        <v>401</v>
      </c>
      <c r="C122" s="85"/>
      <c r="D122" s="613"/>
      <c r="E122" s="85"/>
      <c r="F122" s="441"/>
      <c r="H122" s="404"/>
    </row>
    <row r="123" spans="1:8" ht="12" customHeight="1" x14ac:dyDescent="0.25">
      <c r="A123" s="13" t="s">
        <v>128</v>
      </c>
      <c r="B123" s="145" t="s">
        <v>322</v>
      </c>
      <c r="C123" s="85"/>
      <c r="D123" s="613"/>
      <c r="E123" s="85"/>
      <c r="F123" s="441"/>
      <c r="H123" s="404"/>
    </row>
    <row r="124" spans="1:8" ht="12" customHeight="1" x14ac:dyDescent="0.25">
      <c r="A124" s="13" t="s">
        <v>156</v>
      </c>
      <c r="B124" s="53">
        <v>241450576</v>
      </c>
      <c r="C124" s="85"/>
      <c r="D124" s="613"/>
      <c r="E124" s="85"/>
      <c r="F124" s="441"/>
      <c r="H124" s="404"/>
    </row>
    <row r="125" spans="1:8" ht="12" customHeight="1" x14ac:dyDescent="0.25">
      <c r="A125" s="13" t="s">
        <v>157</v>
      </c>
      <c r="B125" s="53">
        <v>46416123</v>
      </c>
      <c r="C125" s="85"/>
      <c r="D125" s="613"/>
      <c r="E125" s="85"/>
      <c r="F125" s="441"/>
      <c r="H125" s="404"/>
    </row>
    <row r="126" spans="1:8" ht="11.25" customHeight="1" x14ac:dyDescent="0.25">
      <c r="A126" s="13" t="s">
        <v>158</v>
      </c>
      <c r="B126" s="53">
        <v>325309259</v>
      </c>
      <c r="C126" s="85"/>
      <c r="D126" s="613"/>
      <c r="E126" s="85"/>
      <c r="F126" s="441"/>
      <c r="H126" s="404"/>
    </row>
    <row r="127" spans="1:8" ht="12" customHeight="1" x14ac:dyDescent="0.25">
      <c r="A127" s="13" t="s">
        <v>313</v>
      </c>
      <c r="B127" s="53" t="s">
        <v>308</v>
      </c>
      <c r="C127" s="85"/>
      <c r="D127" s="613"/>
      <c r="E127" s="85"/>
      <c r="F127" s="441"/>
      <c r="H127" s="404"/>
    </row>
    <row r="128" spans="1:8" ht="12" customHeight="1" x14ac:dyDescent="0.25">
      <c r="A128" s="13" t="s">
        <v>314</v>
      </c>
      <c r="B128" s="53" t="s">
        <v>319</v>
      </c>
      <c r="C128" s="85"/>
      <c r="D128" s="613"/>
      <c r="E128" s="85"/>
      <c r="F128" s="441"/>
      <c r="H128" s="404"/>
    </row>
    <row r="129" spans="1:8" ht="12" customHeight="1" thickBot="1" x14ac:dyDescent="0.3">
      <c r="A129" s="11" t="s">
        <v>315</v>
      </c>
      <c r="B129" s="53" t="s">
        <v>445</v>
      </c>
      <c r="C129" s="86">
        <v>3000000</v>
      </c>
      <c r="D129" s="613">
        <v>3000000</v>
      </c>
      <c r="E129" s="86"/>
      <c r="F129" s="441">
        <f t="shared" si="2"/>
        <v>0</v>
      </c>
      <c r="H129" s="404"/>
    </row>
    <row r="130" spans="1:8" ht="12" customHeight="1" thickBot="1" x14ac:dyDescent="0.3">
      <c r="A130" s="18" t="s">
        <v>53</v>
      </c>
      <c r="B130" s="50" t="s">
        <v>323</v>
      </c>
      <c r="C130" s="567">
        <v>369943056</v>
      </c>
      <c r="D130" s="567">
        <v>593819612</v>
      </c>
      <c r="E130" s="567"/>
      <c r="F130" s="614">
        <f t="shared" si="2"/>
        <v>0</v>
      </c>
      <c r="H130" s="404"/>
    </row>
    <row r="131" spans="1:8" x14ac:dyDescent="0.25">
      <c r="A131" s="13" t="s">
        <v>99</v>
      </c>
      <c r="B131" s="7" t="s">
        <v>88</v>
      </c>
      <c r="C131" s="613">
        <v>369943056</v>
      </c>
      <c r="D131" s="613">
        <v>593819612</v>
      </c>
      <c r="E131" s="613"/>
      <c r="F131" s="441">
        <f t="shared" si="2"/>
        <v>0</v>
      </c>
      <c r="H131" s="404"/>
    </row>
    <row r="132" spans="1:8" ht="12" customHeight="1" thickBot="1" x14ac:dyDescent="0.3">
      <c r="A132" s="14" t="s">
        <v>100</v>
      </c>
      <c r="B132" s="10" t="s">
        <v>89</v>
      </c>
      <c r="C132" s="86"/>
      <c r="D132" s="613"/>
      <c r="E132" s="86"/>
      <c r="F132" s="441"/>
      <c r="H132" s="397"/>
    </row>
    <row r="133" spans="1:8" ht="12" customHeight="1" thickBot="1" x14ac:dyDescent="0.3">
      <c r="A133" s="18" t="s">
        <v>54</v>
      </c>
      <c r="B133" s="50" t="s">
        <v>324</v>
      </c>
      <c r="C133" s="567">
        <v>2065870109</v>
      </c>
      <c r="D133" s="567">
        <v>2550604650</v>
      </c>
      <c r="E133" s="567">
        <f>E116+E100</f>
        <v>1134026515</v>
      </c>
      <c r="F133" s="614">
        <f t="shared" si="2"/>
        <v>44.461085531228839</v>
      </c>
      <c r="H133" s="404"/>
    </row>
    <row r="134" spans="1:8" ht="12" customHeight="1" thickBot="1" x14ac:dyDescent="0.3">
      <c r="A134" s="18" t="s">
        <v>55</v>
      </c>
      <c r="B134" s="50" t="s">
        <v>325</v>
      </c>
      <c r="C134" s="567"/>
      <c r="D134" s="567"/>
      <c r="E134" s="567"/>
      <c r="F134" s="614"/>
      <c r="H134" s="404"/>
    </row>
    <row r="135" spans="1:8" ht="12" customHeight="1" x14ac:dyDescent="0.25">
      <c r="A135" s="13" t="s">
        <v>103</v>
      </c>
      <c r="B135" s="7" t="s">
        <v>326</v>
      </c>
      <c r="C135" s="85"/>
      <c r="D135" s="85"/>
      <c r="E135" s="85"/>
      <c r="F135" s="441"/>
      <c r="H135" s="404"/>
    </row>
    <row r="136" spans="1:8" ht="12" customHeight="1" x14ac:dyDescent="0.25">
      <c r="A136" s="13" t="s">
        <v>104</v>
      </c>
      <c r="B136" s="7" t="s">
        <v>327</v>
      </c>
      <c r="C136" s="85"/>
      <c r="D136" s="85"/>
      <c r="E136" s="85"/>
      <c r="F136" s="441"/>
      <c r="H136" s="397"/>
    </row>
    <row r="137" spans="1:8" ht="12" customHeight="1" thickBot="1" x14ac:dyDescent="0.3">
      <c r="A137" s="11" t="s">
        <v>105</v>
      </c>
      <c r="B137" s="5" t="s">
        <v>328</v>
      </c>
      <c r="C137" s="85"/>
      <c r="D137" s="85"/>
      <c r="E137" s="85"/>
      <c r="F137" s="441"/>
      <c r="H137" s="397"/>
    </row>
    <row r="138" spans="1:8" ht="12" customHeight="1" thickBot="1" x14ac:dyDescent="0.3">
      <c r="A138" s="18" t="s">
        <v>56</v>
      </c>
      <c r="B138" s="50" t="s">
        <v>365</v>
      </c>
      <c r="C138" s="567"/>
      <c r="D138" s="567">
        <v>61031908</v>
      </c>
      <c r="E138" s="567">
        <f>E139</f>
        <v>61031908</v>
      </c>
      <c r="F138" s="614">
        <f t="shared" si="2"/>
        <v>100</v>
      </c>
      <c r="H138" s="404"/>
    </row>
    <row r="139" spans="1:8" ht="12" customHeight="1" x14ac:dyDescent="0.25">
      <c r="A139" s="13" t="s">
        <v>106</v>
      </c>
      <c r="B139" s="7" t="s">
        <v>329</v>
      </c>
      <c r="C139" s="85"/>
      <c r="D139" s="85">
        <v>61031908</v>
      </c>
      <c r="E139" s="85">
        <v>61031908</v>
      </c>
      <c r="F139" s="441">
        <f t="shared" si="2"/>
        <v>100</v>
      </c>
      <c r="H139" s="404"/>
    </row>
    <row r="140" spans="1:8" ht="12" customHeight="1" x14ac:dyDescent="0.25">
      <c r="A140" s="13" t="s">
        <v>107</v>
      </c>
      <c r="B140" s="7" t="s">
        <v>330</v>
      </c>
      <c r="C140" s="85"/>
      <c r="D140" s="85"/>
      <c r="E140" s="85"/>
      <c r="F140" s="441"/>
      <c r="H140" s="404"/>
    </row>
    <row r="141" spans="1:8" ht="12" customHeight="1" x14ac:dyDescent="0.25">
      <c r="A141" s="13" t="s">
        <v>233</v>
      </c>
      <c r="B141" s="7" t="s">
        <v>331</v>
      </c>
      <c r="C141" s="85"/>
      <c r="D141" s="85"/>
      <c r="E141" s="85"/>
      <c r="F141" s="85"/>
      <c r="H141" s="397"/>
    </row>
    <row r="142" spans="1:8" ht="12" customHeight="1" thickBot="1" x14ac:dyDescent="0.3">
      <c r="A142" s="11" t="s">
        <v>234</v>
      </c>
      <c r="B142" s="5" t="s">
        <v>332</v>
      </c>
      <c r="C142" s="85"/>
      <c r="D142" s="85"/>
      <c r="E142" s="85"/>
      <c r="F142" s="85"/>
      <c r="H142" s="404"/>
    </row>
    <row r="143" spans="1:8" ht="12" customHeight="1" thickBot="1" x14ac:dyDescent="0.3">
      <c r="A143" s="18" t="s">
        <v>57</v>
      </c>
      <c r="B143" s="50" t="s">
        <v>333</v>
      </c>
      <c r="C143" s="614">
        <v>15060534</v>
      </c>
      <c r="D143" s="614">
        <v>19604242</v>
      </c>
      <c r="E143" s="614">
        <f>E144+E145</f>
        <v>19604242</v>
      </c>
      <c r="F143" s="614">
        <f>+F144+F145+F146+F147</f>
        <v>200</v>
      </c>
      <c r="H143" s="404"/>
    </row>
    <row r="144" spans="1:8" ht="12" customHeight="1" x14ac:dyDescent="0.25">
      <c r="A144" s="13" t="s">
        <v>108</v>
      </c>
      <c r="B144" s="7" t="s">
        <v>334</v>
      </c>
      <c r="C144" s="85"/>
      <c r="D144" s="85">
        <v>4543708</v>
      </c>
      <c r="E144" s="85">
        <v>4543708</v>
      </c>
      <c r="F144" s="85">
        <f>E144/D144*100</f>
        <v>100</v>
      </c>
      <c r="H144" s="404"/>
    </row>
    <row r="145" spans="1:11" ht="12" customHeight="1" x14ac:dyDescent="0.25">
      <c r="A145" s="13" t="s">
        <v>109</v>
      </c>
      <c r="B145" s="7" t="s">
        <v>344</v>
      </c>
      <c r="C145" s="85">
        <v>15060534</v>
      </c>
      <c r="D145" s="85">
        <v>15060534</v>
      </c>
      <c r="E145" s="85">
        <v>15060534</v>
      </c>
      <c r="F145" s="85">
        <f>E145/D145*100</f>
        <v>100</v>
      </c>
      <c r="H145" s="404"/>
    </row>
    <row r="146" spans="1:11" ht="12" customHeight="1" x14ac:dyDescent="0.25">
      <c r="A146" s="13" t="s">
        <v>245</v>
      </c>
      <c r="B146" s="7" t="s">
        <v>826</v>
      </c>
      <c r="C146" s="85"/>
      <c r="D146" s="85"/>
      <c r="E146" s="85"/>
      <c r="F146" s="85"/>
      <c r="H146" s="405"/>
    </row>
    <row r="147" spans="1:11" ht="12" customHeight="1" thickBot="1" x14ac:dyDescent="0.3">
      <c r="A147" s="11" t="s">
        <v>246</v>
      </c>
      <c r="B147" s="5" t="s">
        <v>827</v>
      </c>
      <c r="C147" s="85"/>
      <c r="D147" s="85"/>
      <c r="E147" s="85"/>
      <c r="F147" s="86"/>
      <c r="H147" s="404"/>
    </row>
    <row r="148" spans="1:11" ht="12" customHeight="1" thickBot="1" x14ac:dyDescent="0.3">
      <c r="A148" s="18" t="s">
        <v>58</v>
      </c>
      <c r="B148" s="50" t="s">
        <v>337</v>
      </c>
      <c r="C148" s="615"/>
      <c r="D148" s="615"/>
      <c r="E148" s="615"/>
      <c r="F148" s="1249"/>
      <c r="G148" s="161"/>
      <c r="H148" s="404"/>
    </row>
    <row r="149" spans="1:11" ht="12" customHeight="1" x14ac:dyDescent="0.25">
      <c r="A149" s="13" t="s">
        <v>149</v>
      </c>
      <c r="B149" s="7" t="s">
        <v>338</v>
      </c>
      <c r="C149" s="85"/>
      <c r="D149" s="85"/>
      <c r="E149" s="85"/>
      <c r="F149" s="613"/>
      <c r="G149" s="147"/>
      <c r="H149" s="404"/>
    </row>
    <row r="150" spans="1:11" ht="12" customHeight="1" x14ac:dyDescent="0.25">
      <c r="A150" s="13" t="s">
        <v>150</v>
      </c>
      <c r="B150" s="7" t="s">
        <v>339</v>
      </c>
      <c r="C150" s="85"/>
      <c r="D150" s="85"/>
      <c r="E150" s="85"/>
      <c r="F150" s="85"/>
      <c r="H150" s="404"/>
    </row>
    <row r="151" spans="1:11" ht="12" customHeight="1" x14ac:dyDescent="0.25">
      <c r="A151" s="13" t="s">
        <v>172</v>
      </c>
      <c r="B151" s="7" t="s">
        <v>340</v>
      </c>
      <c r="C151" s="85"/>
      <c r="D151" s="85"/>
      <c r="E151" s="85"/>
      <c r="F151" s="85"/>
      <c r="H151" s="409"/>
    </row>
    <row r="152" spans="1:11" ht="12" customHeight="1" thickBot="1" x14ac:dyDescent="0.3">
      <c r="A152" s="13" t="s">
        <v>248</v>
      </c>
      <c r="B152" s="7" t="s">
        <v>341</v>
      </c>
      <c r="C152" s="85"/>
      <c r="D152" s="85"/>
      <c r="E152" s="85"/>
      <c r="F152" s="86"/>
      <c r="H152" s="404"/>
    </row>
    <row r="153" spans="1:11" ht="12" customHeight="1" thickBot="1" x14ac:dyDescent="0.3">
      <c r="A153" s="18" t="s">
        <v>59</v>
      </c>
      <c r="B153" s="50" t="s">
        <v>342</v>
      </c>
      <c r="C153" s="566">
        <f t="shared" ref="C153:D153" si="3">C138+C143</f>
        <v>15060534</v>
      </c>
      <c r="D153" s="566">
        <f t="shared" si="3"/>
        <v>80636150</v>
      </c>
      <c r="E153" s="566">
        <f>E138+E143</f>
        <v>80636150</v>
      </c>
      <c r="F153" s="1249">
        <f t="shared" ref="F153" si="4">E153/D153*100</f>
        <v>100</v>
      </c>
      <c r="H153" s="404"/>
    </row>
    <row r="154" spans="1:11" ht="12" customHeight="1" thickBot="1" x14ac:dyDescent="0.3">
      <c r="A154" s="1033"/>
      <c r="B154" s="400" t="s">
        <v>948</v>
      </c>
      <c r="C154" s="999"/>
      <c r="D154" s="999"/>
      <c r="E154" s="999">
        <v>807926062</v>
      </c>
      <c r="F154" s="566"/>
      <c r="H154" s="404"/>
    </row>
    <row r="155" spans="1:11" ht="12" customHeight="1" thickBot="1" x14ac:dyDescent="0.3">
      <c r="A155" s="1033"/>
      <c r="B155" s="400" t="s">
        <v>947</v>
      </c>
      <c r="C155" s="999">
        <v>15060534</v>
      </c>
      <c r="D155" s="999">
        <v>80636150</v>
      </c>
      <c r="E155" s="999"/>
      <c r="F155" s="566"/>
      <c r="H155" s="404"/>
    </row>
    <row r="156" spans="1:11" ht="12" customHeight="1" thickBot="1" x14ac:dyDescent="0.3">
      <c r="A156" s="90" t="s">
        <v>60</v>
      </c>
      <c r="B156" s="135" t="s">
        <v>343</v>
      </c>
      <c r="C156" s="566">
        <v>2080930643</v>
      </c>
      <c r="D156" s="566">
        <v>2631240800</v>
      </c>
      <c r="E156" s="566">
        <f>E133+E153+E154</f>
        <v>2022588727</v>
      </c>
      <c r="F156" s="566">
        <f t="shared" ref="F156" si="5">E156/D156*100</f>
        <v>76.868248888509186</v>
      </c>
      <c r="H156" s="404"/>
    </row>
    <row r="157" spans="1:11" ht="12" customHeight="1" x14ac:dyDescent="0.25">
      <c r="D157" s="137"/>
      <c r="F157" s="137"/>
      <c r="H157" s="404"/>
    </row>
    <row r="158" spans="1:11" ht="15" customHeight="1" x14ac:dyDescent="0.25">
      <c r="A158" s="1268" t="s">
        <v>828</v>
      </c>
      <c r="B158" s="1268"/>
      <c r="C158" s="1268"/>
      <c r="H158" s="398"/>
      <c r="I158" s="161"/>
      <c r="J158" s="161"/>
      <c r="K158" s="161"/>
    </row>
    <row r="159" spans="1:11" ht="15" customHeight="1" thickBot="1" x14ac:dyDescent="0.3">
      <c r="A159" s="1265" t="s">
        <v>829</v>
      </c>
      <c r="B159" s="1265"/>
      <c r="C159" s="601"/>
      <c r="D159" s="599"/>
      <c r="E159" s="601"/>
      <c r="F159" s="599"/>
      <c r="H159" s="398"/>
      <c r="I159" s="161"/>
      <c r="J159" s="161"/>
      <c r="K159" s="161"/>
    </row>
    <row r="160" spans="1:11" ht="21.75" thickBot="1" x14ac:dyDescent="0.3">
      <c r="A160" s="18">
        <v>1</v>
      </c>
      <c r="B160" s="24" t="s">
        <v>830</v>
      </c>
      <c r="C160" s="261"/>
      <c r="D160" s="92">
        <f>+D70-D133</f>
        <v>-1016013948</v>
      </c>
      <c r="E160" s="92">
        <f>+E70-E133</f>
        <v>-158087886</v>
      </c>
      <c r="F160" s="92"/>
      <c r="H160" s="398"/>
      <c r="I160" s="161"/>
      <c r="J160" s="161"/>
      <c r="K160" s="161"/>
    </row>
    <row r="161" spans="1:11" ht="21.75" thickBot="1" x14ac:dyDescent="0.3">
      <c r="A161" s="18" t="s">
        <v>52</v>
      </c>
      <c r="B161" s="24" t="s">
        <v>831</v>
      </c>
      <c r="C161" s="261"/>
      <c r="D161" s="92">
        <f>+D93-D153</f>
        <v>1016013948</v>
      </c>
      <c r="E161" s="92">
        <f>+E93-E153</f>
        <v>966013948</v>
      </c>
      <c r="F161" s="92"/>
      <c r="H161" s="398"/>
      <c r="I161" s="161"/>
      <c r="J161" s="161"/>
      <c r="K161" s="161"/>
    </row>
    <row r="162" spans="1:11" ht="12" customHeight="1" x14ac:dyDescent="0.25">
      <c r="H162" s="398"/>
      <c r="I162" s="161"/>
      <c r="J162" s="161"/>
      <c r="K162" s="161"/>
    </row>
    <row r="163" spans="1:11" ht="12" customHeight="1" x14ac:dyDescent="0.25">
      <c r="H163" s="398"/>
      <c r="I163" s="161"/>
      <c r="J163" s="161"/>
      <c r="K163" s="161"/>
    </row>
    <row r="164" spans="1:11" ht="12" customHeight="1" x14ac:dyDescent="0.25">
      <c r="H164" s="398"/>
      <c r="I164" s="161"/>
      <c r="J164" s="161"/>
      <c r="K164" s="161"/>
    </row>
    <row r="165" spans="1:11" s="147" customFormat="1" ht="12.95" customHeight="1" x14ac:dyDescent="0.25">
      <c r="A165" s="136"/>
      <c r="B165" s="136"/>
      <c r="C165" s="136"/>
      <c r="D165" s="136"/>
      <c r="E165" s="136"/>
      <c r="F165" s="136"/>
      <c r="G165" s="136"/>
      <c r="H165" s="398"/>
    </row>
    <row r="166" spans="1:11" s="147" customFormat="1" ht="12.95" customHeight="1" x14ac:dyDescent="0.25">
      <c r="A166" s="136"/>
      <c r="B166" s="136"/>
      <c r="C166" s="136"/>
      <c r="D166" s="136"/>
      <c r="E166" s="136"/>
      <c r="F166" s="136"/>
      <c r="G166" s="136"/>
      <c r="H166" s="398"/>
    </row>
    <row r="167" spans="1:11" ht="13.5" customHeight="1" x14ac:dyDescent="0.25"/>
    <row r="168" spans="1:11" ht="13.5" customHeight="1" x14ac:dyDescent="0.25"/>
  </sheetData>
  <mergeCells count="6">
    <mergeCell ref="A159:B159"/>
    <mergeCell ref="A2:B2"/>
    <mergeCell ref="A1:C1"/>
    <mergeCell ref="A96:C96"/>
    <mergeCell ref="A97:B97"/>
    <mergeCell ref="A158:C158"/>
  </mergeCells>
  <phoneticPr fontId="0" type="noConversion"/>
  <printOptions horizontalCentered="1"/>
  <pageMargins left="0" right="0" top="1.4566929133858268" bottom="0" header="0.78740157480314965" footer="0.59055118110236227"/>
  <pageSetup paperSize="9" scale="61" fitToHeight="2" orientation="portrait" r:id="rId1"/>
  <headerFooter alignWithMargins="0">
    <oddHeader>&amp;C&amp;"Times New Roman CE,Félkövér"&amp;12
Tát Város Önkormányzat
2018. ÉVI KÖLTSÉGVETÉSÉNEK ÖSSZEVONT MÉRLEGE&amp;10
&amp;R&amp;"Times New Roman CE,Félkövér dőlt"&amp;11 1.1. melléklet a 7/2019. (IV.30.) önkormányzati rendelethez</oddHeader>
  </headerFooter>
  <rowBreaks count="1" manualBreakCount="1">
    <brk id="95" max="5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</sheetPr>
  <dimension ref="A2:K25"/>
  <sheetViews>
    <sheetView view="pageLayout" topLeftCell="E1" zoomScaleNormal="100" workbookViewId="0">
      <selection activeCell="M23" sqref="M23"/>
    </sheetView>
  </sheetViews>
  <sheetFormatPr defaultRowHeight="12.75" x14ac:dyDescent="0.2"/>
  <cols>
    <col min="1" max="1" width="55.6640625" style="31" customWidth="1"/>
    <col min="2" max="2" width="15.6640625" style="30" customWidth="1"/>
    <col min="3" max="3" width="21.6640625" style="30" customWidth="1"/>
    <col min="4" max="4" width="16.5" style="30" customWidth="1"/>
    <col min="5" max="7" width="16.6640625" style="30" customWidth="1"/>
    <col min="8" max="8" width="25.33203125" style="30" customWidth="1"/>
    <col min="9" max="9" width="17.83203125" style="30" customWidth="1"/>
    <col min="10" max="11" width="12.83203125" style="30" customWidth="1"/>
    <col min="12" max="12" width="13.83203125" style="30" customWidth="1"/>
    <col min="13" max="255" width="9.33203125" style="30"/>
    <col min="256" max="256" width="55.6640625" style="30" customWidth="1"/>
    <col min="257" max="257" width="15.6640625" style="30" customWidth="1"/>
    <col min="258" max="258" width="21.6640625" style="30" customWidth="1"/>
    <col min="259" max="259" width="16.5" style="30" customWidth="1"/>
    <col min="260" max="263" width="16.6640625" style="30" customWidth="1"/>
    <col min="264" max="264" width="25.33203125" style="30" customWidth="1"/>
    <col min="265" max="265" width="17.83203125" style="30" customWidth="1"/>
    <col min="266" max="267" width="12.83203125" style="30" customWidth="1"/>
    <col min="268" max="268" width="13.83203125" style="30" customWidth="1"/>
    <col min="269" max="511" width="9.33203125" style="30"/>
    <col min="512" max="512" width="55.6640625" style="30" customWidth="1"/>
    <col min="513" max="513" width="15.6640625" style="30" customWidth="1"/>
    <col min="514" max="514" width="21.6640625" style="30" customWidth="1"/>
    <col min="515" max="515" width="16.5" style="30" customWidth="1"/>
    <col min="516" max="519" width="16.6640625" style="30" customWidth="1"/>
    <col min="520" max="520" width="25.33203125" style="30" customWidth="1"/>
    <col min="521" max="521" width="17.83203125" style="30" customWidth="1"/>
    <col min="522" max="523" width="12.83203125" style="30" customWidth="1"/>
    <col min="524" max="524" width="13.83203125" style="30" customWidth="1"/>
    <col min="525" max="767" width="9.33203125" style="30"/>
    <col min="768" max="768" width="55.6640625" style="30" customWidth="1"/>
    <col min="769" max="769" width="15.6640625" style="30" customWidth="1"/>
    <col min="770" max="770" width="21.6640625" style="30" customWidth="1"/>
    <col min="771" max="771" width="16.5" style="30" customWidth="1"/>
    <col min="772" max="775" width="16.6640625" style="30" customWidth="1"/>
    <col min="776" max="776" width="25.33203125" style="30" customWidth="1"/>
    <col min="777" max="777" width="17.83203125" style="30" customWidth="1"/>
    <col min="778" max="779" width="12.83203125" style="30" customWidth="1"/>
    <col min="780" max="780" width="13.83203125" style="30" customWidth="1"/>
    <col min="781" max="1023" width="9.33203125" style="30"/>
    <col min="1024" max="1024" width="55.6640625" style="30" customWidth="1"/>
    <col min="1025" max="1025" width="15.6640625" style="30" customWidth="1"/>
    <col min="1026" max="1026" width="21.6640625" style="30" customWidth="1"/>
    <col min="1027" max="1027" width="16.5" style="30" customWidth="1"/>
    <col min="1028" max="1031" width="16.6640625" style="30" customWidth="1"/>
    <col min="1032" max="1032" width="25.33203125" style="30" customWidth="1"/>
    <col min="1033" max="1033" width="17.83203125" style="30" customWidth="1"/>
    <col min="1034" max="1035" width="12.83203125" style="30" customWidth="1"/>
    <col min="1036" max="1036" width="13.83203125" style="30" customWidth="1"/>
    <col min="1037" max="1279" width="9.33203125" style="30"/>
    <col min="1280" max="1280" width="55.6640625" style="30" customWidth="1"/>
    <col min="1281" max="1281" width="15.6640625" style="30" customWidth="1"/>
    <col min="1282" max="1282" width="21.6640625" style="30" customWidth="1"/>
    <col min="1283" max="1283" width="16.5" style="30" customWidth="1"/>
    <col min="1284" max="1287" width="16.6640625" style="30" customWidth="1"/>
    <col min="1288" max="1288" width="25.33203125" style="30" customWidth="1"/>
    <col min="1289" max="1289" width="17.83203125" style="30" customWidth="1"/>
    <col min="1290" max="1291" width="12.83203125" style="30" customWidth="1"/>
    <col min="1292" max="1292" width="13.83203125" style="30" customWidth="1"/>
    <col min="1293" max="1535" width="9.33203125" style="30"/>
    <col min="1536" max="1536" width="55.6640625" style="30" customWidth="1"/>
    <col min="1537" max="1537" width="15.6640625" style="30" customWidth="1"/>
    <col min="1538" max="1538" width="21.6640625" style="30" customWidth="1"/>
    <col min="1539" max="1539" width="16.5" style="30" customWidth="1"/>
    <col min="1540" max="1543" width="16.6640625" style="30" customWidth="1"/>
    <col min="1544" max="1544" width="25.33203125" style="30" customWidth="1"/>
    <col min="1545" max="1545" width="17.83203125" style="30" customWidth="1"/>
    <col min="1546" max="1547" width="12.83203125" style="30" customWidth="1"/>
    <col min="1548" max="1548" width="13.83203125" style="30" customWidth="1"/>
    <col min="1549" max="1791" width="9.33203125" style="30"/>
    <col min="1792" max="1792" width="55.6640625" style="30" customWidth="1"/>
    <col min="1793" max="1793" width="15.6640625" style="30" customWidth="1"/>
    <col min="1794" max="1794" width="21.6640625" style="30" customWidth="1"/>
    <col min="1795" max="1795" width="16.5" style="30" customWidth="1"/>
    <col min="1796" max="1799" width="16.6640625" style="30" customWidth="1"/>
    <col min="1800" max="1800" width="25.33203125" style="30" customWidth="1"/>
    <col min="1801" max="1801" width="17.83203125" style="30" customWidth="1"/>
    <col min="1802" max="1803" width="12.83203125" style="30" customWidth="1"/>
    <col min="1804" max="1804" width="13.83203125" style="30" customWidth="1"/>
    <col min="1805" max="2047" width="9.33203125" style="30"/>
    <col min="2048" max="2048" width="55.6640625" style="30" customWidth="1"/>
    <col min="2049" max="2049" width="15.6640625" style="30" customWidth="1"/>
    <col min="2050" max="2050" width="21.6640625" style="30" customWidth="1"/>
    <col min="2051" max="2051" width="16.5" style="30" customWidth="1"/>
    <col min="2052" max="2055" width="16.6640625" style="30" customWidth="1"/>
    <col min="2056" max="2056" width="25.33203125" style="30" customWidth="1"/>
    <col min="2057" max="2057" width="17.83203125" style="30" customWidth="1"/>
    <col min="2058" max="2059" width="12.83203125" style="30" customWidth="1"/>
    <col min="2060" max="2060" width="13.83203125" style="30" customWidth="1"/>
    <col min="2061" max="2303" width="9.33203125" style="30"/>
    <col min="2304" max="2304" width="55.6640625" style="30" customWidth="1"/>
    <col min="2305" max="2305" width="15.6640625" style="30" customWidth="1"/>
    <col min="2306" max="2306" width="21.6640625" style="30" customWidth="1"/>
    <col min="2307" max="2307" width="16.5" style="30" customWidth="1"/>
    <col min="2308" max="2311" width="16.6640625" style="30" customWidth="1"/>
    <col min="2312" max="2312" width="25.33203125" style="30" customWidth="1"/>
    <col min="2313" max="2313" width="17.83203125" style="30" customWidth="1"/>
    <col min="2314" max="2315" width="12.83203125" style="30" customWidth="1"/>
    <col min="2316" max="2316" width="13.83203125" style="30" customWidth="1"/>
    <col min="2317" max="2559" width="9.33203125" style="30"/>
    <col min="2560" max="2560" width="55.6640625" style="30" customWidth="1"/>
    <col min="2561" max="2561" width="15.6640625" style="30" customWidth="1"/>
    <col min="2562" max="2562" width="21.6640625" style="30" customWidth="1"/>
    <col min="2563" max="2563" width="16.5" style="30" customWidth="1"/>
    <col min="2564" max="2567" width="16.6640625" style="30" customWidth="1"/>
    <col min="2568" max="2568" width="25.33203125" style="30" customWidth="1"/>
    <col min="2569" max="2569" width="17.83203125" style="30" customWidth="1"/>
    <col min="2570" max="2571" width="12.83203125" style="30" customWidth="1"/>
    <col min="2572" max="2572" width="13.83203125" style="30" customWidth="1"/>
    <col min="2573" max="2815" width="9.33203125" style="30"/>
    <col min="2816" max="2816" width="55.6640625" style="30" customWidth="1"/>
    <col min="2817" max="2817" width="15.6640625" style="30" customWidth="1"/>
    <col min="2818" max="2818" width="21.6640625" style="30" customWidth="1"/>
    <col min="2819" max="2819" width="16.5" style="30" customWidth="1"/>
    <col min="2820" max="2823" width="16.6640625" style="30" customWidth="1"/>
    <col min="2824" max="2824" width="25.33203125" style="30" customWidth="1"/>
    <col min="2825" max="2825" width="17.83203125" style="30" customWidth="1"/>
    <col min="2826" max="2827" width="12.83203125" style="30" customWidth="1"/>
    <col min="2828" max="2828" width="13.83203125" style="30" customWidth="1"/>
    <col min="2829" max="3071" width="9.33203125" style="30"/>
    <col min="3072" max="3072" width="55.6640625" style="30" customWidth="1"/>
    <col min="3073" max="3073" width="15.6640625" style="30" customWidth="1"/>
    <col min="3074" max="3074" width="21.6640625" style="30" customWidth="1"/>
    <col min="3075" max="3075" width="16.5" style="30" customWidth="1"/>
    <col min="3076" max="3079" width="16.6640625" style="30" customWidth="1"/>
    <col min="3080" max="3080" width="25.33203125" style="30" customWidth="1"/>
    <col min="3081" max="3081" width="17.83203125" style="30" customWidth="1"/>
    <col min="3082" max="3083" width="12.83203125" style="30" customWidth="1"/>
    <col min="3084" max="3084" width="13.83203125" style="30" customWidth="1"/>
    <col min="3085" max="3327" width="9.33203125" style="30"/>
    <col min="3328" max="3328" width="55.6640625" style="30" customWidth="1"/>
    <col min="3329" max="3329" width="15.6640625" style="30" customWidth="1"/>
    <col min="3330" max="3330" width="21.6640625" style="30" customWidth="1"/>
    <col min="3331" max="3331" width="16.5" style="30" customWidth="1"/>
    <col min="3332" max="3335" width="16.6640625" style="30" customWidth="1"/>
    <col min="3336" max="3336" width="25.33203125" style="30" customWidth="1"/>
    <col min="3337" max="3337" width="17.83203125" style="30" customWidth="1"/>
    <col min="3338" max="3339" width="12.83203125" style="30" customWidth="1"/>
    <col min="3340" max="3340" width="13.83203125" style="30" customWidth="1"/>
    <col min="3341" max="3583" width="9.33203125" style="30"/>
    <col min="3584" max="3584" width="55.6640625" style="30" customWidth="1"/>
    <col min="3585" max="3585" width="15.6640625" style="30" customWidth="1"/>
    <col min="3586" max="3586" width="21.6640625" style="30" customWidth="1"/>
    <col min="3587" max="3587" width="16.5" style="30" customWidth="1"/>
    <col min="3588" max="3591" width="16.6640625" style="30" customWidth="1"/>
    <col min="3592" max="3592" width="25.33203125" style="30" customWidth="1"/>
    <col min="3593" max="3593" width="17.83203125" style="30" customWidth="1"/>
    <col min="3594" max="3595" width="12.83203125" style="30" customWidth="1"/>
    <col min="3596" max="3596" width="13.83203125" style="30" customWidth="1"/>
    <col min="3597" max="3839" width="9.33203125" style="30"/>
    <col min="3840" max="3840" width="55.6640625" style="30" customWidth="1"/>
    <col min="3841" max="3841" width="15.6640625" style="30" customWidth="1"/>
    <col min="3842" max="3842" width="21.6640625" style="30" customWidth="1"/>
    <col min="3843" max="3843" width="16.5" style="30" customWidth="1"/>
    <col min="3844" max="3847" width="16.6640625" style="30" customWidth="1"/>
    <col min="3848" max="3848" width="25.33203125" style="30" customWidth="1"/>
    <col min="3849" max="3849" width="17.83203125" style="30" customWidth="1"/>
    <col min="3850" max="3851" width="12.83203125" style="30" customWidth="1"/>
    <col min="3852" max="3852" width="13.83203125" style="30" customWidth="1"/>
    <col min="3853" max="4095" width="9.33203125" style="30"/>
    <col min="4096" max="4096" width="55.6640625" style="30" customWidth="1"/>
    <col min="4097" max="4097" width="15.6640625" style="30" customWidth="1"/>
    <col min="4098" max="4098" width="21.6640625" style="30" customWidth="1"/>
    <col min="4099" max="4099" width="16.5" style="30" customWidth="1"/>
    <col min="4100" max="4103" width="16.6640625" style="30" customWidth="1"/>
    <col min="4104" max="4104" width="25.33203125" style="30" customWidth="1"/>
    <col min="4105" max="4105" width="17.83203125" style="30" customWidth="1"/>
    <col min="4106" max="4107" width="12.83203125" style="30" customWidth="1"/>
    <col min="4108" max="4108" width="13.83203125" style="30" customWidth="1"/>
    <col min="4109" max="4351" width="9.33203125" style="30"/>
    <col min="4352" max="4352" width="55.6640625" style="30" customWidth="1"/>
    <col min="4353" max="4353" width="15.6640625" style="30" customWidth="1"/>
    <col min="4354" max="4354" width="21.6640625" style="30" customWidth="1"/>
    <col min="4355" max="4355" width="16.5" style="30" customWidth="1"/>
    <col min="4356" max="4359" width="16.6640625" style="30" customWidth="1"/>
    <col min="4360" max="4360" width="25.33203125" style="30" customWidth="1"/>
    <col min="4361" max="4361" width="17.83203125" style="30" customWidth="1"/>
    <col min="4362" max="4363" width="12.83203125" style="30" customWidth="1"/>
    <col min="4364" max="4364" width="13.83203125" style="30" customWidth="1"/>
    <col min="4365" max="4607" width="9.33203125" style="30"/>
    <col min="4608" max="4608" width="55.6640625" style="30" customWidth="1"/>
    <col min="4609" max="4609" width="15.6640625" style="30" customWidth="1"/>
    <col min="4610" max="4610" width="21.6640625" style="30" customWidth="1"/>
    <col min="4611" max="4611" width="16.5" style="30" customWidth="1"/>
    <col min="4612" max="4615" width="16.6640625" style="30" customWidth="1"/>
    <col min="4616" max="4616" width="25.33203125" style="30" customWidth="1"/>
    <col min="4617" max="4617" width="17.83203125" style="30" customWidth="1"/>
    <col min="4618" max="4619" width="12.83203125" style="30" customWidth="1"/>
    <col min="4620" max="4620" width="13.83203125" style="30" customWidth="1"/>
    <col min="4621" max="4863" width="9.33203125" style="30"/>
    <col min="4864" max="4864" width="55.6640625" style="30" customWidth="1"/>
    <col min="4865" max="4865" width="15.6640625" style="30" customWidth="1"/>
    <col min="4866" max="4866" width="21.6640625" style="30" customWidth="1"/>
    <col min="4867" max="4867" width="16.5" style="30" customWidth="1"/>
    <col min="4868" max="4871" width="16.6640625" style="30" customWidth="1"/>
    <col min="4872" max="4872" width="25.33203125" style="30" customWidth="1"/>
    <col min="4873" max="4873" width="17.83203125" style="30" customWidth="1"/>
    <col min="4874" max="4875" width="12.83203125" style="30" customWidth="1"/>
    <col min="4876" max="4876" width="13.83203125" style="30" customWidth="1"/>
    <col min="4877" max="5119" width="9.33203125" style="30"/>
    <col min="5120" max="5120" width="55.6640625" style="30" customWidth="1"/>
    <col min="5121" max="5121" width="15.6640625" style="30" customWidth="1"/>
    <col min="5122" max="5122" width="21.6640625" style="30" customWidth="1"/>
    <col min="5123" max="5123" width="16.5" style="30" customWidth="1"/>
    <col min="5124" max="5127" width="16.6640625" style="30" customWidth="1"/>
    <col min="5128" max="5128" width="25.33203125" style="30" customWidth="1"/>
    <col min="5129" max="5129" width="17.83203125" style="30" customWidth="1"/>
    <col min="5130" max="5131" width="12.83203125" style="30" customWidth="1"/>
    <col min="5132" max="5132" width="13.83203125" style="30" customWidth="1"/>
    <col min="5133" max="5375" width="9.33203125" style="30"/>
    <col min="5376" max="5376" width="55.6640625" style="30" customWidth="1"/>
    <col min="5377" max="5377" width="15.6640625" style="30" customWidth="1"/>
    <col min="5378" max="5378" width="21.6640625" style="30" customWidth="1"/>
    <col min="5379" max="5379" width="16.5" style="30" customWidth="1"/>
    <col min="5380" max="5383" width="16.6640625" style="30" customWidth="1"/>
    <col min="5384" max="5384" width="25.33203125" style="30" customWidth="1"/>
    <col min="5385" max="5385" width="17.83203125" style="30" customWidth="1"/>
    <col min="5386" max="5387" width="12.83203125" style="30" customWidth="1"/>
    <col min="5388" max="5388" width="13.83203125" style="30" customWidth="1"/>
    <col min="5389" max="5631" width="9.33203125" style="30"/>
    <col min="5632" max="5632" width="55.6640625" style="30" customWidth="1"/>
    <col min="5633" max="5633" width="15.6640625" style="30" customWidth="1"/>
    <col min="5634" max="5634" width="21.6640625" style="30" customWidth="1"/>
    <col min="5635" max="5635" width="16.5" style="30" customWidth="1"/>
    <col min="5636" max="5639" width="16.6640625" style="30" customWidth="1"/>
    <col min="5640" max="5640" width="25.33203125" style="30" customWidth="1"/>
    <col min="5641" max="5641" width="17.83203125" style="30" customWidth="1"/>
    <col min="5642" max="5643" width="12.83203125" style="30" customWidth="1"/>
    <col min="5644" max="5644" width="13.83203125" style="30" customWidth="1"/>
    <col min="5645" max="5887" width="9.33203125" style="30"/>
    <col min="5888" max="5888" width="55.6640625" style="30" customWidth="1"/>
    <col min="5889" max="5889" width="15.6640625" style="30" customWidth="1"/>
    <col min="5890" max="5890" width="21.6640625" style="30" customWidth="1"/>
    <col min="5891" max="5891" width="16.5" style="30" customWidth="1"/>
    <col min="5892" max="5895" width="16.6640625" style="30" customWidth="1"/>
    <col min="5896" max="5896" width="25.33203125" style="30" customWidth="1"/>
    <col min="5897" max="5897" width="17.83203125" style="30" customWidth="1"/>
    <col min="5898" max="5899" width="12.83203125" style="30" customWidth="1"/>
    <col min="5900" max="5900" width="13.83203125" style="30" customWidth="1"/>
    <col min="5901" max="6143" width="9.33203125" style="30"/>
    <col min="6144" max="6144" width="55.6640625" style="30" customWidth="1"/>
    <col min="6145" max="6145" width="15.6640625" style="30" customWidth="1"/>
    <col min="6146" max="6146" width="21.6640625" style="30" customWidth="1"/>
    <col min="6147" max="6147" width="16.5" style="30" customWidth="1"/>
    <col min="6148" max="6151" width="16.6640625" style="30" customWidth="1"/>
    <col min="6152" max="6152" width="25.33203125" style="30" customWidth="1"/>
    <col min="6153" max="6153" width="17.83203125" style="30" customWidth="1"/>
    <col min="6154" max="6155" width="12.83203125" style="30" customWidth="1"/>
    <col min="6156" max="6156" width="13.83203125" style="30" customWidth="1"/>
    <col min="6157" max="6399" width="9.33203125" style="30"/>
    <col min="6400" max="6400" width="55.6640625" style="30" customWidth="1"/>
    <col min="6401" max="6401" width="15.6640625" style="30" customWidth="1"/>
    <col min="6402" max="6402" width="21.6640625" style="30" customWidth="1"/>
    <col min="6403" max="6403" width="16.5" style="30" customWidth="1"/>
    <col min="6404" max="6407" width="16.6640625" style="30" customWidth="1"/>
    <col min="6408" max="6408" width="25.33203125" style="30" customWidth="1"/>
    <col min="6409" max="6409" width="17.83203125" style="30" customWidth="1"/>
    <col min="6410" max="6411" width="12.83203125" style="30" customWidth="1"/>
    <col min="6412" max="6412" width="13.83203125" style="30" customWidth="1"/>
    <col min="6413" max="6655" width="9.33203125" style="30"/>
    <col min="6656" max="6656" width="55.6640625" style="30" customWidth="1"/>
    <col min="6657" max="6657" width="15.6640625" style="30" customWidth="1"/>
    <col min="6658" max="6658" width="21.6640625" style="30" customWidth="1"/>
    <col min="6659" max="6659" width="16.5" style="30" customWidth="1"/>
    <col min="6660" max="6663" width="16.6640625" style="30" customWidth="1"/>
    <col min="6664" max="6664" width="25.33203125" style="30" customWidth="1"/>
    <col min="6665" max="6665" width="17.83203125" style="30" customWidth="1"/>
    <col min="6666" max="6667" width="12.83203125" style="30" customWidth="1"/>
    <col min="6668" max="6668" width="13.83203125" style="30" customWidth="1"/>
    <col min="6669" max="6911" width="9.33203125" style="30"/>
    <col min="6912" max="6912" width="55.6640625" style="30" customWidth="1"/>
    <col min="6913" max="6913" width="15.6640625" style="30" customWidth="1"/>
    <col min="6914" max="6914" width="21.6640625" style="30" customWidth="1"/>
    <col min="6915" max="6915" width="16.5" style="30" customWidth="1"/>
    <col min="6916" max="6919" width="16.6640625" style="30" customWidth="1"/>
    <col min="6920" max="6920" width="25.33203125" style="30" customWidth="1"/>
    <col min="6921" max="6921" width="17.83203125" style="30" customWidth="1"/>
    <col min="6922" max="6923" width="12.83203125" style="30" customWidth="1"/>
    <col min="6924" max="6924" width="13.83203125" style="30" customWidth="1"/>
    <col min="6925" max="7167" width="9.33203125" style="30"/>
    <col min="7168" max="7168" width="55.6640625" style="30" customWidth="1"/>
    <col min="7169" max="7169" width="15.6640625" style="30" customWidth="1"/>
    <col min="7170" max="7170" width="21.6640625" style="30" customWidth="1"/>
    <col min="7171" max="7171" width="16.5" style="30" customWidth="1"/>
    <col min="7172" max="7175" width="16.6640625" style="30" customWidth="1"/>
    <col min="7176" max="7176" width="25.33203125" style="30" customWidth="1"/>
    <col min="7177" max="7177" width="17.83203125" style="30" customWidth="1"/>
    <col min="7178" max="7179" width="12.83203125" style="30" customWidth="1"/>
    <col min="7180" max="7180" width="13.83203125" style="30" customWidth="1"/>
    <col min="7181" max="7423" width="9.33203125" style="30"/>
    <col min="7424" max="7424" width="55.6640625" style="30" customWidth="1"/>
    <col min="7425" max="7425" width="15.6640625" style="30" customWidth="1"/>
    <col min="7426" max="7426" width="21.6640625" style="30" customWidth="1"/>
    <col min="7427" max="7427" width="16.5" style="30" customWidth="1"/>
    <col min="7428" max="7431" width="16.6640625" style="30" customWidth="1"/>
    <col min="7432" max="7432" width="25.33203125" style="30" customWidth="1"/>
    <col min="7433" max="7433" width="17.83203125" style="30" customWidth="1"/>
    <col min="7434" max="7435" width="12.83203125" style="30" customWidth="1"/>
    <col min="7436" max="7436" width="13.83203125" style="30" customWidth="1"/>
    <col min="7437" max="7679" width="9.33203125" style="30"/>
    <col min="7680" max="7680" width="55.6640625" style="30" customWidth="1"/>
    <col min="7681" max="7681" width="15.6640625" style="30" customWidth="1"/>
    <col min="7682" max="7682" width="21.6640625" style="30" customWidth="1"/>
    <col min="7683" max="7683" width="16.5" style="30" customWidth="1"/>
    <col min="7684" max="7687" width="16.6640625" style="30" customWidth="1"/>
    <col min="7688" max="7688" width="25.33203125" style="30" customWidth="1"/>
    <col min="7689" max="7689" width="17.83203125" style="30" customWidth="1"/>
    <col min="7690" max="7691" width="12.83203125" style="30" customWidth="1"/>
    <col min="7692" max="7692" width="13.83203125" style="30" customWidth="1"/>
    <col min="7693" max="7935" width="9.33203125" style="30"/>
    <col min="7936" max="7936" width="55.6640625" style="30" customWidth="1"/>
    <col min="7937" max="7937" width="15.6640625" style="30" customWidth="1"/>
    <col min="7938" max="7938" width="21.6640625" style="30" customWidth="1"/>
    <col min="7939" max="7939" width="16.5" style="30" customWidth="1"/>
    <col min="7940" max="7943" width="16.6640625" style="30" customWidth="1"/>
    <col min="7944" max="7944" width="25.33203125" style="30" customWidth="1"/>
    <col min="7945" max="7945" width="17.83203125" style="30" customWidth="1"/>
    <col min="7946" max="7947" width="12.83203125" style="30" customWidth="1"/>
    <col min="7948" max="7948" width="13.83203125" style="30" customWidth="1"/>
    <col min="7949" max="8191" width="9.33203125" style="30"/>
    <col min="8192" max="8192" width="55.6640625" style="30" customWidth="1"/>
    <col min="8193" max="8193" width="15.6640625" style="30" customWidth="1"/>
    <col min="8194" max="8194" width="21.6640625" style="30" customWidth="1"/>
    <col min="8195" max="8195" width="16.5" style="30" customWidth="1"/>
    <col min="8196" max="8199" width="16.6640625" style="30" customWidth="1"/>
    <col min="8200" max="8200" width="25.33203125" style="30" customWidth="1"/>
    <col min="8201" max="8201" width="17.83203125" style="30" customWidth="1"/>
    <col min="8202" max="8203" width="12.83203125" style="30" customWidth="1"/>
    <col min="8204" max="8204" width="13.83203125" style="30" customWidth="1"/>
    <col min="8205" max="8447" width="9.33203125" style="30"/>
    <col min="8448" max="8448" width="55.6640625" style="30" customWidth="1"/>
    <col min="8449" max="8449" width="15.6640625" style="30" customWidth="1"/>
    <col min="8450" max="8450" width="21.6640625" style="30" customWidth="1"/>
    <col min="8451" max="8451" width="16.5" style="30" customWidth="1"/>
    <col min="8452" max="8455" width="16.6640625" style="30" customWidth="1"/>
    <col min="8456" max="8456" width="25.33203125" style="30" customWidth="1"/>
    <col min="8457" max="8457" width="17.83203125" style="30" customWidth="1"/>
    <col min="8458" max="8459" width="12.83203125" style="30" customWidth="1"/>
    <col min="8460" max="8460" width="13.83203125" style="30" customWidth="1"/>
    <col min="8461" max="8703" width="9.33203125" style="30"/>
    <col min="8704" max="8704" width="55.6640625" style="30" customWidth="1"/>
    <col min="8705" max="8705" width="15.6640625" style="30" customWidth="1"/>
    <col min="8706" max="8706" width="21.6640625" style="30" customWidth="1"/>
    <col min="8707" max="8707" width="16.5" style="30" customWidth="1"/>
    <col min="8708" max="8711" width="16.6640625" style="30" customWidth="1"/>
    <col min="8712" max="8712" width="25.33203125" style="30" customWidth="1"/>
    <col min="8713" max="8713" width="17.83203125" style="30" customWidth="1"/>
    <col min="8714" max="8715" width="12.83203125" style="30" customWidth="1"/>
    <col min="8716" max="8716" width="13.83203125" style="30" customWidth="1"/>
    <col min="8717" max="8959" width="9.33203125" style="30"/>
    <col min="8960" max="8960" width="55.6640625" style="30" customWidth="1"/>
    <col min="8961" max="8961" width="15.6640625" style="30" customWidth="1"/>
    <col min="8962" max="8962" width="21.6640625" style="30" customWidth="1"/>
    <col min="8963" max="8963" width="16.5" style="30" customWidth="1"/>
    <col min="8964" max="8967" width="16.6640625" style="30" customWidth="1"/>
    <col min="8968" max="8968" width="25.33203125" style="30" customWidth="1"/>
    <col min="8969" max="8969" width="17.83203125" style="30" customWidth="1"/>
    <col min="8970" max="8971" width="12.83203125" style="30" customWidth="1"/>
    <col min="8972" max="8972" width="13.83203125" style="30" customWidth="1"/>
    <col min="8973" max="9215" width="9.33203125" style="30"/>
    <col min="9216" max="9216" width="55.6640625" style="30" customWidth="1"/>
    <col min="9217" max="9217" width="15.6640625" style="30" customWidth="1"/>
    <col min="9218" max="9218" width="21.6640625" style="30" customWidth="1"/>
    <col min="9219" max="9219" width="16.5" style="30" customWidth="1"/>
    <col min="9220" max="9223" width="16.6640625" style="30" customWidth="1"/>
    <col min="9224" max="9224" width="25.33203125" style="30" customWidth="1"/>
    <col min="9225" max="9225" width="17.83203125" style="30" customWidth="1"/>
    <col min="9226" max="9227" width="12.83203125" style="30" customWidth="1"/>
    <col min="9228" max="9228" width="13.83203125" style="30" customWidth="1"/>
    <col min="9229" max="9471" width="9.33203125" style="30"/>
    <col min="9472" max="9472" width="55.6640625" style="30" customWidth="1"/>
    <col min="9473" max="9473" width="15.6640625" style="30" customWidth="1"/>
    <col min="9474" max="9474" width="21.6640625" style="30" customWidth="1"/>
    <col min="9475" max="9475" width="16.5" style="30" customWidth="1"/>
    <col min="9476" max="9479" width="16.6640625" style="30" customWidth="1"/>
    <col min="9480" max="9480" width="25.33203125" style="30" customWidth="1"/>
    <col min="9481" max="9481" width="17.83203125" style="30" customWidth="1"/>
    <col min="9482" max="9483" width="12.83203125" style="30" customWidth="1"/>
    <col min="9484" max="9484" width="13.83203125" style="30" customWidth="1"/>
    <col min="9485" max="9727" width="9.33203125" style="30"/>
    <col min="9728" max="9728" width="55.6640625" style="30" customWidth="1"/>
    <col min="9729" max="9729" width="15.6640625" style="30" customWidth="1"/>
    <col min="9730" max="9730" width="21.6640625" style="30" customWidth="1"/>
    <col min="9731" max="9731" width="16.5" style="30" customWidth="1"/>
    <col min="9732" max="9735" width="16.6640625" style="30" customWidth="1"/>
    <col min="9736" max="9736" width="25.33203125" style="30" customWidth="1"/>
    <col min="9737" max="9737" width="17.83203125" style="30" customWidth="1"/>
    <col min="9738" max="9739" width="12.83203125" style="30" customWidth="1"/>
    <col min="9740" max="9740" width="13.83203125" style="30" customWidth="1"/>
    <col min="9741" max="9983" width="9.33203125" style="30"/>
    <col min="9984" max="9984" width="55.6640625" style="30" customWidth="1"/>
    <col min="9985" max="9985" width="15.6640625" style="30" customWidth="1"/>
    <col min="9986" max="9986" width="21.6640625" style="30" customWidth="1"/>
    <col min="9987" max="9987" width="16.5" style="30" customWidth="1"/>
    <col min="9988" max="9991" width="16.6640625" style="30" customWidth="1"/>
    <col min="9992" max="9992" width="25.33203125" style="30" customWidth="1"/>
    <col min="9993" max="9993" width="17.83203125" style="30" customWidth="1"/>
    <col min="9994" max="9995" width="12.83203125" style="30" customWidth="1"/>
    <col min="9996" max="9996" width="13.83203125" style="30" customWidth="1"/>
    <col min="9997" max="10239" width="9.33203125" style="30"/>
    <col min="10240" max="10240" width="55.6640625" style="30" customWidth="1"/>
    <col min="10241" max="10241" width="15.6640625" style="30" customWidth="1"/>
    <col min="10242" max="10242" width="21.6640625" style="30" customWidth="1"/>
    <col min="10243" max="10243" width="16.5" style="30" customWidth="1"/>
    <col min="10244" max="10247" width="16.6640625" style="30" customWidth="1"/>
    <col min="10248" max="10248" width="25.33203125" style="30" customWidth="1"/>
    <col min="10249" max="10249" width="17.83203125" style="30" customWidth="1"/>
    <col min="10250" max="10251" width="12.83203125" style="30" customWidth="1"/>
    <col min="10252" max="10252" width="13.83203125" style="30" customWidth="1"/>
    <col min="10253" max="10495" width="9.33203125" style="30"/>
    <col min="10496" max="10496" width="55.6640625" style="30" customWidth="1"/>
    <col min="10497" max="10497" width="15.6640625" style="30" customWidth="1"/>
    <col min="10498" max="10498" width="21.6640625" style="30" customWidth="1"/>
    <col min="10499" max="10499" width="16.5" style="30" customWidth="1"/>
    <col min="10500" max="10503" width="16.6640625" style="30" customWidth="1"/>
    <col min="10504" max="10504" width="25.33203125" style="30" customWidth="1"/>
    <col min="10505" max="10505" width="17.83203125" style="30" customWidth="1"/>
    <col min="10506" max="10507" width="12.83203125" style="30" customWidth="1"/>
    <col min="10508" max="10508" width="13.83203125" style="30" customWidth="1"/>
    <col min="10509" max="10751" width="9.33203125" style="30"/>
    <col min="10752" max="10752" width="55.6640625" style="30" customWidth="1"/>
    <col min="10753" max="10753" width="15.6640625" style="30" customWidth="1"/>
    <col min="10754" max="10754" width="21.6640625" style="30" customWidth="1"/>
    <col min="10755" max="10755" width="16.5" style="30" customWidth="1"/>
    <col min="10756" max="10759" width="16.6640625" style="30" customWidth="1"/>
    <col min="10760" max="10760" width="25.33203125" style="30" customWidth="1"/>
    <col min="10761" max="10761" width="17.83203125" style="30" customWidth="1"/>
    <col min="10762" max="10763" width="12.83203125" style="30" customWidth="1"/>
    <col min="10764" max="10764" width="13.83203125" style="30" customWidth="1"/>
    <col min="10765" max="11007" width="9.33203125" style="30"/>
    <col min="11008" max="11008" width="55.6640625" style="30" customWidth="1"/>
    <col min="11009" max="11009" width="15.6640625" style="30" customWidth="1"/>
    <col min="11010" max="11010" width="21.6640625" style="30" customWidth="1"/>
    <col min="11011" max="11011" width="16.5" style="30" customWidth="1"/>
    <col min="11012" max="11015" width="16.6640625" style="30" customWidth="1"/>
    <col min="11016" max="11016" width="25.33203125" style="30" customWidth="1"/>
    <col min="11017" max="11017" width="17.83203125" style="30" customWidth="1"/>
    <col min="11018" max="11019" width="12.83203125" style="30" customWidth="1"/>
    <col min="11020" max="11020" width="13.83203125" style="30" customWidth="1"/>
    <col min="11021" max="11263" width="9.33203125" style="30"/>
    <col min="11264" max="11264" width="55.6640625" style="30" customWidth="1"/>
    <col min="11265" max="11265" width="15.6640625" style="30" customWidth="1"/>
    <col min="11266" max="11266" width="21.6640625" style="30" customWidth="1"/>
    <col min="11267" max="11267" width="16.5" style="30" customWidth="1"/>
    <col min="11268" max="11271" width="16.6640625" style="30" customWidth="1"/>
    <col min="11272" max="11272" width="25.33203125" style="30" customWidth="1"/>
    <col min="11273" max="11273" width="17.83203125" style="30" customWidth="1"/>
    <col min="11274" max="11275" width="12.83203125" style="30" customWidth="1"/>
    <col min="11276" max="11276" width="13.83203125" style="30" customWidth="1"/>
    <col min="11277" max="11519" width="9.33203125" style="30"/>
    <col min="11520" max="11520" width="55.6640625" style="30" customWidth="1"/>
    <col min="11521" max="11521" width="15.6640625" style="30" customWidth="1"/>
    <col min="11522" max="11522" width="21.6640625" style="30" customWidth="1"/>
    <col min="11523" max="11523" width="16.5" style="30" customWidth="1"/>
    <col min="11524" max="11527" width="16.6640625" style="30" customWidth="1"/>
    <col min="11528" max="11528" width="25.33203125" style="30" customWidth="1"/>
    <col min="11529" max="11529" width="17.83203125" style="30" customWidth="1"/>
    <col min="11530" max="11531" width="12.83203125" style="30" customWidth="1"/>
    <col min="11532" max="11532" width="13.83203125" style="30" customWidth="1"/>
    <col min="11533" max="11775" width="9.33203125" style="30"/>
    <col min="11776" max="11776" width="55.6640625" style="30" customWidth="1"/>
    <col min="11777" max="11777" width="15.6640625" style="30" customWidth="1"/>
    <col min="11778" max="11778" width="21.6640625" style="30" customWidth="1"/>
    <col min="11779" max="11779" width="16.5" style="30" customWidth="1"/>
    <col min="11780" max="11783" width="16.6640625" style="30" customWidth="1"/>
    <col min="11784" max="11784" width="25.33203125" style="30" customWidth="1"/>
    <col min="11785" max="11785" width="17.83203125" style="30" customWidth="1"/>
    <col min="11786" max="11787" width="12.83203125" style="30" customWidth="1"/>
    <col min="11788" max="11788" width="13.83203125" style="30" customWidth="1"/>
    <col min="11789" max="12031" width="9.33203125" style="30"/>
    <col min="12032" max="12032" width="55.6640625" style="30" customWidth="1"/>
    <col min="12033" max="12033" width="15.6640625" style="30" customWidth="1"/>
    <col min="12034" max="12034" width="21.6640625" style="30" customWidth="1"/>
    <col min="12035" max="12035" width="16.5" style="30" customWidth="1"/>
    <col min="12036" max="12039" width="16.6640625" style="30" customWidth="1"/>
    <col min="12040" max="12040" width="25.33203125" style="30" customWidth="1"/>
    <col min="12041" max="12041" width="17.83203125" style="30" customWidth="1"/>
    <col min="12042" max="12043" width="12.83203125" style="30" customWidth="1"/>
    <col min="12044" max="12044" width="13.83203125" style="30" customWidth="1"/>
    <col min="12045" max="12287" width="9.33203125" style="30"/>
    <col min="12288" max="12288" width="55.6640625" style="30" customWidth="1"/>
    <col min="12289" max="12289" width="15.6640625" style="30" customWidth="1"/>
    <col min="12290" max="12290" width="21.6640625" style="30" customWidth="1"/>
    <col min="12291" max="12291" width="16.5" style="30" customWidth="1"/>
    <col min="12292" max="12295" width="16.6640625" style="30" customWidth="1"/>
    <col min="12296" max="12296" width="25.33203125" style="30" customWidth="1"/>
    <col min="12297" max="12297" width="17.83203125" style="30" customWidth="1"/>
    <col min="12298" max="12299" width="12.83203125" style="30" customWidth="1"/>
    <col min="12300" max="12300" width="13.83203125" style="30" customWidth="1"/>
    <col min="12301" max="12543" width="9.33203125" style="30"/>
    <col min="12544" max="12544" width="55.6640625" style="30" customWidth="1"/>
    <col min="12545" max="12545" width="15.6640625" style="30" customWidth="1"/>
    <col min="12546" max="12546" width="21.6640625" style="30" customWidth="1"/>
    <col min="12547" max="12547" width="16.5" style="30" customWidth="1"/>
    <col min="12548" max="12551" width="16.6640625" style="30" customWidth="1"/>
    <col min="12552" max="12552" width="25.33203125" style="30" customWidth="1"/>
    <col min="12553" max="12553" width="17.83203125" style="30" customWidth="1"/>
    <col min="12554" max="12555" width="12.83203125" style="30" customWidth="1"/>
    <col min="12556" max="12556" width="13.83203125" style="30" customWidth="1"/>
    <col min="12557" max="12799" width="9.33203125" style="30"/>
    <col min="12800" max="12800" width="55.6640625" style="30" customWidth="1"/>
    <col min="12801" max="12801" width="15.6640625" style="30" customWidth="1"/>
    <col min="12802" max="12802" width="21.6640625" style="30" customWidth="1"/>
    <col min="12803" max="12803" width="16.5" style="30" customWidth="1"/>
    <col min="12804" max="12807" width="16.6640625" style="30" customWidth="1"/>
    <col min="12808" max="12808" width="25.33203125" style="30" customWidth="1"/>
    <col min="12809" max="12809" width="17.83203125" style="30" customWidth="1"/>
    <col min="12810" max="12811" width="12.83203125" style="30" customWidth="1"/>
    <col min="12812" max="12812" width="13.83203125" style="30" customWidth="1"/>
    <col min="12813" max="13055" width="9.33203125" style="30"/>
    <col min="13056" max="13056" width="55.6640625" style="30" customWidth="1"/>
    <col min="13057" max="13057" width="15.6640625" style="30" customWidth="1"/>
    <col min="13058" max="13058" width="21.6640625" style="30" customWidth="1"/>
    <col min="13059" max="13059" width="16.5" style="30" customWidth="1"/>
    <col min="13060" max="13063" width="16.6640625" style="30" customWidth="1"/>
    <col min="13064" max="13064" width="25.33203125" style="30" customWidth="1"/>
    <col min="13065" max="13065" width="17.83203125" style="30" customWidth="1"/>
    <col min="13066" max="13067" width="12.83203125" style="30" customWidth="1"/>
    <col min="13068" max="13068" width="13.83203125" style="30" customWidth="1"/>
    <col min="13069" max="13311" width="9.33203125" style="30"/>
    <col min="13312" max="13312" width="55.6640625" style="30" customWidth="1"/>
    <col min="13313" max="13313" width="15.6640625" style="30" customWidth="1"/>
    <col min="13314" max="13314" width="21.6640625" style="30" customWidth="1"/>
    <col min="13315" max="13315" width="16.5" style="30" customWidth="1"/>
    <col min="13316" max="13319" width="16.6640625" style="30" customWidth="1"/>
    <col min="13320" max="13320" width="25.33203125" style="30" customWidth="1"/>
    <col min="13321" max="13321" width="17.83203125" style="30" customWidth="1"/>
    <col min="13322" max="13323" width="12.83203125" style="30" customWidth="1"/>
    <col min="13324" max="13324" width="13.83203125" style="30" customWidth="1"/>
    <col min="13325" max="13567" width="9.33203125" style="30"/>
    <col min="13568" max="13568" width="55.6640625" style="30" customWidth="1"/>
    <col min="13569" max="13569" width="15.6640625" style="30" customWidth="1"/>
    <col min="13570" max="13570" width="21.6640625" style="30" customWidth="1"/>
    <col min="13571" max="13571" width="16.5" style="30" customWidth="1"/>
    <col min="13572" max="13575" width="16.6640625" style="30" customWidth="1"/>
    <col min="13576" max="13576" width="25.33203125" style="30" customWidth="1"/>
    <col min="13577" max="13577" width="17.83203125" style="30" customWidth="1"/>
    <col min="13578" max="13579" width="12.83203125" style="30" customWidth="1"/>
    <col min="13580" max="13580" width="13.83203125" style="30" customWidth="1"/>
    <col min="13581" max="13823" width="9.33203125" style="30"/>
    <col min="13824" max="13824" width="55.6640625" style="30" customWidth="1"/>
    <col min="13825" max="13825" width="15.6640625" style="30" customWidth="1"/>
    <col min="13826" max="13826" width="21.6640625" style="30" customWidth="1"/>
    <col min="13827" max="13827" width="16.5" style="30" customWidth="1"/>
    <col min="13828" max="13831" width="16.6640625" style="30" customWidth="1"/>
    <col min="13832" max="13832" width="25.33203125" style="30" customWidth="1"/>
    <col min="13833" max="13833" width="17.83203125" style="30" customWidth="1"/>
    <col min="13834" max="13835" width="12.83203125" style="30" customWidth="1"/>
    <col min="13836" max="13836" width="13.83203125" style="30" customWidth="1"/>
    <col min="13837" max="14079" width="9.33203125" style="30"/>
    <col min="14080" max="14080" width="55.6640625" style="30" customWidth="1"/>
    <col min="14081" max="14081" width="15.6640625" style="30" customWidth="1"/>
    <col min="14082" max="14082" width="21.6640625" style="30" customWidth="1"/>
    <col min="14083" max="14083" width="16.5" style="30" customWidth="1"/>
    <col min="14084" max="14087" width="16.6640625" style="30" customWidth="1"/>
    <col min="14088" max="14088" width="25.33203125" style="30" customWidth="1"/>
    <col min="14089" max="14089" width="17.83203125" style="30" customWidth="1"/>
    <col min="14090" max="14091" width="12.83203125" style="30" customWidth="1"/>
    <col min="14092" max="14092" width="13.83203125" style="30" customWidth="1"/>
    <col min="14093" max="14335" width="9.33203125" style="30"/>
    <col min="14336" max="14336" width="55.6640625" style="30" customWidth="1"/>
    <col min="14337" max="14337" width="15.6640625" style="30" customWidth="1"/>
    <col min="14338" max="14338" width="21.6640625" style="30" customWidth="1"/>
    <col min="14339" max="14339" width="16.5" style="30" customWidth="1"/>
    <col min="14340" max="14343" width="16.6640625" style="30" customWidth="1"/>
    <col min="14344" max="14344" width="25.33203125" style="30" customWidth="1"/>
    <col min="14345" max="14345" width="17.83203125" style="30" customWidth="1"/>
    <col min="14346" max="14347" width="12.83203125" style="30" customWidth="1"/>
    <col min="14348" max="14348" width="13.83203125" style="30" customWidth="1"/>
    <col min="14349" max="14591" width="9.33203125" style="30"/>
    <col min="14592" max="14592" width="55.6640625" style="30" customWidth="1"/>
    <col min="14593" max="14593" width="15.6640625" style="30" customWidth="1"/>
    <col min="14594" max="14594" width="21.6640625" style="30" customWidth="1"/>
    <col min="14595" max="14595" width="16.5" style="30" customWidth="1"/>
    <col min="14596" max="14599" width="16.6640625" style="30" customWidth="1"/>
    <col min="14600" max="14600" width="25.33203125" style="30" customWidth="1"/>
    <col min="14601" max="14601" width="17.83203125" style="30" customWidth="1"/>
    <col min="14602" max="14603" width="12.83203125" style="30" customWidth="1"/>
    <col min="14604" max="14604" width="13.83203125" style="30" customWidth="1"/>
    <col min="14605" max="14847" width="9.33203125" style="30"/>
    <col min="14848" max="14848" width="55.6640625" style="30" customWidth="1"/>
    <col min="14849" max="14849" width="15.6640625" style="30" customWidth="1"/>
    <col min="14850" max="14850" width="21.6640625" style="30" customWidth="1"/>
    <col min="14851" max="14851" width="16.5" style="30" customWidth="1"/>
    <col min="14852" max="14855" width="16.6640625" style="30" customWidth="1"/>
    <col min="14856" max="14856" width="25.33203125" style="30" customWidth="1"/>
    <col min="14857" max="14857" width="17.83203125" style="30" customWidth="1"/>
    <col min="14858" max="14859" width="12.83203125" style="30" customWidth="1"/>
    <col min="14860" max="14860" width="13.83203125" style="30" customWidth="1"/>
    <col min="14861" max="15103" width="9.33203125" style="30"/>
    <col min="15104" max="15104" width="55.6640625" style="30" customWidth="1"/>
    <col min="15105" max="15105" width="15.6640625" style="30" customWidth="1"/>
    <col min="15106" max="15106" width="21.6640625" style="30" customWidth="1"/>
    <col min="15107" max="15107" width="16.5" style="30" customWidth="1"/>
    <col min="15108" max="15111" width="16.6640625" style="30" customWidth="1"/>
    <col min="15112" max="15112" width="25.33203125" style="30" customWidth="1"/>
    <col min="15113" max="15113" width="17.83203125" style="30" customWidth="1"/>
    <col min="15114" max="15115" width="12.83203125" style="30" customWidth="1"/>
    <col min="15116" max="15116" width="13.83203125" style="30" customWidth="1"/>
    <col min="15117" max="15359" width="9.33203125" style="30"/>
    <col min="15360" max="15360" width="55.6640625" style="30" customWidth="1"/>
    <col min="15361" max="15361" width="15.6640625" style="30" customWidth="1"/>
    <col min="15362" max="15362" width="21.6640625" style="30" customWidth="1"/>
    <col min="15363" max="15363" width="16.5" style="30" customWidth="1"/>
    <col min="15364" max="15367" width="16.6640625" style="30" customWidth="1"/>
    <col min="15368" max="15368" width="25.33203125" style="30" customWidth="1"/>
    <col min="15369" max="15369" width="17.83203125" style="30" customWidth="1"/>
    <col min="15370" max="15371" width="12.83203125" style="30" customWidth="1"/>
    <col min="15372" max="15372" width="13.83203125" style="30" customWidth="1"/>
    <col min="15373" max="15615" width="9.33203125" style="30"/>
    <col min="15616" max="15616" width="55.6640625" style="30" customWidth="1"/>
    <col min="15617" max="15617" width="15.6640625" style="30" customWidth="1"/>
    <col min="15618" max="15618" width="21.6640625" style="30" customWidth="1"/>
    <col min="15619" max="15619" width="16.5" style="30" customWidth="1"/>
    <col min="15620" max="15623" width="16.6640625" style="30" customWidth="1"/>
    <col min="15624" max="15624" width="25.33203125" style="30" customWidth="1"/>
    <col min="15625" max="15625" width="17.83203125" style="30" customWidth="1"/>
    <col min="15626" max="15627" width="12.83203125" style="30" customWidth="1"/>
    <col min="15628" max="15628" width="13.83203125" style="30" customWidth="1"/>
    <col min="15629" max="15871" width="9.33203125" style="30"/>
    <col min="15872" max="15872" width="55.6640625" style="30" customWidth="1"/>
    <col min="15873" max="15873" width="15.6640625" style="30" customWidth="1"/>
    <col min="15874" max="15874" width="21.6640625" style="30" customWidth="1"/>
    <col min="15875" max="15875" width="16.5" style="30" customWidth="1"/>
    <col min="15876" max="15879" width="16.6640625" style="30" customWidth="1"/>
    <col min="15880" max="15880" width="25.33203125" style="30" customWidth="1"/>
    <col min="15881" max="15881" width="17.83203125" style="30" customWidth="1"/>
    <col min="15882" max="15883" width="12.83203125" style="30" customWidth="1"/>
    <col min="15884" max="15884" width="13.83203125" style="30" customWidth="1"/>
    <col min="15885" max="16127" width="9.33203125" style="30"/>
    <col min="16128" max="16128" width="55.6640625" style="30" customWidth="1"/>
    <col min="16129" max="16129" width="15.6640625" style="30" customWidth="1"/>
    <col min="16130" max="16130" width="21.6640625" style="30" customWidth="1"/>
    <col min="16131" max="16131" width="16.5" style="30" customWidth="1"/>
    <col min="16132" max="16135" width="16.6640625" style="30" customWidth="1"/>
    <col min="16136" max="16136" width="25.33203125" style="30" customWidth="1"/>
    <col min="16137" max="16137" width="17.83203125" style="30" customWidth="1"/>
    <col min="16138" max="16139" width="12.83203125" style="30" customWidth="1"/>
    <col min="16140" max="16140" width="13.83203125" style="30" customWidth="1"/>
    <col min="16141" max="16384" width="9.33203125" style="30"/>
  </cols>
  <sheetData>
    <row r="2" spans="1:11" ht="25.5" customHeight="1" x14ac:dyDescent="0.2">
      <c r="A2" s="1287" t="s">
        <v>44</v>
      </c>
      <c r="B2" s="1287"/>
      <c r="C2" s="1287"/>
      <c r="D2" s="1287"/>
      <c r="E2" s="1287"/>
      <c r="F2" s="1287"/>
      <c r="G2" s="1287"/>
      <c r="H2" s="1287"/>
      <c r="I2" s="1287"/>
    </row>
    <row r="3" spans="1:11" ht="22.5" customHeight="1" thickBot="1" x14ac:dyDescent="0.3">
      <c r="I3" s="34"/>
    </row>
    <row r="4" spans="1:11" s="32" customFormat="1" ht="44.25" customHeight="1" thickBot="1" x14ac:dyDescent="0.25">
      <c r="A4" s="1120" t="s">
        <v>95</v>
      </c>
      <c r="B4" s="1121" t="s">
        <v>96</v>
      </c>
      <c r="C4" s="1121" t="s">
        <v>97</v>
      </c>
      <c r="D4" s="1121" t="s">
        <v>1067</v>
      </c>
      <c r="E4" s="1121" t="s">
        <v>1014</v>
      </c>
      <c r="F4" s="1121" t="s">
        <v>1066</v>
      </c>
      <c r="G4" s="1121" t="s">
        <v>794</v>
      </c>
      <c r="H4" s="1121" t="s">
        <v>984</v>
      </c>
      <c r="I4" s="1122" t="s">
        <v>1068</v>
      </c>
    </row>
    <row r="5" spans="1:11" ht="12" customHeight="1" thickBot="1" x14ac:dyDescent="0.25">
      <c r="A5" s="705">
        <v>1</v>
      </c>
      <c r="B5" s="706">
        <v>2</v>
      </c>
      <c r="C5" s="706">
        <v>3</v>
      </c>
      <c r="D5" s="706">
        <v>4</v>
      </c>
      <c r="E5" s="706">
        <v>5</v>
      </c>
      <c r="F5" s="706">
        <v>6</v>
      </c>
      <c r="G5" s="706">
        <v>9</v>
      </c>
      <c r="H5" s="706">
        <v>10</v>
      </c>
      <c r="I5" s="706">
        <v>11</v>
      </c>
    </row>
    <row r="6" spans="1:11" ht="12" customHeight="1" x14ac:dyDescent="0.2">
      <c r="A6" s="1123" t="s">
        <v>985</v>
      </c>
      <c r="B6" s="716">
        <v>406276331</v>
      </c>
      <c r="C6" s="715" t="s">
        <v>986</v>
      </c>
      <c r="D6" s="716"/>
      <c r="E6" s="716">
        <v>286066847</v>
      </c>
      <c r="F6" s="716">
        <v>406276311</v>
      </c>
      <c r="G6" s="716"/>
      <c r="H6" s="716">
        <v>406276311</v>
      </c>
      <c r="I6" s="710"/>
    </row>
    <row r="7" spans="1:11" ht="12" customHeight="1" x14ac:dyDescent="0.2">
      <c r="A7" s="1123" t="s">
        <v>987</v>
      </c>
      <c r="B7" s="716">
        <v>319079768</v>
      </c>
      <c r="C7" s="715"/>
      <c r="D7" s="716">
        <v>11390510</v>
      </c>
      <c r="E7" s="716">
        <v>304752492</v>
      </c>
      <c r="F7" s="716"/>
      <c r="G7" s="716"/>
      <c r="H7" s="716">
        <v>304079768</v>
      </c>
      <c r="I7" s="717"/>
    </row>
    <row r="8" spans="1:11" ht="15.95" customHeight="1" x14ac:dyDescent="0.2">
      <c r="A8" s="1123" t="s">
        <v>1069</v>
      </c>
      <c r="B8" s="716">
        <v>160614710</v>
      </c>
      <c r="C8" s="715"/>
      <c r="D8" s="716"/>
      <c r="E8" s="716">
        <v>160614710</v>
      </c>
      <c r="F8" s="716"/>
      <c r="G8" s="716"/>
      <c r="H8" s="716">
        <v>149935478</v>
      </c>
      <c r="I8" s="717">
        <v>160614710</v>
      </c>
    </row>
    <row r="9" spans="1:11" ht="24" customHeight="1" x14ac:dyDescent="0.2">
      <c r="A9" s="1123" t="s">
        <v>1070</v>
      </c>
      <c r="B9" s="716">
        <v>150000000</v>
      </c>
      <c r="C9" s="715"/>
      <c r="D9" s="716"/>
      <c r="E9" s="716">
        <v>150000000</v>
      </c>
      <c r="F9" s="716"/>
      <c r="G9" s="716"/>
      <c r="H9" s="716">
        <v>150000000</v>
      </c>
      <c r="I9" s="717">
        <v>150000000</v>
      </c>
    </row>
    <row r="10" spans="1:11" ht="15.95" customHeight="1" x14ac:dyDescent="0.2">
      <c r="A10" s="1123" t="s">
        <v>1071</v>
      </c>
      <c r="B10" s="716">
        <v>62615523</v>
      </c>
      <c r="C10" s="715"/>
      <c r="D10" s="716"/>
      <c r="E10" s="716">
        <v>52670907</v>
      </c>
      <c r="F10" s="716">
        <v>52615523</v>
      </c>
      <c r="G10" s="716"/>
      <c r="H10" s="716">
        <v>43564404</v>
      </c>
      <c r="I10" s="717"/>
    </row>
    <row r="11" spans="1:11" ht="15.95" customHeight="1" x14ac:dyDescent="0.2">
      <c r="A11" s="1123" t="s">
        <v>1072</v>
      </c>
      <c r="B11" s="716">
        <v>7500000</v>
      </c>
      <c r="C11" s="715"/>
      <c r="D11" s="716"/>
      <c r="E11" s="716">
        <v>7500000</v>
      </c>
      <c r="F11" s="716"/>
      <c r="G11" s="716">
        <v>7500000</v>
      </c>
      <c r="H11" s="716"/>
      <c r="I11" s="717"/>
    </row>
    <row r="12" spans="1:11" ht="15.95" customHeight="1" thickBot="1" x14ac:dyDescent="0.25">
      <c r="A12" s="1123" t="s">
        <v>990</v>
      </c>
      <c r="B12" s="716"/>
      <c r="C12" s="715"/>
      <c r="D12" s="716"/>
      <c r="E12" s="716"/>
      <c r="F12" s="716"/>
      <c r="G12" s="716"/>
      <c r="H12" s="716"/>
      <c r="I12" s="717"/>
    </row>
    <row r="13" spans="1:11" ht="15.95" customHeight="1" thickBot="1" x14ac:dyDescent="0.25">
      <c r="A13" s="1130" t="s">
        <v>847</v>
      </c>
      <c r="B13" s="1131">
        <f>B6+B7+B9</f>
        <v>875356099</v>
      </c>
      <c r="C13" s="1131"/>
      <c r="D13" s="1131">
        <f t="shared" ref="D13:K13" si="0">D6+D7+D9</f>
        <v>11390510</v>
      </c>
      <c r="E13" s="1131">
        <f t="shared" si="0"/>
        <v>740819339</v>
      </c>
      <c r="F13" s="1131">
        <f t="shared" si="0"/>
        <v>406276311</v>
      </c>
      <c r="G13" s="1131">
        <f t="shared" si="0"/>
        <v>0</v>
      </c>
      <c r="H13" s="1131">
        <f t="shared" si="0"/>
        <v>860356079</v>
      </c>
      <c r="I13" s="1131">
        <f t="shared" si="0"/>
        <v>150000000</v>
      </c>
      <c r="J13" s="1131">
        <f t="shared" si="0"/>
        <v>0</v>
      </c>
      <c r="K13" s="1131">
        <f t="shared" si="0"/>
        <v>0</v>
      </c>
    </row>
    <row r="14" spans="1:11" ht="15.95" customHeight="1" x14ac:dyDescent="0.2">
      <c r="A14" s="707"/>
      <c r="B14" s="708"/>
      <c r="C14" s="709"/>
      <c r="D14" s="708"/>
      <c r="E14" s="708"/>
      <c r="F14" s="708"/>
      <c r="G14" s="708"/>
      <c r="H14" s="708"/>
      <c r="I14" s="710">
        <f t="shared" ref="I14:I22" si="1">B14-D14-E14</f>
        <v>0</v>
      </c>
    </row>
    <row r="15" spans="1:11" ht="15.95" customHeight="1" x14ac:dyDescent="0.2">
      <c r="A15" s="1124"/>
      <c r="B15" s="1125"/>
      <c r="C15" s="1126"/>
      <c r="D15" s="1125"/>
      <c r="E15" s="1125"/>
      <c r="F15" s="1125"/>
      <c r="G15" s="1125"/>
      <c r="H15" s="1125"/>
      <c r="I15" s="1127">
        <f>B15-D15-E15</f>
        <v>0</v>
      </c>
    </row>
    <row r="16" spans="1:11" ht="15.95" customHeight="1" x14ac:dyDescent="0.2">
      <c r="A16" s="1128"/>
      <c r="B16" s="712"/>
      <c r="C16" s="713"/>
      <c r="D16" s="712"/>
      <c r="E16" s="712"/>
      <c r="F16" s="712"/>
      <c r="G16" s="712"/>
      <c r="H16" s="712"/>
      <c r="I16" s="714"/>
    </row>
    <row r="17" spans="1:9" ht="15.95" customHeight="1" x14ac:dyDescent="0.2">
      <c r="A17" s="1128"/>
      <c r="B17" s="712"/>
      <c r="C17" s="713"/>
      <c r="D17" s="712"/>
      <c r="E17" s="712"/>
      <c r="F17" s="712"/>
      <c r="G17" s="712"/>
      <c r="H17" s="712"/>
      <c r="I17" s="714"/>
    </row>
    <row r="18" spans="1:9" ht="15.95" customHeight="1" thickBot="1" x14ac:dyDescent="0.25">
      <c r="A18" s="720"/>
      <c r="B18" s="718"/>
      <c r="C18" s="721"/>
      <c r="D18" s="718"/>
      <c r="E18" s="718"/>
      <c r="F18" s="718"/>
      <c r="G18" s="718"/>
      <c r="H18" s="718"/>
      <c r="I18" s="722"/>
    </row>
    <row r="19" spans="1:9" s="38" customFormat="1" ht="18" customHeight="1" thickBot="1" x14ac:dyDescent="0.25">
      <c r="A19" s="720"/>
      <c r="B19" s="718"/>
      <c r="C19" s="721"/>
      <c r="D19" s="718"/>
      <c r="E19" s="718"/>
      <c r="F19" s="718"/>
      <c r="G19" s="1129">
        <f>G15+G16+G17+G18</f>
        <v>0</v>
      </c>
      <c r="H19" s="718"/>
      <c r="I19" s="722"/>
    </row>
    <row r="20" spans="1:9" ht="13.5" thickBot="1" x14ac:dyDescent="0.25">
      <c r="A20" s="1130" t="s">
        <v>848</v>
      </c>
      <c r="B20" s="1131"/>
      <c r="C20" s="1132"/>
      <c r="D20" s="1131"/>
      <c r="E20" s="1131">
        <f>SUM(E14+E15)</f>
        <v>0</v>
      </c>
      <c r="F20" s="1131"/>
      <c r="G20" s="1131"/>
      <c r="H20" s="1131"/>
      <c r="I20" s="1133"/>
    </row>
    <row r="21" spans="1:9" x14ac:dyDescent="0.2">
      <c r="A21" s="711"/>
      <c r="B21" s="712"/>
      <c r="C21" s="713"/>
      <c r="D21" s="712"/>
      <c r="E21" s="712"/>
      <c r="F21" s="712"/>
      <c r="G21" s="712"/>
      <c r="H21" s="712"/>
      <c r="I21" s="714">
        <f t="shared" si="1"/>
        <v>0</v>
      </c>
    </row>
    <row r="22" spans="1:9" ht="13.5" thickBot="1" x14ac:dyDescent="0.25">
      <c r="A22" s="1134"/>
      <c r="B22" s="716"/>
      <c r="C22" s="715"/>
      <c r="D22" s="716"/>
      <c r="E22" s="716"/>
      <c r="F22" s="716"/>
      <c r="G22" s="716"/>
      <c r="H22" s="719"/>
      <c r="I22" s="717">
        <f t="shared" si="1"/>
        <v>0</v>
      </c>
    </row>
    <row r="23" spans="1:9" ht="13.5" thickBot="1" x14ac:dyDescent="0.25">
      <c r="A23" s="1135" t="s">
        <v>94</v>
      </c>
      <c r="B23" s="1136">
        <f>B13+B20</f>
        <v>875356099</v>
      </c>
      <c r="C23" s="1136">
        <f>C13+C20</f>
        <v>0</v>
      </c>
      <c r="D23" s="1136">
        <f>D13+D20</f>
        <v>11390510</v>
      </c>
      <c r="E23" s="1136">
        <f>E13+E20</f>
        <v>740819339</v>
      </c>
      <c r="F23" s="1136">
        <f>F13+F20</f>
        <v>406276311</v>
      </c>
      <c r="G23" s="1136">
        <f>G13+G19</f>
        <v>0</v>
      </c>
      <c r="H23" s="1136">
        <f>H13+H20</f>
        <v>860356079</v>
      </c>
      <c r="I23" s="1136">
        <f>I13+I20</f>
        <v>150000000</v>
      </c>
    </row>
    <row r="25" spans="1:9" ht="15.75" x14ac:dyDescent="0.25">
      <c r="A25" s="136"/>
      <c r="B25" s="136"/>
    </row>
  </sheetData>
  <mergeCells count="1">
    <mergeCell ref="A2:I2"/>
  </mergeCells>
  <phoneticPr fontId="0" type="noConversion"/>
  <printOptions horizontalCentered="1"/>
  <pageMargins left="0.19685039370078741" right="0.19685039370078741" top="1.0236220472440944" bottom="0.98425196850393704" header="0.78740157480314965" footer="0.78740157480314965"/>
  <pageSetup paperSize="9" scale="68" orientation="landscape" horizontalDpi="300" verticalDpi="300" r:id="rId1"/>
  <headerFooter alignWithMargins="0">
    <oddHeader>&amp;R&amp;"Times New Roman CE,Félkövér dőlt"&amp;11 6. melléklet a 7/2019. (IV.30.) önkormányzati rendelethez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2D050"/>
  </sheetPr>
  <dimension ref="A2:J27"/>
  <sheetViews>
    <sheetView view="pageLayout" topLeftCell="D1" zoomScaleNormal="100" workbookViewId="0">
      <selection activeCell="G12" sqref="G11:G12"/>
    </sheetView>
  </sheetViews>
  <sheetFormatPr defaultRowHeight="12.75" x14ac:dyDescent="0.2"/>
  <cols>
    <col min="1" max="1" width="44.83203125" style="31" customWidth="1"/>
    <col min="2" max="2" width="15.6640625" style="30" customWidth="1"/>
    <col min="3" max="3" width="16.33203125" style="30" customWidth="1"/>
    <col min="4" max="4" width="18" style="30" customWidth="1"/>
    <col min="5" max="8" width="16.6640625" style="30" customWidth="1"/>
    <col min="9" max="9" width="16.5" style="30" bestFit="1" customWidth="1"/>
    <col min="10" max="10" width="18.83203125" style="30" customWidth="1"/>
    <col min="11" max="12" width="12.83203125" style="30" customWidth="1"/>
    <col min="13" max="13" width="13.83203125" style="30" customWidth="1"/>
    <col min="14" max="257" width="9.33203125" style="30"/>
    <col min="258" max="258" width="44.83203125" style="30" customWidth="1"/>
    <col min="259" max="259" width="15.6640625" style="30" customWidth="1"/>
    <col min="260" max="260" width="16.33203125" style="30" customWidth="1"/>
    <col min="261" max="261" width="18" style="30" customWidth="1"/>
    <col min="262" max="264" width="16.6640625" style="30" customWidth="1"/>
    <col min="265" max="265" width="16.5" style="30" bestFit="1" customWidth="1"/>
    <col min="266" max="266" width="18.83203125" style="30" customWidth="1"/>
    <col min="267" max="268" width="12.83203125" style="30" customWidth="1"/>
    <col min="269" max="269" width="13.83203125" style="30" customWidth="1"/>
    <col min="270" max="513" width="9.33203125" style="30"/>
    <col min="514" max="514" width="44.83203125" style="30" customWidth="1"/>
    <col min="515" max="515" width="15.6640625" style="30" customWidth="1"/>
    <col min="516" max="516" width="16.33203125" style="30" customWidth="1"/>
    <col min="517" max="517" width="18" style="30" customWidth="1"/>
    <col min="518" max="520" width="16.6640625" style="30" customWidth="1"/>
    <col min="521" max="521" width="16.5" style="30" bestFit="1" customWidth="1"/>
    <col min="522" max="522" width="18.83203125" style="30" customWidth="1"/>
    <col min="523" max="524" width="12.83203125" style="30" customWidth="1"/>
    <col min="525" max="525" width="13.83203125" style="30" customWidth="1"/>
    <col min="526" max="769" width="9.33203125" style="30"/>
    <col min="770" max="770" width="44.83203125" style="30" customWidth="1"/>
    <col min="771" max="771" width="15.6640625" style="30" customWidth="1"/>
    <col min="772" max="772" width="16.33203125" style="30" customWidth="1"/>
    <col min="773" max="773" width="18" style="30" customWidth="1"/>
    <col min="774" max="776" width="16.6640625" style="30" customWidth="1"/>
    <col min="777" max="777" width="16.5" style="30" bestFit="1" customWidth="1"/>
    <col min="778" max="778" width="18.83203125" style="30" customWidth="1"/>
    <col min="779" max="780" width="12.83203125" style="30" customWidth="1"/>
    <col min="781" max="781" width="13.83203125" style="30" customWidth="1"/>
    <col min="782" max="1025" width="9.33203125" style="30"/>
    <col min="1026" max="1026" width="44.83203125" style="30" customWidth="1"/>
    <col min="1027" max="1027" width="15.6640625" style="30" customWidth="1"/>
    <col min="1028" max="1028" width="16.33203125" style="30" customWidth="1"/>
    <col min="1029" max="1029" width="18" style="30" customWidth="1"/>
    <col min="1030" max="1032" width="16.6640625" style="30" customWidth="1"/>
    <col min="1033" max="1033" width="16.5" style="30" bestFit="1" customWidth="1"/>
    <col min="1034" max="1034" width="18.83203125" style="30" customWidth="1"/>
    <col min="1035" max="1036" width="12.83203125" style="30" customWidth="1"/>
    <col min="1037" max="1037" width="13.83203125" style="30" customWidth="1"/>
    <col min="1038" max="1281" width="9.33203125" style="30"/>
    <col min="1282" max="1282" width="44.83203125" style="30" customWidth="1"/>
    <col min="1283" max="1283" width="15.6640625" style="30" customWidth="1"/>
    <col min="1284" max="1284" width="16.33203125" style="30" customWidth="1"/>
    <col min="1285" max="1285" width="18" style="30" customWidth="1"/>
    <col min="1286" max="1288" width="16.6640625" style="30" customWidth="1"/>
    <col min="1289" max="1289" width="16.5" style="30" bestFit="1" customWidth="1"/>
    <col min="1290" max="1290" width="18.83203125" style="30" customWidth="1"/>
    <col min="1291" max="1292" width="12.83203125" style="30" customWidth="1"/>
    <col min="1293" max="1293" width="13.83203125" style="30" customWidth="1"/>
    <col min="1294" max="1537" width="9.33203125" style="30"/>
    <col min="1538" max="1538" width="44.83203125" style="30" customWidth="1"/>
    <col min="1539" max="1539" width="15.6640625" style="30" customWidth="1"/>
    <col min="1540" max="1540" width="16.33203125" style="30" customWidth="1"/>
    <col min="1541" max="1541" width="18" style="30" customWidth="1"/>
    <col min="1542" max="1544" width="16.6640625" style="30" customWidth="1"/>
    <col min="1545" max="1545" width="16.5" style="30" bestFit="1" customWidth="1"/>
    <col min="1546" max="1546" width="18.83203125" style="30" customWidth="1"/>
    <col min="1547" max="1548" width="12.83203125" style="30" customWidth="1"/>
    <col min="1549" max="1549" width="13.83203125" style="30" customWidth="1"/>
    <col min="1550" max="1793" width="9.33203125" style="30"/>
    <col min="1794" max="1794" width="44.83203125" style="30" customWidth="1"/>
    <col min="1795" max="1795" width="15.6640625" style="30" customWidth="1"/>
    <col min="1796" max="1796" width="16.33203125" style="30" customWidth="1"/>
    <col min="1797" max="1797" width="18" style="30" customWidth="1"/>
    <col min="1798" max="1800" width="16.6640625" style="30" customWidth="1"/>
    <col min="1801" max="1801" width="16.5" style="30" bestFit="1" customWidth="1"/>
    <col min="1802" max="1802" width="18.83203125" style="30" customWidth="1"/>
    <col min="1803" max="1804" width="12.83203125" style="30" customWidth="1"/>
    <col min="1805" max="1805" width="13.83203125" style="30" customWidth="1"/>
    <col min="1806" max="2049" width="9.33203125" style="30"/>
    <col min="2050" max="2050" width="44.83203125" style="30" customWidth="1"/>
    <col min="2051" max="2051" width="15.6640625" style="30" customWidth="1"/>
    <col min="2052" max="2052" width="16.33203125" style="30" customWidth="1"/>
    <col min="2053" max="2053" width="18" style="30" customWidth="1"/>
    <col min="2054" max="2056" width="16.6640625" style="30" customWidth="1"/>
    <col min="2057" max="2057" width="16.5" style="30" bestFit="1" customWidth="1"/>
    <col min="2058" max="2058" width="18.83203125" style="30" customWidth="1"/>
    <col min="2059" max="2060" width="12.83203125" style="30" customWidth="1"/>
    <col min="2061" max="2061" width="13.83203125" style="30" customWidth="1"/>
    <col min="2062" max="2305" width="9.33203125" style="30"/>
    <col min="2306" max="2306" width="44.83203125" style="30" customWidth="1"/>
    <col min="2307" max="2307" width="15.6640625" style="30" customWidth="1"/>
    <col min="2308" max="2308" width="16.33203125" style="30" customWidth="1"/>
    <col min="2309" max="2309" width="18" style="30" customWidth="1"/>
    <col min="2310" max="2312" width="16.6640625" style="30" customWidth="1"/>
    <col min="2313" max="2313" width="16.5" style="30" bestFit="1" customWidth="1"/>
    <col min="2314" max="2314" width="18.83203125" style="30" customWidth="1"/>
    <col min="2315" max="2316" width="12.83203125" style="30" customWidth="1"/>
    <col min="2317" max="2317" width="13.83203125" style="30" customWidth="1"/>
    <col min="2318" max="2561" width="9.33203125" style="30"/>
    <col min="2562" max="2562" width="44.83203125" style="30" customWidth="1"/>
    <col min="2563" max="2563" width="15.6640625" style="30" customWidth="1"/>
    <col min="2564" max="2564" width="16.33203125" style="30" customWidth="1"/>
    <col min="2565" max="2565" width="18" style="30" customWidth="1"/>
    <col min="2566" max="2568" width="16.6640625" style="30" customWidth="1"/>
    <col min="2569" max="2569" width="16.5" style="30" bestFit="1" customWidth="1"/>
    <col min="2570" max="2570" width="18.83203125" style="30" customWidth="1"/>
    <col min="2571" max="2572" width="12.83203125" style="30" customWidth="1"/>
    <col min="2573" max="2573" width="13.83203125" style="30" customWidth="1"/>
    <col min="2574" max="2817" width="9.33203125" style="30"/>
    <col min="2818" max="2818" width="44.83203125" style="30" customWidth="1"/>
    <col min="2819" max="2819" width="15.6640625" style="30" customWidth="1"/>
    <col min="2820" max="2820" width="16.33203125" style="30" customWidth="1"/>
    <col min="2821" max="2821" width="18" style="30" customWidth="1"/>
    <col min="2822" max="2824" width="16.6640625" style="30" customWidth="1"/>
    <col min="2825" max="2825" width="16.5" style="30" bestFit="1" customWidth="1"/>
    <col min="2826" max="2826" width="18.83203125" style="30" customWidth="1"/>
    <col min="2827" max="2828" width="12.83203125" style="30" customWidth="1"/>
    <col min="2829" max="2829" width="13.83203125" style="30" customWidth="1"/>
    <col min="2830" max="3073" width="9.33203125" style="30"/>
    <col min="3074" max="3074" width="44.83203125" style="30" customWidth="1"/>
    <col min="3075" max="3075" width="15.6640625" style="30" customWidth="1"/>
    <col min="3076" max="3076" width="16.33203125" style="30" customWidth="1"/>
    <col min="3077" max="3077" width="18" style="30" customWidth="1"/>
    <col min="3078" max="3080" width="16.6640625" style="30" customWidth="1"/>
    <col min="3081" max="3081" width="16.5" style="30" bestFit="1" customWidth="1"/>
    <col min="3082" max="3082" width="18.83203125" style="30" customWidth="1"/>
    <col min="3083" max="3084" width="12.83203125" style="30" customWidth="1"/>
    <col min="3085" max="3085" width="13.83203125" style="30" customWidth="1"/>
    <col min="3086" max="3329" width="9.33203125" style="30"/>
    <col min="3330" max="3330" width="44.83203125" style="30" customWidth="1"/>
    <col min="3331" max="3331" width="15.6640625" style="30" customWidth="1"/>
    <col min="3332" max="3332" width="16.33203125" style="30" customWidth="1"/>
    <col min="3333" max="3333" width="18" style="30" customWidth="1"/>
    <col min="3334" max="3336" width="16.6640625" style="30" customWidth="1"/>
    <col min="3337" max="3337" width="16.5" style="30" bestFit="1" customWidth="1"/>
    <col min="3338" max="3338" width="18.83203125" style="30" customWidth="1"/>
    <col min="3339" max="3340" width="12.83203125" style="30" customWidth="1"/>
    <col min="3341" max="3341" width="13.83203125" style="30" customWidth="1"/>
    <col min="3342" max="3585" width="9.33203125" style="30"/>
    <col min="3586" max="3586" width="44.83203125" style="30" customWidth="1"/>
    <col min="3587" max="3587" width="15.6640625" style="30" customWidth="1"/>
    <col min="3588" max="3588" width="16.33203125" style="30" customWidth="1"/>
    <col min="3589" max="3589" width="18" style="30" customWidth="1"/>
    <col min="3590" max="3592" width="16.6640625" style="30" customWidth="1"/>
    <col min="3593" max="3593" width="16.5" style="30" bestFit="1" customWidth="1"/>
    <col min="3594" max="3594" width="18.83203125" style="30" customWidth="1"/>
    <col min="3595" max="3596" width="12.83203125" style="30" customWidth="1"/>
    <col min="3597" max="3597" width="13.83203125" style="30" customWidth="1"/>
    <col min="3598" max="3841" width="9.33203125" style="30"/>
    <col min="3842" max="3842" width="44.83203125" style="30" customWidth="1"/>
    <col min="3843" max="3843" width="15.6640625" style="30" customWidth="1"/>
    <col min="3844" max="3844" width="16.33203125" style="30" customWidth="1"/>
    <col min="3845" max="3845" width="18" style="30" customWidth="1"/>
    <col min="3846" max="3848" width="16.6640625" style="30" customWidth="1"/>
    <col min="3849" max="3849" width="16.5" style="30" bestFit="1" customWidth="1"/>
    <col min="3850" max="3850" width="18.83203125" style="30" customWidth="1"/>
    <col min="3851" max="3852" width="12.83203125" style="30" customWidth="1"/>
    <col min="3853" max="3853" width="13.83203125" style="30" customWidth="1"/>
    <col min="3854" max="4097" width="9.33203125" style="30"/>
    <col min="4098" max="4098" width="44.83203125" style="30" customWidth="1"/>
    <col min="4099" max="4099" width="15.6640625" style="30" customWidth="1"/>
    <col min="4100" max="4100" width="16.33203125" style="30" customWidth="1"/>
    <col min="4101" max="4101" width="18" style="30" customWidth="1"/>
    <col min="4102" max="4104" width="16.6640625" style="30" customWidth="1"/>
    <col min="4105" max="4105" width="16.5" style="30" bestFit="1" customWidth="1"/>
    <col min="4106" max="4106" width="18.83203125" style="30" customWidth="1"/>
    <col min="4107" max="4108" width="12.83203125" style="30" customWidth="1"/>
    <col min="4109" max="4109" width="13.83203125" style="30" customWidth="1"/>
    <col min="4110" max="4353" width="9.33203125" style="30"/>
    <col min="4354" max="4354" width="44.83203125" style="30" customWidth="1"/>
    <col min="4355" max="4355" width="15.6640625" style="30" customWidth="1"/>
    <col min="4356" max="4356" width="16.33203125" style="30" customWidth="1"/>
    <col min="4357" max="4357" width="18" style="30" customWidth="1"/>
    <col min="4358" max="4360" width="16.6640625" style="30" customWidth="1"/>
    <col min="4361" max="4361" width="16.5" style="30" bestFit="1" customWidth="1"/>
    <col min="4362" max="4362" width="18.83203125" style="30" customWidth="1"/>
    <col min="4363" max="4364" width="12.83203125" style="30" customWidth="1"/>
    <col min="4365" max="4365" width="13.83203125" style="30" customWidth="1"/>
    <col min="4366" max="4609" width="9.33203125" style="30"/>
    <col min="4610" max="4610" width="44.83203125" style="30" customWidth="1"/>
    <col min="4611" max="4611" width="15.6640625" style="30" customWidth="1"/>
    <col min="4612" max="4612" width="16.33203125" style="30" customWidth="1"/>
    <col min="4613" max="4613" width="18" style="30" customWidth="1"/>
    <col min="4614" max="4616" width="16.6640625" style="30" customWidth="1"/>
    <col min="4617" max="4617" width="16.5" style="30" bestFit="1" customWidth="1"/>
    <col min="4618" max="4618" width="18.83203125" style="30" customWidth="1"/>
    <col min="4619" max="4620" width="12.83203125" style="30" customWidth="1"/>
    <col min="4621" max="4621" width="13.83203125" style="30" customWidth="1"/>
    <col min="4622" max="4865" width="9.33203125" style="30"/>
    <col min="4866" max="4866" width="44.83203125" style="30" customWidth="1"/>
    <col min="4867" max="4867" width="15.6640625" style="30" customWidth="1"/>
    <col min="4868" max="4868" width="16.33203125" style="30" customWidth="1"/>
    <col min="4869" max="4869" width="18" style="30" customWidth="1"/>
    <col min="4870" max="4872" width="16.6640625" style="30" customWidth="1"/>
    <col min="4873" max="4873" width="16.5" style="30" bestFit="1" customWidth="1"/>
    <col min="4874" max="4874" width="18.83203125" style="30" customWidth="1"/>
    <col min="4875" max="4876" width="12.83203125" style="30" customWidth="1"/>
    <col min="4877" max="4877" width="13.83203125" style="30" customWidth="1"/>
    <col min="4878" max="5121" width="9.33203125" style="30"/>
    <col min="5122" max="5122" width="44.83203125" style="30" customWidth="1"/>
    <col min="5123" max="5123" width="15.6640625" style="30" customWidth="1"/>
    <col min="5124" max="5124" width="16.33203125" style="30" customWidth="1"/>
    <col min="5125" max="5125" width="18" style="30" customWidth="1"/>
    <col min="5126" max="5128" width="16.6640625" style="30" customWidth="1"/>
    <col min="5129" max="5129" width="16.5" style="30" bestFit="1" customWidth="1"/>
    <col min="5130" max="5130" width="18.83203125" style="30" customWidth="1"/>
    <col min="5131" max="5132" width="12.83203125" style="30" customWidth="1"/>
    <col min="5133" max="5133" width="13.83203125" style="30" customWidth="1"/>
    <col min="5134" max="5377" width="9.33203125" style="30"/>
    <col min="5378" max="5378" width="44.83203125" style="30" customWidth="1"/>
    <col min="5379" max="5379" width="15.6640625" style="30" customWidth="1"/>
    <col min="5380" max="5380" width="16.33203125" style="30" customWidth="1"/>
    <col min="5381" max="5381" width="18" style="30" customWidth="1"/>
    <col min="5382" max="5384" width="16.6640625" style="30" customWidth="1"/>
    <col min="5385" max="5385" width="16.5" style="30" bestFit="1" customWidth="1"/>
    <col min="5386" max="5386" width="18.83203125" style="30" customWidth="1"/>
    <col min="5387" max="5388" width="12.83203125" style="30" customWidth="1"/>
    <col min="5389" max="5389" width="13.83203125" style="30" customWidth="1"/>
    <col min="5390" max="5633" width="9.33203125" style="30"/>
    <col min="5634" max="5634" width="44.83203125" style="30" customWidth="1"/>
    <col min="5635" max="5635" width="15.6640625" style="30" customWidth="1"/>
    <col min="5636" max="5636" width="16.33203125" style="30" customWidth="1"/>
    <col min="5637" max="5637" width="18" style="30" customWidth="1"/>
    <col min="5638" max="5640" width="16.6640625" style="30" customWidth="1"/>
    <col min="5641" max="5641" width="16.5" style="30" bestFit="1" customWidth="1"/>
    <col min="5642" max="5642" width="18.83203125" style="30" customWidth="1"/>
    <col min="5643" max="5644" width="12.83203125" style="30" customWidth="1"/>
    <col min="5645" max="5645" width="13.83203125" style="30" customWidth="1"/>
    <col min="5646" max="5889" width="9.33203125" style="30"/>
    <col min="5890" max="5890" width="44.83203125" style="30" customWidth="1"/>
    <col min="5891" max="5891" width="15.6640625" style="30" customWidth="1"/>
    <col min="5892" max="5892" width="16.33203125" style="30" customWidth="1"/>
    <col min="5893" max="5893" width="18" style="30" customWidth="1"/>
    <col min="5894" max="5896" width="16.6640625" style="30" customWidth="1"/>
    <col min="5897" max="5897" width="16.5" style="30" bestFit="1" customWidth="1"/>
    <col min="5898" max="5898" width="18.83203125" style="30" customWidth="1"/>
    <col min="5899" max="5900" width="12.83203125" style="30" customWidth="1"/>
    <col min="5901" max="5901" width="13.83203125" style="30" customWidth="1"/>
    <col min="5902" max="6145" width="9.33203125" style="30"/>
    <col min="6146" max="6146" width="44.83203125" style="30" customWidth="1"/>
    <col min="6147" max="6147" width="15.6640625" style="30" customWidth="1"/>
    <col min="6148" max="6148" width="16.33203125" style="30" customWidth="1"/>
    <col min="6149" max="6149" width="18" style="30" customWidth="1"/>
    <col min="6150" max="6152" width="16.6640625" style="30" customWidth="1"/>
    <col min="6153" max="6153" width="16.5" style="30" bestFit="1" customWidth="1"/>
    <col min="6154" max="6154" width="18.83203125" style="30" customWidth="1"/>
    <col min="6155" max="6156" width="12.83203125" style="30" customWidth="1"/>
    <col min="6157" max="6157" width="13.83203125" style="30" customWidth="1"/>
    <col min="6158" max="6401" width="9.33203125" style="30"/>
    <col min="6402" max="6402" width="44.83203125" style="30" customWidth="1"/>
    <col min="6403" max="6403" width="15.6640625" style="30" customWidth="1"/>
    <col min="6404" max="6404" width="16.33203125" style="30" customWidth="1"/>
    <col min="6405" max="6405" width="18" style="30" customWidth="1"/>
    <col min="6406" max="6408" width="16.6640625" style="30" customWidth="1"/>
    <col min="6409" max="6409" width="16.5" style="30" bestFit="1" customWidth="1"/>
    <col min="6410" max="6410" width="18.83203125" style="30" customWidth="1"/>
    <col min="6411" max="6412" width="12.83203125" style="30" customWidth="1"/>
    <col min="6413" max="6413" width="13.83203125" style="30" customWidth="1"/>
    <col min="6414" max="6657" width="9.33203125" style="30"/>
    <col min="6658" max="6658" width="44.83203125" style="30" customWidth="1"/>
    <col min="6659" max="6659" width="15.6640625" style="30" customWidth="1"/>
    <col min="6660" max="6660" width="16.33203125" style="30" customWidth="1"/>
    <col min="6661" max="6661" width="18" style="30" customWidth="1"/>
    <col min="6662" max="6664" width="16.6640625" style="30" customWidth="1"/>
    <col min="6665" max="6665" width="16.5" style="30" bestFit="1" customWidth="1"/>
    <col min="6666" max="6666" width="18.83203125" style="30" customWidth="1"/>
    <col min="6667" max="6668" width="12.83203125" style="30" customWidth="1"/>
    <col min="6669" max="6669" width="13.83203125" style="30" customWidth="1"/>
    <col min="6670" max="6913" width="9.33203125" style="30"/>
    <col min="6914" max="6914" width="44.83203125" style="30" customWidth="1"/>
    <col min="6915" max="6915" width="15.6640625" style="30" customWidth="1"/>
    <col min="6916" max="6916" width="16.33203125" style="30" customWidth="1"/>
    <col min="6917" max="6917" width="18" style="30" customWidth="1"/>
    <col min="6918" max="6920" width="16.6640625" style="30" customWidth="1"/>
    <col min="6921" max="6921" width="16.5" style="30" bestFit="1" customWidth="1"/>
    <col min="6922" max="6922" width="18.83203125" style="30" customWidth="1"/>
    <col min="6923" max="6924" width="12.83203125" style="30" customWidth="1"/>
    <col min="6925" max="6925" width="13.83203125" style="30" customWidth="1"/>
    <col min="6926" max="7169" width="9.33203125" style="30"/>
    <col min="7170" max="7170" width="44.83203125" style="30" customWidth="1"/>
    <col min="7171" max="7171" width="15.6640625" style="30" customWidth="1"/>
    <col min="7172" max="7172" width="16.33203125" style="30" customWidth="1"/>
    <col min="7173" max="7173" width="18" style="30" customWidth="1"/>
    <col min="7174" max="7176" width="16.6640625" style="30" customWidth="1"/>
    <col min="7177" max="7177" width="16.5" style="30" bestFit="1" customWidth="1"/>
    <col min="7178" max="7178" width="18.83203125" style="30" customWidth="1"/>
    <col min="7179" max="7180" width="12.83203125" style="30" customWidth="1"/>
    <col min="7181" max="7181" width="13.83203125" style="30" customWidth="1"/>
    <col min="7182" max="7425" width="9.33203125" style="30"/>
    <col min="7426" max="7426" width="44.83203125" style="30" customWidth="1"/>
    <col min="7427" max="7427" width="15.6640625" style="30" customWidth="1"/>
    <col min="7428" max="7428" width="16.33203125" style="30" customWidth="1"/>
    <col min="7429" max="7429" width="18" style="30" customWidth="1"/>
    <col min="7430" max="7432" width="16.6640625" style="30" customWidth="1"/>
    <col min="7433" max="7433" width="16.5" style="30" bestFit="1" customWidth="1"/>
    <col min="7434" max="7434" width="18.83203125" style="30" customWidth="1"/>
    <col min="7435" max="7436" width="12.83203125" style="30" customWidth="1"/>
    <col min="7437" max="7437" width="13.83203125" style="30" customWidth="1"/>
    <col min="7438" max="7681" width="9.33203125" style="30"/>
    <col min="7682" max="7682" width="44.83203125" style="30" customWidth="1"/>
    <col min="7683" max="7683" width="15.6640625" style="30" customWidth="1"/>
    <col min="7684" max="7684" width="16.33203125" style="30" customWidth="1"/>
    <col min="7685" max="7685" width="18" style="30" customWidth="1"/>
    <col min="7686" max="7688" width="16.6640625" style="30" customWidth="1"/>
    <col min="7689" max="7689" width="16.5" style="30" bestFit="1" customWidth="1"/>
    <col min="7690" max="7690" width="18.83203125" style="30" customWidth="1"/>
    <col min="7691" max="7692" width="12.83203125" style="30" customWidth="1"/>
    <col min="7693" max="7693" width="13.83203125" style="30" customWidth="1"/>
    <col min="7694" max="7937" width="9.33203125" style="30"/>
    <col min="7938" max="7938" width="44.83203125" style="30" customWidth="1"/>
    <col min="7939" max="7939" width="15.6640625" style="30" customWidth="1"/>
    <col min="7940" max="7940" width="16.33203125" style="30" customWidth="1"/>
    <col min="7941" max="7941" width="18" style="30" customWidth="1"/>
    <col min="7942" max="7944" width="16.6640625" style="30" customWidth="1"/>
    <col min="7945" max="7945" width="16.5" style="30" bestFit="1" customWidth="1"/>
    <col min="7946" max="7946" width="18.83203125" style="30" customWidth="1"/>
    <col min="7947" max="7948" width="12.83203125" style="30" customWidth="1"/>
    <col min="7949" max="7949" width="13.83203125" style="30" customWidth="1"/>
    <col min="7950" max="8193" width="9.33203125" style="30"/>
    <col min="8194" max="8194" width="44.83203125" style="30" customWidth="1"/>
    <col min="8195" max="8195" width="15.6640625" style="30" customWidth="1"/>
    <col min="8196" max="8196" width="16.33203125" style="30" customWidth="1"/>
    <col min="8197" max="8197" width="18" style="30" customWidth="1"/>
    <col min="8198" max="8200" width="16.6640625" style="30" customWidth="1"/>
    <col min="8201" max="8201" width="16.5" style="30" bestFit="1" customWidth="1"/>
    <col min="8202" max="8202" width="18.83203125" style="30" customWidth="1"/>
    <col min="8203" max="8204" width="12.83203125" style="30" customWidth="1"/>
    <col min="8205" max="8205" width="13.83203125" style="30" customWidth="1"/>
    <col min="8206" max="8449" width="9.33203125" style="30"/>
    <col min="8450" max="8450" width="44.83203125" style="30" customWidth="1"/>
    <col min="8451" max="8451" width="15.6640625" style="30" customWidth="1"/>
    <col min="8452" max="8452" width="16.33203125" style="30" customWidth="1"/>
    <col min="8453" max="8453" width="18" style="30" customWidth="1"/>
    <col min="8454" max="8456" width="16.6640625" style="30" customWidth="1"/>
    <col min="8457" max="8457" width="16.5" style="30" bestFit="1" customWidth="1"/>
    <col min="8458" max="8458" width="18.83203125" style="30" customWidth="1"/>
    <col min="8459" max="8460" width="12.83203125" style="30" customWidth="1"/>
    <col min="8461" max="8461" width="13.83203125" style="30" customWidth="1"/>
    <col min="8462" max="8705" width="9.33203125" style="30"/>
    <col min="8706" max="8706" width="44.83203125" style="30" customWidth="1"/>
    <col min="8707" max="8707" width="15.6640625" style="30" customWidth="1"/>
    <col min="8708" max="8708" width="16.33203125" style="30" customWidth="1"/>
    <col min="8709" max="8709" width="18" style="30" customWidth="1"/>
    <col min="8710" max="8712" width="16.6640625" style="30" customWidth="1"/>
    <col min="8713" max="8713" width="16.5" style="30" bestFit="1" customWidth="1"/>
    <col min="8714" max="8714" width="18.83203125" style="30" customWidth="1"/>
    <col min="8715" max="8716" width="12.83203125" style="30" customWidth="1"/>
    <col min="8717" max="8717" width="13.83203125" style="30" customWidth="1"/>
    <col min="8718" max="8961" width="9.33203125" style="30"/>
    <col min="8962" max="8962" width="44.83203125" style="30" customWidth="1"/>
    <col min="8963" max="8963" width="15.6640625" style="30" customWidth="1"/>
    <col min="8964" max="8964" width="16.33203125" style="30" customWidth="1"/>
    <col min="8965" max="8965" width="18" style="30" customWidth="1"/>
    <col min="8966" max="8968" width="16.6640625" style="30" customWidth="1"/>
    <col min="8969" max="8969" width="16.5" style="30" bestFit="1" customWidth="1"/>
    <col min="8970" max="8970" width="18.83203125" style="30" customWidth="1"/>
    <col min="8971" max="8972" width="12.83203125" style="30" customWidth="1"/>
    <col min="8973" max="8973" width="13.83203125" style="30" customWidth="1"/>
    <col min="8974" max="9217" width="9.33203125" style="30"/>
    <col min="9218" max="9218" width="44.83203125" style="30" customWidth="1"/>
    <col min="9219" max="9219" width="15.6640625" style="30" customWidth="1"/>
    <col min="9220" max="9220" width="16.33203125" style="30" customWidth="1"/>
    <col min="9221" max="9221" width="18" style="30" customWidth="1"/>
    <col min="9222" max="9224" width="16.6640625" style="30" customWidth="1"/>
    <col min="9225" max="9225" width="16.5" style="30" bestFit="1" customWidth="1"/>
    <col min="9226" max="9226" width="18.83203125" style="30" customWidth="1"/>
    <col min="9227" max="9228" width="12.83203125" style="30" customWidth="1"/>
    <col min="9229" max="9229" width="13.83203125" style="30" customWidth="1"/>
    <col min="9230" max="9473" width="9.33203125" style="30"/>
    <col min="9474" max="9474" width="44.83203125" style="30" customWidth="1"/>
    <col min="9475" max="9475" width="15.6640625" style="30" customWidth="1"/>
    <col min="9476" max="9476" width="16.33203125" style="30" customWidth="1"/>
    <col min="9477" max="9477" width="18" style="30" customWidth="1"/>
    <col min="9478" max="9480" width="16.6640625" style="30" customWidth="1"/>
    <col min="9481" max="9481" width="16.5" style="30" bestFit="1" customWidth="1"/>
    <col min="9482" max="9482" width="18.83203125" style="30" customWidth="1"/>
    <col min="9483" max="9484" width="12.83203125" style="30" customWidth="1"/>
    <col min="9485" max="9485" width="13.83203125" style="30" customWidth="1"/>
    <col min="9486" max="9729" width="9.33203125" style="30"/>
    <col min="9730" max="9730" width="44.83203125" style="30" customWidth="1"/>
    <col min="9731" max="9731" width="15.6640625" style="30" customWidth="1"/>
    <col min="9732" max="9732" width="16.33203125" style="30" customWidth="1"/>
    <col min="9733" max="9733" width="18" style="30" customWidth="1"/>
    <col min="9734" max="9736" width="16.6640625" style="30" customWidth="1"/>
    <col min="9737" max="9737" width="16.5" style="30" bestFit="1" customWidth="1"/>
    <col min="9738" max="9738" width="18.83203125" style="30" customWidth="1"/>
    <col min="9739" max="9740" width="12.83203125" style="30" customWidth="1"/>
    <col min="9741" max="9741" width="13.83203125" style="30" customWidth="1"/>
    <col min="9742" max="9985" width="9.33203125" style="30"/>
    <col min="9986" max="9986" width="44.83203125" style="30" customWidth="1"/>
    <col min="9987" max="9987" width="15.6640625" style="30" customWidth="1"/>
    <col min="9988" max="9988" width="16.33203125" style="30" customWidth="1"/>
    <col min="9989" max="9989" width="18" style="30" customWidth="1"/>
    <col min="9990" max="9992" width="16.6640625" style="30" customWidth="1"/>
    <col min="9993" max="9993" width="16.5" style="30" bestFit="1" customWidth="1"/>
    <col min="9994" max="9994" width="18.83203125" style="30" customWidth="1"/>
    <col min="9995" max="9996" width="12.83203125" style="30" customWidth="1"/>
    <col min="9997" max="9997" width="13.83203125" style="30" customWidth="1"/>
    <col min="9998" max="10241" width="9.33203125" style="30"/>
    <col min="10242" max="10242" width="44.83203125" style="30" customWidth="1"/>
    <col min="10243" max="10243" width="15.6640625" style="30" customWidth="1"/>
    <col min="10244" max="10244" width="16.33203125" style="30" customWidth="1"/>
    <col min="10245" max="10245" width="18" style="30" customWidth="1"/>
    <col min="10246" max="10248" width="16.6640625" style="30" customWidth="1"/>
    <col min="10249" max="10249" width="16.5" style="30" bestFit="1" customWidth="1"/>
    <col min="10250" max="10250" width="18.83203125" style="30" customWidth="1"/>
    <col min="10251" max="10252" width="12.83203125" style="30" customWidth="1"/>
    <col min="10253" max="10253" width="13.83203125" style="30" customWidth="1"/>
    <col min="10254" max="10497" width="9.33203125" style="30"/>
    <col min="10498" max="10498" width="44.83203125" style="30" customWidth="1"/>
    <col min="10499" max="10499" width="15.6640625" style="30" customWidth="1"/>
    <col min="10500" max="10500" width="16.33203125" style="30" customWidth="1"/>
    <col min="10501" max="10501" width="18" style="30" customWidth="1"/>
    <col min="10502" max="10504" width="16.6640625" style="30" customWidth="1"/>
    <col min="10505" max="10505" width="16.5" style="30" bestFit="1" customWidth="1"/>
    <col min="10506" max="10506" width="18.83203125" style="30" customWidth="1"/>
    <col min="10507" max="10508" width="12.83203125" style="30" customWidth="1"/>
    <col min="10509" max="10509" width="13.83203125" style="30" customWidth="1"/>
    <col min="10510" max="10753" width="9.33203125" style="30"/>
    <col min="10754" max="10754" width="44.83203125" style="30" customWidth="1"/>
    <col min="10755" max="10755" width="15.6640625" style="30" customWidth="1"/>
    <col min="10756" max="10756" width="16.33203125" style="30" customWidth="1"/>
    <col min="10757" max="10757" width="18" style="30" customWidth="1"/>
    <col min="10758" max="10760" width="16.6640625" style="30" customWidth="1"/>
    <col min="10761" max="10761" width="16.5" style="30" bestFit="1" customWidth="1"/>
    <col min="10762" max="10762" width="18.83203125" style="30" customWidth="1"/>
    <col min="10763" max="10764" width="12.83203125" style="30" customWidth="1"/>
    <col min="10765" max="10765" width="13.83203125" style="30" customWidth="1"/>
    <col min="10766" max="11009" width="9.33203125" style="30"/>
    <col min="11010" max="11010" width="44.83203125" style="30" customWidth="1"/>
    <col min="11011" max="11011" width="15.6640625" style="30" customWidth="1"/>
    <col min="11012" max="11012" width="16.33203125" style="30" customWidth="1"/>
    <col min="11013" max="11013" width="18" style="30" customWidth="1"/>
    <col min="11014" max="11016" width="16.6640625" style="30" customWidth="1"/>
    <col min="11017" max="11017" width="16.5" style="30" bestFit="1" customWidth="1"/>
    <col min="11018" max="11018" width="18.83203125" style="30" customWidth="1"/>
    <col min="11019" max="11020" width="12.83203125" style="30" customWidth="1"/>
    <col min="11021" max="11021" width="13.83203125" style="30" customWidth="1"/>
    <col min="11022" max="11265" width="9.33203125" style="30"/>
    <col min="11266" max="11266" width="44.83203125" style="30" customWidth="1"/>
    <col min="11267" max="11267" width="15.6640625" style="30" customWidth="1"/>
    <col min="11268" max="11268" width="16.33203125" style="30" customWidth="1"/>
    <col min="11269" max="11269" width="18" style="30" customWidth="1"/>
    <col min="11270" max="11272" width="16.6640625" style="30" customWidth="1"/>
    <col min="11273" max="11273" width="16.5" style="30" bestFit="1" customWidth="1"/>
    <col min="11274" max="11274" width="18.83203125" style="30" customWidth="1"/>
    <col min="11275" max="11276" width="12.83203125" style="30" customWidth="1"/>
    <col min="11277" max="11277" width="13.83203125" style="30" customWidth="1"/>
    <col min="11278" max="11521" width="9.33203125" style="30"/>
    <col min="11522" max="11522" width="44.83203125" style="30" customWidth="1"/>
    <col min="11523" max="11523" width="15.6640625" style="30" customWidth="1"/>
    <col min="11524" max="11524" width="16.33203125" style="30" customWidth="1"/>
    <col min="11525" max="11525" width="18" style="30" customWidth="1"/>
    <col min="11526" max="11528" width="16.6640625" style="30" customWidth="1"/>
    <col min="11529" max="11529" width="16.5" style="30" bestFit="1" customWidth="1"/>
    <col min="11530" max="11530" width="18.83203125" style="30" customWidth="1"/>
    <col min="11531" max="11532" width="12.83203125" style="30" customWidth="1"/>
    <col min="11533" max="11533" width="13.83203125" style="30" customWidth="1"/>
    <col min="11534" max="11777" width="9.33203125" style="30"/>
    <col min="11778" max="11778" width="44.83203125" style="30" customWidth="1"/>
    <col min="11779" max="11779" width="15.6640625" style="30" customWidth="1"/>
    <col min="11780" max="11780" width="16.33203125" style="30" customWidth="1"/>
    <col min="11781" max="11781" width="18" style="30" customWidth="1"/>
    <col min="11782" max="11784" width="16.6640625" style="30" customWidth="1"/>
    <col min="11785" max="11785" width="16.5" style="30" bestFit="1" customWidth="1"/>
    <col min="11786" max="11786" width="18.83203125" style="30" customWidth="1"/>
    <col min="11787" max="11788" width="12.83203125" style="30" customWidth="1"/>
    <col min="11789" max="11789" width="13.83203125" style="30" customWidth="1"/>
    <col min="11790" max="12033" width="9.33203125" style="30"/>
    <col min="12034" max="12034" width="44.83203125" style="30" customWidth="1"/>
    <col min="12035" max="12035" width="15.6640625" style="30" customWidth="1"/>
    <col min="12036" max="12036" width="16.33203125" style="30" customWidth="1"/>
    <col min="12037" max="12037" width="18" style="30" customWidth="1"/>
    <col min="12038" max="12040" width="16.6640625" style="30" customWidth="1"/>
    <col min="12041" max="12041" width="16.5" style="30" bestFit="1" customWidth="1"/>
    <col min="12042" max="12042" width="18.83203125" style="30" customWidth="1"/>
    <col min="12043" max="12044" width="12.83203125" style="30" customWidth="1"/>
    <col min="12045" max="12045" width="13.83203125" style="30" customWidth="1"/>
    <col min="12046" max="12289" width="9.33203125" style="30"/>
    <col min="12290" max="12290" width="44.83203125" style="30" customWidth="1"/>
    <col min="12291" max="12291" width="15.6640625" style="30" customWidth="1"/>
    <col min="12292" max="12292" width="16.33203125" style="30" customWidth="1"/>
    <col min="12293" max="12293" width="18" style="30" customWidth="1"/>
    <col min="12294" max="12296" width="16.6640625" style="30" customWidth="1"/>
    <col min="12297" max="12297" width="16.5" style="30" bestFit="1" customWidth="1"/>
    <col min="12298" max="12298" width="18.83203125" style="30" customWidth="1"/>
    <col min="12299" max="12300" width="12.83203125" style="30" customWidth="1"/>
    <col min="12301" max="12301" width="13.83203125" style="30" customWidth="1"/>
    <col min="12302" max="12545" width="9.33203125" style="30"/>
    <col min="12546" max="12546" width="44.83203125" style="30" customWidth="1"/>
    <col min="12547" max="12547" width="15.6640625" style="30" customWidth="1"/>
    <col min="12548" max="12548" width="16.33203125" style="30" customWidth="1"/>
    <col min="12549" max="12549" width="18" style="30" customWidth="1"/>
    <col min="12550" max="12552" width="16.6640625" style="30" customWidth="1"/>
    <col min="12553" max="12553" width="16.5" style="30" bestFit="1" customWidth="1"/>
    <col min="12554" max="12554" width="18.83203125" style="30" customWidth="1"/>
    <col min="12555" max="12556" width="12.83203125" style="30" customWidth="1"/>
    <col min="12557" max="12557" width="13.83203125" style="30" customWidth="1"/>
    <col min="12558" max="12801" width="9.33203125" style="30"/>
    <col min="12802" max="12802" width="44.83203125" style="30" customWidth="1"/>
    <col min="12803" max="12803" width="15.6640625" style="30" customWidth="1"/>
    <col min="12804" max="12804" width="16.33203125" style="30" customWidth="1"/>
    <col min="12805" max="12805" width="18" style="30" customWidth="1"/>
    <col min="12806" max="12808" width="16.6640625" style="30" customWidth="1"/>
    <col min="12809" max="12809" width="16.5" style="30" bestFit="1" customWidth="1"/>
    <col min="12810" max="12810" width="18.83203125" style="30" customWidth="1"/>
    <col min="12811" max="12812" width="12.83203125" style="30" customWidth="1"/>
    <col min="12813" max="12813" width="13.83203125" style="30" customWidth="1"/>
    <col min="12814" max="13057" width="9.33203125" style="30"/>
    <col min="13058" max="13058" width="44.83203125" style="30" customWidth="1"/>
    <col min="13059" max="13059" width="15.6640625" style="30" customWidth="1"/>
    <col min="13060" max="13060" width="16.33203125" style="30" customWidth="1"/>
    <col min="13061" max="13061" width="18" style="30" customWidth="1"/>
    <col min="13062" max="13064" width="16.6640625" style="30" customWidth="1"/>
    <col min="13065" max="13065" width="16.5" style="30" bestFit="1" customWidth="1"/>
    <col min="13066" max="13066" width="18.83203125" style="30" customWidth="1"/>
    <col min="13067" max="13068" width="12.83203125" style="30" customWidth="1"/>
    <col min="13069" max="13069" width="13.83203125" style="30" customWidth="1"/>
    <col min="13070" max="13313" width="9.33203125" style="30"/>
    <col min="13314" max="13314" width="44.83203125" style="30" customWidth="1"/>
    <col min="13315" max="13315" width="15.6640625" style="30" customWidth="1"/>
    <col min="13316" max="13316" width="16.33203125" style="30" customWidth="1"/>
    <col min="13317" max="13317" width="18" style="30" customWidth="1"/>
    <col min="13318" max="13320" width="16.6640625" style="30" customWidth="1"/>
    <col min="13321" max="13321" width="16.5" style="30" bestFit="1" customWidth="1"/>
    <col min="13322" max="13322" width="18.83203125" style="30" customWidth="1"/>
    <col min="13323" max="13324" width="12.83203125" style="30" customWidth="1"/>
    <col min="13325" max="13325" width="13.83203125" style="30" customWidth="1"/>
    <col min="13326" max="13569" width="9.33203125" style="30"/>
    <col min="13570" max="13570" width="44.83203125" style="30" customWidth="1"/>
    <col min="13571" max="13571" width="15.6640625" style="30" customWidth="1"/>
    <col min="13572" max="13572" width="16.33203125" style="30" customWidth="1"/>
    <col min="13573" max="13573" width="18" style="30" customWidth="1"/>
    <col min="13574" max="13576" width="16.6640625" style="30" customWidth="1"/>
    <col min="13577" max="13577" width="16.5" style="30" bestFit="1" customWidth="1"/>
    <col min="13578" max="13578" width="18.83203125" style="30" customWidth="1"/>
    <col min="13579" max="13580" width="12.83203125" style="30" customWidth="1"/>
    <col min="13581" max="13581" width="13.83203125" style="30" customWidth="1"/>
    <col min="13582" max="13825" width="9.33203125" style="30"/>
    <col min="13826" max="13826" width="44.83203125" style="30" customWidth="1"/>
    <col min="13827" max="13827" width="15.6640625" style="30" customWidth="1"/>
    <col min="13828" max="13828" width="16.33203125" style="30" customWidth="1"/>
    <col min="13829" max="13829" width="18" style="30" customWidth="1"/>
    <col min="13830" max="13832" width="16.6640625" style="30" customWidth="1"/>
    <col min="13833" max="13833" width="16.5" style="30" bestFit="1" customWidth="1"/>
    <col min="13834" max="13834" width="18.83203125" style="30" customWidth="1"/>
    <col min="13835" max="13836" width="12.83203125" style="30" customWidth="1"/>
    <col min="13837" max="13837" width="13.83203125" style="30" customWidth="1"/>
    <col min="13838" max="14081" width="9.33203125" style="30"/>
    <col min="14082" max="14082" width="44.83203125" style="30" customWidth="1"/>
    <col min="14083" max="14083" width="15.6640625" style="30" customWidth="1"/>
    <col min="14084" max="14084" width="16.33203125" style="30" customWidth="1"/>
    <col min="14085" max="14085" width="18" style="30" customWidth="1"/>
    <col min="14086" max="14088" width="16.6640625" style="30" customWidth="1"/>
    <col min="14089" max="14089" width="16.5" style="30" bestFit="1" customWidth="1"/>
    <col min="14090" max="14090" width="18.83203125" style="30" customWidth="1"/>
    <col min="14091" max="14092" width="12.83203125" style="30" customWidth="1"/>
    <col min="14093" max="14093" width="13.83203125" style="30" customWidth="1"/>
    <col min="14094" max="14337" width="9.33203125" style="30"/>
    <col min="14338" max="14338" width="44.83203125" style="30" customWidth="1"/>
    <col min="14339" max="14339" width="15.6640625" style="30" customWidth="1"/>
    <col min="14340" max="14340" width="16.33203125" style="30" customWidth="1"/>
    <col min="14341" max="14341" width="18" style="30" customWidth="1"/>
    <col min="14342" max="14344" width="16.6640625" style="30" customWidth="1"/>
    <col min="14345" max="14345" width="16.5" style="30" bestFit="1" customWidth="1"/>
    <col min="14346" max="14346" width="18.83203125" style="30" customWidth="1"/>
    <col min="14347" max="14348" width="12.83203125" style="30" customWidth="1"/>
    <col min="14349" max="14349" width="13.83203125" style="30" customWidth="1"/>
    <col min="14350" max="14593" width="9.33203125" style="30"/>
    <col min="14594" max="14594" width="44.83203125" style="30" customWidth="1"/>
    <col min="14595" max="14595" width="15.6640625" style="30" customWidth="1"/>
    <col min="14596" max="14596" width="16.33203125" style="30" customWidth="1"/>
    <col min="14597" max="14597" width="18" style="30" customWidth="1"/>
    <col min="14598" max="14600" width="16.6640625" style="30" customWidth="1"/>
    <col min="14601" max="14601" width="16.5" style="30" bestFit="1" customWidth="1"/>
    <col min="14602" max="14602" width="18.83203125" style="30" customWidth="1"/>
    <col min="14603" max="14604" width="12.83203125" style="30" customWidth="1"/>
    <col min="14605" max="14605" width="13.83203125" style="30" customWidth="1"/>
    <col min="14606" max="14849" width="9.33203125" style="30"/>
    <col min="14850" max="14850" width="44.83203125" style="30" customWidth="1"/>
    <col min="14851" max="14851" width="15.6640625" style="30" customWidth="1"/>
    <col min="14852" max="14852" width="16.33203125" style="30" customWidth="1"/>
    <col min="14853" max="14853" width="18" style="30" customWidth="1"/>
    <col min="14854" max="14856" width="16.6640625" style="30" customWidth="1"/>
    <col min="14857" max="14857" width="16.5" style="30" bestFit="1" customWidth="1"/>
    <col min="14858" max="14858" width="18.83203125" style="30" customWidth="1"/>
    <col min="14859" max="14860" width="12.83203125" style="30" customWidth="1"/>
    <col min="14861" max="14861" width="13.83203125" style="30" customWidth="1"/>
    <col min="14862" max="15105" width="9.33203125" style="30"/>
    <col min="15106" max="15106" width="44.83203125" style="30" customWidth="1"/>
    <col min="15107" max="15107" width="15.6640625" style="30" customWidth="1"/>
    <col min="15108" max="15108" width="16.33203125" style="30" customWidth="1"/>
    <col min="15109" max="15109" width="18" style="30" customWidth="1"/>
    <col min="15110" max="15112" width="16.6640625" style="30" customWidth="1"/>
    <col min="15113" max="15113" width="16.5" style="30" bestFit="1" customWidth="1"/>
    <col min="15114" max="15114" width="18.83203125" style="30" customWidth="1"/>
    <col min="15115" max="15116" width="12.83203125" style="30" customWidth="1"/>
    <col min="15117" max="15117" width="13.83203125" style="30" customWidth="1"/>
    <col min="15118" max="15361" width="9.33203125" style="30"/>
    <col min="15362" max="15362" width="44.83203125" style="30" customWidth="1"/>
    <col min="15363" max="15363" width="15.6640625" style="30" customWidth="1"/>
    <col min="15364" max="15364" width="16.33203125" style="30" customWidth="1"/>
    <col min="15365" max="15365" width="18" style="30" customWidth="1"/>
    <col min="15366" max="15368" width="16.6640625" style="30" customWidth="1"/>
    <col min="15369" max="15369" width="16.5" style="30" bestFit="1" customWidth="1"/>
    <col min="15370" max="15370" width="18.83203125" style="30" customWidth="1"/>
    <col min="15371" max="15372" width="12.83203125" style="30" customWidth="1"/>
    <col min="15373" max="15373" width="13.83203125" style="30" customWidth="1"/>
    <col min="15374" max="15617" width="9.33203125" style="30"/>
    <col min="15618" max="15618" width="44.83203125" style="30" customWidth="1"/>
    <col min="15619" max="15619" width="15.6640625" style="30" customWidth="1"/>
    <col min="15620" max="15620" width="16.33203125" style="30" customWidth="1"/>
    <col min="15621" max="15621" width="18" style="30" customWidth="1"/>
    <col min="15622" max="15624" width="16.6640625" style="30" customWidth="1"/>
    <col min="15625" max="15625" width="16.5" style="30" bestFit="1" customWidth="1"/>
    <col min="15626" max="15626" width="18.83203125" style="30" customWidth="1"/>
    <col min="15627" max="15628" width="12.83203125" style="30" customWidth="1"/>
    <col min="15629" max="15629" width="13.83203125" style="30" customWidth="1"/>
    <col min="15630" max="15873" width="9.33203125" style="30"/>
    <col min="15874" max="15874" width="44.83203125" style="30" customWidth="1"/>
    <col min="15875" max="15875" width="15.6640625" style="30" customWidth="1"/>
    <col min="15876" max="15876" width="16.33203125" style="30" customWidth="1"/>
    <col min="15877" max="15877" width="18" style="30" customWidth="1"/>
    <col min="15878" max="15880" width="16.6640625" style="30" customWidth="1"/>
    <col min="15881" max="15881" width="16.5" style="30" bestFit="1" customWidth="1"/>
    <col min="15882" max="15882" width="18.83203125" style="30" customWidth="1"/>
    <col min="15883" max="15884" width="12.83203125" style="30" customWidth="1"/>
    <col min="15885" max="15885" width="13.83203125" style="30" customWidth="1"/>
    <col min="15886" max="16129" width="9.33203125" style="30"/>
    <col min="16130" max="16130" width="44.83203125" style="30" customWidth="1"/>
    <col min="16131" max="16131" width="15.6640625" style="30" customWidth="1"/>
    <col min="16132" max="16132" width="16.33203125" style="30" customWidth="1"/>
    <col min="16133" max="16133" width="18" style="30" customWidth="1"/>
    <col min="16134" max="16136" width="16.6640625" style="30" customWidth="1"/>
    <col min="16137" max="16137" width="16.5" style="30" bestFit="1" customWidth="1"/>
    <col min="16138" max="16138" width="18.83203125" style="30" customWidth="1"/>
    <col min="16139" max="16140" width="12.83203125" style="30" customWidth="1"/>
    <col min="16141" max="16141" width="13.83203125" style="30" customWidth="1"/>
    <col min="16142" max="16384" width="9.33203125" style="30"/>
  </cols>
  <sheetData>
    <row r="2" spans="1:10" ht="24.75" customHeight="1" x14ac:dyDescent="0.2">
      <c r="A2" s="1287" t="s">
        <v>484</v>
      </c>
      <c r="B2" s="1287"/>
      <c r="C2" s="1287"/>
      <c r="D2" s="1287"/>
      <c r="E2" s="1287"/>
      <c r="F2" s="1287"/>
      <c r="G2" s="1287"/>
      <c r="H2" s="1287"/>
      <c r="I2" s="1287"/>
      <c r="J2" s="1287"/>
    </row>
    <row r="3" spans="1:10" ht="23.25" customHeight="1" thickBot="1" x14ac:dyDescent="0.3">
      <c r="J3" s="34"/>
    </row>
    <row r="4" spans="1:10" s="32" customFormat="1" ht="48.75" customHeight="1" thickBot="1" x14ac:dyDescent="0.25">
      <c r="A4" s="1120" t="s">
        <v>485</v>
      </c>
      <c r="B4" s="1121" t="s">
        <v>96</v>
      </c>
      <c r="C4" s="1121" t="s">
        <v>97</v>
      </c>
      <c r="D4" s="1121" t="s">
        <v>1073</v>
      </c>
      <c r="E4" s="1121" t="s">
        <v>1014</v>
      </c>
      <c r="F4" s="1121" t="s">
        <v>1066</v>
      </c>
      <c r="G4" s="1121" t="s">
        <v>1077</v>
      </c>
      <c r="H4" s="1137" t="s">
        <v>794</v>
      </c>
      <c r="I4" s="1137" t="s">
        <v>984</v>
      </c>
      <c r="J4" s="1122" t="s">
        <v>1074</v>
      </c>
    </row>
    <row r="5" spans="1:10" ht="15" customHeight="1" thickBot="1" x14ac:dyDescent="0.25">
      <c r="A5" s="36">
        <v>1</v>
      </c>
      <c r="B5" s="37">
        <v>2</v>
      </c>
      <c r="C5" s="37">
        <v>3</v>
      </c>
      <c r="D5" s="37">
        <v>4</v>
      </c>
      <c r="E5" s="37">
        <v>5</v>
      </c>
      <c r="F5" s="723">
        <v>6</v>
      </c>
      <c r="G5" s="723"/>
      <c r="H5" s="723"/>
      <c r="I5" s="723">
        <v>8</v>
      </c>
      <c r="J5" s="724">
        <v>9</v>
      </c>
    </row>
    <row r="6" spans="1:10" ht="15" customHeight="1" x14ac:dyDescent="0.2">
      <c r="A6" s="1214" t="s">
        <v>988</v>
      </c>
      <c r="B6" s="1141">
        <v>181000000</v>
      </c>
      <c r="C6" s="1141" t="s">
        <v>989</v>
      </c>
      <c r="D6" s="1141">
        <v>151000000</v>
      </c>
      <c r="E6" s="1141">
        <v>181000000</v>
      </c>
      <c r="F6" s="1215"/>
      <c r="G6" s="1215"/>
      <c r="H6" s="1215">
        <v>15700000</v>
      </c>
      <c r="I6" s="1215">
        <v>181000000</v>
      </c>
      <c r="J6" s="1138"/>
    </row>
    <row r="7" spans="1:10" ht="15" customHeight="1" x14ac:dyDescent="0.2">
      <c r="A7" s="734" t="s">
        <v>1075</v>
      </c>
      <c r="B7" s="1139">
        <v>64357443</v>
      </c>
      <c r="C7" s="1139" t="s">
        <v>1076</v>
      </c>
      <c r="D7" s="1139"/>
      <c r="E7" s="1139">
        <v>47663779</v>
      </c>
      <c r="F7" s="1139">
        <v>56010611</v>
      </c>
      <c r="G7" s="1139">
        <v>64357443</v>
      </c>
      <c r="H7" s="1139"/>
      <c r="I7" s="1139">
        <v>36040000</v>
      </c>
      <c r="J7" s="1140"/>
    </row>
    <row r="8" spans="1:10" ht="15" customHeight="1" x14ac:dyDescent="0.2">
      <c r="A8" s="734" t="s">
        <v>1078</v>
      </c>
      <c r="B8" s="1139">
        <v>13504297</v>
      </c>
      <c r="C8" s="1139"/>
      <c r="D8" s="1139"/>
      <c r="E8" s="1139"/>
      <c r="F8" s="1139">
        <v>13504297</v>
      </c>
      <c r="G8" s="1139"/>
      <c r="H8" s="1139">
        <v>13504297</v>
      </c>
      <c r="I8" s="1139"/>
      <c r="J8" s="1140"/>
    </row>
    <row r="9" spans="1:10" ht="15" customHeight="1" x14ac:dyDescent="0.2">
      <c r="A9" s="734"/>
      <c r="B9" s="1141"/>
      <c r="C9" s="1141"/>
      <c r="D9" s="1141"/>
      <c r="E9" s="1141"/>
      <c r="F9" s="1141"/>
      <c r="G9" s="1141"/>
      <c r="H9" s="1141"/>
      <c r="I9" s="1141"/>
      <c r="J9" s="1142"/>
    </row>
    <row r="10" spans="1:10" ht="15" customHeight="1" x14ac:dyDescent="0.2">
      <c r="A10" s="734"/>
      <c r="B10" s="1139"/>
      <c r="C10" s="1139"/>
      <c r="D10" s="1139"/>
      <c r="E10" s="1139"/>
      <c r="F10" s="1139"/>
      <c r="G10" s="1139"/>
      <c r="H10" s="1139"/>
      <c r="I10" s="1139"/>
      <c r="J10" s="1140"/>
    </row>
    <row r="11" spans="1:10" ht="15.95" customHeight="1" x14ac:dyDescent="0.2">
      <c r="A11" s="734"/>
      <c r="B11" s="1143"/>
      <c r="C11" s="1144"/>
      <c r="D11" s="1143"/>
      <c r="E11" s="1143"/>
      <c r="F11" s="1143"/>
      <c r="G11" s="1143"/>
      <c r="H11" s="1143"/>
      <c r="I11" s="1145"/>
      <c r="J11" s="1146"/>
    </row>
    <row r="12" spans="1:10" ht="15.95" customHeight="1" x14ac:dyDescent="0.2">
      <c r="A12" s="734"/>
      <c r="B12" s="1143"/>
      <c r="C12" s="1144"/>
      <c r="D12" s="1143"/>
      <c r="E12" s="1143"/>
      <c r="F12" s="1143"/>
      <c r="G12" s="1143"/>
      <c r="H12" s="1143"/>
      <c r="I12" s="1145"/>
      <c r="J12" s="1146"/>
    </row>
    <row r="13" spans="1:10" ht="15.95" customHeight="1" x14ac:dyDescent="0.2">
      <c r="A13" s="734"/>
      <c r="B13" s="1143"/>
      <c r="C13" s="1144"/>
      <c r="D13" s="1143"/>
      <c r="E13" s="1143"/>
      <c r="F13" s="1143"/>
      <c r="G13" s="1143"/>
      <c r="H13" s="1143"/>
      <c r="I13" s="1145"/>
      <c r="J13" s="1146"/>
    </row>
    <row r="14" spans="1:10" ht="15.95" customHeight="1" x14ac:dyDescent="0.2">
      <c r="A14" s="726"/>
      <c r="B14" s="1147"/>
      <c r="C14" s="1148"/>
      <c r="D14" s="1149"/>
      <c r="E14" s="1149"/>
      <c r="F14" s="1149"/>
      <c r="G14" s="1149"/>
      <c r="H14" s="1149"/>
      <c r="I14" s="1150"/>
      <c r="J14" s="1151"/>
    </row>
    <row r="15" spans="1:10" ht="15.95" customHeight="1" thickBot="1" x14ac:dyDescent="0.25">
      <c r="A15" s="726"/>
      <c r="B15" s="1147"/>
      <c r="C15" s="1148"/>
      <c r="D15" s="1149"/>
      <c r="E15" s="1149"/>
      <c r="F15" s="1149"/>
      <c r="G15" s="1149"/>
      <c r="H15" s="1149"/>
      <c r="I15" s="1150"/>
      <c r="J15" s="1151"/>
    </row>
    <row r="16" spans="1:10" ht="15.95" customHeight="1" thickBot="1" x14ac:dyDescent="0.25">
      <c r="A16" s="1152" t="s">
        <v>847</v>
      </c>
      <c r="B16" s="1153">
        <f>B6+B14+B15</f>
        <v>181000000</v>
      </c>
      <c r="C16" s="1153"/>
      <c r="D16" s="1153">
        <f>D6+D11</f>
        <v>151000000</v>
      </c>
      <c r="E16" s="1153">
        <f>E7:I7+E8:I8+E9:I9+E10:I10+E11:I11</f>
        <v>47663779</v>
      </c>
      <c r="F16" s="1153">
        <f>F14+F15</f>
        <v>0</v>
      </c>
      <c r="G16" s="1153"/>
      <c r="H16" s="1153">
        <f>H14+H15+H13+H12+H11+H10+H9+H7</f>
        <v>0</v>
      </c>
      <c r="I16" s="1153">
        <f>I6+I14+I15</f>
        <v>181000000</v>
      </c>
      <c r="J16" s="1154">
        <f>J6+J11</f>
        <v>0</v>
      </c>
    </row>
    <row r="17" spans="1:10" ht="15.95" customHeight="1" thickBot="1" x14ac:dyDescent="0.25">
      <c r="A17" s="727"/>
      <c r="B17" s="432"/>
      <c r="C17" s="437"/>
      <c r="D17" s="432"/>
      <c r="E17" s="432"/>
      <c r="F17" s="725"/>
      <c r="G17" s="725"/>
      <c r="H17" s="1143"/>
      <c r="I17" s="725"/>
      <c r="J17" s="728"/>
    </row>
    <row r="18" spans="1:10" ht="15.95" customHeight="1" thickBot="1" x14ac:dyDescent="0.25">
      <c r="A18" s="1152" t="s">
        <v>848</v>
      </c>
      <c r="B18" s="1043"/>
      <c r="C18" s="1044"/>
      <c r="D18" s="1043"/>
      <c r="E18" s="1155"/>
      <c r="F18" s="1156"/>
      <c r="G18" s="1156"/>
      <c r="H18" s="1153">
        <f>H17</f>
        <v>0</v>
      </c>
      <c r="I18" s="1045"/>
      <c r="J18" s="1046">
        <v>0</v>
      </c>
    </row>
    <row r="19" spans="1:10" ht="15.95" customHeight="1" x14ac:dyDescent="0.2">
      <c r="A19" s="729"/>
      <c r="B19" s="411"/>
      <c r="C19" s="730"/>
      <c r="D19" s="411"/>
      <c r="E19" s="411"/>
      <c r="F19" s="731"/>
      <c r="G19" s="731"/>
      <c r="H19" s="731"/>
      <c r="I19" s="731"/>
      <c r="J19" s="732">
        <f t="shared" ref="J19:J24" si="0">B19-D19-E19</f>
        <v>0</v>
      </c>
    </row>
    <row r="20" spans="1:10" ht="15.95" customHeight="1" x14ac:dyDescent="0.2">
      <c r="A20" s="726"/>
      <c r="B20" s="256"/>
      <c r="C20" s="257"/>
      <c r="D20" s="256"/>
      <c r="E20" s="256"/>
      <c r="F20" s="733"/>
      <c r="G20" s="733"/>
      <c r="H20" s="733"/>
      <c r="I20" s="733"/>
      <c r="J20" s="258">
        <f t="shared" si="0"/>
        <v>0</v>
      </c>
    </row>
    <row r="21" spans="1:10" ht="15.95" customHeight="1" x14ac:dyDescent="0.2">
      <c r="A21" s="726"/>
      <c r="B21" s="256"/>
      <c r="C21" s="257"/>
      <c r="D21" s="256"/>
      <c r="E21" s="256"/>
      <c r="F21" s="733"/>
      <c r="G21" s="733"/>
      <c r="H21" s="733"/>
      <c r="I21" s="733"/>
      <c r="J21" s="258">
        <f t="shared" si="0"/>
        <v>0</v>
      </c>
    </row>
    <row r="22" spans="1:10" ht="15.95" customHeight="1" x14ac:dyDescent="0.2">
      <c r="A22" s="726"/>
      <c r="B22" s="256"/>
      <c r="C22" s="257"/>
      <c r="D22" s="256"/>
      <c r="E22" s="256"/>
      <c r="F22" s="733"/>
      <c r="G22" s="733"/>
      <c r="H22" s="733"/>
      <c r="I22" s="733"/>
      <c r="J22" s="258">
        <f t="shared" si="0"/>
        <v>0</v>
      </c>
    </row>
    <row r="23" spans="1:10" s="38" customFormat="1" ht="18" customHeight="1" x14ac:dyDescent="0.2">
      <c r="A23" s="726"/>
      <c r="B23" s="256"/>
      <c r="C23" s="257"/>
      <c r="D23" s="256"/>
      <c r="E23" s="256"/>
      <c r="F23" s="733"/>
      <c r="G23" s="733"/>
      <c r="H23" s="733"/>
      <c r="I23" s="733"/>
      <c r="J23" s="258">
        <f t="shared" si="0"/>
        <v>0</v>
      </c>
    </row>
    <row r="24" spans="1:10" ht="16.5" thickBot="1" x14ac:dyDescent="0.25">
      <c r="A24" s="726"/>
      <c r="B24" s="256"/>
      <c r="C24" s="257"/>
      <c r="D24" s="256"/>
      <c r="E24" s="256"/>
      <c r="F24" s="733"/>
      <c r="G24" s="733"/>
      <c r="H24" s="733"/>
      <c r="I24" s="733"/>
      <c r="J24" s="258">
        <f t="shared" si="0"/>
        <v>0</v>
      </c>
    </row>
    <row r="25" spans="1:10" ht="16.5" thickBot="1" x14ac:dyDescent="0.25">
      <c r="A25" s="1157" t="s">
        <v>94</v>
      </c>
      <c r="B25" s="1158">
        <f t="shared" ref="B25:J25" si="1">B16+B18</f>
        <v>181000000</v>
      </c>
      <c r="C25" s="1158">
        <f t="shared" si="1"/>
        <v>0</v>
      </c>
      <c r="D25" s="1158">
        <f t="shared" si="1"/>
        <v>151000000</v>
      </c>
      <c r="E25" s="1158">
        <f t="shared" si="1"/>
        <v>47663779</v>
      </c>
      <c r="F25" s="1158">
        <f t="shared" si="1"/>
        <v>0</v>
      </c>
      <c r="G25" s="1158"/>
      <c r="H25" s="1158">
        <f t="shared" ref="H25" si="2">H16+H18</f>
        <v>0</v>
      </c>
      <c r="I25" s="1158">
        <f t="shared" si="1"/>
        <v>181000000</v>
      </c>
      <c r="J25" s="1159">
        <f t="shared" si="1"/>
        <v>0</v>
      </c>
    </row>
    <row r="27" spans="1:10" ht="15.75" x14ac:dyDescent="0.25">
      <c r="A27" s="136"/>
    </row>
  </sheetData>
  <mergeCells count="1">
    <mergeCell ref="A2:J2"/>
  </mergeCells>
  <pageMargins left="0.69781249999999995" right="0.7" top="0.75" bottom="0.75" header="0.3" footer="0.3"/>
  <pageSetup paperSize="9" scale="74" orientation="landscape" r:id="rId1"/>
  <headerFooter>
    <oddHeader>&amp;R&amp;"Times New Roman CE,Félkövér dőlt"7. sz. melléklet a 7/2019. (IV.30.) önkormányzati rendelethez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92D050"/>
  </sheetPr>
  <dimension ref="A2:E47"/>
  <sheetViews>
    <sheetView view="pageLayout" topLeftCell="A25" zoomScaleNormal="100" workbookViewId="0">
      <selection activeCell="A42" sqref="A42:E42"/>
    </sheetView>
  </sheetViews>
  <sheetFormatPr defaultRowHeight="12.75" x14ac:dyDescent="0.2"/>
  <cols>
    <col min="1" max="1" width="38.6640625" customWidth="1"/>
    <col min="2" max="5" width="13.83203125" customWidth="1"/>
  </cols>
  <sheetData>
    <row r="2" spans="1:5" ht="15.75" x14ac:dyDescent="0.25">
      <c r="A2" s="321" t="s">
        <v>486</v>
      </c>
      <c r="B2" s="1288" t="s">
        <v>957</v>
      </c>
      <c r="C2" s="1288"/>
      <c r="D2" s="1288"/>
      <c r="E2" s="1288"/>
    </row>
    <row r="3" spans="1:5" ht="14.25" thickBot="1" x14ac:dyDescent="0.3">
      <c r="D3" s="1289"/>
      <c r="E3" s="1289"/>
    </row>
    <row r="4" spans="1:5" ht="13.5" thickBot="1" x14ac:dyDescent="0.25">
      <c r="A4" s="322" t="s">
        <v>487</v>
      </c>
      <c r="B4" s="323">
        <v>2018</v>
      </c>
      <c r="C4" s="323">
        <v>2019</v>
      </c>
      <c r="D4" s="323" t="s">
        <v>1083</v>
      </c>
      <c r="E4" s="324" t="s">
        <v>488</v>
      </c>
    </row>
    <row r="5" spans="1:5" x14ac:dyDescent="0.2">
      <c r="A5" s="325" t="s">
        <v>489</v>
      </c>
      <c r="B5" s="326"/>
      <c r="C5" s="326"/>
      <c r="D5" s="326"/>
      <c r="E5" s="327">
        <f t="shared" ref="E5:E11" si="0">SUM(B5:D5)</f>
        <v>0</v>
      </c>
    </row>
    <row r="6" spans="1:5" x14ac:dyDescent="0.2">
      <c r="A6" s="328" t="s">
        <v>490</v>
      </c>
      <c r="B6" s="329"/>
      <c r="C6" s="329"/>
      <c r="D6" s="329"/>
      <c r="E6" s="330">
        <f t="shared" si="0"/>
        <v>0</v>
      </c>
    </row>
    <row r="7" spans="1:5" x14ac:dyDescent="0.2">
      <c r="A7" s="331" t="s">
        <v>491</v>
      </c>
      <c r="B7" s="332"/>
      <c r="C7" s="332"/>
      <c r="D7" s="332"/>
      <c r="E7" s="333">
        <f t="shared" si="0"/>
        <v>0</v>
      </c>
    </row>
    <row r="8" spans="1:5" x14ac:dyDescent="0.2">
      <c r="A8" s="331" t="s">
        <v>492</v>
      </c>
      <c r="B8" s="332"/>
      <c r="C8" s="332"/>
      <c r="D8" s="332"/>
      <c r="E8" s="333">
        <f t="shared" si="0"/>
        <v>0</v>
      </c>
    </row>
    <row r="9" spans="1:5" x14ac:dyDescent="0.2">
      <c r="A9" s="331" t="s">
        <v>493</v>
      </c>
      <c r="B9" s="332"/>
      <c r="C9" s="332"/>
      <c r="D9" s="332"/>
      <c r="E9" s="333">
        <f t="shared" si="0"/>
        <v>0</v>
      </c>
    </row>
    <row r="10" spans="1:5" x14ac:dyDescent="0.2">
      <c r="A10" s="331" t="s">
        <v>494</v>
      </c>
      <c r="B10" s="332"/>
      <c r="C10" s="332"/>
      <c r="D10" s="332"/>
      <c r="E10" s="333">
        <f t="shared" si="0"/>
        <v>0</v>
      </c>
    </row>
    <row r="11" spans="1:5" ht="13.5" thickBot="1" x14ac:dyDescent="0.25">
      <c r="A11" s="334"/>
      <c r="B11" s="335"/>
      <c r="C11" s="335"/>
      <c r="D11" s="335"/>
      <c r="E11" s="333">
        <f t="shared" si="0"/>
        <v>0</v>
      </c>
    </row>
    <row r="12" spans="1:5" ht="13.5" thickBot="1" x14ac:dyDescent="0.25">
      <c r="A12" s="336" t="s">
        <v>495</v>
      </c>
      <c r="B12" s="337">
        <f>B5+SUM(B7:B11)</f>
        <v>0</v>
      </c>
      <c r="C12" s="337">
        <f>C5+SUM(C7:C11)</f>
        <v>0</v>
      </c>
      <c r="D12" s="337">
        <f>D5+SUM(D7:D11)</f>
        <v>0</v>
      </c>
      <c r="E12" s="338">
        <f>E5+SUM(E7:E11)</f>
        <v>0</v>
      </c>
    </row>
    <row r="13" spans="1:5" ht="13.5" thickBot="1" x14ac:dyDescent="0.25">
      <c r="A13" s="33"/>
      <c r="B13" s="33"/>
      <c r="C13" s="33"/>
      <c r="D13" s="33"/>
      <c r="E13" s="33"/>
    </row>
    <row r="14" spans="1:5" ht="13.5" thickBot="1" x14ac:dyDescent="0.25">
      <c r="A14" s="322" t="s">
        <v>496</v>
      </c>
      <c r="B14" s="323">
        <v>2018</v>
      </c>
      <c r="C14" s="323">
        <v>2019</v>
      </c>
      <c r="D14" s="323" t="s">
        <v>1083</v>
      </c>
      <c r="E14" s="324" t="s">
        <v>488</v>
      </c>
    </row>
    <row r="15" spans="1:5" x14ac:dyDescent="0.2">
      <c r="A15" s="325" t="s">
        <v>497</v>
      </c>
      <c r="B15" s="326"/>
      <c r="C15" s="326"/>
      <c r="D15" s="326"/>
      <c r="E15" s="327">
        <f>SUM(B15:D15)</f>
        <v>0</v>
      </c>
    </row>
    <row r="16" spans="1:5" x14ac:dyDescent="0.2">
      <c r="A16" s="339" t="s">
        <v>498</v>
      </c>
      <c r="B16" s="332"/>
      <c r="C16" s="332"/>
      <c r="D16" s="332"/>
      <c r="E16" s="333">
        <f>SUM(B16:D16)</f>
        <v>0</v>
      </c>
    </row>
    <row r="17" spans="1:5" x14ac:dyDescent="0.2">
      <c r="A17" s="331" t="s">
        <v>499</v>
      </c>
      <c r="B17" s="332"/>
      <c r="C17" s="332"/>
      <c r="D17" s="332"/>
      <c r="E17" s="333">
        <f>SUM(B17:D17)</f>
        <v>0</v>
      </c>
    </row>
    <row r="18" spans="1:5" ht="13.5" thickBot="1" x14ac:dyDescent="0.25">
      <c r="A18" s="331" t="s">
        <v>500</v>
      </c>
      <c r="B18" s="332"/>
      <c r="C18" s="332"/>
      <c r="D18" s="332"/>
      <c r="E18" s="333">
        <f>SUM(B18:D18)</f>
        <v>0</v>
      </c>
    </row>
    <row r="19" spans="1:5" ht="13.5" thickBot="1" x14ac:dyDescent="0.25">
      <c r="A19" s="336" t="s">
        <v>463</v>
      </c>
      <c r="B19" s="337"/>
      <c r="C19" s="337">
        <f>SUM(C15:C18)</f>
        <v>0</v>
      </c>
      <c r="D19" s="337">
        <f>SUM(D15:D18)</f>
        <v>0</v>
      </c>
      <c r="E19" s="338">
        <f>SUM(E15:E18)</f>
        <v>0</v>
      </c>
    </row>
    <row r="21" spans="1:5" ht="15.75" x14ac:dyDescent="0.25">
      <c r="A21" s="321" t="s">
        <v>486</v>
      </c>
      <c r="B21" s="1288"/>
      <c r="C21" s="1288"/>
      <c r="D21" s="1288"/>
      <c r="E21" s="1288"/>
    </row>
    <row r="22" spans="1:5" ht="14.25" thickBot="1" x14ac:dyDescent="0.3">
      <c r="D22" s="1289"/>
      <c r="E22" s="1289"/>
    </row>
    <row r="23" spans="1:5" ht="13.5" thickBot="1" x14ac:dyDescent="0.25">
      <c r="A23" s="322" t="s">
        <v>487</v>
      </c>
      <c r="B23" s="323">
        <v>2018</v>
      </c>
      <c r="C23" s="323">
        <v>2019</v>
      </c>
      <c r="D23" s="323" t="s">
        <v>1083</v>
      </c>
      <c r="E23" s="324" t="s">
        <v>488</v>
      </c>
    </row>
    <row r="24" spans="1:5" x14ac:dyDescent="0.2">
      <c r="A24" s="325" t="s">
        <v>489</v>
      </c>
      <c r="B24" s="326"/>
      <c r="C24" s="326"/>
      <c r="D24" s="326"/>
      <c r="E24" s="327">
        <f t="shared" ref="E24:E30" si="1">SUM(B24:D24)</f>
        <v>0</v>
      </c>
    </row>
    <row r="25" spans="1:5" ht="12.75" customHeight="1" x14ac:dyDescent="0.2">
      <c r="A25" s="328" t="s">
        <v>490</v>
      </c>
      <c r="B25" s="329"/>
      <c r="C25" s="329"/>
      <c r="D25" s="329"/>
      <c r="E25" s="330">
        <f t="shared" si="1"/>
        <v>0</v>
      </c>
    </row>
    <row r="26" spans="1:5" ht="25.5" customHeight="1" x14ac:dyDescent="0.2">
      <c r="A26" s="331" t="s">
        <v>491</v>
      </c>
      <c r="B26" s="332"/>
      <c r="C26" s="332"/>
      <c r="D26" s="332"/>
      <c r="E26" s="333">
        <f t="shared" si="1"/>
        <v>0</v>
      </c>
    </row>
    <row r="27" spans="1:5" x14ac:dyDescent="0.2">
      <c r="A27" s="331" t="s">
        <v>492</v>
      </c>
      <c r="B27" s="332"/>
      <c r="C27" s="332"/>
      <c r="D27" s="332"/>
      <c r="E27" s="333">
        <f t="shared" si="1"/>
        <v>0</v>
      </c>
    </row>
    <row r="28" spans="1:5" x14ac:dyDescent="0.2">
      <c r="A28" s="331" t="s">
        <v>493</v>
      </c>
      <c r="B28" s="332"/>
      <c r="C28" s="332"/>
      <c r="D28" s="332"/>
      <c r="E28" s="333">
        <f t="shared" si="1"/>
        <v>0</v>
      </c>
    </row>
    <row r="29" spans="1:5" x14ac:dyDescent="0.2">
      <c r="A29" s="331" t="s">
        <v>494</v>
      </c>
      <c r="B29" s="332"/>
      <c r="C29" s="332"/>
      <c r="D29" s="332"/>
      <c r="E29" s="333">
        <f t="shared" si="1"/>
        <v>0</v>
      </c>
    </row>
    <row r="30" spans="1:5" ht="13.5" thickBot="1" x14ac:dyDescent="0.25">
      <c r="A30" s="334"/>
      <c r="B30" s="335"/>
      <c r="C30" s="335"/>
      <c r="D30" s="335"/>
      <c r="E30" s="333">
        <f t="shared" si="1"/>
        <v>0</v>
      </c>
    </row>
    <row r="31" spans="1:5" ht="13.5" thickBot="1" x14ac:dyDescent="0.25">
      <c r="A31" s="336" t="s">
        <v>495</v>
      </c>
      <c r="B31" s="337">
        <f>B24+SUM(B26:B30)</f>
        <v>0</v>
      </c>
      <c r="C31" s="337">
        <f>C24+SUM(C26:C30)</f>
        <v>0</v>
      </c>
      <c r="D31" s="337">
        <f>D24+SUM(D26:D30)</f>
        <v>0</v>
      </c>
      <c r="E31" s="338">
        <f>E24+SUM(E26:E30)</f>
        <v>0</v>
      </c>
    </row>
    <row r="32" spans="1:5" ht="13.5" thickBot="1" x14ac:dyDescent="0.25">
      <c r="A32" s="33"/>
      <c r="B32" s="33"/>
      <c r="C32" s="33"/>
      <c r="D32" s="33"/>
      <c r="E32" s="33"/>
    </row>
    <row r="33" spans="1:5" ht="13.5" thickBot="1" x14ac:dyDescent="0.25">
      <c r="A33" s="322" t="s">
        <v>496</v>
      </c>
      <c r="B33" s="323">
        <v>2018</v>
      </c>
      <c r="C33" s="323">
        <v>2019</v>
      </c>
      <c r="D33" s="323" t="s">
        <v>1083</v>
      </c>
      <c r="E33" s="324" t="s">
        <v>488</v>
      </c>
    </row>
    <row r="34" spans="1:5" x14ac:dyDescent="0.2">
      <c r="A34" s="325" t="s">
        <v>497</v>
      </c>
      <c r="B34" s="326"/>
      <c r="C34" s="326"/>
      <c r="D34" s="326"/>
      <c r="E34" s="327">
        <f>SUM(B34:D34)</f>
        <v>0</v>
      </c>
    </row>
    <row r="35" spans="1:5" x14ac:dyDescent="0.2">
      <c r="A35" s="339" t="s">
        <v>498</v>
      </c>
      <c r="B35" s="332"/>
      <c r="C35" s="332"/>
      <c r="D35" s="332"/>
      <c r="E35" s="333">
        <f>SUM(B35:D35)</f>
        <v>0</v>
      </c>
    </row>
    <row r="36" spans="1:5" x14ac:dyDescent="0.2">
      <c r="A36" s="331" t="s">
        <v>499</v>
      </c>
      <c r="B36" s="332"/>
      <c r="C36" s="332"/>
      <c r="D36" s="332"/>
      <c r="E36" s="333">
        <f>SUM(B36:D36)</f>
        <v>0</v>
      </c>
    </row>
    <row r="37" spans="1:5" ht="13.5" thickBot="1" x14ac:dyDescent="0.25">
      <c r="A37" s="331" t="s">
        <v>500</v>
      </c>
      <c r="B37" s="332"/>
      <c r="C37" s="332"/>
      <c r="D37" s="332"/>
      <c r="E37" s="333">
        <f>SUM(B37:D37)</f>
        <v>0</v>
      </c>
    </row>
    <row r="38" spans="1:5" ht="13.5" thickBot="1" x14ac:dyDescent="0.25">
      <c r="A38" s="336" t="s">
        <v>463</v>
      </c>
      <c r="B38" s="337"/>
      <c r="C38" s="337">
        <f>SUM(C34:C37)</f>
        <v>0</v>
      </c>
      <c r="D38" s="337">
        <f>SUM(D34:D37)</f>
        <v>0</v>
      </c>
      <c r="E38" s="338">
        <f>SUM(E34:E37)</f>
        <v>0</v>
      </c>
    </row>
    <row r="42" spans="1:5" ht="15.75" x14ac:dyDescent="0.2">
      <c r="A42" s="1295" t="s">
        <v>1084</v>
      </c>
      <c r="B42" s="1295"/>
      <c r="C42" s="1295"/>
      <c r="D42" s="1295"/>
      <c r="E42" s="1295"/>
    </row>
    <row r="43" spans="1:5" ht="13.5" thickBot="1" x14ac:dyDescent="0.25"/>
    <row r="44" spans="1:5" ht="13.5" thickBot="1" x14ac:dyDescent="0.25">
      <c r="A44" s="1296" t="s">
        <v>501</v>
      </c>
      <c r="B44" s="1297"/>
      <c r="C44" s="1298"/>
      <c r="D44" s="1299" t="s">
        <v>958</v>
      </c>
      <c r="E44" s="1300"/>
    </row>
    <row r="45" spans="1:5" ht="30" customHeight="1" x14ac:dyDescent="0.2">
      <c r="A45" s="1301"/>
      <c r="B45" s="1302"/>
      <c r="C45" s="1303"/>
      <c r="D45" s="1304"/>
      <c r="E45" s="1305"/>
    </row>
    <row r="46" spans="1:5" ht="13.5" thickBot="1" x14ac:dyDescent="0.25">
      <c r="A46" s="1306"/>
      <c r="B46" s="1307"/>
      <c r="C46" s="1308"/>
      <c r="D46" s="1309"/>
      <c r="E46" s="1310"/>
    </row>
    <row r="47" spans="1:5" ht="13.5" thickBot="1" x14ac:dyDescent="0.25">
      <c r="A47" s="1290" t="s">
        <v>463</v>
      </c>
      <c r="B47" s="1291"/>
      <c r="C47" s="1292"/>
      <c r="D47" s="1293">
        <f>SUM(D45:E46)</f>
        <v>0</v>
      </c>
      <c r="E47" s="1294"/>
    </row>
  </sheetData>
  <mergeCells count="13">
    <mergeCell ref="B2:E2"/>
    <mergeCell ref="D3:E3"/>
    <mergeCell ref="B21:E21"/>
    <mergeCell ref="D22:E22"/>
    <mergeCell ref="A47:C47"/>
    <mergeCell ref="D47:E47"/>
    <mergeCell ref="A42:E42"/>
    <mergeCell ref="A44:C44"/>
    <mergeCell ref="D44:E44"/>
    <mergeCell ref="A45:C45"/>
    <mergeCell ref="D45:E45"/>
    <mergeCell ref="A46:C46"/>
    <mergeCell ref="D46:E46"/>
  </mergeCells>
  <conditionalFormatting sqref="B43:D43 D50:E50 B21:E21 E29:E36 B36:D36 E39:E43 E7:E14 E17:E20">
    <cfRule type="cellIs" dxfId="2" priority="2" stopIfTrue="1" operator="equal">
      <formula>0</formula>
    </cfRule>
  </conditionalFormatting>
  <conditionalFormatting sqref="D47:E47 B19:E19 E5:E12 B12:D12 E15:E18 B38:E38 E24:E31 B31:D31 E34:E37">
    <cfRule type="cellIs" dxfId="1" priority="1" stopIfTrue="1" operator="equal">
      <formula>0</formula>
    </cfRule>
  </conditionalFormatting>
  <pageMargins left="0.7" right="0.7" top="0.75" bottom="0.75" header="0.3" footer="0.3"/>
  <pageSetup paperSize="9" orientation="portrait" r:id="rId1"/>
  <headerFooter>
    <oddHeader>&amp;C&amp;"Times New Roman CE,Félkövér dőlt"                                                                                                                8. melléklet a 7/2019. (IV.30.) önkormányzati rendelethez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Munka4">
    <tabColor rgb="FF92D050"/>
  </sheetPr>
  <dimension ref="A1:J165"/>
  <sheetViews>
    <sheetView view="pageLayout" topLeftCell="A115" zoomScaleNormal="100" zoomScaleSheetLayoutView="85" workbookViewId="0">
      <selection activeCell="E119" sqref="E119"/>
    </sheetView>
  </sheetViews>
  <sheetFormatPr defaultRowHeight="12.75" x14ac:dyDescent="0.2"/>
  <cols>
    <col min="1" max="1" width="12.6640625" style="741" customWidth="1"/>
    <col min="2" max="2" width="72" style="742" customWidth="1"/>
    <col min="3" max="3" width="14.6640625" style="742" bestFit="1" customWidth="1"/>
    <col min="4" max="4" width="18.1640625" style="2" bestFit="1" customWidth="1"/>
    <col min="5" max="5" width="14.6640625" style="742" bestFit="1" customWidth="1"/>
    <col min="6" max="6" width="18.1640625" style="2" bestFit="1" customWidth="1"/>
    <col min="7" max="16384" width="9.33203125" style="2"/>
  </cols>
  <sheetData>
    <row r="1" spans="1:6" s="1" customFormat="1" ht="16.5" customHeight="1" x14ac:dyDescent="0.2">
      <c r="A1" s="62"/>
      <c r="B1" s="63"/>
      <c r="C1" s="63"/>
      <c r="D1" s="83" t="s">
        <v>1020</v>
      </c>
      <c r="E1" s="83"/>
      <c r="F1" s="83"/>
    </row>
    <row r="2" spans="1:6" s="44" customFormat="1" ht="17.25" customHeight="1" thickBot="1" x14ac:dyDescent="0.25">
      <c r="A2" s="62"/>
      <c r="B2" s="63"/>
      <c r="C2" s="63"/>
      <c r="D2" s="83"/>
      <c r="E2" s="63"/>
      <c r="F2" s="83"/>
    </row>
    <row r="3" spans="1:6" s="44" customFormat="1" ht="27.75" customHeight="1" x14ac:dyDescent="0.2">
      <c r="A3" s="139" t="s">
        <v>92</v>
      </c>
      <c r="B3" s="118" t="s">
        <v>169</v>
      </c>
      <c r="C3" s="736"/>
      <c r="D3" s="737"/>
      <c r="E3" s="736"/>
      <c r="F3" s="737" t="s">
        <v>82</v>
      </c>
    </row>
    <row r="4" spans="1:6" s="45" customFormat="1" ht="15.95" customHeight="1" thickBot="1" x14ac:dyDescent="0.25">
      <c r="A4" s="738" t="s">
        <v>164</v>
      </c>
      <c r="B4" s="119" t="s">
        <v>371</v>
      </c>
      <c r="C4" s="119"/>
      <c r="D4" s="121"/>
      <c r="E4" s="119"/>
      <c r="F4" s="121"/>
    </row>
    <row r="5" spans="1:6" ht="14.25" thickBot="1" x14ac:dyDescent="0.3">
      <c r="A5" s="64"/>
      <c r="B5" s="64"/>
      <c r="C5" s="64"/>
      <c r="D5" s="65"/>
      <c r="E5" s="64"/>
      <c r="F5" s="65"/>
    </row>
    <row r="6" spans="1:6" s="39" customFormat="1" ht="12.95" customHeight="1" thickBot="1" x14ac:dyDescent="0.25">
      <c r="A6" s="140" t="s">
        <v>166</v>
      </c>
      <c r="B6" s="66" t="s">
        <v>83</v>
      </c>
      <c r="C6" s="739" t="s">
        <v>955</v>
      </c>
      <c r="D6" s="122" t="s">
        <v>991</v>
      </c>
      <c r="E6" s="739" t="s">
        <v>794</v>
      </c>
      <c r="F6" s="122" t="s">
        <v>795</v>
      </c>
    </row>
    <row r="7" spans="1:6" s="39" customFormat="1" ht="15.95" customHeight="1" thickBot="1" x14ac:dyDescent="0.25">
      <c r="A7" s="58">
        <v>1</v>
      </c>
      <c r="B7" s="59">
        <v>2</v>
      </c>
      <c r="C7" s="60">
        <v>3</v>
      </c>
      <c r="D7" s="60">
        <v>4</v>
      </c>
      <c r="E7" s="60">
        <v>5</v>
      </c>
      <c r="F7" s="60">
        <v>6</v>
      </c>
    </row>
    <row r="8" spans="1:6" s="39" customFormat="1" ht="12" customHeight="1" thickBot="1" x14ac:dyDescent="0.25">
      <c r="A8" s="68"/>
      <c r="B8" s="69" t="s">
        <v>85</v>
      </c>
      <c r="C8" s="123"/>
      <c r="D8" s="123"/>
      <c r="E8" s="123"/>
      <c r="F8" s="123"/>
    </row>
    <row r="9" spans="1:6" s="46" customFormat="1" ht="12" customHeight="1" thickBot="1" x14ac:dyDescent="0.25">
      <c r="A9" s="26" t="s">
        <v>51</v>
      </c>
      <c r="B9" s="19" t="s">
        <v>189</v>
      </c>
      <c r="C9" s="92">
        <f>+C10+C11+C12+C13+C14+C15+C16+C17+C18</f>
        <v>418872964</v>
      </c>
      <c r="D9" s="92">
        <f>+D10+D11+D12+D13+D14+D15+D16+D17+D18+D19</f>
        <v>457985548</v>
      </c>
      <c r="E9" s="92">
        <f>+E10+E11+E12+E13+E14+E15</f>
        <v>455120004</v>
      </c>
      <c r="F9" s="92">
        <f>E9*100/D9</f>
        <v>99.374315627968244</v>
      </c>
    </row>
    <row r="10" spans="1:6" s="47" customFormat="1" ht="12" customHeight="1" thickBot="1" x14ac:dyDescent="0.25">
      <c r="A10" s="162" t="s">
        <v>110</v>
      </c>
      <c r="B10" s="148" t="s">
        <v>190</v>
      </c>
      <c r="C10" s="633">
        <v>136022050</v>
      </c>
      <c r="D10" s="633">
        <v>136398420</v>
      </c>
      <c r="E10" s="95">
        <v>136398420</v>
      </c>
      <c r="F10" s="92"/>
    </row>
    <row r="11" spans="1:6" s="47" customFormat="1" ht="12" customHeight="1" thickBot="1" x14ac:dyDescent="0.25">
      <c r="A11" s="163" t="s">
        <v>111</v>
      </c>
      <c r="B11" s="149" t="s">
        <v>191</v>
      </c>
      <c r="C11" s="94">
        <v>127078800</v>
      </c>
      <c r="D11" s="94">
        <v>127052600</v>
      </c>
      <c r="E11" s="95">
        <v>127052600</v>
      </c>
      <c r="F11" s="92"/>
    </row>
    <row r="12" spans="1:6" s="47" customFormat="1" ht="12" customHeight="1" thickBot="1" x14ac:dyDescent="0.25">
      <c r="A12" s="163" t="s">
        <v>112</v>
      </c>
      <c r="B12" s="149" t="s">
        <v>192</v>
      </c>
      <c r="C12" s="94">
        <v>149147364</v>
      </c>
      <c r="D12" s="94">
        <v>178837153</v>
      </c>
      <c r="E12" s="95">
        <v>178837153</v>
      </c>
      <c r="F12" s="92"/>
    </row>
    <row r="13" spans="1:6" s="47" customFormat="1" ht="12" customHeight="1" thickBot="1" x14ac:dyDescent="0.25">
      <c r="A13" s="163" t="s">
        <v>113</v>
      </c>
      <c r="B13" s="149" t="s">
        <v>193</v>
      </c>
      <c r="C13" s="94">
        <v>6624750</v>
      </c>
      <c r="D13" s="94">
        <v>8143871</v>
      </c>
      <c r="E13" s="95">
        <v>8143871</v>
      </c>
      <c r="F13" s="92"/>
    </row>
    <row r="14" spans="1:6" s="46" customFormat="1" ht="12" customHeight="1" thickBot="1" x14ac:dyDescent="0.25">
      <c r="A14" s="163" t="s">
        <v>130</v>
      </c>
      <c r="B14" s="149" t="s">
        <v>993</v>
      </c>
      <c r="C14" s="740"/>
      <c r="D14" s="94">
        <v>2865544</v>
      </c>
      <c r="E14" s="95">
        <v>0</v>
      </c>
      <c r="F14" s="92"/>
    </row>
    <row r="15" spans="1:6" s="46" customFormat="1" ht="12" customHeight="1" thickBot="1" x14ac:dyDescent="0.25">
      <c r="A15" s="164" t="s">
        <v>114</v>
      </c>
      <c r="B15" s="150" t="s">
        <v>994</v>
      </c>
      <c r="C15" s="740"/>
      <c r="D15" s="94">
        <v>4687960</v>
      </c>
      <c r="E15" s="95">
        <v>4687960</v>
      </c>
      <c r="F15" s="92"/>
    </row>
    <row r="16" spans="1:6" s="46" customFormat="1" ht="12" customHeight="1" thickBot="1" x14ac:dyDescent="0.25">
      <c r="A16" s="164" t="s">
        <v>115</v>
      </c>
      <c r="B16" s="149" t="s">
        <v>796</v>
      </c>
      <c r="C16" s="412"/>
      <c r="D16" s="412"/>
      <c r="E16" s="95"/>
      <c r="F16" s="92"/>
    </row>
    <row r="17" spans="1:6" s="46" customFormat="1" ht="12" customHeight="1" thickBot="1" x14ac:dyDescent="0.25">
      <c r="A17" s="164" t="s">
        <v>122</v>
      </c>
      <c r="B17" s="149" t="s">
        <v>797</v>
      </c>
      <c r="C17" s="94"/>
      <c r="D17" s="441"/>
      <c r="E17" s="94"/>
      <c r="F17" s="92"/>
    </row>
    <row r="18" spans="1:6" s="46" customFormat="1" ht="12" customHeight="1" thickBot="1" x14ac:dyDescent="0.25">
      <c r="A18" s="163" t="s">
        <v>123</v>
      </c>
      <c r="B18" s="149" t="s">
        <v>798</v>
      </c>
      <c r="C18" s="94"/>
      <c r="D18" s="94"/>
      <c r="E18" s="94"/>
      <c r="F18" s="92"/>
    </row>
    <row r="19" spans="1:6" s="46" customFormat="1" ht="12" customHeight="1" thickBot="1" x14ac:dyDescent="0.25">
      <c r="A19" s="171" t="s">
        <v>124</v>
      </c>
      <c r="B19" s="259" t="s">
        <v>799</v>
      </c>
      <c r="C19" s="412"/>
      <c r="D19" s="412"/>
      <c r="E19" s="412"/>
      <c r="F19" s="92"/>
    </row>
    <row r="20" spans="1:6" s="46" customFormat="1" ht="12" customHeight="1" thickBot="1" x14ac:dyDescent="0.25">
      <c r="A20" s="26" t="s">
        <v>52</v>
      </c>
      <c r="B20" s="87" t="s">
        <v>196</v>
      </c>
      <c r="C20" s="92">
        <f>+C21+C22+C23+C24+C25</f>
        <v>11262000</v>
      </c>
      <c r="D20" s="92">
        <f>+D21+D22+D23+D24+D25+D27+D26</f>
        <v>19349739</v>
      </c>
      <c r="E20" s="92">
        <f>+E21+E22+E23+E24+E25+E26+E27</f>
        <v>18986300</v>
      </c>
      <c r="F20" s="92">
        <f t="shared" ref="F20:F80" si="0">E20*100/D20</f>
        <v>98.121736939190754</v>
      </c>
    </row>
    <row r="21" spans="1:6" s="47" customFormat="1" ht="12" customHeight="1" thickBot="1" x14ac:dyDescent="0.25">
      <c r="A21" s="162" t="s">
        <v>116</v>
      </c>
      <c r="B21" s="148" t="s">
        <v>197</v>
      </c>
      <c r="C21" s="95"/>
      <c r="D21" s="95"/>
      <c r="E21" s="95"/>
      <c r="F21" s="92"/>
    </row>
    <row r="22" spans="1:6" s="47" customFormat="1" ht="12" customHeight="1" thickBot="1" x14ac:dyDescent="0.25">
      <c r="A22" s="163" t="s">
        <v>117</v>
      </c>
      <c r="B22" s="149" t="s">
        <v>852</v>
      </c>
      <c r="C22" s="94"/>
      <c r="D22" s="94"/>
      <c r="E22" s="95"/>
      <c r="F22" s="92"/>
    </row>
    <row r="23" spans="1:6" s="47" customFormat="1" ht="12" customHeight="1" thickBot="1" x14ac:dyDescent="0.25">
      <c r="A23" s="163" t="s">
        <v>118</v>
      </c>
      <c r="B23" s="149" t="s">
        <v>992</v>
      </c>
      <c r="C23" s="94"/>
      <c r="D23" s="94"/>
      <c r="E23" s="95"/>
      <c r="F23" s="92"/>
    </row>
    <row r="24" spans="1:6" s="47" customFormat="1" ht="12" customHeight="1" thickBot="1" x14ac:dyDescent="0.25">
      <c r="A24" s="163" t="s">
        <v>119</v>
      </c>
      <c r="B24" s="149" t="s">
        <v>854</v>
      </c>
      <c r="C24" s="94">
        <v>11262000</v>
      </c>
      <c r="D24" s="94">
        <v>11262000</v>
      </c>
      <c r="E24" s="95">
        <v>11242500</v>
      </c>
      <c r="F24" s="92"/>
    </row>
    <row r="25" spans="1:6" s="46" customFormat="1" ht="12" customHeight="1" thickBot="1" x14ac:dyDescent="0.25">
      <c r="A25" s="163" t="s">
        <v>120</v>
      </c>
      <c r="B25" s="149" t="s">
        <v>956</v>
      </c>
      <c r="C25" s="94"/>
      <c r="D25" s="94">
        <v>7542739</v>
      </c>
      <c r="E25" s="95">
        <v>7198800</v>
      </c>
      <c r="F25" s="92"/>
    </row>
    <row r="26" spans="1:6" s="47" customFormat="1" ht="12" customHeight="1" thickBot="1" x14ac:dyDescent="0.25">
      <c r="A26" s="163" t="s">
        <v>803</v>
      </c>
      <c r="B26" s="149" t="s">
        <v>981</v>
      </c>
      <c r="C26" s="94"/>
      <c r="D26" s="441">
        <v>545000</v>
      </c>
      <c r="E26" s="95">
        <v>545000</v>
      </c>
      <c r="F26" s="92"/>
    </row>
    <row r="27" spans="1:6" s="47" customFormat="1" ht="12" customHeight="1" thickBot="1" x14ac:dyDescent="0.25">
      <c r="A27" s="163" t="s">
        <v>126</v>
      </c>
      <c r="B27" s="149" t="s">
        <v>199</v>
      </c>
      <c r="C27" s="94"/>
      <c r="D27" s="441"/>
      <c r="E27" s="95"/>
      <c r="F27" s="92"/>
    </row>
    <row r="28" spans="1:6" s="47" customFormat="1" ht="12" customHeight="1" thickBot="1" x14ac:dyDescent="0.25">
      <c r="A28" s="163" t="s">
        <v>128</v>
      </c>
      <c r="B28" s="149" t="s">
        <v>833</v>
      </c>
      <c r="C28" s="94"/>
      <c r="D28" s="441"/>
      <c r="E28" s="95"/>
      <c r="F28" s="92"/>
    </row>
    <row r="29" spans="1:6" s="47" customFormat="1" ht="12" customHeight="1" thickBot="1" x14ac:dyDescent="0.25">
      <c r="A29" s="171" t="s">
        <v>806</v>
      </c>
      <c r="B29" s="259" t="s">
        <v>856</v>
      </c>
      <c r="C29" s="412"/>
      <c r="D29" s="412"/>
      <c r="E29" s="412"/>
      <c r="F29" s="92"/>
    </row>
    <row r="30" spans="1:6" s="47" customFormat="1" ht="12" customHeight="1" thickBot="1" x14ac:dyDescent="0.25">
      <c r="A30" s="26" t="s">
        <v>53</v>
      </c>
      <c r="B30" s="19" t="s">
        <v>201</v>
      </c>
      <c r="C30" s="92">
        <v>590251279</v>
      </c>
      <c r="D30" s="92">
        <v>699651186</v>
      </c>
      <c r="E30" s="92">
        <f>+E31+E32+E33+E34+E35+E37</f>
        <v>147629589</v>
      </c>
      <c r="F30" s="92">
        <f t="shared" si="0"/>
        <v>21.100455763395217</v>
      </c>
    </row>
    <row r="31" spans="1:6" s="47" customFormat="1" ht="12" customHeight="1" thickBot="1" x14ac:dyDescent="0.25">
      <c r="A31" s="162" t="s">
        <v>99</v>
      </c>
      <c r="B31" s="148" t="s">
        <v>202</v>
      </c>
      <c r="C31" s="95"/>
      <c r="D31" s="95"/>
      <c r="E31" s="95"/>
      <c r="F31" s="92"/>
    </row>
    <row r="32" spans="1:6" s="47" customFormat="1" ht="12" customHeight="1" thickBot="1" x14ac:dyDescent="0.25">
      <c r="A32" s="163" t="s">
        <v>100</v>
      </c>
      <c r="B32" s="149" t="s">
        <v>203</v>
      </c>
      <c r="C32" s="94"/>
      <c r="D32" s="94"/>
      <c r="E32" s="609"/>
      <c r="F32" s="92"/>
    </row>
    <row r="33" spans="1:6" s="47" customFormat="1" ht="12" customHeight="1" thickBot="1" x14ac:dyDescent="0.25">
      <c r="A33" s="163" t="s">
        <v>101</v>
      </c>
      <c r="B33" s="149" t="s">
        <v>397</v>
      </c>
      <c r="C33" s="94"/>
      <c r="D33" s="94"/>
      <c r="E33" s="94"/>
      <c r="F33" s="92"/>
    </row>
    <row r="34" spans="1:6" s="47" customFormat="1" ht="12" customHeight="1" thickBot="1" x14ac:dyDescent="0.25">
      <c r="A34" s="163" t="s">
        <v>102</v>
      </c>
      <c r="B34" s="149" t="s">
        <v>857</v>
      </c>
      <c r="C34" s="94">
        <v>590251279</v>
      </c>
      <c r="D34" s="94">
        <v>699651186</v>
      </c>
      <c r="E34" s="94">
        <v>147629589</v>
      </c>
      <c r="F34" s="92"/>
    </row>
    <row r="35" spans="1:6" s="47" customFormat="1" ht="12" customHeight="1" thickBot="1" x14ac:dyDescent="0.25">
      <c r="A35" s="163" t="s">
        <v>139</v>
      </c>
      <c r="B35" s="149" t="s">
        <v>983</v>
      </c>
      <c r="C35" s="94"/>
      <c r="D35" s="94"/>
      <c r="E35" s="94"/>
      <c r="F35" s="92"/>
    </row>
    <row r="36" spans="1:6" s="47" customFormat="1" ht="12" customHeight="1" thickBot="1" x14ac:dyDescent="0.25">
      <c r="A36" s="163" t="s">
        <v>810</v>
      </c>
      <c r="B36" s="149" t="s">
        <v>835</v>
      </c>
      <c r="C36" s="94"/>
      <c r="D36" s="441"/>
      <c r="E36" s="94"/>
      <c r="F36" s="92"/>
    </row>
    <row r="37" spans="1:6" s="47" customFormat="1" ht="12" customHeight="1" thickBot="1" x14ac:dyDescent="0.25">
      <c r="A37" s="163" t="s">
        <v>140</v>
      </c>
      <c r="B37" s="149" t="s">
        <v>983</v>
      </c>
      <c r="C37" s="94"/>
      <c r="D37" s="441"/>
      <c r="E37" s="95"/>
      <c r="F37" s="92"/>
    </row>
    <row r="38" spans="1:6" s="47" customFormat="1" ht="12" customHeight="1" thickBot="1" x14ac:dyDescent="0.25">
      <c r="A38" s="171" t="s">
        <v>812</v>
      </c>
      <c r="B38" s="259" t="s">
        <v>813</v>
      </c>
      <c r="C38" s="412"/>
      <c r="D38" s="412"/>
      <c r="E38" s="412"/>
      <c r="F38" s="92"/>
    </row>
    <row r="39" spans="1:6" s="47" customFormat="1" ht="12" customHeight="1" thickBot="1" x14ac:dyDescent="0.25">
      <c r="A39" s="26" t="s">
        <v>141</v>
      </c>
      <c r="B39" s="19" t="s">
        <v>206</v>
      </c>
      <c r="C39" s="98">
        <f>+C40+C43+C44+C46+C45</f>
        <v>144300000</v>
      </c>
      <c r="D39" s="98">
        <f>+D40+D43+D44+D46+D45</f>
        <v>177300000</v>
      </c>
      <c r="E39" s="98">
        <f>+E40+E43+E44+E46+E45</f>
        <v>179137835</v>
      </c>
      <c r="F39" s="92">
        <f t="shared" si="0"/>
        <v>101.036567963903</v>
      </c>
    </row>
    <row r="40" spans="1:6" s="47" customFormat="1" ht="12" customHeight="1" thickBot="1" x14ac:dyDescent="0.25">
      <c r="A40" s="162" t="s">
        <v>207</v>
      </c>
      <c r="B40" s="148" t="s">
        <v>213</v>
      </c>
      <c r="C40" s="144">
        <v>120900000</v>
      </c>
      <c r="D40" s="144">
        <v>151900000</v>
      </c>
      <c r="E40" s="144">
        <f>E41+E42</f>
        <v>152506754</v>
      </c>
      <c r="F40" s="92"/>
    </row>
    <row r="41" spans="1:6" s="47" customFormat="1" ht="12" customHeight="1" thickBot="1" x14ac:dyDescent="0.25">
      <c r="A41" s="163" t="s">
        <v>208</v>
      </c>
      <c r="B41" s="401" t="s">
        <v>859</v>
      </c>
      <c r="C41" s="94">
        <v>5900000</v>
      </c>
      <c r="D41" s="94">
        <v>5900000</v>
      </c>
      <c r="E41" s="94">
        <v>6045842</v>
      </c>
      <c r="F41" s="92"/>
    </row>
    <row r="42" spans="1:6" s="47" customFormat="1" ht="12" customHeight="1" thickBot="1" x14ac:dyDescent="0.25">
      <c r="A42" s="163" t="s">
        <v>209</v>
      </c>
      <c r="B42" s="401" t="s">
        <v>860</v>
      </c>
      <c r="C42" s="94">
        <v>115000000</v>
      </c>
      <c r="D42" s="94">
        <v>146000000</v>
      </c>
      <c r="E42" s="94">
        <v>146460912</v>
      </c>
      <c r="F42" s="92"/>
    </row>
    <row r="43" spans="1:6" s="47" customFormat="1" ht="12" customHeight="1" thickBot="1" x14ac:dyDescent="0.25">
      <c r="A43" s="163" t="s">
        <v>210</v>
      </c>
      <c r="B43" s="149" t="s">
        <v>216</v>
      </c>
      <c r="C43" s="94">
        <v>21000000</v>
      </c>
      <c r="D43" s="94">
        <v>23000000</v>
      </c>
      <c r="E43" s="94">
        <v>23584548</v>
      </c>
      <c r="F43" s="92"/>
    </row>
    <row r="44" spans="1:6" s="47" customFormat="1" ht="12" customHeight="1" thickBot="1" x14ac:dyDescent="0.25">
      <c r="A44" s="163" t="s">
        <v>211</v>
      </c>
      <c r="B44" s="149" t="s">
        <v>534</v>
      </c>
      <c r="C44" s="94">
        <v>900000</v>
      </c>
      <c r="D44" s="94">
        <v>900000</v>
      </c>
      <c r="E44" s="94">
        <v>999600</v>
      </c>
      <c r="F44" s="92"/>
    </row>
    <row r="45" spans="1:6" s="47" customFormat="1" ht="12" customHeight="1" thickBot="1" x14ac:dyDescent="0.25">
      <c r="A45" s="163" t="s">
        <v>212</v>
      </c>
      <c r="B45" s="150" t="s">
        <v>544</v>
      </c>
      <c r="C45" s="96">
        <v>1000000</v>
      </c>
      <c r="D45" s="96">
        <v>1000000</v>
      </c>
      <c r="E45" s="96">
        <v>972040</v>
      </c>
      <c r="F45" s="92"/>
    </row>
    <row r="46" spans="1:6" s="47" customFormat="1" ht="12" customHeight="1" thickBot="1" x14ac:dyDescent="0.25">
      <c r="A46" s="163" t="s">
        <v>543</v>
      </c>
      <c r="B46" s="150" t="s">
        <v>535</v>
      </c>
      <c r="C46" s="96">
        <v>500000</v>
      </c>
      <c r="D46" s="96">
        <v>500000</v>
      </c>
      <c r="E46" s="96">
        <v>1074893</v>
      </c>
      <c r="F46" s="92"/>
    </row>
    <row r="47" spans="1:6" s="47" customFormat="1" ht="12" customHeight="1" thickBot="1" x14ac:dyDescent="0.25">
      <c r="A47" s="26" t="s">
        <v>55</v>
      </c>
      <c r="B47" s="19" t="s">
        <v>219</v>
      </c>
      <c r="C47" s="92">
        <f>SUM(C48:C57)</f>
        <v>44343000</v>
      </c>
      <c r="D47" s="92">
        <f>D48+D49+D50+D51+D52+D53+D54+D55+D56+D57</f>
        <v>53743000</v>
      </c>
      <c r="E47" s="92">
        <f>E48+E49+E50+E51+E52+E53+E54+E55+E56+E57</f>
        <v>50572257</v>
      </c>
      <c r="F47" s="92">
        <f t="shared" si="0"/>
        <v>94.100174906499447</v>
      </c>
    </row>
    <row r="48" spans="1:6" s="47" customFormat="1" ht="12" customHeight="1" thickBot="1" x14ac:dyDescent="0.25">
      <c r="A48" s="162" t="s">
        <v>103</v>
      </c>
      <c r="B48" s="148" t="s">
        <v>222</v>
      </c>
      <c r="C48" s="95"/>
      <c r="D48" s="95"/>
      <c r="E48" s="95"/>
      <c r="F48" s="92"/>
    </row>
    <row r="49" spans="1:6" s="47" customFormat="1" ht="12" customHeight="1" thickBot="1" x14ac:dyDescent="0.25">
      <c r="A49" s="163" t="s">
        <v>104</v>
      </c>
      <c r="B49" s="149" t="s">
        <v>223</v>
      </c>
      <c r="C49" s="94">
        <v>13570000</v>
      </c>
      <c r="D49" s="94">
        <v>13570000</v>
      </c>
      <c r="E49" s="94">
        <v>9815007</v>
      </c>
      <c r="F49" s="92"/>
    </row>
    <row r="50" spans="1:6" s="47" customFormat="1" ht="12" customHeight="1" thickBot="1" x14ac:dyDescent="0.25">
      <c r="A50" s="163" t="s">
        <v>105</v>
      </c>
      <c r="B50" s="149" t="s">
        <v>224</v>
      </c>
      <c r="C50" s="94">
        <v>470000</v>
      </c>
      <c r="D50" s="94">
        <v>470000</v>
      </c>
      <c r="E50" s="94">
        <v>500107</v>
      </c>
      <c r="F50" s="92"/>
    </row>
    <row r="51" spans="1:6" s="47" customFormat="1" ht="12" customHeight="1" thickBot="1" x14ac:dyDescent="0.25">
      <c r="A51" s="163" t="s">
        <v>143</v>
      </c>
      <c r="B51" s="149" t="s">
        <v>225</v>
      </c>
      <c r="C51" s="94">
        <v>2600000</v>
      </c>
      <c r="D51" s="94">
        <v>2600000</v>
      </c>
      <c r="E51" s="94">
        <v>2731570</v>
      </c>
      <c r="F51" s="92"/>
    </row>
    <row r="52" spans="1:6" s="47" customFormat="1" ht="12" customHeight="1" thickBot="1" x14ac:dyDescent="0.25">
      <c r="A52" s="163" t="s">
        <v>144</v>
      </c>
      <c r="B52" s="149" t="s">
        <v>226</v>
      </c>
      <c r="C52" s="94">
        <v>9600000</v>
      </c>
      <c r="D52" s="94">
        <v>9600000</v>
      </c>
      <c r="E52" s="94">
        <v>10768615</v>
      </c>
      <c r="F52" s="92"/>
    </row>
    <row r="53" spans="1:6" s="47" customFormat="1" ht="12" customHeight="1" thickBot="1" x14ac:dyDescent="0.25">
      <c r="A53" s="163" t="s">
        <v>145</v>
      </c>
      <c r="B53" s="149" t="s">
        <v>227</v>
      </c>
      <c r="C53" s="94">
        <v>3291000</v>
      </c>
      <c r="D53" s="94">
        <v>11491000</v>
      </c>
      <c r="E53" s="94">
        <v>11463829</v>
      </c>
      <c r="F53" s="92"/>
    </row>
    <row r="54" spans="1:6" s="47" customFormat="1" ht="12" customHeight="1" thickBot="1" x14ac:dyDescent="0.25">
      <c r="A54" s="163" t="s">
        <v>146</v>
      </c>
      <c r="B54" s="149" t="s">
        <v>228</v>
      </c>
      <c r="C54" s="94">
        <v>10312000</v>
      </c>
      <c r="D54" s="94">
        <v>10312000</v>
      </c>
      <c r="E54" s="94">
        <v>9995312</v>
      </c>
      <c r="F54" s="92"/>
    </row>
    <row r="55" spans="1:6" s="47" customFormat="1" ht="12" customHeight="1" thickBot="1" x14ac:dyDescent="0.25">
      <c r="A55" s="163" t="s">
        <v>147</v>
      </c>
      <c r="B55" s="149" t="s">
        <v>229</v>
      </c>
      <c r="C55" s="94">
        <v>4000000</v>
      </c>
      <c r="D55" s="94">
        <v>5200000</v>
      </c>
      <c r="E55" s="94">
        <v>5230916</v>
      </c>
      <c r="F55" s="92"/>
    </row>
    <row r="56" spans="1:6" s="47" customFormat="1" ht="12" customHeight="1" thickBot="1" x14ac:dyDescent="0.25">
      <c r="A56" s="163" t="s">
        <v>220</v>
      </c>
      <c r="B56" s="149" t="s">
        <v>230</v>
      </c>
      <c r="C56" s="97"/>
      <c r="D56" s="97"/>
      <c r="E56" s="97"/>
      <c r="F56" s="92"/>
    </row>
    <row r="57" spans="1:6" s="47" customFormat="1" ht="12" customHeight="1" thickBot="1" x14ac:dyDescent="0.25">
      <c r="A57" s="164" t="s">
        <v>221</v>
      </c>
      <c r="B57" s="150" t="s">
        <v>231</v>
      </c>
      <c r="C57" s="138">
        <v>500000</v>
      </c>
      <c r="D57" s="138">
        <v>500000</v>
      </c>
      <c r="E57" s="138">
        <v>66901</v>
      </c>
      <c r="F57" s="92"/>
    </row>
    <row r="58" spans="1:6" s="47" customFormat="1" ht="12" customHeight="1" thickBot="1" x14ac:dyDescent="0.25">
      <c r="A58" s="26" t="s">
        <v>56</v>
      </c>
      <c r="B58" s="19" t="s">
        <v>232</v>
      </c>
      <c r="C58" s="92">
        <f>SUM(C59:C63)</f>
        <v>0</v>
      </c>
      <c r="D58" s="92">
        <f>SUM(D59:D63)</f>
        <v>28919685</v>
      </c>
      <c r="E58" s="92">
        <f>E60+E61</f>
        <v>29242992</v>
      </c>
      <c r="F58" s="92">
        <f t="shared" si="0"/>
        <v>101.1179478614653</v>
      </c>
    </row>
    <row r="59" spans="1:6" s="47" customFormat="1" ht="12" customHeight="1" thickBot="1" x14ac:dyDescent="0.25">
      <c r="A59" s="162" t="s">
        <v>106</v>
      </c>
      <c r="B59" s="148" t="s">
        <v>236</v>
      </c>
      <c r="C59" s="182"/>
      <c r="D59" s="182"/>
      <c r="E59" s="182"/>
      <c r="F59" s="92"/>
    </row>
    <row r="60" spans="1:6" s="47" customFormat="1" ht="12" customHeight="1" thickBot="1" x14ac:dyDescent="0.25">
      <c r="A60" s="163" t="s">
        <v>107</v>
      </c>
      <c r="B60" s="149" t="s">
        <v>237</v>
      </c>
      <c r="C60" s="97"/>
      <c r="D60" s="97">
        <v>28619685</v>
      </c>
      <c r="E60" s="97">
        <v>28942992</v>
      </c>
      <c r="F60" s="92">
        <f t="shared" si="0"/>
        <v>101.12966652148687</v>
      </c>
    </row>
    <row r="61" spans="1:6" s="47" customFormat="1" ht="12" customHeight="1" thickBot="1" x14ac:dyDescent="0.25">
      <c r="A61" s="163" t="s">
        <v>233</v>
      </c>
      <c r="B61" s="149" t="s">
        <v>238</v>
      </c>
      <c r="C61" s="97"/>
      <c r="D61" s="97">
        <v>300000</v>
      </c>
      <c r="E61" s="97">
        <v>300000</v>
      </c>
      <c r="F61" s="92"/>
    </row>
    <row r="62" spans="1:6" s="47" customFormat="1" ht="12" customHeight="1" thickBot="1" x14ac:dyDescent="0.25">
      <c r="A62" s="163" t="s">
        <v>234</v>
      </c>
      <c r="B62" s="149" t="s">
        <v>239</v>
      </c>
      <c r="C62" s="97"/>
      <c r="D62" s="97"/>
      <c r="E62" s="97"/>
      <c r="F62" s="92"/>
    </row>
    <row r="63" spans="1:6" s="47" customFormat="1" ht="12" customHeight="1" thickBot="1" x14ac:dyDescent="0.25">
      <c r="A63" s="164" t="s">
        <v>235</v>
      </c>
      <c r="B63" s="150" t="s">
        <v>240</v>
      </c>
      <c r="C63" s="138"/>
      <c r="D63" s="138"/>
      <c r="E63" s="138"/>
      <c r="F63" s="92"/>
    </row>
    <row r="64" spans="1:6" s="47" customFormat="1" ht="12" customHeight="1" thickBot="1" x14ac:dyDescent="0.25">
      <c r="A64" s="26" t="s">
        <v>148</v>
      </c>
      <c r="B64" s="19" t="s">
        <v>241</v>
      </c>
      <c r="C64" s="92">
        <f>SUM(C65:C67)</f>
        <v>0</v>
      </c>
      <c r="D64" s="92"/>
      <c r="E64" s="92"/>
      <c r="F64" s="92" t="e">
        <f t="shared" si="0"/>
        <v>#DIV/0!</v>
      </c>
    </row>
    <row r="65" spans="1:6" s="47" customFormat="1" ht="12" customHeight="1" thickBot="1" x14ac:dyDescent="0.25">
      <c r="A65" s="162" t="s">
        <v>108</v>
      </c>
      <c r="B65" s="148" t="s">
        <v>861</v>
      </c>
      <c r="C65" s="95"/>
      <c r="D65" s="95"/>
      <c r="E65" s="95"/>
      <c r="F65" s="92"/>
    </row>
    <row r="66" spans="1:6" s="47" customFormat="1" ht="12" customHeight="1" thickBot="1" x14ac:dyDescent="0.25">
      <c r="A66" s="163" t="s">
        <v>109</v>
      </c>
      <c r="B66" s="149" t="s">
        <v>817</v>
      </c>
      <c r="C66" s="94"/>
      <c r="D66" s="94"/>
      <c r="E66" s="94"/>
      <c r="F66" s="92"/>
    </row>
    <row r="67" spans="1:6" s="47" customFormat="1" ht="12" customHeight="1" thickBot="1" x14ac:dyDescent="0.25">
      <c r="A67" s="163" t="s">
        <v>245</v>
      </c>
      <c r="B67" s="149" t="s">
        <v>995</v>
      </c>
      <c r="C67" s="94"/>
      <c r="D67" s="94"/>
      <c r="E67" s="94"/>
      <c r="F67" s="92" t="e">
        <f t="shared" si="0"/>
        <v>#DIV/0!</v>
      </c>
    </row>
    <row r="68" spans="1:6" s="47" customFormat="1" ht="12" customHeight="1" thickBot="1" x14ac:dyDescent="0.25">
      <c r="A68" s="164" t="s">
        <v>246</v>
      </c>
      <c r="B68" s="150" t="s">
        <v>244</v>
      </c>
      <c r="C68" s="96"/>
      <c r="D68" s="96"/>
      <c r="E68" s="96"/>
      <c r="F68" s="92"/>
    </row>
    <row r="69" spans="1:6" s="47" customFormat="1" ht="12" customHeight="1" thickBot="1" x14ac:dyDescent="0.25">
      <c r="A69" s="26" t="s">
        <v>58</v>
      </c>
      <c r="B69" s="87" t="s">
        <v>247</v>
      </c>
      <c r="C69" s="92">
        <f>SUM(C70:C72)</f>
        <v>0</v>
      </c>
      <c r="D69" s="92">
        <v>3540080</v>
      </c>
      <c r="E69" s="92">
        <v>3540080</v>
      </c>
      <c r="F69" s="92">
        <f t="shared" si="0"/>
        <v>100</v>
      </c>
    </row>
    <row r="70" spans="1:6" s="47" customFormat="1" ht="12" customHeight="1" thickBot="1" x14ac:dyDescent="0.25">
      <c r="A70" s="162" t="s">
        <v>149</v>
      </c>
      <c r="B70" s="148" t="s">
        <v>249</v>
      </c>
      <c r="C70" s="97"/>
      <c r="D70" s="97"/>
      <c r="E70" s="97"/>
      <c r="F70" s="92"/>
    </row>
    <row r="71" spans="1:6" s="47" customFormat="1" ht="12" customHeight="1" thickBot="1" x14ac:dyDescent="0.25">
      <c r="A71" s="163" t="s">
        <v>150</v>
      </c>
      <c r="B71" s="149" t="s">
        <v>400</v>
      </c>
      <c r="C71" s="97"/>
      <c r="D71" s="97">
        <v>40080</v>
      </c>
      <c r="E71" s="97">
        <v>40080</v>
      </c>
      <c r="F71" s="92"/>
    </row>
    <row r="72" spans="1:6" s="47" customFormat="1" ht="12" customHeight="1" thickBot="1" x14ac:dyDescent="0.25">
      <c r="A72" s="163" t="s">
        <v>172</v>
      </c>
      <c r="B72" s="149" t="s">
        <v>1063</v>
      </c>
      <c r="C72" s="97"/>
      <c r="D72" s="97">
        <v>3500000</v>
      </c>
      <c r="E72" s="97">
        <v>3500000</v>
      </c>
      <c r="F72" s="92">
        <f t="shared" si="0"/>
        <v>100</v>
      </c>
    </row>
    <row r="73" spans="1:6" s="47" customFormat="1" ht="12" customHeight="1" thickBot="1" x14ac:dyDescent="0.25">
      <c r="A73" s="164" t="s">
        <v>248</v>
      </c>
      <c r="B73" s="150" t="s">
        <v>251</v>
      </c>
      <c r="C73" s="97"/>
      <c r="D73" s="97"/>
      <c r="E73" s="97"/>
      <c r="F73" s="92"/>
    </row>
    <row r="74" spans="1:6" s="47" customFormat="1" ht="12" customHeight="1" thickBot="1" x14ac:dyDescent="0.25">
      <c r="A74" s="26" t="s">
        <v>59</v>
      </c>
      <c r="B74" s="19" t="s">
        <v>252</v>
      </c>
      <c r="C74" s="98">
        <f>C9+C20+C30+C39+C47</f>
        <v>1209029243</v>
      </c>
      <c r="D74" s="98">
        <f>+D9+D20+D30+D39+D47+D58+D64+D69</f>
        <v>1440489238</v>
      </c>
      <c r="E74" s="98">
        <f>+E9+E20+E30+E39+E47+E58+E64+E69</f>
        <v>884229057</v>
      </c>
      <c r="F74" s="92">
        <f t="shared" si="0"/>
        <v>61.383940516465003</v>
      </c>
    </row>
    <row r="75" spans="1:6" s="47" customFormat="1" ht="12" customHeight="1" thickBot="1" x14ac:dyDescent="0.2">
      <c r="A75" s="165" t="s">
        <v>366</v>
      </c>
      <c r="B75" s="87" t="s">
        <v>254</v>
      </c>
      <c r="C75" s="92">
        <f>SUM(C76:C78)</f>
        <v>0</v>
      </c>
      <c r="D75" s="92">
        <f>SUM(D76:D78)</f>
        <v>0</v>
      </c>
      <c r="E75" s="92"/>
      <c r="F75" s="92"/>
    </row>
    <row r="76" spans="1:6" s="47" customFormat="1" ht="12" customHeight="1" thickBot="1" x14ac:dyDescent="0.25">
      <c r="A76" s="162" t="s">
        <v>287</v>
      </c>
      <c r="B76" s="148" t="s">
        <v>255</v>
      </c>
      <c r="C76" s="97"/>
      <c r="D76" s="97"/>
      <c r="E76" s="97"/>
      <c r="F76" s="92"/>
    </row>
    <row r="77" spans="1:6" s="47" customFormat="1" ht="12" customHeight="1" thickBot="1" x14ac:dyDescent="0.25">
      <c r="A77" s="163" t="s">
        <v>296</v>
      </c>
      <c r="B77" s="149" t="s">
        <v>256</v>
      </c>
      <c r="C77" s="97"/>
      <c r="D77" s="97"/>
      <c r="E77" s="97"/>
      <c r="F77" s="92"/>
    </row>
    <row r="78" spans="1:6" s="47" customFormat="1" ht="12" customHeight="1" thickBot="1" x14ac:dyDescent="0.25">
      <c r="A78" s="164" t="s">
        <v>297</v>
      </c>
      <c r="B78" s="152" t="s">
        <v>257</v>
      </c>
      <c r="C78" s="97"/>
      <c r="D78" s="97"/>
      <c r="E78" s="97"/>
      <c r="F78" s="92"/>
    </row>
    <row r="79" spans="1:6" s="47" customFormat="1" ht="12" customHeight="1" thickBot="1" x14ac:dyDescent="0.2">
      <c r="A79" s="165" t="s">
        <v>258</v>
      </c>
      <c r="B79" s="87" t="s">
        <v>259</v>
      </c>
      <c r="C79" s="92">
        <f>SUM(C80:C83)</f>
        <v>450000000</v>
      </c>
      <c r="D79" s="92">
        <f>SUM(D80:D83)</f>
        <v>560000000</v>
      </c>
      <c r="E79" s="92">
        <v>510000000</v>
      </c>
      <c r="F79" s="92">
        <f t="shared" si="0"/>
        <v>91.071428571428569</v>
      </c>
    </row>
    <row r="80" spans="1:6" s="47" customFormat="1" ht="12" customHeight="1" thickBot="1" x14ac:dyDescent="0.25">
      <c r="A80" s="162" t="s">
        <v>131</v>
      </c>
      <c r="B80" s="148" t="s">
        <v>260</v>
      </c>
      <c r="C80" s="97">
        <v>450000000</v>
      </c>
      <c r="D80" s="97">
        <v>560000000</v>
      </c>
      <c r="E80" s="97">
        <v>510000000</v>
      </c>
      <c r="F80" s="92">
        <f t="shared" si="0"/>
        <v>91.071428571428569</v>
      </c>
    </row>
    <row r="81" spans="1:6" s="47" customFormat="1" ht="12" customHeight="1" thickBot="1" x14ac:dyDescent="0.25">
      <c r="A81" s="163" t="s">
        <v>132</v>
      </c>
      <c r="B81" s="149" t="s">
        <v>261</v>
      </c>
      <c r="C81" s="97"/>
      <c r="D81" s="97"/>
      <c r="E81" s="97"/>
      <c r="F81" s="92"/>
    </row>
    <row r="82" spans="1:6" s="47" customFormat="1" ht="12" customHeight="1" thickBot="1" x14ac:dyDescent="0.25">
      <c r="A82" s="163" t="s">
        <v>288</v>
      </c>
      <c r="B82" s="149" t="s">
        <v>262</v>
      </c>
      <c r="C82" s="97"/>
      <c r="D82" s="97"/>
      <c r="E82" s="97"/>
      <c r="F82" s="92"/>
    </row>
    <row r="83" spans="1:6" s="47" customFormat="1" ht="12" customHeight="1" thickBot="1" x14ac:dyDescent="0.25">
      <c r="A83" s="164" t="s">
        <v>289</v>
      </c>
      <c r="B83" s="150" t="s">
        <v>263</v>
      </c>
      <c r="C83" s="97"/>
      <c r="D83" s="97"/>
      <c r="E83" s="97"/>
      <c r="F83" s="92"/>
    </row>
    <row r="84" spans="1:6" s="47" customFormat="1" ht="12" customHeight="1" thickBot="1" x14ac:dyDescent="0.2">
      <c r="A84" s="165" t="s">
        <v>264</v>
      </c>
      <c r="B84" s="87" t="s">
        <v>265</v>
      </c>
      <c r="C84" s="92">
        <f>SUM(C85:C86)</f>
        <v>335000000</v>
      </c>
      <c r="D84" s="92">
        <f>SUM(D85:D86)</f>
        <v>520992772</v>
      </c>
      <c r="E84" s="92">
        <f>SUM(E85:E86)</f>
        <v>520992772</v>
      </c>
      <c r="F84" s="92">
        <f t="shared" ref="F84:F85" si="1">E84*100/D84</f>
        <v>100</v>
      </c>
    </row>
    <row r="85" spans="1:6" s="46" customFormat="1" ht="12" customHeight="1" thickBot="1" x14ac:dyDescent="0.25">
      <c r="A85" s="162" t="s">
        <v>290</v>
      </c>
      <c r="B85" s="148" t="s">
        <v>863</v>
      </c>
      <c r="C85" s="97">
        <v>335000000</v>
      </c>
      <c r="D85" s="97">
        <v>520992772</v>
      </c>
      <c r="E85" s="97">
        <v>520992772</v>
      </c>
      <c r="F85" s="92">
        <f t="shared" si="1"/>
        <v>100</v>
      </c>
    </row>
    <row r="86" spans="1:6" s="47" customFormat="1" ht="12" customHeight="1" thickBot="1" x14ac:dyDescent="0.25">
      <c r="A86" s="164" t="s">
        <v>291</v>
      </c>
      <c r="B86" s="150" t="s">
        <v>267</v>
      </c>
      <c r="C86" s="97"/>
      <c r="D86" s="97"/>
      <c r="E86" s="97"/>
      <c r="F86" s="92"/>
    </row>
    <row r="87" spans="1:6" s="47" customFormat="1" ht="12" customHeight="1" thickBot="1" x14ac:dyDescent="0.2">
      <c r="A87" s="165" t="s">
        <v>268</v>
      </c>
      <c r="B87" s="87" t="s">
        <v>269</v>
      </c>
      <c r="C87" s="92">
        <f>SUM(C88:C90)</f>
        <v>0</v>
      </c>
      <c r="D87" s="92"/>
      <c r="E87" s="92"/>
      <c r="F87" s="92"/>
    </row>
    <row r="88" spans="1:6" s="47" customFormat="1" ht="12" customHeight="1" thickBot="1" x14ac:dyDescent="0.25">
      <c r="A88" s="162" t="s">
        <v>292</v>
      </c>
      <c r="B88" s="148" t="s">
        <v>270</v>
      </c>
      <c r="C88" s="97"/>
      <c r="D88" s="97"/>
      <c r="E88" s="97"/>
      <c r="F88" s="92"/>
    </row>
    <row r="89" spans="1:6" s="47" customFormat="1" ht="12" customHeight="1" thickBot="1" x14ac:dyDescent="0.25">
      <c r="A89" s="163" t="s">
        <v>293</v>
      </c>
      <c r="B89" s="149" t="s">
        <v>271</v>
      </c>
      <c r="C89" s="97"/>
      <c r="D89" s="97"/>
      <c r="E89" s="97"/>
      <c r="F89" s="92"/>
    </row>
    <row r="90" spans="1:6" s="47" customFormat="1" ht="12" customHeight="1" thickBot="1" x14ac:dyDescent="0.25">
      <c r="A90" s="164" t="s">
        <v>294</v>
      </c>
      <c r="B90" s="150" t="s">
        <v>272</v>
      </c>
      <c r="C90" s="97"/>
      <c r="D90" s="97"/>
      <c r="E90" s="97"/>
      <c r="F90" s="92"/>
    </row>
    <row r="91" spans="1:6" s="47" customFormat="1" ht="12" customHeight="1" thickBot="1" x14ac:dyDescent="0.2">
      <c r="A91" s="165" t="s">
        <v>273</v>
      </c>
      <c r="B91" s="87" t="s">
        <v>295</v>
      </c>
      <c r="C91" s="92">
        <f>SUM(C92:C95)</f>
        <v>0</v>
      </c>
      <c r="D91" s="92">
        <f>SUM(D92:D95)</f>
        <v>15273016</v>
      </c>
      <c r="E91" s="92">
        <f>SUM(E92:E95)</f>
        <v>15273016</v>
      </c>
      <c r="F91" s="92"/>
    </row>
    <row r="92" spans="1:6" s="47" customFormat="1" ht="12" customHeight="1" thickBot="1" x14ac:dyDescent="0.25">
      <c r="A92" s="166" t="s">
        <v>274</v>
      </c>
      <c r="B92" s="148" t="s">
        <v>275</v>
      </c>
      <c r="C92" s="97"/>
      <c r="D92" s="97">
        <v>15273016</v>
      </c>
      <c r="E92" s="97">
        <v>15273016</v>
      </c>
      <c r="F92" s="92"/>
    </row>
    <row r="93" spans="1:6" s="46" customFormat="1" ht="12" customHeight="1" thickBot="1" x14ac:dyDescent="0.25">
      <c r="A93" s="167" t="s">
        <v>276</v>
      </c>
      <c r="B93" s="149" t="s">
        <v>277</v>
      </c>
      <c r="C93" s="97"/>
      <c r="D93" s="97"/>
      <c r="E93" s="97"/>
      <c r="F93" s="92"/>
    </row>
    <row r="94" spans="1:6" s="46" customFormat="1" ht="12" customHeight="1" thickBot="1" x14ac:dyDescent="0.25">
      <c r="A94" s="167" t="s">
        <v>278</v>
      </c>
      <c r="B94" s="149" t="s">
        <v>279</v>
      </c>
      <c r="C94" s="97"/>
      <c r="D94" s="97"/>
      <c r="E94" s="97"/>
      <c r="F94" s="92"/>
    </row>
    <row r="95" spans="1:6" s="46" customFormat="1" ht="12" customHeight="1" thickBot="1" x14ac:dyDescent="0.25">
      <c r="A95" s="168" t="s">
        <v>280</v>
      </c>
      <c r="B95" s="150" t="s">
        <v>281</v>
      </c>
      <c r="C95" s="97"/>
      <c r="D95" s="97"/>
      <c r="E95" s="97"/>
      <c r="F95" s="92"/>
    </row>
    <row r="96" spans="1:6" s="46" customFormat="1" ht="12" customHeight="1" thickBot="1" x14ac:dyDescent="0.2">
      <c r="A96" s="165" t="s">
        <v>282</v>
      </c>
      <c r="B96" s="87" t="s">
        <v>283</v>
      </c>
      <c r="C96" s="183"/>
      <c r="D96" s="183"/>
      <c r="E96" s="183"/>
      <c r="F96" s="92"/>
    </row>
    <row r="97" spans="1:6" s="46" customFormat="1" ht="12" customHeight="1" thickBot="1" x14ac:dyDescent="0.2">
      <c r="A97" s="165" t="s">
        <v>284</v>
      </c>
      <c r="B97" s="156" t="s">
        <v>285</v>
      </c>
      <c r="C97" s="98">
        <f>+C75+C79+C84+C87+C91+C96</f>
        <v>785000000</v>
      </c>
      <c r="D97" s="98">
        <f>+D75+D79+D84+D87+D91+D96</f>
        <v>1096265788</v>
      </c>
      <c r="E97" s="98">
        <f>E84+E87+E79+E91</f>
        <v>1046265788</v>
      </c>
      <c r="F97" s="92">
        <f t="shared" ref="F97:F98" si="2">E97*100/D97</f>
        <v>95.439062265071797</v>
      </c>
    </row>
    <row r="98" spans="1:6" s="47" customFormat="1" ht="15" customHeight="1" thickBot="1" x14ac:dyDescent="0.2">
      <c r="A98" s="169" t="s">
        <v>298</v>
      </c>
      <c r="B98" s="158" t="s">
        <v>393</v>
      </c>
      <c r="C98" s="98">
        <f>+C74+C97</f>
        <v>1994029243</v>
      </c>
      <c r="D98" s="98">
        <f>+D74+D97</f>
        <v>2536755026</v>
      </c>
      <c r="E98" s="98">
        <f>+E74+E97</f>
        <v>1930494845</v>
      </c>
      <c r="F98" s="92">
        <f t="shared" si="2"/>
        <v>76.100956742521504</v>
      </c>
    </row>
    <row r="99" spans="1:6" s="39" customFormat="1" ht="16.5" customHeight="1" x14ac:dyDescent="0.2">
      <c r="A99" s="74"/>
      <c r="B99" s="75"/>
      <c r="C99" s="128"/>
      <c r="D99" s="128"/>
      <c r="E99" s="128"/>
      <c r="F99" s="128"/>
    </row>
    <row r="100" spans="1:6" s="48" customFormat="1" ht="12" customHeight="1" thickBot="1" x14ac:dyDescent="0.25">
      <c r="A100" s="74"/>
      <c r="B100" s="77"/>
      <c r="C100" s="129"/>
      <c r="D100" s="129"/>
      <c r="E100" s="129"/>
      <c r="F100" s="129"/>
    </row>
    <row r="101" spans="1:6" ht="12" customHeight="1" thickBot="1" x14ac:dyDescent="0.25">
      <c r="A101" s="78"/>
      <c r="B101" s="79" t="s">
        <v>86</v>
      </c>
      <c r="C101" s="130"/>
      <c r="D101" s="130"/>
      <c r="E101" s="130"/>
      <c r="F101" s="130"/>
    </row>
    <row r="102" spans="1:6" ht="12" customHeight="1" thickBot="1" x14ac:dyDescent="0.25">
      <c r="A102" s="141" t="s">
        <v>51</v>
      </c>
      <c r="B102" s="25" t="s">
        <v>301</v>
      </c>
      <c r="C102" s="91">
        <f>SUM(C103:C107)</f>
        <v>365942075</v>
      </c>
      <c r="D102" s="91">
        <f>SUM(D103:D107)</f>
        <v>502358070</v>
      </c>
      <c r="E102" s="91">
        <f>SUM(E103:E107)</f>
        <v>489110290</v>
      </c>
      <c r="F102" s="91">
        <f>E102/D102*100</f>
        <v>97.362881022295511</v>
      </c>
    </row>
    <row r="103" spans="1:6" ht="12" customHeight="1" thickBot="1" x14ac:dyDescent="0.25">
      <c r="A103" s="170" t="s">
        <v>110</v>
      </c>
      <c r="B103" s="8" t="s">
        <v>81</v>
      </c>
      <c r="C103" s="93">
        <v>45304687</v>
      </c>
      <c r="D103" s="93">
        <v>59872953</v>
      </c>
      <c r="E103" s="93">
        <v>55961724</v>
      </c>
      <c r="F103" s="91"/>
    </row>
    <row r="104" spans="1:6" ht="12" customHeight="1" thickBot="1" x14ac:dyDescent="0.25">
      <c r="A104" s="163" t="s">
        <v>111</v>
      </c>
      <c r="B104" s="6" t="s">
        <v>151</v>
      </c>
      <c r="C104" s="94">
        <v>8897638</v>
      </c>
      <c r="D104" s="94">
        <v>11693609</v>
      </c>
      <c r="E104" s="94">
        <v>10309107</v>
      </c>
      <c r="F104" s="91"/>
    </row>
    <row r="105" spans="1:6" ht="12" customHeight="1" thickBot="1" x14ac:dyDescent="0.25">
      <c r="A105" s="163" t="s">
        <v>112</v>
      </c>
      <c r="B105" s="6" t="s">
        <v>864</v>
      </c>
      <c r="C105" s="96">
        <v>147444150</v>
      </c>
      <c r="D105" s="96">
        <v>250786643</v>
      </c>
      <c r="E105" s="96">
        <v>246945145</v>
      </c>
      <c r="F105" s="91"/>
    </row>
    <row r="106" spans="1:6" ht="12" customHeight="1" thickBot="1" x14ac:dyDescent="0.25">
      <c r="A106" s="163" t="s">
        <v>113</v>
      </c>
      <c r="B106" s="9" t="s">
        <v>152</v>
      </c>
      <c r="C106" s="96">
        <v>4800000</v>
      </c>
      <c r="D106" s="96">
        <v>5230250</v>
      </c>
      <c r="E106" s="96">
        <v>2730250</v>
      </c>
      <c r="F106" s="91"/>
    </row>
    <row r="107" spans="1:6" ht="12" customHeight="1" thickBot="1" x14ac:dyDescent="0.25">
      <c r="A107" s="163" t="s">
        <v>121</v>
      </c>
      <c r="B107" s="17" t="s">
        <v>153</v>
      </c>
      <c r="C107" s="96">
        <v>159495600</v>
      </c>
      <c r="D107" s="96">
        <f>D112+D113+D117</f>
        <v>174774615</v>
      </c>
      <c r="E107" s="96">
        <f>E112+E113+E117</f>
        <v>173164064</v>
      </c>
      <c r="F107" s="91"/>
    </row>
    <row r="108" spans="1:6" ht="12" customHeight="1" thickBot="1" x14ac:dyDescent="0.25">
      <c r="A108" s="163" t="s">
        <v>114</v>
      </c>
      <c r="B108" s="6" t="s">
        <v>302</v>
      </c>
      <c r="C108" s="96"/>
      <c r="D108" s="96"/>
      <c r="E108" s="96"/>
      <c r="F108" s="91"/>
    </row>
    <row r="109" spans="1:6" ht="12" customHeight="1" thickBot="1" x14ac:dyDescent="0.25">
      <c r="A109" s="163" t="s">
        <v>115</v>
      </c>
      <c r="B109" s="52" t="s">
        <v>303</v>
      </c>
      <c r="C109" s="96"/>
      <c r="D109" s="96"/>
      <c r="E109" s="96"/>
      <c r="F109" s="91"/>
    </row>
    <row r="110" spans="1:6" ht="12" customHeight="1" thickBot="1" x14ac:dyDescent="0.25">
      <c r="A110" s="163" t="s">
        <v>122</v>
      </c>
      <c r="B110" s="53" t="s">
        <v>304</v>
      </c>
      <c r="C110" s="96"/>
      <c r="D110" s="96"/>
      <c r="E110" s="96"/>
      <c r="F110" s="91"/>
    </row>
    <row r="111" spans="1:6" ht="12" customHeight="1" thickBot="1" x14ac:dyDescent="0.25">
      <c r="A111" s="163" t="s">
        <v>123</v>
      </c>
      <c r="B111" s="53" t="s">
        <v>305</v>
      </c>
      <c r="C111" s="96"/>
      <c r="D111" s="96"/>
      <c r="E111" s="96"/>
      <c r="F111" s="91"/>
    </row>
    <row r="112" spans="1:6" ht="12" customHeight="1" thickBot="1" x14ac:dyDescent="0.25">
      <c r="A112" s="163" t="s">
        <v>124</v>
      </c>
      <c r="B112" s="52" t="s">
        <v>875</v>
      </c>
      <c r="C112" s="96">
        <v>155295600</v>
      </c>
      <c r="D112" s="96">
        <v>169079615</v>
      </c>
      <c r="E112" s="96">
        <v>167779064</v>
      </c>
      <c r="F112" s="91"/>
    </row>
    <row r="113" spans="1:6" ht="12" customHeight="1" thickBot="1" x14ac:dyDescent="0.25">
      <c r="A113" s="163" t="s">
        <v>125</v>
      </c>
      <c r="B113" s="52" t="s">
        <v>1002</v>
      </c>
      <c r="C113" s="96">
        <v>1000000</v>
      </c>
      <c r="D113" s="96">
        <v>975000</v>
      </c>
      <c r="E113" s="96">
        <v>690000</v>
      </c>
      <c r="F113" s="91"/>
    </row>
    <row r="114" spans="1:6" ht="12" customHeight="1" thickBot="1" x14ac:dyDescent="0.25">
      <c r="A114" s="163" t="s">
        <v>127</v>
      </c>
      <c r="B114" s="53" t="s">
        <v>308</v>
      </c>
      <c r="C114" s="96"/>
      <c r="D114" s="96"/>
      <c r="E114" s="96"/>
      <c r="F114" s="91"/>
    </row>
    <row r="115" spans="1:6" ht="12" customHeight="1" thickBot="1" x14ac:dyDescent="0.25">
      <c r="A115" s="171" t="s">
        <v>154</v>
      </c>
      <c r="B115" s="54" t="s">
        <v>836</v>
      </c>
      <c r="C115" s="96"/>
      <c r="D115" s="96"/>
      <c r="E115" s="96"/>
      <c r="F115" s="91"/>
    </row>
    <row r="116" spans="1:6" ht="12" customHeight="1" thickBot="1" x14ac:dyDescent="0.25">
      <c r="A116" s="163" t="s">
        <v>299</v>
      </c>
      <c r="B116" s="53" t="s">
        <v>866</v>
      </c>
      <c r="C116" s="96"/>
      <c r="D116" s="96"/>
      <c r="E116" s="96"/>
      <c r="F116" s="91"/>
    </row>
    <row r="117" spans="1:6" ht="12" customHeight="1" thickBot="1" x14ac:dyDescent="0.25">
      <c r="A117" s="172" t="s">
        <v>300</v>
      </c>
      <c r="B117" s="611" t="s">
        <v>867</v>
      </c>
      <c r="C117" s="100">
        <v>3200000</v>
      </c>
      <c r="D117" s="100">
        <v>4720000</v>
      </c>
      <c r="E117" s="100">
        <v>4695000</v>
      </c>
      <c r="F117" s="91"/>
    </row>
    <row r="118" spans="1:6" ht="12" customHeight="1" thickBot="1" x14ac:dyDescent="0.25">
      <c r="A118" s="26" t="s">
        <v>52</v>
      </c>
      <c r="B118" s="24" t="s">
        <v>312</v>
      </c>
      <c r="C118" s="92">
        <f>+C119+C121+C123+C131</f>
        <v>1027968735</v>
      </c>
      <c r="D118" s="92">
        <f>D119+D121+D123+D131</f>
        <v>1128571164</v>
      </c>
      <c r="E118" s="92">
        <f>E119+E121+E123</f>
        <v>326659375</v>
      </c>
      <c r="F118" s="91">
        <f t="shared" ref="F118:F158" si="3">E118/D118*100</f>
        <v>28.944508367750572</v>
      </c>
    </row>
    <row r="119" spans="1:6" ht="12" customHeight="1" thickBot="1" x14ac:dyDescent="0.25">
      <c r="A119" s="162" t="s">
        <v>116</v>
      </c>
      <c r="B119" s="6" t="s">
        <v>171</v>
      </c>
      <c r="C119" s="95">
        <v>961604956</v>
      </c>
      <c r="D119" s="95">
        <v>1040356256</v>
      </c>
      <c r="E119" s="95">
        <v>277692228</v>
      </c>
      <c r="F119" s="91"/>
    </row>
    <row r="120" spans="1:6" ht="12" customHeight="1" thickBot="1" x14ac:dyDescent="0.25">
      <c r="A120" s="162" t="s">
        <v>117</v>
      </c>
      <c r="B120" s="10" t="s">
        <v>316</v>
      </c>
      <c r="C120" s="95"/>
      <c r="D120" s="95"/>
      <c r="E120" s="95"/>
      <c r="F120" s="91"/>
    </row>
    <row r="121" spans="1:6" ht="12" customHeight="1" thickBot="1" x14ac:dyDescent="0.25">
      <c r="A121" s="162" t="s">
        <v>118</v>
      </c>
      <c r="B121" s="10" t="s">
        <v>155</v>
      </c>
      <c r="C121" s="94">
        <v>63363779</v>
      </c>
      <c r="D121" s="94">
        <v>85214908</v>
      </c>
      <c r="E121" s="94">
        <v>48967147</v>
      </c>
      <c r="F121" s="91"/>
    </row>
    <row r="122" spans="1:6" ht="12" customHeight="1" thickBot="1" x14ac:dyDescent="0.25">
      <c r="A122" s="162" t="s">
        <v>119</v>
      </c>
      <c r="B122" s="10" t="s">
        <v>317</v>
      </c>
      <c r="C122" s="85"/>
      <c r="D122" s="85"/>
      <c r="E122" s="85"/>
      <c r="F122" s="91"/>
    </row>
    <row r="123" spans="1:6" ht="12" customHeight="1" thickBot="1" x14ac:dyDescent="0.25">
      <c r="A123" s="162" t="s">
        <v>120</v>
      </c>
      <c r="B123" s="89" t="s">
        <v>173</v>
      </c>
      <c r="C123" s="85"/>
      <c r="D123" s="85"/>
      <c r="E123" s="85"/>
      <c r="F123" s="91"/>
    </row>
    <row r="124" spans="1:6" ht="12" customHeight="1" thickBot="1" x14ac:dyDescent="0.25">
      <c r="A124" s="162" t="s">
        <v>126</v>
      </c>
      <c r="B124" s="88" t="s">
        <v>401</v>
      </c>
      <c r="C124" s="85"/>
      <c r="D124" s="85"/>
      <c r="E124" s="85"/>
      <c r="F124" s="91"/>
    </row>
    <row r="125" spans="1:6" ht="12" customHeight="1" thickBot="1" x14ac:dyDescent="0.25">
      <c r="A125" s="162" t="s">
        <v>128</v>
      </c>
      <c r="B125" s="145" t="s">
        <v>322</v>
      </c>
      <c r="C125" s="85"/>
      <c r="D125" s="85"/>
      <c r="E125" s="85"/>
      <c r="F125" s="91"/>
    </row>
    <row r="126" spans="1:6" ht="12" customHeight="1" thickBot="1" x14ac:dyDescent="0.25">
      <c r="A126" s="162" t="s">
        <v>156</v>
      </c>
      <c r="B126" s="53" t="s">
        <v>868</v>
      </c>
      <c r="C126" s="85"/>
      <c r="D126" s="85"/>
      <c r="E126" s="85"/>
      <c r="F126" s="91"/>
    </row>
    <row r="127" spans="1:6" ht="12" customHeight="1" thickBot="1" x14ac:dyDescent="0.25">
      <c r="A127" s="162" t="s">
        <v>157</v>
      </c>
      <c r="B127" s="53" t="s">
        <v>869</v>
      </c>
      <c r="C127" s="85"/>
      <c r="D127" s="85"/>
      <c r="E127" s="85"/>
      <c r="F127" s="91"/>
    </row>
    <row r="128" spans="1:6" ht="12" customHeight="1" thickBot="1" x14ac:dyDescent="0.25">
      <c r="A128" s="162" t="s">
        <v>158</v>
      </c>
      <c r="B128" s="53" t="s">
        <v>320</v>
      </c>
      <c r="C128" s="85"/>
      <c r="D128" s="85"/>
      <c r="E128" s="85"/>
      <c r="F128" s="91"/>
    </row>
    <row r="129" spans="1:10" ht="12" customHeight="1" thickBot="1" x14ac:dyDescent="0.25">
      <c r="A129" s="162" t="s">
        <v>313</v>
      </c>
      <c r="B129" s="53" t="s">
        <v>308</v>
      </c>
      <c r="C129" s="85"/>
      <c r="D129" s="85"/>
      <c r="E129" s="85"/>
      <c r="F129" s="91"/>
    </row>
    <row r="130" spans="1:10" ht="12" customHeight="1" thickBot="1" x14ac:dyDescent="0.25">
      <c r="A130" s="162" t="s">
        <v>314</v>
      </c>
      <c r="B130" s="53" t="s">
        <v>319</v>
      </c>
      <c r="C130" s="85"/>
      <c r="D130" s="85"/>
      <c r="E130" s="85"/>
      <c r="F130" s="91"/>
    </row>
    <row r="131" spans="1:10" ht="12" customHeight="1" thickBot="1" x14ac:dyDescent="0.25">
      <c r="A131" s="171" t="s">
        <v>315</v>
      </c>
      <c r="B131" s="53" t="s">
        <v>318</v>
      </c>
      <c r="C131" s="86">
        <v>3000000</v>
      </c>
      <c r="D131" s="86">
        <v>3000000</v>
      </c>
      <c r="E131" s="86">
        <v>0</v>
      </c>
      <c r="F131" s="91"/>
    </row>
    <row r="132" spans="1:10" ht="12" customHeight="1" thickBot="1" x14ac:dyDescent="0.25">
      <c r="A132" s="26" t="s">
        <v>53</v>
      </c>
      <c r="B132" s="50" t="s">
        <v>323</v>
      </c>
      <c r="C132" s="92">
        <f>+C133+C134</f>
        <v>369943056</v>
      </c>
      <c r="D132" s="92">
        <f>D133</f>
        <v>593819612</v>
      </c>
      <c r="E132" s="92"/>
      <c r="F132" s="91">
        <f t="shared" si="3"/>
        <v>0</v>
      </c>
    </row>
    <row r="133" spans="1:10" ht="12" customHeight="1" thickBot="1" x14ac:dyDescent="0.25">
      <c r="A133" s="162" t="s">
        <v>99</v>
      </c>
      <c r="B133" s="7" t="s">
        <v>1064</v>
      </c>
      <c r="C133" s="95">
        <v>369943056</v>
      </c>
      <c r="D133" s="95">
        <v>593819612</v>
      </c>
      <c r="E133" s="95"/>
      <c r="F133" s="91"/>
    </row>
    <row r="134" spans="1:10" ht="12" customHeight="1" thickBot="1" x14ac:dyDescent="0.25">
      <c r="A134" s="164" t="s">
        <v>100</v>
      </c>
      <c r="B134" s="10" t="s">
        <v>870</v>
      </c>
      <c r="C134" s="96"/>
      <c r="D134" s="96"/>
      <c r="E134" s="96"/>
      <c r="F134" s="91"/>
    </row>
    <row r="135" spans="1:10" ht="12" customHeight="1" thickBot="1" x14ac:dyDescent="0.25">
      <c r="A135" s="26" t="s">
        <v>54</v>
      </c>
      <c r="B135" s="50" t="s">
        <v>324</v>
      </c>
      <c r="C135" s="92">
        <f>+C102+C118+C132</f>
        <v>1763853866</v>
      </c>
      <c r="D135" s="92">
        <f>+D102+D118+D132</f>
        <v>2224748846</v>
      </c>
      <c r="E135" s="92">
        <f>+E102+E118+E132</f>
        <v>815769665</v>
      </c>
      <c r="F135" s="91">
        <f t="shared" si="3"/>
        <v>36.667944180158486</v>
      </c>
    </row>
    <row r="136" spans="1:10" s="48" customFormat="1" ht="12" customHeight="1" thickBot="1" x14ac:dyDescent="0.25">
      <c r="A136" s="26" t="s">
        <v>55</v>
      </c>
      <c r="B136" s="50" t="s">
        <v>325</v>
      </c>
      <c r="C136" s="92">
        <f>+C137+C138+C139</f>
        <v>0</v>
      </c>
      <c r="D136" s="92"/>
      <c r="E136" s="92"/>
      <c r="F136" s="91"/>
    </row>
    <row r="137" spans="1:10" ht="12" customHeight="1" thickBot="1" x14ac:dyDescent="0.25">
      <c r="A137" s="162" t="s">
        <v>103</v>
      </c>
      <c r="B137" s="7" t="s">
        <v>326</v>
      </c>
      <c r="C137" s="85"/>
      <c r="D137" s="85"/>
      <c r="E137" s="85"/>
      <c r="F137" s="91"/>
    </row>
    <row r="138" spans="1:10" ht="12" customHeight="1" thickBot="1" x14ac:dyDescent="0.25">
      <c r="A138" s="162" t="s">
        <v>104</v>
      </c>
      <c r="B138" s="7" t="s">
        <v>327</v>
      </c>
      <c r="C138" s="85"/>
      <c r="D138" s="85"/>
      <c r="E138" s="85"/>
      <c r="F138" s="91"/>
    </row>
    <row r="139" spans="1:10" ht="12" customHeight="1" thickBot="1" x14ac:dyDescent="0.25">
      <c r="A139" s="171" t="s">
        <v>105</v>
      </c>
      <c r="B139" s="5" t="s">
        <v>328</v>
      </c>
      <c r="C139" s="85"/>
      <c r="D139" s="85"/>
      <c r="E139" s="85"/>
      <c r="F139" s="91"/>
    </row>
    <row r="140" spans="1:10" ht="12" customHeight="1" thickBot="1" x14ac:dyDescent="0.25">
      <c r="A140" s="26" t="s">
        <v>56</v>
      </c>
      <c r="B140" s="50" t="s">
        <v>365</v>
      </c>
      <c r="C140" s="92">
        <f>+C141+C142+C143+C144</f>
        <v>0</v>
      </c>
      <c r="D140" s="92">
        <f>+D141+D142+D143+D144</f>
        <v>61031908</v>
      </c>
      <c r="E140" s="92">
        <f>+E141+E142+E143+E144</f>
        <v>61031908</v>
      </c>
      <c r="F140" s="91">
        <f t="shared" si="3"/>
        <v>100</v>
      </c>
    </row>
    <row r="141" spans="1:10" ht="12" customHeight="1" thickBot="1" x14ac:dyDescent="0.25">
      <c r="A141" s="162" t="s">
        <v>106</v>
      </c>
      <c r="B141" s="7" t="s">
        <v>329</v>
      </c>
      <c r="C141" s="85"/>
      <c r="D141" s="85">
        <v>61031908</v>
      </c>
      <c r="E141" s="85">
        <v>61031908</v>
      </c>
      <c r="F141" s="91"/>
    </row>
    <row r="142" spans="1:10" ht="12" customHeight="1" thickBot="1" x14ac:dyDescent="0.25">
      <c r="A142" s="162" t="s">
        <v>107</v>
      </c>
      <c r="B142" s="7" t="s">
        <v>330</v>
      </c>
      <c r="C142" s="85"/>
      <c r="D142" s="85"/>
      <c r="E142" s="85"/>
      <c r="F142" s="91"/>
    </row>
    <row r="143" spans="1:10" s="48" customFormat="1" ht="12" customHeight="1" thickBot="1" x14ac:dyDescent="0.25">
      <c r="A143" s="162" t="s">
        <v>233</v>
      </c>
      <c r="B143" s="7" t="s">
        <v>331</v>
      </c>
      <c r="C143" s="85"/>
      <c r="D143" s="85"/>
      <c r="E143" s="85"/>
      <c r="F143" s="91"/>
    </row>
    <row r="144" spans="1:10" ht="12" customHeight="1" thickBot="1" x14ac:dyDescent="0.25">
      <c r="A144" s="171" t="s">
        <v>234</v>
      </c>
      <c r="B144" s="5" t="s">
        <v>332</v>
      </c>
      <c r="C144" s="85"/>
      <c r="D144" s="85"/>
      <c r="E144" s="85"/>
      <c r="F144" s="91"/>
      <c r="J144" s="84"/>
    </row>
    <row r="145" spans="1:6" ht="13.5" thickBot="1" x14ac:dyDescent="0.25">
      <c r="A145" s="26" t="s">
        <v>57</v>
      </c>
      <c r="B145" s="50" t="s">
        <v>333</v>
      </c>
      <c r="C145" s="98">
        <f>+C146+C147+C148+C149</f>
        <v>230175377</v>
      </c>
      <c r="D145" s="98">
        <f>+D146+D147+D148+D149</f>
        <v>250974272</v>
      </c>
      <c r="E145" s="98">
        <f>+E146+E147+E148+E149</f>
        <v>245841520</v>
      </c>
      <c r="F145" s="91">
        <f t="shared" si="3"/>
        <v>97.954869254486781</v>
      </c>
    </row>
    <row r="146" spans="1:6" ht="12" customHeight="1" thickBot="1" x14ac:dyDescent="0.25">
      <c r="A146" s="162" t="s">
        <v>108</v>
      </c>
      <c r="B146" s="7" t="s">
        <v>334</v>
      </c>
      <c r="C146" s="85"/>
      <c r="D146" s="85">
        <v>4543708</v>
      </c>
      <c r="E146" s="85">
        <v>4543708</v>
      </c>
      <c r="F146" s="91"/>
    </row>
    <row r="147" spans="1:6" s="48" customFormat="1" ht="12" customHeight="1" thickBot="1" x14ac:dyDescent="0.25">
      <c r="A147" s="162" t="s">
        <v>109</v>
      </c>
      <c r="B147" s="7" t="s">
        <v>344</v>
      </c>
      <c r="C147" s="85">
        <v>15060534</v>
      </c>
      <c r="D147" s="85">
        <v>15060534</v>
      </c>
      <c r="E147" s="1041">
        <v>15060534</v>
      </c>
      <c r="F147" s="91"/>
    </row>
    <row r="148" spans="1:6" s="48" customFormat="1" ht="12" customHeight="1" thickBot="1" x14ac:dyDescent="0.25">
      <c r="A148" s="162" t="s">
        <v>245</v>
      </c>
      <c r="B148" s="7" t="s">
        <v>871</v>
      </c>
      <c r="C148" s="85">
        <v>215114843</v>
      </c>
      <c r="D148" s="85">
        <v>231370030</v>
      </c>
      <c r="E148" s="1041">
        <v>226237278</v>
      </c>
      <c r="F148" s="91"/>
    </row>
    <row r="149" spans="1:6" s="48" customFormat="1" ht="12" customHeight="1" thickBot="1" x14ac:dyDescent="0.25">
      <c r="A149" s="171" t="s">
        <v>246</v>
      </c>
      <c r="B149" s="5" t="s">
        <v>872</v>
      </c>
      <c r="C149" s="85"/>
      <c r="D149" s="85"/>
      <c r="E149" s="85"/>
      <c r="F149" s="91"/>
    </row>
    <row r="150" spans="1:6" s="48" customFormat="1" ht="12" customHeight="1" thickBot="1" x14ac:dyDescent="0.25">
      <c r="A150" s="26" t="s">
        <v>58</v>
      </c>
      <c r="B150" s="50" t="s">
        <v>337</v>
      </c>
      <c r="C150" s="101">
        <f>+C151+C152+C153+C154</f>
        <v>0</v>
      </c>
      <c r="D150" s="101">
        <f>+D151+D152+D153+D154</f>
        <v>0</v>
      </c>
      <c r="E150" s="101"/>
      <c r="F150" s="91"/>
    </row>
    <row r="151" spans="1:6" s="48" customFormat="1" ht="12" customHeight="1" thickBot="1" x14ac:dyDescent="0.25">
      <c r="A151" s="162" t="s">
        <v>149</v>
      </c>
      <c r="B151" s="7" t="s">
        <v>338</v>
      </c>
      <c r="C151" s="85"/>
      <c r="D151" s="85"/>
      <c r="E151" s="85"/>
      <c r="F151" s="91"/>
    </row>
    <row r="152" spans="1:6" s="48" customFormat="1" ht="12" customHeight="1" thickBot="1" x14ac:dyDescent="0.25">
      <c r="A152" s="162" t="s">
        <v>150</v>
      </c>
      <c r="B152" s="7" t="s">
        <v>339</v>
      </c>
      <c r="C152" s="85"/>
      <c r="D152" s="85"/>
      <c r="E152" s="85"/>
      <c r="F152" s="91"/>
    </row>
    <row r="153" spans="1:6" ht="12.75" customHeight="1" thickBot="1" x14ac:dyDescent="0.25">
      <c r="A153" s="162" t="s">
        <v>172</v>
      </c>
      <c r="B153" s="7" t="s">
        <v>340</v>
      </c>
      <c r="C153" s="85"/>
      <c r="D153" s="85"/>
      <c r="E153" s="85"/>
      <c r="F153" s="91"/>
    </row>
    <row r="154" spans="1:6" ht="12" customHeight="1" thickBot="1" x14ac:dyDescent="0.25">
      <c r="A154" s="162" t="s">
        <v>248</v>
      </c>
      <c r="B154" s="7" t="s">
        <v>341</v>
      </c>
      <c r="C154" s="85"/>
      <c r="D154" s="85"/>
      <c r="E154" s="85"/>
      <c r="F154" s="91"/>
    </row>
    <row r="155" spans="1:6" ht="12" customHeight="1" thickBot="1" x14ac:dyDescent="0.25">
      <c r="A155" s="26" t="s">
        <v>59</v>
      </c>
      <c r="B155" s="50" t="s">
        <v>342</v>
      </c>
      <c r="C155" s="159">
        <f>+C136+C140+C145+C150</f>
        <v>230175377</v>
      </c>
      <c r="D155" s="159">
        <f>+D136+D140+D145+D150</f>
        <v>312006180</v>
      </c>
      <c r="E155" s="159">
        <f>+E136+E140+E145+E150</f>
        <v>306873428</v>
      </c>
      <c r="F155" s="91">
        <f t="shared" si="3"/>
        <v>98.354919764730298</v>
      </c>
    </row>
    <row r="156" spans="1:6" ht="12" customHeight="1" thickBot="1" x14ac:dyDescent="0.25">
      <c r="A156" s="995"/>
      <c r="B156" s="400" t="s">
        <v>946</v>
      </c>
      <c r="C156" s="996"/>
      <c r="D156" s="996"/>
      <c r="E156" s="996">
        <v>807851752</v>
      </c>
      <c r="F156" s="91"/>
    </row>
    <row r="157" spans="1:6" ht="12" customHeight="1" thickBot="1" x14ac:dyDescent="0.25">
      <c r="A157" s="995"/>
      <c r="B157" s="400" t="s">
        <v>947</v>
      </c>
      <c r="C157" s="996"/>
      <c r="D157" s="996"/>
      <c r="E157" s="996"/>
      <c r="F157" s="91"/>
    </row>
    <row r="158" spans="1:6" ht="12" customHeight="1" thickBot="1" x14ac:dyDescent="0.25">
      <c r="A158" s="173" t="s">
        <v>60</v>
      </c>
      <c r="B158" s="135" t="s">
        <v>343</v>
      </c>
      <c r="C158" s="159">
        <f>+C135+C155</f>
        <v>1994029243</v>
      </c>
      <c r="D158" s="159">
        <f>D135+D155</f>
        <v>2536755026</v>
      </c>
      <c r="E158" s="159">
        <f>E135+E155+E156</f>
        <v>1930494845</v>
      </c>
      <c r="F158" s="1118">
        <f t="shared" si="3"/>
        <v>76.100956742521504</v>
      </c>
    </row>
    <row r="159" spans="1:6" ht="12" customHeight="1" thickBot="1" x14ac:dyDescent="0.25">
      <c r="C159" s="743"/>
      <c r="D159" s="743"/>
      <c r="E159" s="743"/>
      <c r="F159" s="743"/>
    </row>
    <row r="160" spans="1:6" ht="12" customHeight="1" thickBot="1" x14ac:dyDescent="0.25">
      <c r="A160" s="81" t="s">
        <v>167</v>
      </c>
      <c r="B160" s="82"/>
      <c r="C160" s="49">
        <v>17</v>
      </c>
      <c r="D160" s="49">
        <v>17</v>
      </c>
      <c r="E160" s="49">
        <v>19</v>
      </c>
      <c r="F160" s="49"/>
    </row>
    <row r="161" spans="1:6" ht="15" customHeight="1" thickBot="1" x14ac:dyDescent="0.25">
      <c r="A161" s="81" t="s">
        <v>168</v>
      </c>
      <c r="B161" s="82"/>
      <c r="C161" s="49">
        <v>15</v>
      </c>
      <c r="D161" s="49">
        <v>15</v>
      </c>
      <c r="E161" s="49">
        <v>15</v>
      </c>
      <c r="F161" s="49"/>
    </row>
    <row r="163" spans="1:6" ht="15" customHeight="1" x14ac:dyDescent="0.2"/>
    <row r="164" spans="1:6" ht="14.25" customHeight="1" x14ac:dyDescent="0.2"/>
    <row r="165" spans="1:6" ht="18" customHeight="1" x14ac:dyDescent="0.2"/>
  </sheetData>
  <sheetProtection formatCells="0"/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53" orientation="portrait" verticalDpi="300" r:id="rId1"/>
  <headerFooter alignWithMargins="0"/>
  <rowBreaks count="1" manualBreakCount="1">
    <brk id="99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92D050"/>
  </sheetPr>
  <dimension ref="A1:I165"/>
  <sheetViews>
    <sheetView view="pageLayout" topLeftCell="B61" zoomScaleNormal="100" zoomScaleSheetLayoutView="85" workbookViewId="0">
      <selection activeCell="F75" sqref="F75"/>
    </sheetView>
  </sheetViews>
  <sheetFormatPr defaultRowHeight="12.75" x14ac:dyDescent="0.2"/>
  <cols>
    <col min="1" max="1" width="14.33203125" style="741" customWidth="1"/>
    <col min="2" max="2" width="72" style="742" customWidth="1"/>
    <col min="3" max="3" width="14.6640625" style="742" bestFit="1" customWidth="1"/>
    <col min="4" max="4" width="18.1640625" style="2" bestFit="1" customWidth="1"/>
    <col min="5" max="5" width="0" style="2" hidden="1" customWidth="1"/>
    <col min="6" max="6" width="14.6640625" style="742" bestFit="1" customWidth="1"/>
    <col min="7" max="16384" width="9.33203125" style="2"/>
  </cols>
  <sheetData>
    <row r="1" spans="1:6" s="1" customFormat="1" ht="16.5" customHeight="1" x14ac:dyDescent="0.2">
      <c r="A1" s="62"/>
      <c r="B1" s="63"/>
      <c r="C1" s="63"/>
      <c r="D1" s="83" t="s">
        <v>1021</v>
      </c>
      <c r="E1" s="1" t="s">
        <v>849</v>
      </c>
      <c r="F1" s="83"/>
    </row>
    <row r="2" spans="1:6" s="44" customFormat="1" ht="21" customHeight="1" thickBot="1" x14ac:dyDescent="0.25">
      <c r="A2" s="62"/>
      <c r="B2" s="63"/>
      <c r="C2" s="63"/>
      <c r="D2" s="83"/>
      <c r="F2" s="63"/>
    </row>
    <row r="3" spans="1:6" s="44" customFormat="1" ht="33" customHeight="1" x14ac:dyDescent="0.2">
      <c r="A3" s="139" t="s">
        <v>92</v>
      </c>
      <c r="B3" s="118" t="s">
        <v>169</v>
      </c>
      <c r="C3" s="736"/>
      <c r="D3" s="737"/>
      <c r="F3" s="736">
        <v>1</v>
      </c>
    </row>
    <row r="4" spans="1:6" s="45" customFormat="1" ht="15.95" customHeight="1" thickBot="1" x14ac:dyDescent="0.25">
      <c r="A4" s="399" t="s">
        <v>164</v>
      </c>
      <c r="B4" s="119" t="s">
        <v>402</v>
      </c>
      <c r="C4" s="119"/>
      <c r="D4" s="121"/>
      <c r="F4" s="119">
        <v>1</v>
      </c>
    </row>
    <row r="5" spans="1:6" ht="14.25" thickBot="1" x14ac:dyDescent="0.3">
      <c r="A5" s="64"/>
      <c r="B5" s="64"/>
      <c r="C5" s="64"/>
      <c r="D5" s="65"/>
      <c r="F5" s="64"/>
    </row>
    <row r="6" spans="1:6" s="39" customFormat="1" ht="12.95" customHeight="1" thickBot="1" x14ac:dyDescent="0.25">
      <c r="A6" s="140" t="s">
        <v>166</v>
      </c>
      <c r="B6" s="66" t="s">
        <v>83</v>
      </c>
      <c r="C6" s="739" t="s">
        <v>955</v>
      </c>
      <c r="D6" s="122" t="s">
        <v>991</v>
      </c>
      <c r="F6" s="739" t="s">
        <v>794</v>
      </c>
    </row>
    <row r="7" spans="1:6" s="39" customFormat="1" ht="15.95" customHeight="1" thickBot="1" x14ac:dyDescent="0.25">
      <c r="A7" s="58">
        <v>1</v>
      </c>
      <c r="B7" s="59">
        <v>2</v>
      </c>
      <c r="C7" s="60">
        <v>3</v>
      </c>
      <c r="D7" s="60">
        <v>4</v>
      </c>
      <c r="F7" s="60">
        <v>5</v>
      </c>
    </row>
    <row r="8" spans="1:6" s="39" customFormat="1" ht="12" customHeight="1" thickBot="1" x14ac:dyDescent="0.25">
      <c r="A8" s="68"/>
      <c r="B8" s="69" t="s">
        <v>85</v>
      </c>
      <c r="C8" s="123"/>
      <c r="D8" s="123"/>
      <c r="F8" s="123"/>
    </row>
    <row r="9" spans="1:6" s="46" customFormat="1" ht="12" customHeight="1" thickBot="1" x14ac:dyDescent="0.25">
      <c r="A9" s="26" t="s">
        <v>51</v>
      </c>
      <c r="B9" s="19" t="s">
        <v>189</v>
      </c>
      <c r="C9" s="92">
        <f>+C10+C11+C12+C13+C14+C15+C16+C17+C18</f>
        <v>319212164</v>
      </c>
      <c r="D9" s="92">
        <f>+D10+D11+D12+D13+D14+D15+D16+D17+D18+D19</f>
        <v>358324748</v>
      </c>
      <c r="F9" s="92">
        <f>+F10+F11+F12+F13+F14+F15</f>
        <v>355459204</v>
      </c>
    </row>
    <row r="10" spans="1:6" s="47" customFormat="1" ht="12" customHeight="1" x14ac:dyDescent="0.2">
      <c r="A10" s="162" t="s">
        <v>110</v>
      </c>
      <c r="B10" s="148" t="s">
        <v>190</v>
      </c>
      <c r="C10" s="633">
        <v>36361250</v>
      </c>
      <c r="D10" s="633">
        <v>36737620</v>
      </c>
      <c r="F10" s="95">
        <v>36737620</v>
      </c>
    </row>
    <row r="11" spans="1:6" s="47" customFormat="1" ht="12" customHeight="1" x14ac:dyDescent="0.2">
      <c r="A11" s="163" t="s">
        <v>111</v>
      </c>
      <c r="B11" s="149" t="s">
        <v>191</v>
      </c>
      <c r="C11" s="94">
        <v>127078800</v>
      </c>
      <c r="D11" s="94">
        <v>127052600</v>
      </c>
      <c r="F11" s="95">
        <v>127052600</v>
      </c>
    </row>
    <row r="12" spans="1:6" s="47" customFormat="1" ht="12" customHeight="1" x14ac:dyDescent="0.2">
      <c r="A12" s="163" t="s">
        <v>112</v>
      </c>
      <c r="B12" s="149" t="s">
        <v>192</v>
      </c>
      <c r="C12" s="94">
        <v>149147364</v>
      </c>
      <c r="D12" s="94">
        <v>178837153</v>
      </c>
      <c r="F12" s="95">
        <v>178837153</v>
      </c>
    </row>
    <row r="13" spans="1:6" s="47" customFormat="1" ht="12" customHeight="1" x14ac:dyDescent="0.2">
      <c r="A13" s="163" t="s">
        <v>113</v>
      </c>
      <c r="B13" s="149" t="s">
        <v>193</v>
      </c>
      <c r="C13" s="94">
        <v>6624750</v>
      </c>
      <c r="D13" s="94">
        <v>8143871</v>
      </c>
      <c r="F13" s="95">
        <v>8143871</v>
      </c>
    </row>
    <row r="14" spans="1:6" s="46" customFormat="1" ht="12" customHeight="1" x14ac:dyDescent="0.2">
      <c r="A14" s="163" t="s">
        <v>130</v>
      </c>
      <c r="B14" s="149" t="s">
        <v>194</v>
      </c>
      <c r="C14" s="740"/>
      <c r="D14" s="94">
        <v>2865544</v>
      </c>
      <c r="F14" s="95"/>
    </row>
    <row r="15" spans="1:6" s="46" customFormat="1" ht="12" customHeight="1" x14ac:dyDescent="0.2">
      <c r="A15" s="164" t="s">
        <v>114</v>
      </c>
      <c r="B15" s="150" t="s">
        <v>195</v>
      </c>
      <c r="C15" s="740"/>
      <c r="D15" s="94">
        <v>4687960</v>
      </c>
      <c r="F15" s="95">
        <v>4687960</v>
      </c>
    </row>
    <row r="16" spans="1:6" s="46" customFormat="1" ht="12" customHeight="1" x14ac:dyDescent="0.2">
      <c r="A16" s="164" t="s">
        <v>115</v>
      </c>
      <c r="B16" s="149" t="s">
        <v>796</v>
      </c>
      <c r="C16" s="412"/>
      <c r="D16" s="412"/>
      <c r="F16" s="95"/>
    </row>
    <row r="17" spans="1:6" s="46" customFormat="1" ht="12" customHeight="1" x14ac:dyDescent="0.2">
      <c r="A17" s="164" t="s">
        <v>122</v>
      </c>
      <c r="B17" s="149" t="s">
        <v>797</v>
      </c>
      <c r="C17" s="94"/>
      <c r="D17" s="441"/>
      <c r="F17" s="94"/>
    </row>
    <row r="18" spans="1:6" s="46" customFormat="1" ht="12" customHeight="1" x14ac:dyDescent="0.2">
      <c r="A18" s="164" t="s">
        <v>123</v>
      </c>
      <c r="B18" s="149" t="s">
        <v>798</v>
      </c>
      <c r="C18" s="94"/>
      <c r="D18" s="94"/>
      <c r="F18" s="94"/>
    </row>
    <row r="19" spans="1:6" s="46" customFormat="1" ht="12" customHeight="1" thickBot="1" x14ac:dyDescent="0.25">
      <c r="A19" s="164" t="s">
        <v>124</v>
      </c>
      <c r="B19" s="259" t="s">
        <v>799</v>
      </c>
      <c r="C19" s="412"/>
      <c r="D19" s="412"/>
      <c r="F19" s="412"/>
    </row>
    <row r="20" spans="1:6" s="46" customFormat="1" ht="12" customHeight="1" thickBot="1" x14ac:dyDescent="0.25">
      <c r="A20" s="26" t="s">
        <v>52</v>
      </c>
      <c r="B20" s="87" t="s">
        <v>196</v>
      </c>
      <c r="C20" s="92">
        <v>11262000</v>
      </c>
      <c r="D20" s="92">
        <v>19349739</v>
      </c>
      <c r="F20" s="92">
        <f>+F21+F22+F23+F24+F25+F26+F27+F28</f>
        <v>18986300</v>
      </c>
    </row>
    <row r="21" spans="1:6" s="47" customFormat="1" ht="12" customHeight="1" x14ac:dyDescent="0.2">
      <c r="A21" s="162" t="s">
        <v>116</v>
      </c>
      <c r="B21" s="148" t="s">
        <v>197</v>
      </c>
      <c r="C21" s="95"/>
      <c r="D21" s="95"/>
      <c r="E21" s="46"/>
      <c r="F21" s="95"/>
    </row>
    <row r="22" spans="1:6" s="47" customFormat="1" ht="12" customHeight="1" x14ac:dyDescent="0.2">
      <c r="A22" s="163" t="s">
        <v>117</v>
      </c>
      <c r="B22" s="149" t="s">
        <v>852</v>
      </c>
      <c r="C22" s="94"/>
      <c r="D22" s="94"/>
      <c r="E22" s="46"/>
      <c r="F22" s="95"/>
    </row>
    <row r="23" spans="1:6" s="47" customFormat="1" ht="12" customHeight="1" x14ac:dyDescent="0.2">
      <c r="A23" s="163" t="s">
        <v>118</v>
      </c>
      <c r="B23" s="149" t="s">
        <v>853</v>
      </c>
      <c r="C23" s="94"/>
      <c r="D23" s="94"/>
      <c r="E23" s="46"/>
      <c r="F23" s="95"/>
    </row>
    <row r="24" spans="1:6" s="47" customFormat="1" ht="12" customHeight="1" x14ac:dyDescent="0.2">
      <c r="A24" s="163" t="s">
        <v>119</v>
      </c>
      <c r="B24" s="149" t="s">
        <v>854</v>
      </c>
      <c r="C24" s="94"/>
      <c r="D24" s="94"/>
      <c r="E24" s="46"/>
      <c r="F24" s="95"/>
    </row>
    <row r="25" spans="1:6" s="46" customFormat="1" ht="12" customHeight="1" x14ac:dyDescent="0.2">
      <c r="A25" s="163" t="s">
        <v>120</v>
      </c>
      <c r="B25" s="745" t="s">
        <v>855</v>
      </c>
      <c r="C25" s="94"/>
      <c r="D25" s="94"/>
      <c r="E25" s="47"/>
      <c r="F25" s="95"/>
    </row>
    <row r="26" spans="1:6" s="47" customFormat="1" ht="12" customHeight="1" x14ac:dyDescent="0.2">
      <c r="A26" s="163" t="s">
        <v>803</v>
      </c>
      <c r="B26" s="149" t="s">
        <v>200</v>
      </c>
      <c r="C26" s="94"/>
      <c r="D26" s="441">
        <v>7542739</v>
      </c>
      <c r="F26" s="95">
        <v>7198800</v>
      </c>
    </row>
    <row r="27" spans="1:6" s="47" customFormat="1" ht="12" customHeight="1" x14ac:dyDescent="0.2">
      <c r="A27" s="163" t="s">
        <v>126</v>
      </c>
      <c r="B27" s="149" t="s">
        <v>834</v>
      </c>
      <c r="C27" s="94">
        <v>11262000</v>
      </c>
      <c r="D27" s="441">
        <v>11262000</v>
      </c>
      <c r="F27" s="95">
        <v>11242500</v>
      </c>
    </row>
    <row r="28" spans="1:6" s="47" customFormat="1" ht="12" customHeight="1" x14ac:dyDescent="0.2">
      <c r="A28" s="163" t="s">
        <v>128</v>
      </c>
      <c r="B28" s="149" t="s">
        <v>833</v>
      </c>
      <c r="C28" s="94"/>
      <c r="D28" s="441">
        <v>545000</v>
      </c>
      <c r="E28" s="46"/>
      <c r="F28" s="95">
        <v>545000</v>
      </c>
    </row>
    <row r="29" spans="1:6" s="47" customFormat="1" ht="12" customHeight="1" thickBot="1" x14ac:dyDescent="0.25">
      <c r="A29" s="171" t="s">
        <v>806</v>
      </c>
      <c r="B29" s="259" t="s">
        <v>856</v>
      </c>
      <c r="C29" s="412"/>
      <c r="D29" s="412"/>
      <c r="F29" s="412"/>
    </row>
    <row r="30" spans="1:6" s="47" customFormat="1" ht="12" customHeight="1" thickBot="1" x14ac:dyDescent="0.25">
      <c r="A30" s="26" t="s">
        <v>53</v>
      </c>
      <c r="B30" s="19" t="s">
        <v>201</v>
      </c>
      <c r="C30" s="92">
        <v>590251279</v>
      </c>
      <c r="D30" s="92">
        <v>699651186</v>
      </c>
      <c r="F30" s="92">
        <f>+F31+F32+F33+F34+F35+F37</f>
        <v>147629589</v>
      </c>
    </row>
    <row r="31" spans="1:6" s="47" customFormat="1" ht="12" customHeight="1" x14ac:dyDescent="0.2">
      <c r="A31" s="162" t="s">
        <v>99</v>
      </c>
      <c r="B31" s="148" t="s">
        <v>202</v>
      </c>
      <c r="C31" s="95"/>
      <c r="D31" s="95"/>
      <c r="F31" s="95"/>
    </row>
    <row r="32" spans="1:6" s="47" customFormat="1" ht="12" customHeight="1" x14ac:dyDescent="0.2">
      <c r="A32" s="163" t="s">
        <v>100</v>
      </c>
      <c r="B32" s="149" t="s">
        <v>203</v>
      </c>
      <c r="C32" s="94"/>
      <c r="D32" s="94"/>
      <c r="F32" s="609"/>
    </row>
    <row r="33" spans="1:6" s="47" customFormat="1" ht="12" customHeight="1" x14ac:dyDescent="0.2">
      <c r="A33" s="163" t="s">
        <v>101</v>
      </c>
      <c r="B33" s="149" t="s">
        <v>397</v>
      </c>
      <c r="C33" s="94"/>
      <c r="D33" s="94"/>
      <c r="F33" s="94"/>
    </row>
    <row r="34" spans="1:6" s="47" customFormat="1" ht="12" customHeight="1" x14ac:dyDescent="0.2">
      <c r="A34" s="163" t="s">
        <v>102</v>
      </c>
      <c r="B34" s="745" t="s">
        <v>857</v>
      </c>
      <c r="C34" s="94"/>
      <c r="D34" s="94"/>
      <c r="F34" s="94"/>
    </row>
    <row r="35" spans="1:6" s="47" customFormat="1" ht="12" customHeight="1" x14ac:dyDescent="0.2">
      <c r="A35" s="163" t="s">
        <v>139</v>
      </c>
      <c r="B35" s="745" t="s">
        <v>858</v>
      </c>
      <c r="C35" s="94"/>
      <c r="D35" s="94"/>
      <c r="F35" s="94"/>
    </row>
    <row r="36" spans="1:6" s="47" customFormat="1" ht="12" customHeight="1" x14ac:dyDescent="0.2">
      <c r="A36" s="163" t="s">
        <v>810</v>
      </c>
      <c r="B36" s="149" t="s">
        <v>205</v>
      </c>
      <c r="C36" s="94"/>
      <c r="D36" s="441"/>
      <c r="F36" s="94"/>
    </row>
    <row r="37" spans="1:6" s="47" customFormat="1" ht="12" customHeight="1" x14ac:dyDescent="0.2">
      <c r="A37" s="163" t="s">
        <v>140</v>
      </c>
      <c r="B37" s="149" t="s">
        <v>873</v>
      </c>
      <c r="C37" s="94">
        <v>590251279</v>
      </c>
      <c r="D37" s="441">
        <v>699651186</v>
      </c>
      <c r="F37" s="95">
        <v>147629589</v>
      </c>
    </row>
    <row r="38" spans="1:6" s="47" customFormat="1" ht="12" customHeight="1" thickBot="1" x14ac:dyDescent="0.25">
      <c r="A38" s="171" t="s">
        <v>812</v>
      </c>
      <c r="B38" s="259" t="s">
        <v>813</v>
      </c>
      <c r="C38" s="412"/>
      <c r="D38" s="412"/>
      <c r="F38" s="412"/>
    </row>
    <row r="39" spans="1:6" s="47" customFormat="1" ht="12" customHeight="1" thickBot="1" x14ac:dyDescent="0.25">
      <c r="A39" s="26" t="s">
        <v>141</v>
      </c>
      <c r="B39" s="19" t="s">
        <v>206</v>
      </c>
      <c r="C39" s="98">
        <f>+C40+C43+C44+C46+C45</f>
        <v>144300000</v>
      </c>
      <c r="D39" s="98">
        <f>+D40+D43+D44+D46+D45</f>
        <v>177300000</v>
      </c>
      <c r="F39" s="98">
        <f>+F40+F43+F44+F46+F45</f>
        <v>179137835</v>
      </c>
    </row>
    <row r="40" spans="1:6" s="47" customFormat="1" ht="12" customHeight="1" x14ac:dyDescent="0.2">
      <c r="A40" s="162" t="s">
        <v>207</v>
      </c>
      <c r="B40" s="148" t="s">
        <v>213</v>
      </c>
      <c r="C40" s="144">
        <v>120900000</v>
      </c>
      <c r="D40" s="144">
        <v>151900000</v>
      </c>
      <c r="F40" s="144">
        <v>152506754</v>
      </c>
    </row>
    <row r="41" spans="1:6" s="47" customFormat="1" ht="12" customHeight="1" x14ac:dyDescent="0.2">
      <c r="A41" s="163" t="s">
        <v>208</v>
      </c>
      <c r="B41" s="401" t="s">
        <v>859</v>
      </c>
      <c r="C41" s="94">
        <v>5900000</v>
      </c>
      <c r="D41" s="94">
        <v>5900000</v>
      </c>
      <c r="F41" s="94">
        <v>6045842</v>
      </c>
    </row>
    <row r="42" spans="1:6" s="47" customFormat="1" ht="12" customHeight="1" x14ac:dyDescent="0.2">
      <c r="A42" s="163" t="s">
        <v>209</v>
      </c>
      <c r="B42" s="401" t="s">
        <v>860</v>
      </c>
      <c r="C42" s="94">
        <v>115000000</v>
      </c>
      <c r="D42" s="94">
        <v>146000000</v>
      </c>
      <c r="F42" s="94">
        <v>146460912</v>
      </c>
    </row>
    <row r="43" spans="1:6" s="47" customFormat="1" ht="12" customHeight="1" x14ac:dyDescent="0.2">
      <c r="A43" s="163" t="s">
        <v>210</v>
      </c>
      <c r="B43" s="149" t="s">
        <v>216</v>
      </c>
      <c r="C43" s="94">
        <v>21000000</v>
      </c>
      <c r="D43" s="94">
        <v>23000000</v>
      </c>
      <c r="F43" s="94">
        <v>23584548</v>
      </c>
    </row>
    <row r="44" spans="1:6" s="47" customFormat="1" ht="12" customHeight="1" x14ac:dyDescent="0.2">
      <c r="A44" s="163" t="s">
        <v>211</v>
      </c>
      <c r="B44" s="149" t="s">
        <v>534</v>
      </c>
      <c r="C44" s="94">
        <v>900000</v>
      </c>
      <c r="D44" s="94">
        <v>900000</v>
      </c>
      <c r="F44" s="94">
        <v>999600</v>
      </c>
    </row>
    <row r="45" spans="1:6" s="47" customFormat="1" ht="12" customHeight="1" x14ac:dyDescent="0.2">
      <c r="A45" s="163" t="s">
        <v>212</v>
      </c>
      <c r="B45" s="150" t="s">
        <v>544</v>
      </c>
      <c r="C45" s="96">
        <v>1000000</v>
      </c>
      <c r="D45" s="96">
        <v>1000000</v>
      </c>
      <c r="F45" s="96">
        <v>972040</v>
      </c>
    </row>
    <row r="46" spans="1:6" s="47" customFormat="1" ht="12" customHeight="1" thickBot="1" x14ac:dyDescent="0.25">
      <c r="A46" s="163" t="s">
        <v>543</v>
      </c>
      <c r="B46" s="150" t="s">
        <v>535</v>
      </c>
      <c r="C46" s="96">
        <v>500000</v>
      </c>
      <c r="D46" s="96">
        <v>500000</v>
      </c>
      <c r="F46" s="96">
        <v>1074893</v>
      </c>
    </row>
    <row r="47" spans="1:6" s="47" customFormat="1" ht="12" customHeight="1" thickBot="1" x14ac:dyDescent="0.25">
      <c r="A47" s="26" t="s">
        <v>55</v>
      </c>
      <c r="B47" s="19" t="s">
        <v>219</v>
      </c>
      <c r="C47" s="92">
        <f>SUM(C48:C57)</f>
        <v>44343000</v>
      </c>
      <c r="D47" s="92">
        <f>D48+D49+D50+D51+D52+D53+D54+D55+D56+D57</f>
        <v>51023000</v>
      </c>
      <c r="F47" s="92">
        <f>F48+F49+F50+F51+F52+F53+F54+F55+F56+F57</f>
        <v>48083337</v>
      </c>
    </row>
    <row r="48" spans="1:6" s="47" customFormat="1" ht="12" customHeight="1" x14ac:dyDescent="0.2">
      <c r="A48" s="162" t="s">
        <v>103</v>
      </c>
      <c r="B48" s="148" t="s">
        <v>222</v>
      </c>
      <c r="C48" s="95"/>
      <c r="D48" s="95"/>
      <c r="F48" s="95"/>
    </row>
    <row r="49" spans="1:6" s="47" customFormat="1" ht="12" customHeight="1" x14ac:dyDescent="0.2">
      <c r="A49" s="163" t="s">
        <v>104</v>
      </c>
      <c r="B49" s="149" t="s">
        <v>223</v>
      </c>
      <c r="C49" s="94">
        <v>13570000</v>
      </c>
      <c r="D49" s="94">
        <v>10850000</v>
      </c>
      <c r="F49" s="94">
        <v>7326087</v>
      </c>
    </row>
    <row r="50" spans="1:6" s="47" customFormat="1" ht="12" customHeight="1" x14ac:dyDescent="0.2">
      <c r="A50" s="163" t="s">
        <v>105</v>
      </c>
      <c r="B50" s="149" t="s">
        <v>224</v>
      </c>
      <c r="C50" s="94">
        <v>470000</v>
      </c>
      <c r="D50" s="94">
        <v>470000</v>
      </c>
      <c r="F50" s="94">
        <v>500107</v>
      </c>
    </row>
    <row r="51" spans="1:6" s="47" customFormat="1" ht="12" customHeight="1" x14ac:dyDescent="0.2">
      <c r="A51" s="163" t="s">
        <v>143</v>
      </c>
      <c r="B51" s="149" t="s">
        <v>225</v>
      </c>
      <c r="C51" s="94">
        <v>2600000</v>
      </c>
      <c r="D51" s="94">
        <v>2600000</v>
      </c>
      <c r="F51" s="94">
        <v>2731570</v>
      </c>
    </row>
    <row r="52" spans="1:6" s="47" customFormat="1" ht="12" customHeight="1" x14ac:dyDescent="0.2">
      <c r="A52" s="163" t="s">
        <v>144</v>
      </c>
      <c r="B52" s="149" t="s">
        <v>226</v>
      </c>
      <c r="C52" s="94">
        <v>9600000</v>
      </c>
      <c r="D52" s="94">
        <v>9600000</v>
      </c>
      <c r="F52" s="94">
        <v>10768615</v>
      </c>
    </row>
    <row r="53" spans="1:6" s="47" customFormat="1" ht="12" customHeight="1" x14ac:dyDescent="0.2">
      <c r="A53" s="163" t="s">
        <v>145</v>
      </c>
      <c r="B53" s="149" t="s">
        <v>227</v>
      </c>
      <c r="C53" s="94">
        <v>3291000</v>
      </c>
      <c r="D53" s="94">
        <v>11491000</v>
      </c>
      <c r="F53" s="94">
        <v>11463829</v>
      </c>
    </row>
    <row r="54" spans="1:6" s="47" customFormat="1" ht="12" customHeight="1" x14ac:dyDescent="0.2">
      <c r="A54" s="163" t="s">
        <v>146</v>
      </c>
      <c r="B54" s="149" t="s">
        <v>228</v>
      </c>
      <c r="C54" s="94">
        <v>10312000</v>
      </c>
      <c r="D54" s="94">
        <v>10312000</v>
      </c>
      <c r="F54" s="94">
        <v>9995312</v>
      </c>
    </row>
    <row r="55" spans="1:6" s="47" customFormat="1" ht="12" customHeight="1" x14ac:dyDescent="0.2">
      <c r="A55" s="163" t="s">
        <v>147</v>
      </c>
      <c r="B55" s="149" t="s">
        <v>229</v>
      </c>
      <c r="C55" s="94">
        <v>4000000</v>
      </c>
      <c r="D55" s="94">
        <v>5200000</v>
      </c>
      <c r="F55" s="94">
        <v>5230916</v>
      </c>
    </row>
    <row r="56" spans="1:6" s="47" customFormat="1" ht="12" customHeight="1" x14ac:dyDescent="0.2">
      <c r="A56" s="163" t="s">
        <v>220</v>
      </c>
      <c r="B56" s="149" t="s">
        <v>230</v>
      </c>
      <c r="C56" s="97"/>
      <c r="D56" s="97"/>
      <c r="F56" s="97"/>
    </row>
    <row r="57" spans="1:6" s="47" customFormat="1" ht="12" customHeight="1" thickBot="1" x14ac:dyDescent="0.25">
      <c r="A57" s="164" t="s">
        <v>221</v>
      </c>
      <c r="B57" s="150" t="s">
        <v>231</v>
      </c>
      <c r="C57" s="138">
        <v>500000</v>
      </c>
      <c r="D57" s="138">
        <v>500000</v>
      </c>
      <c r="F57" s="138">
        <v>66901</v>
      </c>
    </row>
    <row r="58" spans="1:6" s="47" customFormat="1" ht="12" customHeight="1" thickBot="1" x14ac:dyDescent="0.25">
      <c r="A58" s="26" t="s">
        <v>56</v>
      </c>
      <c r="B58" s="19" t="s">
        <v>232</v>
      </c>
      <c r="C58" s="92">
        <f>SUM(C59:C63)</f>
        <v>0</v>
      </c>
      <c r="D58" s="92">
        <f>SUM(D59:D63)</f>
        <v>28919685</v>
      </c>
      <c r="E58" s="92">
        <f t="shared" ref="E58:F58" si="0">SUM(E59:E63)</f>
        <v>0</v>
      </c>
      <c r="F58" s="92">
        <f t="shared" si="0"/>
        <v>29242992</v>
      </c>
    </row>
    <row r="59" spans="1:6" s="47" customFormat="1" ht="12" customHeight="1" x14ac:dyDescent="0.2">
      <c r="A59" s="162" t="s">
        <v>106</v>
      </c>
      <c r="B59" s="148" t="s">
        <v>236</v>
      </c>
      <c r="C59" s="182"/>
      <c r="D59" s="182"/>
      <c r="F59" s="182"/>
    </row>
    <row r="60" spans="1:6" s="47" customFormat="1" ht="12" customHeight="1" x14ac:dyDescent="0.2">
      <c r="A60" s="163" t="s">
        <v>107</v>
      </c>
      <c r="B60" s="149" t="s">
        <v>237</v>
      </c>
      <c r="C60" s="97"/>
      <c r="D60" s="97"/>
      <c r="F60" s="97"/>
    </row>
    <row r="61" spans="1:6" s="47" customFormat="1" ht="12" customHeight="1" x14ac:dyDescent="0.2">
      <c r="A61" s="163" t="s">
        <v>233</v>
      </c>
      <c r="B61" s="149" t="s">
        <v>238</v>
      </c>
      <c r="C61" s="97"/>
      <c r="D61" s="97">
        <v>28619685</v>
      </c>
      <c r="F61" s="97">
        <v>28942992</v>
      </c>
    </row>
    <row r="62" spans="1:6" s="47" customFormat="1" ht="12" customHeight="1" x14ac:dyDescent="0.2">
      <c r="A62" s="163" t="s">
        <v>234</v>
      </c>
      <c r="B62" s="149" t="s">
        <v>239</v>
      </c>
      <c r="C62" s="97"/>
      <c r="D62" s="97">
        <v>300000</v>
      </c>
      <c r="F62" s="97">
        <v>300000</v>
      </c>
    </row>
    <row r="63" spans="1:6" s="47" customFormat="1" ht="12" customHeight="1" thickBot="1" x14ac:dyDescent="0.25">
      <c r="A63" s="164" t="s">
        <v>235</v>
      </c>
      <c r="B63" s="150" t="s">
        <v>240</v>
      </c>
      <c r="C63" s="138"/>
      <c r="D63" s="138"/>
      <c r="F63" s="138"/>
    </row>
    <row r="64" spans="1:6" s="47" customFormat="1" ht="12" customHeight="1" thickBot="1" x14ac:dyDescent="0.25">
      <c r="A64" s="26" t="s">
        <v>148</v>
      </c>
      <c r="B64" s="19" t="s">
        <v>241</v>
      </c>
      <c r="C64" s="92">
        <f>SUM(C65:C67)</f>
        <v>0</v>
      </c>
      <c r="D64" s="92"/>
      <c r="F64" s="92"/>
    </row>
    <row r="65" spans="1:6" s="47" customFormat="1" ht="12" customHeight="1" x14ac:dyDescent="0.2">
      <c r="A65" s="162" t="s">
        <v>108</v>
      </c>
      <c r="B65" s="149" t="s">
        <v>874</v>
      </c>
      <c r="C65" s="95"/>
      <c r="D65" s="95"/>
      <c r="F65" s="95"/>
    </row>
    <row r="66" spans="1:6" s="47" customFormat="1" ht="12" customHeight="1" x14ac:dyDescent="0.2">
      <c r="A66" s="163" t="s">
        <v>109</v>
      </c>
      <c r="B66" s="149" t="s">
        <v>817</v>
      </c>
      <c r="C66" s="94"/>
      <c r="D66" s="94"/>
      <c r="F66" s="94"/>
    </row>
    <row r="67" spans="1:6" s="47" customFormat="1" ht="12" customHeight="1" x14ac:dyDescent="0.2">
      <c r="A67" s="163" t="s">
        <v>245</v>
      </c>
      <c r="B67" s="149" t="s">
        <v>818</v>
      </c>
      <c r="C67" s="94"/>
      <c r="D67" s="94"/>
      <c r="F67" s="94"/>
    </row>
    <row r="68" spans="1:6" s="47" customFormat="1" ht="12" customHeight="1" thickBot="1" x14ac:dyDescent="0.25">
      <c r="A68" s="164" t="s">
        <v>246</v>
      </c>
      <c r="B68" s="150" t="s">
        <v>244</v>
      </c>
      <c r="C68" s="96"/>
      <c r="D68" s="96"/>
      <c r="F68" s="96"/>
    </row>
    <row r="69" spans="1:6" s="47" customFormat="1" ht="12" customHeight="1" thickBot="1" x14ac:dyDescent="0.25">
      <c r="A69" s="26" t="s">
        <v>58</v>
      </c>
      <c r="B69" s="87" t="s">
        <v>247</v>
      </c>
      <c r="C69" s="92">
        <f>SUM(C70:C72)</f>
        <v>0</v>
      </c>
      <c r="D69" s="92">
        <v>3540080</v>
      </c>
      <c r="E69" s="92">
        <v>3540080</v>
      </c>
      <c r="F69" s="92">
        <v>3540080</v>
      </c>
    </row>
    <row r="70" spans="1:6" s="47" customFormat="1" ht="12" customHeight="1" x14ac:dyDescent="0.2">
      <c r="A70" s="162" t="s">
        <v>149</v>
      </c>
      <c r="B70" s="148" t="s">
        <v>249</v>
      </c>
      <c r="C70" s="97"/>
      <c r="D70" s="97"/>
      <c r="F70" s="97"/>
    </row>
    <row r="71" spans="1:6" s="47" customFormat="1" ht="12" customHeight="1" x14ac:dyDescent="0.2">
      <c r="A71" s="163" t="s">
        <v>150</v>
      </c>
      <c r="B71" s="149" t="s">
        <v>400</v>
      </c>
      <c r="C71" s="97"/>
      <c r="D71" s="97">
        <v>40080</v>
      </c>
      <c r="F71" s="97">
        <v>40080</v>
      </c>
    </row>
    <row r="72" spans="1:6" s="47" customFormat="1" ht="12" customHeight="1" x14ac:dyDescent="0.2">
      <c r="A72" s="163" t="s">
        <v>172</v>
      </c>
      <c r="B72" s="149" t="s">
        <v>862</v>
      </c>
      <c r="C72" s="97"/>
      <c r="D72" s="97">
        <v>3500000</v>
      </c>
      <c r="F72" s="97">
        <v>3500000</v>
      </c>
    </row>
    <row r="73" spans="1:6" s="47" customFormat="1" ht="12" customHeight="1" thickBot="1" x14ac:dyDescent="0.25">
      <c r="A73" s="164" t="s">
        <v>248</v>
      </c>
      <c r="B73" s="150" t="s">
        <v>251</v>
      </c>
      <c r="C73" s="97"/>
      <c r="D73" s="97"/>
      <c r="F73" s="97"/>
    </row>
    <row r="74" spans="1:6" s="47" customFormat="1" ht="12" customHeight="1" thickBot="1" x14ac:dyDescent="0.25">
      <c r="A74" s="26" t="s">
        <v>59</v>
      </c>
      <c r="B74" s="19" t="s">
        <v>252</v>
      </c>
      <c r="C74" s="98">
        <f>C9+C20+C30+C39+C47</f>
        <v>1109368443</v>
      </c>
      <c r="D74" s="98">
        <f t="shared" ref="D74:E74" si="1">D9+D20+D30+D39+D47</f>
        <v>1305648673</v>
      </c>
      <c r="E74" s="98">
        <f t="shared" si="1"/>
        <v>0</v>
      </c>
      <c r="F74" s="98">
        <f>F9+F20+F30+F58+F69+F39+F47</f>
        <v>782079337</v>
      </c>
    </row>
    <row r="75" spans="1:6" s="47" customFormat="1" ht="12" customHeight="1" thickBot="1" x14ac:dyDescent="0.2">
      <c r="A75" s="165" t="s">
        <v>366</v>
      </c>
      <c r="B75" s="87" t="s">
        <v>254</v>
      </c>
      <c r="C75" s="92">
        <f>SUM(C76:C78)</f>
        <v>0</v>
      </c>
      <c r="D75" s="92"/>
      <c r="F75" s="92"/>
    </row>
    <row r="76" spans="1:6" s="47" customFormat="1" ht="12" customHeight="1" x14ac:dyDescent="0.2">
      <c r="A76" s="162" t="s">
        <v>287</v>
      </c>
      <c r="B76" s="148" t="s">
        <v>255</v>
      </c>
      <c r="C76" s="97"/>
      <c r="D76" s="97"/>
      <c r="F76" s="97"/>
    </row>
    <row r="77" spans="1:6" s="47" customFormat="1" ht="12" customHeight="1" x14ac:dyDescent="0.2">
      <c r="A77" s="163" t="s">
        <v>296</v>
      </c>
      <c r="B77" s="149" t="s">
        <v>256</v>
      </c>
      <c r="C77" s="97"/>
      <c r="D77" s="97"/>
      <c r="F77" s="97"/>
    </row>
    <row r="78" spans="1:6" s="47" customFormat="1" ht="12" customHeight="1" thickBot="1" x14ac:dyDescent="0.25">
      <c r="A78" s="164" t="s">
        <v>297</v>
      </c>
      <c r="B78" s="152" t="s">
        <v>257</v>
      </c>
      <c r="C78" s="97"/>
      <c r="D78" s="97"/>
      <c r="F78" s="97"/>
    </row>
    <row r="79" spans="1:6" s="47" customFormat="1" ht="12" customHeight="1" thickBot="1" x14ac:dyDescent="0.2">
      <c r="A79" s="165" t="s">
        <v>258</v>
      </c>
      <c r="B79" s="87" t="s">
        <v>259</v>
      </c>
      <c r="C79" s="92">
        <f>SUM(C80:C83)</f>
        <v>450000000</v>
      </c>
      <c r="D79" s="92">
        <f>SUM(D80:D83)</f>
        <v>560000000</v>
      </c>
      <c r="F79" s="92">
        <v>510000000</v>
      </c>
    </row>
    <row r="80" spans="1:6" s="47" customFormat="1" ht="12" customHeight="1" x14ac:dyDescent="0.2">
      <c r="A80" s="162" t="s">
        <v>131</v>
      </c>
      <c r="B80" s="148" t="s">
        <v>260</v>
      </c>
      <c r="C80" s="97">
        <v>450000000</v>
      </c>
      <c r="D80" s="97">
        <v>560000000</v>
      </c>
      <c r="F80" s="97">
        <v>510000000</v>
      </c>
    </row>
    <row r="81" spans="1:6" s="47" customFormat="1" ht="12" customHeight="1" x14ac:dyDescent="0.2">
      <c r="A81" s="163" t="s">
        <v>132</v>
      </c>
      <c r="B81" s="149" t="s">
        <v>261</v>
      </c>
      <c r="C81" s="97"/>
      <c r="D81" s="97"/>
      <c r="E81" s="46"/>
      <c r="F81" s="97"/>
    </row>
    <row r="82" spans="1:6" s="47" customFormat="1" ht="12" customHeight="1" x14ac:dyDescent="0.2">
      <c r="A82" s="163" t="s">
        <v>288</v>
      </c>
      <c r="B82" s="149" t="s">
        <v>262</v>
      </c>
      <c r="C82" s="97"/>
      <c r="D82" s="97"/>
      <c r="F82" s="97"/>
    </row>
    <row r="83" spans="1:6" s="47" customFormat="1" ht="12" customHeight="1" thickBot="1" x14ac:dyDescent="0.25">
      <c r="A83" s="164" t="s">
        <v>289</v>
      </c>
      <c r="B83" s="150" t="s">
        <v>263</v>
      </c>
      <c r="C83" s="97"/>
      <c r="D83" s="97"/>
      <c r="F83" s="97"/>
    </row>
    <row r="84" spans="1:6" s="47" customFormat="1" ht="12" customHeight="1" thickBot="1" x14ac:dyDescent="0.2">
      <c r="A84" s="165" t="s">
        <v>264</v>
      </c>
      <c r="B84" s="87" t="s">
        <v>265</v>
      </c>
      <c r="C84" s="92">
        <f>SUM(C85:C86)</f>
        <v>335000000</v>
      </c>
      <c r="D84" s="92">
        <f>SUM(D85:D86)</f>
        <v>520992772</v>
      </c>
      <c r="F84" s="92">
        <v>520992772</v>
      </c>
    </row>
    <row r="85" spans="1:6" s="46" customFormat="1" ht="12" customHeight="1" x14ac:dyDescent="0.2">
      <c r="A85" s="162" t="s">
        <v>290</v>
      </c>
      <c r="B85" s="148" t="s">
        <v>266</v>
      </c>
      <c r="C85" s="97">
        <v>335000000</v>
      </c>
      <c r="D85" s="97">
        <v>520992772</v>
      </c>
      <c r="E85" s="47"/>
      <c r="F85" s="97">
        <v>520992772</v>
      </c>
    </row>
    <row r="86" spans="1:6" s="47" customFormat="1" ht="12" customHeight="1" thickBot="1" x14ac:dyDescent="0.25">
      <c r="A86" s="164" t="s">
        <v>291</v>
      </c>
      <c r="B86" s="150" t="s">
        <v>267</v>
      </c>
      <c r="C86" s="97"/>
      <c r="D86" s="97"/>
      <c r="F86" s="97"/>
    </row>
    <row r="87" spans="1:6" s="47" customFormat="1" ht="12" customHeight="1" thickBot="1" x14ac:dyDescent="0.2">
      <c r="A87" s="165" t="s">
        <v>268</v>
      </c>
      <c r="B87" s="87" t="s">
        <v>269</v>
      </c>
      <c r="C87" s="92">
        <f>SUM(C88:C90)</f>
        <v>0</v>
      </c>
      <c r="D87" s="92">
        <f>SUM(D88:D90)</f>
        <v>15273016</v>
      </c>
      <c r="F87" s="92">
        <v>15273016</v>
      </c>
    </row>
    <row r="88" spans="1:6" s="47" customFormat="1" ht="12" customHeight="1" x14ac:dyDescent="0.2">
      <c r="A88" s="162" t="s">
        <v>292</v>
      </c>
      <c r="B88" s="148" t="s">
        <v>270</v>
      </c>
      <c r="C88" s="97"/>
      <c r="D88" s="97">
        <v>15273016</v>
      </c>
      <c r="F88" s="97">
        <v>15273016</v>
      </c>
    </row>
    <row r="89" spans="1:6" s="47" customFormat="1" ht="12" customHeight="1" x14ac:dyDescent="0.2">
      <c r="A89" s="163" t="s">
        <v>293</v>
      </c>
      <c r="B89" s="149" t="s">
        <v>271</v>
      </c>
      <c r="C89" s="97"/>
      <c r="D89" s="97"/>
      <c r="E89" s="46"/>
      <c r="F89" s="97"/>
    </row>
    <row r="90" spans="1:6" s="47" customFormat="1" ht="12" customHeight="1" thickBot="1" x14ac:dyDescent="0.25">
      <c r="A90" s="164" t="s">
        <v>294</v>
      </c>
      <c r="B90" s="150" t="s">
        <v>272</v>
      </c>
      <c r="C90" s="97"/>
      <c r="D90" s="97"/>
      <c r="E90" s="46"/>
      <c r="F90" s="97"/>
    </row>
    <row r="91" spans="1:6" s="47" customFormat="1" ht="12" customHeight="1" thickBot="1" x14ac:dyDescent="0.2">
      <c r="A91" s="165" t="s">
        <v>273</v>
      </c>
      <c r="B91" s="87" t="s">
        <v>295</v>
      </c>
      <c r="C91" s="92">
        <f>SUM(C92:C95)</f>
        <v>0</v>
      </c>
      <c r="D91" s="92">
        <f>SUM(D92:D95)</f>
        <v>0</v>
      </c>
      <c r="E91" s="46"/>
      <c r="F91" s="92"/>
    </row>
    <row r="92" spans="1:6" s="47" customFormat="1" ht="12" customHeight="1" x14ac:dyDescent="0.2">
      <c r="A92" s="166" t="s">
        <v>274</v>
      </c>
      <c r="B92" s="148" t="s">
        <v>275</v>
      </c>
      <c r="C92" s="97"/>
      <c r="D92" s="97"/>
      <c r="E92" s="46"/>
      <c r="F92" s="97"/>
    </row>
    <row r="93" spans="1:6" s="46" customFormat="1" ht="12" customHeight="1" x14ac:dyDescent="0.2">
      <c r="A93" s="167" t="s">
        <v>276</v>
      </c>
      <c r="B93" s="149" t="s">
        <v>277</v>
      </c>
      <c r="C93" s="97"/>
      <c r="D93" s="97"/>
      <c r="E93" s="47"/>
      <c r="F93" s="97"/>
    </row>
    <row r="94" spans="1:6" s="46" customFormat="1" ht="12" customHeight="1" x14ac:dyDescent="0.2">
      <c r="A94" s="167" t="s">
        <v>278</v>
      </c>
      <c r="B94" s="149" t="s">
        <v>279</v>
      </c>
      <c r="C94" s="97"/>
      <c r="D94" s="97"/>
      <c r="E94" s="2"/>
      <c r="F94" s="97"/>
    </row>
    <row r="95" spans="1:6" s="46" customFormat="1" ht="12" customHeight="1" thickBot="1" x14ac:dyDescent="0.25">
      <c r="A95" s="168" t="s">
        <v>280</v>
      </c>
      <c r="B95" s="150" t="s">
        <v>281</v>
      </c>
      <c r="C95" s="97"/>
      <c r="D95" s="97"/>
      <c r="E95" s="39"/>
      <c r="F95" s="97"/>
    </row>
    <row r="96" spans="1:6" s="46" customFormat="1" ht="12" customHeight="1" thickBot="1" x14ac:dyDescent="0.2">
      <c r="A96" s="165" t="s">
        <v>282</v>
      </c>
      <c r="B96" s="87" t="s">
        <v>283</v>
      </c>
      <c r="C96" s="183"/>
      <c r="D96" s="183"/>
      <c r="E96" s="48"/>
      <c r="F96" s="183"/>
    </row>
    <row r="97" spans="1:6" s="46" customFormat="1" ht="12" customHeight="1" thickBot="1" x14ac:dyDescent="0.2">
      <c r="A97" s="165" t="s">
        <v>284</v>
      </c>
      <c r="B97" s="156" t="s">
        <v>285</v>
      </c>
      <c r="C97" s="98">
        <f>+C75+C79+C84+C87+C91+C96</f>
        <v>785000000</v>
      </c>
      <c r="D97" s="98">
        <f>+D75+D79+D84+D87+D91+D96</f>
        <v>1096265788</v>
      </c>
      <c r="E97" s="98">
        <f t="shared" ref="E97" si="2">+E75+E79+E84+E87+E91+E96</f>
        <v>0</v>
      </c>
      <c r="F97" s="98">
        <f>+F75+F79+F84+F87+F91+F96</f>
        <v>1046265788</v>
      </c>
    </row>
    <row r="98" spans="1:6" s="47" customFormat="1" ht="15" customHeight="1" thickBot="1" x14ac:dyDescent="0.2">
      <c r="A98" s="169" t="s">
        <v>298</v>
      </c>
      <c r="B98" s="158" t="s">
        <v>393</v>
      </c>
      <c r="C98" s="98">
        <f>+C74+C97</f>
        <v>1894368443</v>
      </c>
      <c r="D98" s="98">
        <f>+D74+D97</f>
        <v>2401914461</v>
      </c>
      <c r="E98" s="2"/>
      <c r="F98" s="98">
        <f>+F74+F97</f>
        <v>1828345125</v>
      </c>
    </row>
    <row r="99" spans="1:6" s="39" customFormat="1" ht="16.5" customHeight="1" x14ac:dyDescent="0.2">
      <c r="A99" s="74"/>
      <c r="B99" s="75"/>
      <c r="C99" s="128"/>
      <c r="D99" s="128"/>
      <c r="E99" s="2"/>
      <c r="F99" s="128"/>
    </row>
    <row r="100" spans="1:6" s="48" customFormat="1" ht="12" customHeight="1" thickBot="1" x14ac:dyDescent="0.25">
      <c r="A100" s="74"/>
      <c r="B100" s="77"/>
      <c r="C100" s="129"/>
      <c r="D100" s="129"/>
      <c r="E100" s="2"/>
      <c r="F100" s="129"/>
    </row>
    <row r="101" spans="1:6" ht="12" customHeight="1" thickBot="1" x14ac:dyDescent="0.25">
      <c r="A101" s="78"/>
      <c r="B101" s="79" t="s">
        <v>86</v>
      </c>
      <c r="C101" s="130"/>
      <c r="D101" s="130"/>
      <c r="F101" s="130"/>
    </row>
    <row r="102" spans="1:6" ht="12" customHeight="1" thickBot="1" x14ac:dyDescent="0.25">
      <c r="A102" s="141" t="s">
        <v>51</v>
      </c>
      <c r="B102" s="25" t="s">
        <v>301</v>
      </c>
      <c r="C102" s="91">
        <f>SUM(C103:C107)</f>
        <v>365942075</v>
      </c>
      <c r="D102" s="91">
        <f>SUM(D103:D107)</f>
        <v>499638070</v>
      </c>
      <c r="F102" s="91">
        <f>SUM(F103:F107)</f>
        <v>0</v>
      </c>
    </row>
    <row r="103" spans="1:6" ht="12" customHeight="1" x14ac:dyDescent="0.2">
      <c r="A103" s="170" t="s">
        <v>110</v>
      </c>
      <c r="B103" s="8" t="s">
        <v>81</v>
      </c>
      <c r="C103" s="93">
        <v>45304687</v>
      </c>
      <c r="D103" s="93">
        <v>59872953</v>
      </c>
      <c r="F103" s="93"/>
    </row>
    <row r="104" spans="1:6" ht="12" customHeight="1" x14ac:dyDescent="0.2">
      <c r="A104" s="163" t="s">
        <v>111</v>
      </c>
      <c r="B104" s="6" t="s">
        <v>151</v>
      </c>
      <c r="C104" s="94">
        <v>8897638</v>
      </c>
      <c r="D104" s="94">
        <v>11693609</v>
      </c>
      <c r="F104" s="94"/>
    </row>
    <row r="105" spans="1:6" ht="12" customHeight="1" x14ac:dyDescent="0.2">
      <c r="A105" s="163" t="s">
        <v>112</v>
      </c>
      <c r="B105" s="6" t="s">
        <v>129</v>
      </c>
      <c r="C105" s="96">
        <v>147444150</v>
      </c>
      <c r="D105" s="96">
        <v>250786643</v>
      </c>
      <c r="F105" s="96"/>
    </row>
    <row r="106" spans="1:6" ht="12" customHeight="1" x14ac:dyDescent="0.2">
      <c r="A106" s="163" t="s">
        <v>113</v>
      </c>
      <c r="B106" s="9" t="s">
        <v>152</v>
      </c>
      <c r="C106" s="96">
        <v>4800000</v>
      </c>
      <c r="D106" s="96">
        <v>5230250</v>
      </c>
      <c r="F106" s="96"/>
    </row>
    <row r="107" spans="1:6" ht="12" customHeight="1" x14ac:dyDescent="0.2">
      <c r="A107" s="163" t="s">
        <v>121</v>
      </c>
      <c r="B107" s="17" t="s">
        <v>153</v>
      </c>
      <c r="C107" s="96">
        <v>159495600</v>
      </c>
      <c r="D107" s="96">
        <v>172054615</v>
      </c>
      <c r="F107" s="96"/>
    </row>
    <row r="108" spans="1:6" ht="12" customHeight="1" x14ac:dyDescent="0.2">
      <c r="A108" s="163" t="s">
        <v>114</v>
      </c>
      <c r="B108" s="6" t="s">
        <v>302</v>
      </c>
      <c r="C108" s="96"/>
      <c r="D108" s="96"/>
      <c r="F108" s="96"/>
    </row>
    <row r="109" spans="1:6" ht="12" customHeight="1" x14ac:dyDescent="0.2">
      <c r="A109" s="163" t="s">
        <v>115</v>
      </c>
      <c r="B109" s="52" t="s">
        <v>303</v>
      </c>
      <c r="C109" s="96"/>
      <c r="D109" s="96"/>
      <c r="F109" s="96"/>
    </row>
    <row r="110" spans="1:6" ht="12" customHeight="1" x14ac:dyDescent="0.2">
      <c r="A110" s="163" t="s">
        <v>122</v>
      </c>
      <c r="B110" s="53" t="s">
        <v>304</v>
      </c>
      <c r="C110" s="96"/>
      <c r="D110" s="96"/>
      <c r="F110" s="96"/>
    </row>
    <row r="111" spans="1:6" ht="12" customHeight="1" x14ac:dyDescent="0.2">
      <c r="A111" s="163" t="s">
        <v>123</v>
      </c>
      <c r="B111" s="53" t="s">
        <v>305</v>
      </c>
      <c r="C111" s="96"/>
      <c r="D111" s="96"/>
      <c r="F111" s="96"/>
    </row>
    <row r="112" spans="1:6" ht="12" customHeight="1" x14ac:dyDescent="0.2">
      <c r="A112" s="163" t="s">
        <v>124</v>
      </c>
      <c r="B112" s="52" t="s">
        <v>875</v>
      </c>
      <c r="C112" s="96">
        <v>155295600</v>
      </c>
      <c r="D112" s="96">
        <v>169079615</v>
      </c>
      <c r="F112" s="96"/>
    </row>
    <row r="113" spans="1:6" ht="12" customHeight="1" x14ac:dyDescent="0.2">
      <c r="A113" s="163" t="s">
        <v>125</v>
      </c>
      <c r="B113" s="52" t="s">
        <v>865</v>
      </c>
      <c r="C113" s="96">
        <v>1000000</v>
      </c>
      <c r="D113" s="96"/>
      <c r="F113" s="96"/>
    </row>
    <row r="114" spans="1:6" ht="12" customHeight="1" x14ac:dyDescent="0.2">
      <c r="A114" s="163" t="s">
        <v>127</v>
      </c>
      <c r="B114" s="53" t="s">
        <v>308</v>
      </c>
      <c r="C114" s="96"/>
      <c r="D114" s="96"/>
      <c r="F114" s="96"/>
    </row>
    <row r="115" spans="1:6" ht="12" customHeight="1" x14ac:dyDescent="0.2">
      <c r="A115" s="171" t="s">
        <v>154</v>
      </c>
      <c r="B115" s="54" t="s">
        <v>876</v>
      </c>
      <c r="C115" s="96"/>
      <c r="D115" s="96"/>
      <c r="F115" s="96"/>
    </row>
    <row r="116" spans="1:6" ht="12" customHeight="1" x14ac:dyDescent="0.2">
      <c r="A116" s="163" t="s">
        <v>299</v>
      </c>
      <c r="B116" s="53" t="s">
        <v>823</v>
      </c>
      <c r="C116" s="96"/>
      <c r="D116" s="96"/>
      <c r="F116" s="96"/>
    </row>
    <row r="117" spans="1:6" ht="12" customHeight="1" thickBot="1" x14ac:dyDescent="0.25">
      <c r="A117" s="172" t="s">
        <v>300</v>
      </c>
      <c r="B117" s="55" t="s">
        <v>311</v>
      </c>
      <c r="C117" s="100">
        <v>3200000</v>
      </c>
      <c r="D117" s="100">
        <v>2975000</v>
      </c>
      <c r="F117" s="100"/>
    </row>
    <row r="118" spans="1:6" ht="12" customHeight="1" thickBot="1" x14ac:dyDescent="0.25">
      <c r="A118" s="26" t="s">
        <v>52</v>
      </c>
      <c r="B118" s="24" t="s">
        <v>312</v>
      </c>
      <c r="C118" s="92">
        <f>+C119+C121+C123+C131</f>
        <v>1020468735</v>
      </c>
      <c r="D118" s="92">
        <f>D119+D121+D123+D131</f>
        <v>1128571164</v>
      </c>
      <c r="F118" s="92">
        <f>F119+F121+F123</f>
        <v>0</v>
      </c>
    </row>
    <row r="119" spans="1:6" ht="12" customHeight="1" x14ac:dyDescent="0.2">
      <c r="A119" s="162" t="s">
        <v>116</v>
      </c>
      <c r="B119" s="6" t="s">
        <v>171</v>
      </c>
      <c r="C119" s="95">
        <v>954104956</v>
      </c>
      <c r="D119" s="95">
        <v>1040356256</v>
      </c>
      <c r="F119" s="95"/>
    </row>
    <row r="120" spans="1:6" ht="12" customHeight="1" x14ac:dyDescent="0.2">
      <c r="A120" s="162" t="s">
        <v>117</v>
      </c>
      <c r="B120" s="10" t="s">
        <v>316</v>
      </c>
      <c r="C120" s="95"/>
      <c r="D120" s="95"/>
      <c r="F120" s="95"/>
    </row>
    <row r="121" spans="1:6" ht="12" customHeight="1" x14ac:dyDescent="0.2">
      <c r="A121" s="162" t="s">
        <v>118</v>
      </c>
      <c r="B121" s="10" t="s">
        <v>155</v>
      </c>
      <c r="C121" s="94">
        <v>63363779</v>
      </c>
      <c r="D121" s="94">
        <v>85214908</v>
      </c>
      <c r="F121" s="94"/>
    </row>
    <row r="122" spans="1:6" ht="12" customHeight="1" x14ac:dyDescent="0.2">
      <c r="A122" s="162" t="s">
        <v>119</v>
      </c>
      <c r="B122" s="10" t="s">
        <v>317</v>
      </c>
      <c r="C122" s="85"/>
      <c r="D122" s="85"/>
      <c r="F122" s="85"/>
    </row>
    <row r="123" spans="1:6" ht="12" customHeight="1" x14ac:dyDescent="0.2">
      <c r="A123" s="162" t="s">
        <v>120</v>
      </c>
      <c r="B123" s="89" t="s">
        <v>173</v>
      </c>
      <c r="C123" s="85"/>
      <c r="D123" s="85"/>
      <c r="F123" s="85"/>
    </row>
    <row r="124" spans="1:6" ht="12" customHeight="1" x14ac:dyDescent="0.2">
      <c r="A124" s="162" t="s">
        <v>126</v>
      </c>
      <c r="B124" s="88" t="s">
        <v>401</v>
      </c>
      <c r="C124" s="85"/>
      <c r="D124" s="85"/>
      <c r="F124" s="85"/>
    </row>
    <row r="125" spans="1:6" ht="12" customHeight="1" x14ac:dyDescent="0.2">
      <c r="A125" s="162" t="s">
        <v>128</v>
      </c>
      <c r="B125" s="145" t="s">
        <v>322</v>
      </c>
      <c r="C125" s="85"/>
      <c r="D125" s="85"/>
      <c r="F125" s="85"/>
    </row>
    <row r="126" spans="1:6" ht="12" customHeight="1" x14ac:dyDescent="0.2">
      <c r="A126" s="162" t="s">
        <v>156</v>
      </c>
      <c r="B126" s="53" t="s">
        <v>305</v>
      </c>
      <c r="C126" s="85"/>
      <c r="D126" s="85"/>
      <c r="F126" s="85"/>
    </row>
    <row r="127" spans="1:6" ht="12" customHeight="1" x14ac:dyDescent="0.2">
      <c r="A127" s="162" t="s">
        <v>157</v>
      </c>
      <c r="B127" s="53" t="s">
        <v>877</v>
      </c>
      <c r="C127" s="85"/>
      <c r="D127" s="85"/>
      <c r="F127" s="85"/>
    </row>
    <row r="128" spans="1:6" ht="12" customHeight="1" x14ac:dyDescent="0.2">
      <c r="A128" s="162" t="s">
        <v>158</v>
      </c>
      <c r="B128" s="53" t="s">
        <v>877</v>
      </c>
      <c r="C128" s="85"/>
      <c r="D128" s="85"/>
      <c r="F128" s="85"/>
    </row>
    <row r="129" spans="1:9" ht="12" customHeight="1" x14ac:dyDescent="0.2">
      <c r="A129" s="162" t="s">
        <v>313</v>
      </c>
      <c r="B129" s="53" t="s">
        <v>308</v>
      </c>
      <c r="C129" s="85"/>
      <c r="D129" s="85"/>
      <c r="F129" s="85"/>
    </row>
    <row r="130" spans="1:9" ht="12" customHeight="1" x14ac:dyDescent="0.2">
      <c r="A130" s="162" t="s">
        <v>314</v>
      </c>
      <c r="B130" s="53" t="s">
        <v>319</v>
      </c>
      <c r="C130" s="85"/>
      <c r="D130" s="85"/>
      <c r="F130" s="85"/>
    </row>
    <row r="131" spans="1:9" ht="12" customHeight="1" thickBot="1" x14ac:dyDescent="0.25">
      <c r="A131" s="171" t="s">
        <v>315</v>
      </c>
      <c r="B131" s="53" t="s">
        <v>318</v>
      </c>
      <c r="C131" s="86">
        <v>3000000</v>
      </c>
      <c r="D131" s="86">
        <v>3000000</v>
      </c>
      <c r="E131" s="48"/>
      <c r="F131" s="86"/>
    </row>
    <row r="132" spans="1:9" ht="12" customHeight="1" thickBot="1" x14ac:dyDescent="0.25">
      <c r="A132" s="26" t="s">
        <v>53</v>
      </c>
      <c r="B132" s="50" t="s">
        <v>323</v>
      </c>
      <c r="C132" s="92">
        <f>+C133+C134</f>
        <v>377443056</v>
      </c>
      <c r="D132" s="92">
        <v>593819612</v>
      </c>
      <c r="F132" s="92"/>
    </row>
    <row r="133" spans="1:9" ht="12" customHeight="1" x14ac:dyDescent="0.2">
      <c r="A133" s="162" t="s">
        <v>99</v>
      </c>
      <c r="B133" s="7" t="s">
        <v>88</v>
      </c>
      <c r="C133" s="95">
        <v>377443056</v>
      </c>
      <c r="D133" s="95">
        <v>593819612</v>
      </c>
      <c r="F133" s="95"/>
    </row>
    <row r="134" spans="1:9" ht="12" customHeight="1" thickBot="1" x14ac:dyDescent="0.25">
      <c r="A134" s="164" t="s">
        <v>100</v>
      </c>
      <c r="B134" s="10" t="s">
        <v>89</v>
      </c>
      <c r="C134" s="96"/>
      <c r="D134" s="96"/>
      <c r="F134" s="96"/>
    </row>
    <row r="135" spans="1:9" ht="12" customHeight="1" thickBot="1" x14ac:dyDescent="0.25">
      <c r="A135" s="26" t="s">
        <v>54</v>
      </c>
      <c r="B135" s="50" t="s">
        <v>324</v>
      </c>
      <c r="C135" s="92">
        <f>+C102+C118+C132</f>
        <v>1763853866</v>
      </c>
      <c r="D135" s="92">
        <f>+D102+D118+D132</f>
        <v>2222028846</v>
      </c>
      <c r="F135" s="92">
        <f>+F102+F118+F132</f>
        <v>0</v>
      </c>
    </row>
    <row r="136" spans="1:9" s="48" customFormat="1" ht="12" customHeight="1" thickBot="1" x14ac:dyDescent="0.25">
      <c r="A136" s="26" t="s">
        <v>55</v>
      </c>
      <c r="B136" s="50" t="s">
        <v>325</v>
      </c>
      <c r="C136" s="92">
        <f>+C137+C138+C139</f>
        <v>0</v>
      </c>
      <c r="D136" s="92">
        <f>+D137+D138+D139</f>
        <v>0</v>
      </c>
      <c r="E136" s="2"/>
      <c r="F136" s="92"/>
    </row>
    <row r="137" spans="1:9" ht="12" customHeight="1" x14ac:dyDescent="0.2">
      <c r="A137" s="162" t="s">
        <v>103</v>
      </c>
      <c r="B137" s="7" t="s">
        <v>326</v>
      </c>
      <c r="C137" s="85"/>
      <c r="D137" s="85"/>
      <c r="F137" s="85"/>
    </row>
    <row r="138" spans="1:9" ht="12" customHeight="1" x14ac:dyDescent="0.2">
      <c r="A138" s="162" t="s">
        <v>104</v>
      </c>
      <c r="B138" s="7" t="s">
        <v>327</v>
      </c>
      <c r="C138" s="85"/>
      <c r="D138" s="85"/>
      <c r="E138" s="48"/>
      <c r="F138" s="85"/>
    </row>
    <row r="139" spans="1:9" ht="12" customHeight="1" thickBot="1" x14ac:dyDescent="0.25">
      <c r="A139" s="171" t="s">
        <v>105</v>
      </c>
      <c r="B139" s="5" t="s">
        <v>328</v>
      </c>
      <c r="C139" s="85"/>
      <c r="D139" s="85"/>
      <c r="F139" s="85"/>
    </row>
    <row r="140" spans="1:9" ht="12" customHeight="1" thickBot="1" x14ac:dyDescent="0.25">
      <c r="A140" s="26" t="s">
        <v>56</v>
      </c>
      <c r="B140" s="50" t="s">
        <v>365</v>
      </c>
      <c r="C140" s="92">
        <f>+C141+C142+C143+C144</f>
        <v>0</v>
      </c>
      <c r="D140" s="92">
        <f>+D141+D142+D143+D144</f>
        <v>61031908</v>
      </c>
      <c r="F140" s="92">
        <f>+F141+F142+F143+F144</f>
        <v>0</v>
      </c>
    </row>
    <row r="141" spans="1:9" ht="12" customHeight="1" x14ac:dyDescent="0.2">
      <c r="A141" s="162" t="s">
        <v>106</v>
      </c>
      <c r="B141" s="7" t="s">
        <v>329</v>
      </c>
      <c r="C141" s="85"/>
      <c r="D141" s="85">
        <v>61031908</v>
      </c>
      <c r="F141" s="85"/>
    </row>
    <row r="142" spans="1:9" ht="12" customHeight="1" x14ac:dyDescent="0.2">
      <c r="A142" s="162" t="s">
        <v>107</v>
      </c>
      <c r="B142" s="7" t="s">
        <v>330</v>
      </c>
      <c r="C142" s="85"/>
      <c r="D142" s="85"/>
      <c r="E142" s="48"/>
      <c r="F142" s="85"/>
    </row>
    <row r="143" spans="1:9" s="48" customFormat="1" ht="12" customHeight="1" x14ac:dyDescent="0.2">
      <c r="A143" s="162" t="s">
        <v>233</v>
      </c>
      <c r="B143" s="7" t="s">
        <v>331</v>
      </c>
      <c r="C143" s="85"/>
      <c r="D143" s="85"/>
      <c r="F143" s="85"/>
    </row>
    <row r="144" spans="1:9" ht="12" customHeight="1" thickBot="1" x14ac:dyDescent="0.25">
      <c r="A144" s="171" t="s">
        <v>234</v>
      </c>
      <c r="B144" s="5" t="s">
        <v>332</v>
      </c>
      <c r="C144" s="85"/>
      <c r="D144" s="85"/>
      <c r="E144" s="48"/>
      <c r="F144" s="85"/>
      <c r="I144" s="84"/>
    </row>
    <row r="145" spans="1:6" ht="13.5" thickBot="1" x14ac:dyDescent="0.25">
      <c r="A145" s="26" t="s">
        <v>57</v>
      </c>
      <c r="B145" s="50" t="s">
        <v>333</v>
      </c>
      <c r="C145" s="98">
        <f>+C146+C147+C148+C149</f>
        <v>130514577</v>
      </c>
      <c r="D145" s="98">
        <f>+D146+D147+D148+D149</f>
        <v>151313472</v>
      </c>
      <c r="E145" s="48"/>
      <c r="F145" s="98">
        <f>+F146+F147+F148+F149</f>
        <v>0</v>
      </c>
    </row>
    <row r="146" spans="1:6" ht="12" customHeight="1" x14ac:dyDescent="0.2">
      <c r="A146" s="162" t="s">
        <v>108</v>
      </c>
      <c r="B146" s="7" t="s">
        <v>334</v>
      </c>
      <c r="C146" s="85"/>
      <c r="D146" s="85">
        <v>4543708</v>
      </c>
      <c r="E146" s="48"/>
      <c r="F146" s="85"/>
    </row>
    <row r="147" spans="1:6" s="48" customFormat="1" ht="12" customHeight="1" x14ac:dyDescent="0.2">
      <c r="A147" s="162" t="s">
        <v>109</v>
      </c>
      <c r="B147" s="7" t="s">
        <v>344</v>
      </c>
      <c r="C147" s="85"/>
      <c r="D147" s="85">
        <v>15060534</v>
      </c>
      <c r="F147" s="1041"/>
    </row>
    <row r="148" spans="1:6" s="48" customFormat="1" ht="12" customHeight="1" x14ac:dyDescent="0.2">
      <c r="A148" s="162" t="s">
        <v>245</v>
      </c>
      <c r="B148" s="7" t="s">
        <v>878</v>
      </c>
      <c r="C148" s="85">
        <v>130514577</v>
      </c>
      <c r="D148" s="85">
        <v>131709230</v>
      </c>
      <c r="E148" s="2"/>
      <c r="F148" s="1041"/>
    </row>
    <row r="149" spans="1:6" s="48" customFormat="1" ht="12" customHeight="1" thickBot="1" x14ac:dyDescent="0.25">
      <c r="A149" s="171" t="s">
        <v>246</v>
      </c>
      <c r="B149" s="5" t="s">
        <v>872</v>
      </c>
      <c r="C149" s="85"/>
      <c r="D149" s="85"/>
      <c r="E149" s="2"/>
      <c r="F149" s="85"/>
    </row>
    <row r="150" spans="1:6" s="48" customFormat="1" ht="12" customHeight="1" thickBot="1" x14ac:dyDescent="0.25">
      <c r="A150" s="26" t="s">
        <v>58</v>
      </c>
      <c r="B150" s="50" t="s">
        <v>337</v>
      </c>
      <c r="C150" s="101">
        <f>+C151+C152+C153+C154</f>
        <v>0</v>
      </c>
      <c r="D150" s="101">
        <f>+D151+D152+D153+D154</f>
        <v>0</v>
      </c>
      <c r="E150" s="2"/>
      <c r="F150" s="101"/>
    </row>
    <row r="151" spans="1:6" s="48" customFormat="1" ht="12" customHeight="1" x14ac:dyDescent="0.2">
      <c r="A151" s="162" t="s">
        <v>149</v>
      </c>
      <c r="B151" s="7" t="s">
        <v>338</v>
      </c>
      <c r="C151" s="85"/>
      <c r="D151" s="85"/>
      <c r="E151" s="2"/>
      <c r="F151" s="85"/>
    </row>
    <row r="152" spans="1:6" s="48" customFormat="1" ht="12" customHeight="1" x14ac:dyDescent="0.2">
      <c r="A152" s="162" t="s">
        <v>150</v>
      </c>
      <c r="B152" s="7" t="s">
        <v>339</v>
      </c>
      <c r="C152" s="85"/>
      <c r="D152" s="85"/>
      <c r="E152" s="2"/>
      <c r="F152" s="85"/>
    </row>
    <row r="153" spans="1:6" ht="12.75" customHeight="1" x14ac:dyDescent="0.2">
      <c r="A153" s="162" t="s">
        <v>172</v>
      </c>
      <c r="B153" s="7" t="s">
        <v>340</v>
      </c>
      <c r="C153" s="85"/>
      <c r="D153" s="85"/>
      <c r="F153" s="85"/>
    </row>
    <row r="154" spans="1:6" ht="12" customHeight="1" thickBot="1" x14ac:dyDescent="0.25">
      <c r="A154" s="162" t="s">
        <v>248</v>
      </c>
      <c r="B154" s="7" t="s">
        <v>341</v>
      </c>
      <c r="C154" s="85"/>
      <c r="D154" s="85"/>
      <c r="F154" s="85"/>
    </row>
    <row r="155" spans="1:6" ht="12" customHeight="1" thickBot="1" x14ac:dyDescent="0.25">
      <c r="A155" s="26" t="s">
        <v>59</v>
      </c>
      <c r="B155" s="50" t="s">
        <v>342</v>
      </c>
      <c r="C155" s="159">
        <f>+C136+C140+C145+C150</f>
        <v>130514577</v>
      </c>
      <c r="D155" s="159">
        <f>+D136+D140+D145+D150</f>
        <v>212345380</v>
      </c>
      <c r="F155" s="159">
        <f>+F136+F140+F145+F150</f>
        <v>0</v>
      </c>
    </row>
    <row r="156" spans="1:6" ht="12" customHeight="1" thickBot="1" x14ac:dyDescent="0.25">
      <c r="A156" s="995"/>
      <c r="B156" s="400" t="s">
        <v>948</v>
      </c>
      <c r="C156" s="996"/>
      <c r="D156" s="996"/>
      <c r="F156" s="996"/>
    </row>
    <row r="157" spans="1:6" ht="12" customHeight="1" thickBot="1" x14ac:dyDescent="0.25">
      <c r="A157" s="995"/>
      <c r="B157" s="400" t="s">
        <v>947</v>
      </c>
      <c r="C157" s="996"/>
      <c r="D157" s="996"/>
      <c r="F157" s="996"/>
    </row>
    <row r="158" spans="1:6" ht="12" customHeight="1" thickBot="1" x14ac:dyDescent="0.25">
      <c r="A158" s="173" t="s">
        <v>60</v>
      </c>
      <c r="B158" s="135" t="s">
        <v>343</v>
      </c>
      <c r="C158" s="159">
        <f>+C135+C155</f>
        <v>1894368443</v>
      </c>
      <c r="D158" s="159">
        <f>D135+D155</f>
        <v>2434374226</v>
      </c>
      <c r="F158" s="159">
        <f>F135+F155+F156</f>
        <v>0</v>
      </c>
    </row>
    <row r="159" spans="1:6" ht="12" customHeight="1" thickBot="1" x14ac:dyDescent="0.25">
      <c r="C159" s="743"/>
      <c r="D159" s="743"/>
      <c r="F159" s="743"/>
    </row>
    <row r="160" spans="1:6" ht="12" customHeight="1" thickBot="1" x14ac:dyDescent="0.25">
      <c r="A160" s="81" t="s">
        <v>167</v>
      </c>
      <c r="B160" s="82"/>
      <c r="C160" s="49">
        <v>17</v>
      </c>
      <c r="D160" s="49">
        <v>17</v>
      </c>
      <c r="F160" s="49">
        <v>19</v>
      </c>
    </row>
    <row r="161" spans="1:6" ht="12" customHeight="1" thickBot="1" x14ac:dyDescent="0.25">
      <c r="A161" s="81" t="s">
        <v>168</v>
      </c>
      <c r="B161" s="82"/>
      <c r="C161" s="49">
        <v>15</v>
      </c>
      <c r="D161" s="49">
        <v>15</v>
      </c>
      <c r="F161" s="49">
        <v>15</v>
      </c>
    </row>
    <row r="162" spans="1:6" ht="15" customHeight="1" x14ac:dyDescent="0.2"/>
    <row r="164" spans="1:6" ht="15" customHeight="1" x14ac:dyDescent="0.2"/>
    <row r="165" spans="1:6" ht="14.25" customHeight="1" x14ac:dyDescent="0.2"/>
  </sheetData>
  <sheetProtection formatCells="0"/>
  <phoneticPr fontId="24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53" orientation="portrait" verticalDpi="300" r:id="rId1"/>
  <headerFooter alignWithMargins="0"/>
  <rowBreaks count="1" manualBreakCount="1">
    <brk id="98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92D050"/>
  </sheetPr>
  <dimension ref="A1:I150"/>
  <sheetViews>
    <sheetView view="pageBreakPreview" topLeftCell="A53" zoomScale="85" zoomScaleNormal="100" zoomScaleSheetLayoutView="85" workbookViewId="0">
      <selection activeCell="D118" sqref="D118"/>
    </sheetView>
  </sheetViews>
  <sheetFormatPr defaultRowHeight="12.75" x14ac:dyDescent="0.2"/>
  <cols>
    <col min="1" max="1" width="13.1640625" style="741" customWidth="1"/>
    <col min="2" max="2" width="67" style="742" customWidth="1"/>
    <col min="3" max="3" width="16.33203125" style="742" customWidth="1"/>
    <col min="4" max="4" width="18.83203125" style="2" customWidth="1"/>
    <col min="5" max="5" width="16.33203125" style="742" customWidth="1"/>
    <col min="6" max="16384" width="9.33203125" style="2"/>
  </cols>
  <sheetData>
    <row r="1" spans="1:5" s="1" customFormat="1" ht="16.5" customHeight="1" x14ac:dyDescent="0.2">
      <c r="A1" s="62"/>
      <c r="B1" s="63"/>
      <c r="C1" s="63"/>
      <c r="D1" s="83" t="s">
        <v>1022</v>
      </c>
      <c r="E1" s="63"/>
    </row>
    <row r="2" spans="1:5" s="44" customFormat="1" ht="21" customHeight="1" thickBot="1" x14ac:dyDescent="0.25">
      <c r="A2" s="62"/>
      <c r="B2" s="63"/>
      <c r="C2" s="63"/>
      <c r="D2" s="83"/>
      <c r="E2" s="63"/>
    </row>
    <row r="3" spans="1:5" s="44" customFormat="1" ht="48.75" customHeight="1" x14ac:dyDescent="0.2">
      <c r="A3" s="139" t="s">
        <v>92</v>
      </c>
      <c r="B3" s="118" t="s">
        <v>169</v>
      </c>
      <c r="C3" s="120"/>
      <c r="D3" s="120"/>
      <c r="E3" s="120">
        <v>1</v>
      </c>
    </row>
    <row r="4" spans="1:5" s="45" customFormat="1" ht="15.95" customHeight="1" thickBot="1" x14ac:dyDescent="0.25">
      <c r="A4" s="399" t="s">
        <v>164</v>
      </c>
      <c r="B4" s="119" t="s">
        <v>403</v>
      </c>
      <c r="C4" s="121"/>
      <c r="D4" s="121"/>
      <c r="E4" s="121">
        <v>2</v>
      </c>
    </row>
    <row r="5" spans="1:5" ht="14.25" thickBot="1" x14ac:dyDescent="0.3">
      <c r="A5" s="64"/>
      <c r="B5" s="64"/>
      <c r="C5" s="65"/>
      <c r="D5" s="65"/>
      <c r="E5" s="65"/>
    </row>
    <row r="6" spans="1:5" s="39" customFormat="1" ht="12.95" customHeight="1" thickBot="1" x14ac:dyDescent="0.25">
      <c r="A6" s="140" t="s">
        <v>166</v>
      </c>
      <c r="B6" s="66" t="s">
        <v>83</v>
      </c>
      <c r="C6" s="122" t="s">
        <v>850</v>
      </c>
      <c r="D6" s="122" t="s">
        <v>851</v>
      </c>
      <c r="E6" s="122" t="s">
        <v>794</v>
      </c>
    </row>
    <row r="7" spans="1:5" s="39" customFormat="1" ht="15.95" customHeight="1" thickBot="1" x14ac:dyDescent="0.25">
      <c r="A7" s="58">
        <v>1</v>
      </c>
      <c r="B7" s="59">
        <v>2</v>
      </c>
      <c r="C7" s="60">
        <v>3</v>
      </c>
      <c r="D7" s="60">
        <v>4</v>
      </c>
      <c r="E7" s="60">
        <v>5</v>
      </c>
    </row>
    <row r="8" spans="1:5" s="39" customFormat="1" ht="12" customHeight="1" thickBot="1" x14ac:dyDescent="0.25">
      <c r="A8" s="68"/>
      <c r="B8" s="69" t="s">
        <v>85</v>
      </c>
      <c r="C8" s="123"/>
      <c r="D8" s="123"/>
      <c r="E8" s="123"/>
    </row>
    <row r="9" spans="1:5" s="46" customFormat="1" ht="12" customHeight="1" thickBot="1" x14ac:dyDescent="0.25">
      <c r="A9" s="26" t="s">
        <v>51</v>
      </c>
      <c r="B9" s="19" t="s">
        <v>189</v>
      </c>
      <c r="C9" s="92">
        <f>+C10+C11+C12+C13+C14+C15</f>
        <v>0</v>
      </c>
      <c r="D9" s="92">
        <f>+D10+D11+D12+D13+D14+D15</f>
        <v>0</v>
      </c>
      <c r="E9" s="92">
        <f>+E10+E11+E12+E13+E14+E15</f>
        <v>0</v>
      </c>
    </row>
    <row r="10" spans="1:5" s="47" customFormat="1" ht="12" customHeight="1" x14ac:dyDescent="0.2">
      <c r="A10" s="162" t="s">
        <v>110</v>
      </c>
      <c r="B10" s="148" t="s">
        <v>190</v>
      </c>
      <c r="C10" s="95"/>
      <c r="D10" s="95"/>
      <c r="E10" s="95"/>
    </row>
    <row r="11" spans="1:5" s="47" customFormat="1" ht="12" customHeight="1" x14ac:dyDescent="0.2">
      <c r="A11" s="163" t="s">
        <v>111</v>
      </c>
      <c r="B11" s="149" t="s">
        <v>191</v>
      </c>
      <c r="C11" s="94"/>
      <c r="D11" s="94"/>
      <c r="E11" s="94"/>
    </row>
    <row r="12" spans="1:5" s="47" customFormat="1" ht="12" customHeight="1" x14ac:dyDescent="0.2">
      <c r="A12" s="163" t="s">
        <v>112</v>
      </c>
      <c r="B12" s="149" t="s">
        <v>192</v>
      </c>
      <c r="C12" s="94"/>
      <c r="D12" s="94"/>
      <c r="E12" s="94"/>
    </row>
    <row r="13" spans="1:5" s="47" customFormat="1" ht="12" customHeight="1" x14ac:dyDescent="0.2">
      <c r="A13" s="163" t="s">
        <v>113</v>
      </c>
      <c r="B13" s="149" t="s">
        <v>193</v>
      </c>
      <c r="C13" s="94"/>
      <c r="D13" s="94"/>
      <c r="E13" s="94"/>
    </row>
    <row r="14" spans="1:5" s="46" customFormat="1" ht="12" customHeight="1" x14ac:dyDescent="0.2">
      <c r="A14" s="163" t="s">
        <v>130</v>
      </c>
      <c r="B14" s="149" t="s">
        <v>194</v>
      </c>
      <c r="C14" s="740"/>
      <c r="D14" s="740"/>
      <c r="E14" s="740"/>
    </row>
    <row r="15" spans="1:5" s="46" customFormat="1" ht="12" customHeight="1" thickBot="1" x14ac:dyDescent="0.25">
      <c r="A15" s="164" t="s">
        <v>114</v>
      </c>
      <c r="B15" s="150" t="s">
        <v>195</v>
      </c>
      <c r="C15" s="744"/>
      <c r="D15" s="744"/>
      <c r="E15" s="744"/>
    </row>
    <row r="16" spans="1:5" s="46" customFormat="1" ht="12" customHeight="1" thickBot="1" x14ac:dyDescent="0.25">
      <c r="A16" s="26" t="s">
        <v>52</v>
      </c>
      <c r="B16" s="87" t="s">
        <v>196</v>
      </c>
      <c r="C16" s="92">
        <f>+C17+C18+C19+C20+C21</f>
        <v>0</v>
      </c>
      <c r="D16" s="92">
        <f>+D17+D18+D19+D20+D21</f>
        <v>0</v>
      </c>
      <c r="E16" s="92">
        <f>+E17+E18+E19+E20+E21</f>
        <v>0</v>
      </c>
    </row>
    <row r="17" spans="1:5" s="46" customFormat="1" ht="12" customHeight="1" x14ac:dyDescent="0.2">
      <c r="A17" s="162" t="s">
        <v>116</v>
      </c>
      <c r="B17" s="148" t="s">
        <v>197</v>
      </c>
      <c r="C17" s="95"/>
      <c r="D17" s="95"/>
      <c r="E17" s="95"/>
    </row>
    <row r="18" spans="1:5" s="46" customFormat="1" ht="12" customHeight="1" x14ac:dyDescent="0.2">
      <c r="A18" s="163" t="s">
        <v>117</v>
      </c>
      <c r="B18" s="149" t="s">
        <v>198</v>
      </c>
      <c r="C18" s="94"/>
      <c r="D18" s="94"/>
      <c r="E18" s="94"/>
    </row>
    <row r="19" spans="1:5" s="46" customFormat="1" ht="12" customHeight="1" x14ac:dyDescent="0.2">
      <c r="A19" s="163" t="s">
        <v>118</v>
      </c>
      <c r="B19" s="149" t="s">
        <v>395</v>
      </c>
      <c r="C19" s="94"/>
      <c r="D19" s="94"/>
      <c r="E19" s="94"/>
    </row>
    <row r="20" spans="1:5" s="46" customFormat="1" ht="12" customHeight="1" x14ac:dyDescent="0.2">
      <c r="A20" s="163" t="s">
        <v>119</v>
      </c>
      <c r="B20" s="149" t="s">
        <v>396</v>
      </c>
      <c r="C20" s="94"/>
      <c r="D20" s="94"/>
      <c r="E20" s="94"/>
    </row>
    <row r="21" spans="1:5" s="47" customFormat="1" ht="12" customHeight="1" x14ac:dyDescent="0.2">
      <c r="A21" s="163" t="s">
        <v>120</v>
      </c>
      <c r="B21" s="149" t="s">
        <v>199</v>
      </c>
      <c r="C21" s="94"/>
      <c r="D21" s="94"/>
      <c r="E21" s="94"/>
    </row>
    <row r="22" spans="1:5" s="47" customFormat="1" ht="12" customHeight="1" thickBot="1" x14ac:dyDescent="0.25">
      <c r="A22" s="164" t="s">
        <v>126</v>
      </c>
      <c r="B22" s="150" t="s">
        <v>200</v>
      </c>
      <c r="C22" s="96"/>
      <c r="D22" s="96"/>
      <c r="E22" s="96"/>
    </row>
    <row r="23" spans="1:5" s="47" customFormat="1" ht="12" customHeight="1" thickBot="1" x14ac:dyDescent="0.25">
      <c r="A23" s="26" t="s">
        <v>53</v>
      </c>
      <c r="B23" s="19" t="s">
        <v>201</v>
      </c>
      <c r="C23" s="92">
        <f>+C24+C25+C26+C27+C28</f>
        <v>0</v>
      </c>
      <c r="D23" s="92">
        <f>+D24+D25+D26+D27+D28</f>
        <v>0</v>
      </c>
      <c r="E23" s="92">
        <f>+E24+E25+E26+E27+E28</f>
        <v>0</v>
      </c>
    </row>
    <row r="24" spans="1:5" s="46" customFormat="1" ht="12" customHeight="1" x14ac:dyDescent="0.2">
      <c r="A24" s="162" t="s">
        <v>99</v>
      </c>
      <c r="B24" s="148" t="s">
        <v>202</v>
      </c>
      <c r="C24" s="95"/>
      <c r="D24" s="95"/>
      <c r="E24" s="95"/>
    </row>
    <row r="25" spans="1:5" s="47" customFormat="1" ht="12" customHeight="1" x14ac:dyDescent="0.2">
      <c r="A25" s="163" t="s">
        <v>100</v>
      </c>
      <c r="B25" s="149" t="s">
        <v>203</v>
      </c>
      <c r="C25" s="94"/>
      <c r="D25" s="94"/>
      <c r="E25" s="94"/>
    </row>
    <row r="26" spans="1:5" s="47" customFormat="1" ht="12" customHeight="1" x14ac:dyDescent="0.2">
      <c r="A26" s="163" t="s">
        <v>101</v>
      </c>
      <c r="B26" s="149" t="s">
        <v>397</v>
      </c>
      <c r="C26" s="94"/>
      <c r="D26" s="94"/>
      <c r="E26" s="94"/>
    </row>
    <row r="27" spans="1:5" s="47" customFormat="1" ht="12" customHeight="1" x14ac:dyDescent="0.2">
      <c r="A27" s="163" t="s">
        <v>102</v>
      </c>
      <c r="B27" s="149" t="s">
        <v>398</v>
      </c>
      <c r="C27" s="94"/>
      <c r="D27" s="94"/>
      <c r="E27" s="94"/>
    </row>
    <row r="28" spans="1:5" s="47" customFormat="1" ht="12" customHeight="1" x14ac:dyDescent="0.2">
      <c r="A28" s="163" t="s">
        <v>139</v>
      </c>
      <c r="B28" s="149" t="s">
        <v>204</v>
      </c>
      <c r="C28" s="94"/>
      <c r="D28" s="94"/>
      <c r="E28" s="94"/>
    </row>
    <row r="29" spans="1:5" s="47" customFormat="1" ht="12" customHeight="1" thickBot="1" x14ac:dyDescent="0.25">
      <c r="A29" s="164" t="s">
        <v>140</v>
      </c>
      <c r="B29" s="150" t="s">
        <v>205</v>
      </c>
      <c r="C29" s="96"/>
      <c r="D29" s="96"/>
      <c r="E29" s="96"/>
    </row>
    <row r="30" spans="1:5" s="47" customFormat="1" ht="12" customHeight="1" thickBot="1" x14ac:dyDescent="0.25">
      <c r="A30" s="26" t="s">
        <v>141</v>
      </c>
      <c r="B30" s="19" t="s">
        <v>206</v>
      </c>
      <c r="C30" s="98">
        <f>+C31+C34+C35+C36</f>
        <v>0</v>
      </c>
      <c r="D30" s="98">
        <f>+D31+D34+D35+D36</f>
        <v>0</v>
      </c>
      <c r="E30" s="98">
        <f>+E31+E34+E35+E36</f>
        <v>0</v>
      </c>
    </row>
    <row r="31" spans="1:5" s="47" customFormat="1" ht="12" customHeight="1" x14ac:dyDescent="0.2">
      <c r="A31" s="162" t="s">
        <v>207</v>
      </c>
      <c r="B31" s="148" t="s">
        <v>213</v>
      </c>
      <c r="C31" s="144">
        <f>+C32+C33</f>
        <v>0</v>
      </c>
      <c r="D31" s="144">
        <f>+D32+D33</f>
        <v>0</v>
      </c>
      <c r="E31" s="144">
        <f>+E32+E33</f>
        <v>0</v>
      </c>
    </row>
    <row r="32" spans="1:5" s="47" customFormat="1" ht="12" customHeight="1" x14ac:dyDescent="0.2">
      <c r="A32" s="163" t="s">
        <v>208</v>
      </c>
      <c r="B32" s="149" t="s">
        <v>214</v>
      </c>
      <c r="C32" s="94"/>
      <c r="D32" s="94"/>
      <c r="E32" s="94"/>
    </row>
    <row r="33" spans="1:5" s="47" customFormat="1" ht="12" customHeight="1" x14ac:dyDescent="0.2">
      <c r="A33" s="163" t="s">
        <v>209</v>
      </c>
      <c r="B33" s="149" t="s">
        <v>215</v>
      </c>
      <c r="C33" s="94"/>
      <c r="D33" s="94"/>
      <c r="E33" s="94"/>
    </row>
    <row r="34" spans="1:5" s="47" customFormat="1" ht="12" customHeight="1" x14ac:dyDescent="0.2">
      <c r="A34" s="163" t="s">
        <v>210</v>
      </c>
      <c r="B34" s="149" t="s">
        <v>216</v>
      </c>
      <c r="C34" s="94"/>
      <c r="D34" s="94"/>
      <c r="E34" s="94"/>
    </row>
    <row r="35" spans="1:5" s="47" customFormat="1" ht="12" customHeight="1" x14ac:dyDescent="0.2">
      <c r="A35" s="163" t="s">
        <v>211</v>
      </c>
      <c r="B35" s="149" t="s">
        <v>217</v>
      </c>
      <c r="C35" s="94"/>
      <c r="D35" s="94"/>
      <c r="E35" s="94"/>
    </row>
    <row r="36" spans="1:5" s="47" customFormat="1" ht="12" customHeight="1" thickBot="1" x14ac:dyDescent="0.25">
      <c r="A36" s="164" t="s">
        <v>212</v>
      </c>
      <c r="B36" s="150" t="s">
        <v>218</v>
      </c>
      <c r="C36" s="96"/>
      <c r="D36" s="96"/>
      <c r="E36" s="96"/>
    </row>
    <row r="37" spans="1:5" s="47" customFormat="1" ht="12" customHeight="1" thickBot="1" x14ac:dyDescent="0.25">
      <c r="A37" s="26" t="s">
        <v>55</v>
      </c>
      <c r="B37" s="19" t="s">
        <v>219</v>
      </c>
      <c r="C37" s="92">
        <f>SUM(C38:C47)</f>
        <v>2450000</v>
      </c>
      <c r="D37" s="92">
        <f>SUM(D38:D47)</f>
        <v>2720000</v>
      </c>
      <c r="E37" s="92">
        <v>2488920</v>
      </c>
    </row>
    <row r="38" spans="1:5" s="47" customFormat="1" ht="12" customHeight="1" x14ac:dyDescent="0.2">
      <c r="A38" s="162" t="s">
        <v>103</v>
      </c>
      <c r="B38" s="148" t="s">
        <v>222</v>
      </c>
      <c r="C38" s="95"/>
      <c r="D38" s="95"/>
      <c r="E38" s="95"/>
    </row>
    <row r="39" spans="1:5" s="47" customFormat="1" ht="12" customHeight="1" x14ac:dyDescent="0.2">
      <c r="A39" s="163" t="s">
        <v>104</v>
      </c>
      <c r="B39" s="149" t="s">
        <v>223</v>
      </c>
      <c r="C39" s="94">
        <v>2450000</v>
      </c>
      <c r="D39" s="94">
        <v>2720000</v>
      </c>
      <c r="E39" s="94">
        <v>2488920</v>
      </c>
    </row>
    <row r="40" spans="1:5" s="47" customFormat="1" ht="12" customHeight="1" x14ac:dyDescent="0.2">
      <c r="A40" s="163" t="s">
        <v>105</v>
      </c>
      <c r="B40" s="149" t="s">
        <v>224</v>
      </c>
      <c r="C40" s="94"/>
      <c r="D40" s="94"/>
      <c r="E40" s="94" t="s">
        <v>1065</v>
      </c>
    </row>
    <row r="41" spans="1:5" s="47" customFormat="1" ht="12" customHeight="1" x14ac:dyDescent="0.2">
      <c r="A41" s="163" t="s">
        <v>143</v>
      </c>
      <c r="B41" s="149" t="s">
        <v>225</v>
      </c>
      <c r="C41" s="94"/>
      <c r="D41" s="94"/>
      <c r="E41" s="94"/>
    </row>
    <row r="42" spans="1:5" s="47" customFormat="1" ht="12" customHeight="1" x14ac:dyDescent="0.2">
      <c r="A42" s="163" t="s">
        <v>144</v>
      </c>
      <c r="B42" s="149" t="s">
        <v>226</v>
      </c>
      <c r="C42" s="94"/>
      <c r="D42" s="94"/>
      <c r="E42" s="94"/>
    </row>
    <row r="43" spans="1:5" s="47" customFormat="1" ht="12" customHeight="1" x14ac:dyDescent="0.2">
      <c r="A43" s="163" t="s">
        <v>145</v>
      </c>
      <c r="B43" s="149" t="s">
        <v>227</v>
      </c>
      <c r="C43" s="94"/>
      <c r="D43" s="94"/>
      <c r="E43" s="94"/>
    </row>
    <row r="44" spans="1:5" s="47" customFormat="1" ht="12" customHeight="1" x14ac:dyDescent="0.2">
      <c r="A44" s="163" t="s">
        <v>146</v>
      </c>
      <c r="B44" s="149" t="s">
        <v>228</v>
      </c>
      <c r="C44" s="94"/>
      <c r="D44" s="94"/>
      <c r="E44" s="94"/>
    </row>
    <row r="45" spans="1:5" s="47" customFormat="1" ht="12" customHeight="1" x14ac:dyDescent="0.2">
      <c r="A45" s="163" t="s">
        <v>147</v>
      </c>
      <c r="B45" s="149" t="s">
        <v>229</v>
      </c>
      <c r="C45" s="94"/>
      <c r="D45" s="94"/>
      <c r="E45" s="94"/>
    </row>
    <row r="46" spans="1:5" s="47" customFormat="1" ht="12" customHeight="1" x14ac:dyDescent="0.2">
      <c r="A46" s="163" t="s">
        <v>220</v>
      </c>
      <c r="B46" s="149" t="s">
        <v>230</v>
      </c>
      <c r="C46" s="97"/>
      <c r="D46" s="97"/>
      <c r="E46" s="97"/>
    </row>
    <row r="47" spans="1:5" s="47" customFormat="1" ht="12" customHeight="1" thickBot="1" x14ac:dyDescent="0.25">
      <c r="A47" s="164" t="s">
        <v>221</v>
      </c>
      <c r="B47" s="150" t="s">
        <v>231</v>
      </c>
      <c r="C47" s="138"/>
      <c r="D47" s="138"/>
      <c r="E47" s="138"/>
    </row>
    <row r="48" spans="1:5" s="47" customFormat="1" ht="12" customHeight="1" thickBot="1" x14ac:dyDescent="0.25">
      <c r="A48" s="26" t="s">
        <v>56</v>
      </c>
      <c r="B48" s="19" t="s">
        <v>232</v>
      </c>
      <c r="C48" s="92">
        <f>SUM(C49:C53)</f>
        <v>0</v>
      </c>
      <c r="D48" s="92">
        <f>SUM(D49:D53)</f>
        <v>0</v>
      </c>
      <c r="E48" s="92"/>
    </row>
    <row r="49" spans="1:5" s="47" customFormat="1" ht="12" customHeight="1" x14ac:dyDescent="0.2">
      <c r="A49" s="162" t="s">
        <v>106</v>
      </c>
      <c r="B49" s="148" t="s">
        <v>236</v>
      </c>
      <c r="C49" s="182"/>
      <c r="D49" s="182"/>
      <c r="E49" s="182"/>
    </row>
    <row r="50" spans="1:5" s="47" customFormat="1" ht="12" customHeight="1" x14ac:dyDescent="0.2">
      <c r="A50" s="163" t="s">
        <v>107</v>
      </c>
      <c r="B50" s="149" t="s">
        <v>237</v>
      </c>
      <c r="C50" s="97"/>
      <c r="D50" s="97"/>
      <c r="E50" s="97"/>
    </row>
    <row r="51" spans="1:5" s="47" customFormat="1" ht="12" customHeight="1" x14ac:dyDescent="0.2">
      <c r="A51" s="163" t="s">
        <v>233</v>
      </c>
      <c r="B51" s="149" t="s">
        <v>238</v>
      </c>
      <c r="C51" s="97"/>
      <c r="D51" s="97"/>
      <c r="E51" s="97"/>
    </row>
    <row r="52" spans="1:5" s="47" customFormat="1" ht="12" customHeight="1" x14ac:dyDescent="0.2">
      <c r="A52" s="163" t="s">
        <v>234</v>
      </c>
      <c r="B52" s="149" t="s">
        <v>239</v>
      </c>
      <c r="C52" s="97"/>
      <c r="D52" s="97"/>
      <c r="E52" s="97"/>
    </row>
    <row r="53" spans="1:5" s="47" customFormat="1" ht="12" customHeight="1" thickBot="1" x14ac:dyDescent="0.25">
      <c r="A53" s="164" t="s">
        <v>235</v>
      </c>
      <c r="B53" s="150" t="s">
        <v>240</v>
      </c>
      <c r="C53" s="138"/>
      <c r="D53" s="138"/>
      <c r="E53" s="138"/>
    </row>
    <row r="54" spans="1:5" s="47" customFormat="1" ht="12" customHeight="1" thickBot="1" x14ac:dyDescent="0.25">
      <c r="A54" s="26" t="s">
        <v>148</v>
      </c>
      <c r="B54" s="19" t="s">
        <v>241</v>
      </c>
      <c r="C54" s="92">
        <f>SUM(C55:C57)</f>
        <v>0</v>
      </c>
      <c r="D54" s="92">
        <f>SUM(D55:D57)</f>
        <v>0</v>
      </c>
      <c r="E54" s="92"/>
    </row>
    <row r="55" spans="1:5" s="47" customFormat="1" ht="12" customHeight="1" x14ac:dyDescent="0.2">
      <c r="A55" s="162" t="s">
        <v>108</v>
      </c>
      <c r="B55" s="148" t="s">
        <v>242</v>
      </c>
      <c r="C55" s="95"/>
      <c r="D55" s="95"/>
      <c r="E55" s="95"/>
    </row>
    <row r="56" spans="1:5" s="47" customFormat="1" ht="12" customHeight="1" x14ac:dyDescent="0.2">
      <c r="A56" s="163" t="s">
        <v>109</v>
      </c>
      <c r="B56" s="149" t="s">
        <v>399</v>
      </c>
      <c r="C56" s="94"/>
      <c r="D56" s="94"/>
      <c r="E56" s="94"/>
    </row>
    <row r="57" spans="1:5" s="47" customFormat="1" ht="12" customHeight="1" x14ac:dyDescent="0.2">
      <c r="A57" s="163" t="s">
        <v>245</v>
      </c>
      <c r="B57" s="149" t="s">
        <v>243</v>
      </c>
      <c r="C57" s="94"/>
      <c r="D57" s="94"/>
      <c r="E57" s="94"/>
    </row>
    <row r="58" spans="1:5" s="47" customFormat="1" ht="12" customHeight="1" thickBot="1" x14ac:dyDescent="0.25">
      <c r="A58" s="164" t="s">
        <v>246</v>
      </c>
      <c r="B58" s="150" t="s">
        <v>244</v>
      </c>
      <c r="C58" s="96"/>
      <c r="D58" s="96"/>
      <c r="E58" s="96"/>
    </row>
    <row r="59" spans="1:5" s="47" customFormat="1" ht="12" customHeight="1" thickBot="1" x14ac:dyDescent="0.25">
      <c r="A59" s="26" t="s">
        <v>58</v>
      </c>
      <c r="B59" s="87" t="s">
        <v>247</v>
      </c>
      <c r="C59" s="92">
        <f>SUM(C60:C62)</f>
        <v>0</v>
      </c>
      <c r="D59" s="92">
        <f>SUM(D60:D62)</f>
        <v>0</v>
      </c>
      <c r="E59" s="92"/>
    </row>
    <row r="60" spans="1:5" s="47" customFormat="1" ht="12" customHeight="1" x14ac:dyDescent="0.2">
      <c r="A60" s="162" t="s">
        <v>149</v>
      </c>
      <c r="B60" s="148" t="s">
        <v>249</v>
      </c>
      <c r="C60" s="97"/>
      <c r="D60" s="97"/>
      <c r="E60" s="97"/>
    </row>
    <row r="61" spans="1:5" s="47" customFormat="1" ht="12" customHeight="1" x14ac:dyDescent="0.2">
      <c r="A61" s="163" t="s">
        <v>150</v>
      </c>
      <c r="B61" s="149" t="s">
        <v>400</v>
      </c>
      <c r="C61" s="97"/>
      <c r="D61" s="97"/>
      <c r="E61" s="97"/>
    </row>
    <row r="62" spans="1:5" s="47" customFormat="1" ht="12" customHeight="1" x14ac:dyDescent="0.2">
      <c r="A62" s="163" t="s">
        <v>172</v>
      </c>
      <c r="B62" s="149" t="s">
        <v>250</v>
      </c>
      <c r="C62" s="97"/>
      <c r="D62" s="97"/>
      <c r="E62" s="97"/>
    </row>
    <row r="63" spans="1:5" s="47" customFormat="1" ht="12" customHeight="1" thickBot="1" x14ac:dyDescent="0.25">
      <c r="A63" s="164" t="s">
        <v>248</v>
      </c>
      <c r="B63" s="150" t="s">
        <v>251</v>
      </c>
      <c r="C63" s="97"/>
      <c r="D63" s="97"/>
      <c r="E63" s="97"/>
    </row>
    <row r="64" spans="1:5" s="47" customFormat="1" ht="12" customHeight="1" thickBot="1" x14ac:dyDescent="0.25">
      <c r="A64" s="26" t="s">
        <v>59</v>
      </c>
      <c r="B64" s="19" t="s">
        <v>252</v>
      </c>
      <c r="C64" s="98">
        <f>+C9+C16+C23+C30+C37+C48+C54+C59</f>
        <v>2450000</v>
      </c>
      <c r="D64" s="98">
        <f>+D9+D16+D23+D30+D37+D48+D54+D59</f>
        <v>2720000</v>
      </c>
      <c r="E64" s="98">
        <v>2488920</v>
      </c>
    </row>
    <row r="65" spans="1:5" s="47" customFormat="1" ht="12" customHeight="1" thickBot="1" x14ac:dyDescent="0.2">
      <c r="A65" s="165" t="s">
        <v>366</v>
      </c>
      <c r="B65" s="87" t="s">
        <v>254</v>
      </c>
      <c r="C65" s="92">
        <f>SUM(C66:C68)</f>
        <v>0</v>
      </c>
      <c r="D65" s="92">
        <f>SUM(D66:D68)</f>
        <v>0</v>
      </c>
      <c r="E65" s="92"/>
    </row>
    <row r="66" spans="1:5" s="47" customFormat="1" ht="12" customHeight="1" x14ac:dyDescent="0.2">
      <c r="A66" s="162" t="s">
        <v>287</v>
      </c>
      <c r="B66" s="148" t="s">
        <v>255</v>
      </c>
      <c r="C66" s="97"/>
      <c r="D66" s="97"/>
      <c r="E66" s="97"/>
    </row>
    <row r="67" spans="1:5" s="47" customFormat="1" ht="12" customHeight="1" x14ac:dyDescent="0.2">
      <c r="A67" s="163" t="s">
        <v>296</v>
      </c>
      <c r="B67" s="149" t="s">
        <v>256</v>
      </c>
      <c r="C67" s="97"/>
      <c r="D67" s="97"/>
      <c r="E67" s="97"/>
    </row>
    <row r="68" spans="1:5" s="47" customFormat="1" ht="12" customHeight="1" thickBot="1" x14ac:dyDescent="0.25">
      <c r="A68" s="164" t="s">
        <v>297</v>
      </c>
      <c r="B68" s="152" t="s">
        <v>257</v>
      </c>
      <c r="C68" s="97"/>
      <c r="D68" s="97"/>
      <c r="E68" s="97"/>
    </row>
    <row r="69" spans="1:5" s="47" customFormat="1" ht="12" customHeight="1" thickBot="1" x14ac:dyDescent="0.2">
      <c r="A69" s="165" t="s">
        <v>258</v>
      </c>
      <c r="B69" s="87" t="s">
        <v>259</v>
      </c>
      <c r="C69" s="92">
        <f>SUM(C70:C73)</f>
        <v>0</v>
      </c>
      <c r="D69" s="92">
        <f>SUM(D70:D73)</f>
        <v>0</v>
      </c>
      <c r="E69" s="92"/>
    </row>
    <row r="70" spans="1:5" s="47" customFormat="1" ht="12" customHeight="1" x14ac:dyDescent="0.2">
      <c r="A70" s="162" t="s">
        <v>131</v>
      </c>
      <c r="B70" s="148" t="s">
        <v>260</v>
      </c>
      <c r="C70" s="97"/>
      <c r="D70" s="97"/>
      <c r="E70" s="97"/>
    </row>
    <row r="71" spans="1:5" s="47" customFormat="1" ht="12" customHeight="1" x14ac:dyDescent="0.2">
      <c r="A71" s="163" t="s">
        <v>132</v>
      </c>
      <c r="B71" s="149" t="s">
        <v>261</v>
      </c>
      <c r="C71" s="97"/>
      <c r="D71" s="97"/>
      <c r="E71" s="97"/>
    </row>
    <row r="72" spans="1:5" s="47" customFormat="1" ht="12" customHeight="1" x14ac:dyDescent="0.2">
      <c r="A72" s="163" t="s">
        <v>288</v>
      </c>
      <c r="B72" s="149" t="s">
        <v>262</v>
      </c>
      <c r="C72" s="97"/>
      <c r="D72" s="97"/>
      <c r="E72" s="97"/>
    </row>
    <row r="73" spans="1:5" s="47" customFormat="1" ht="12" customHeight="1" thickBot="1" x14ac:dyDescent="0.25">
      <c r="A73" s="164" t="s">
        <v>289</v>
      </c>
      <c r="B73" s="150" t="s">
        <v>263</v>
      </c>
      <c r="C73" s="97"/>
      <c r="D73" s="97"/>
      <c r="E73" s="97"/>
    </row>
    <row r="74" spans="1:5" s="47" customFormat="1" ht="12" customHeight="1" thickBot="1" x14ac:dyDescent="0.2">
      <c r="A74" s="165" t="s">
        <v>264</v>
      </c>
      <c r="B74" s="87" t="s">
        <v>265</v>
      </c>
      <c r="C74" s="92">
        <f>SUM(C75:C76)</f>
        <v>0</v>
      </c>
      <c r="D74" s="92">
        <f>SUM(D75:D76)</f>
        <v>0</v>
      </c>
      <c r="E74" s="92"/>
    </row>
    <row r="75" spans="1:5" s="47" customFormat="1" ht="12" customHeight="1" x14ac:dyDescent="0.2">
      <c r="A75" s="162" t="s">
        <v>290</v>
      </c>
      <c r="B75" s="148" t="s">
        <v>266</v>
      </c>
      <c r="C75" s="97"/>
      <c r="D75" s="97"/>
      <c r="E75" s="97"/>
    </row>
    <row r="76" spans="1:5" s="46" customFormat="1" ht="12" customHeight="1" thickBot="1" x14ac:dyDescent="0.25">
      <c r="A76" s="164" t="s">
        <v>291</v>
      </c>
      <c r="B76" s="150" t="s">
        <v>267</v>
      </c>
      <c r="C76" s="97"/>
      <c r="D76" s="97"/>
      <c r="E76" s="97"/>
    </row>
    <row r="77" spans="1:5" s="47" customFormat="1" ht="12" customHeight="1" thickBot="1" x14ac:dyDescent="0.2">
      <c r="A77" s="165" t="s">
        <v>268</v>
      </c>
      <c r="B77" s="87" t="s">
        <v>269</v>
      </c>
      <c r="C77" s="92">
        <f>SUM(C78:C80)</f>
        <v>0</v>
      </c>
      <c r="D77" s="92">
        <f>SUM(D78:D80)</f>
        <v>0</v>
      </c>
      <c r="E77" s="92"/>
    </row>
    <row r="78" spans="1:5" s="47" customFormat="1" ht="12" customHeight="1" x14ac:dyDescent="0.2">
      <c r="A78" s="162" t="s">
        <v>292</v>
      </c>
      <c r="B78" s="148" t="s">
        <v>270</v>
      </c>
      <c r="C78" s="97"/>
      <c r="D78" s="97"/>
      <c r="E78" s="97"/>
    </row>
    <row r="79" spans="1:5" s="47" customFormat="1" ht="12" customHeight="1" x14ac:dyDescent="0.2">
      <c r="A79" s="163" t="s">
        <v>293</v>
      </c>
      <c r="B79" s="149" t="s">
        <v>271</v>
      </c>
      <c r="C79" s="97"/>
      <c r="D79" s="97"/>
      <c r="E79" s="97"/>
    </row>
    <row r="80" spans="1:5" s="47" customFormat="1" ht="12" customHeight="1" thickBot="1" x14ac:dyDescent="0.25">
      <c r="A80" s="164" t="s">
        <v>294</v>
      </c>
      <c r="B80" s="150" t="s">
        <v>272</v>
      </c>
      <c r="C80" s="97"/>
      <c r="D80" s="97"/>
      <c r="E80" s="97"/>
    </row>
    <row r="81" spans="1:5" s="47" customFormat="1" ht="12" customHeight="1" thickBot="1" x14ac:dyDescent="0.2">
      <c r="A81" s="165" t="s">
        <v>273</v>
      </c>
      <c r="B81" s="87" t="s">
        <v>295</v>
      </c>
      <c r="C81" s="92">
        <f>SUM(C82:C85)</f>
        <v>0</v>
      </c>
      <c r="D81" s="92">
        <f>SUM(D82:D85)</f>
        <v>0</v>
      </c>
      <c r="E81" s="92"/>
    </row>
    <row r="82" spans="1:5" s="47" customFormat="1" ht="12" customHeight="1" x14ac:dyDescent="0.2">
      <c r="A82" s="166" t="s">
        <v>274</v>
      </c>
      <c r="B82" s="148" t="s">
        <v>275</v>
      </c>
      <c r="C82" s="97"/>
      <c r="D82" s="97"/>
      <c r="E82" s="97"/>
    </row>
    <row r="83" spans="1:5" s="47" customFormat="1" ht="12" customHeight="1" x14ac:dyDescent="0.2">
      <c r="A83" s="167" t="s">
        <v>276</v>
      </c>
      <c r="B83" s="149" t="s">
        <v>277</v>
      </c>
      <c r="C83" s="97"/>
      <c r="D83" s="97"/>
      <c r="E83" s="97"/>
    </row>
    <row r="84" spans="1:5" s="46" customFormat="1" ht="12" customHeight="1" x14ac:dyDescent="0.2">
      <c r="A84" s="167" t="s">
        <v>278</v>
      </c>
      <c r="B84" s="149" t="s">
        <v>279</v>
      </c>
      <c r="C84" s="97"/>
      <c r="D84" s="97"/>
      <c r="E84" s="97"/>
    </row>
    <row r="85" spans="1:5" s="46" customFormat="1" ht="12" customHeight="1" thickBot="1" x14ac:dyDescent="0.25">
      <c r="A85" s="168" t="s">
        <v>280</v>
      </c>
      <c r="B85" s="150" t="s">
        <v>281</v>
      </c>
      <c r="C85" s="97"/>
      <c r="D85" s="97"/>
      <c r="E85" s="97"/>
    </row>
    <row r="86" spans="1:5" s="46" customFormat="1" ht="12" customHeight="1" thickBot="1" x14ac:dyDescent="0.2">
      <c r="A86" s="165" t="s">
        <v>282</v>
      </c>
      <c r="B86" s="87" t="s">
        <v>283</v>
      </c>
      <c r="C86" s="183"/>
      <c r="D86" s="183"/>
      <c r="E86" s="183"/>
    </row>
    <row r="87" spans="1:5" s="46" customFormat="1" ht="12" customHeight="1" thickBot="1" x14ac:dyDescent="0.2">
      <c r="A87" s="165" t="s">
        <v>284</v>
      </c>
      <c r="B87" s="156" t="s">
        <v>285</v>
      </c>
      <c r="C87" s="98">
        <f>+C65+C69+C74+C77+C81+C86</f>
        <v>0</v>
      </c>
      <c r="D87" s="98">
        <f>+D65+D69+D74+D77+D81+D86</f>
        <v>0</v>
      </c>
      <c r="E87" s="98"/>
    </row>
    <row r="88" spans="1:5" s="47" customFormat="1" ht="15" customHeight="1" thickBot="1" x14ac:dyDescent="0.2">
      <c r="A88" s="169" t="s">
        <v>298</v>
      </c>
      <c r="B88" s="158" t="s">
        <v>393</v>
      </c>
      <c r="C88" s="98">
        <f>+C64+C87</f>
        <v>2450000</v>
      </c>
      <c r="D88" s="98">
        <f>+D64+D87</f>
        <v>2720000</v>
      </c>
      <c r="E88" s="98">
        <v>2488920</v>
      </c>
    </row>
    <row r="89" spans="1:5" x14ac:dyDescent="0.2">
      <c r="A89" s="74"/>
      <c r="B89" s="75"/>
      <c r="C89" s="128"/>
      <c r="D89" s="128"/>
      <c r="E89" s="128"/>
    </row>
    <row r="90" spans="1:5" s="39" customFormat="1" ht="16.5" customHeight="1" thickBot="1" x14ac:dyDescent="0.25">
      <c r="A90" s="74"/>
      <c r="B90" s="77"/>
      <c r="C90" s="129"/>
      <c r="D90" s="129"/>
      <c r="E90" s="129"/>
    </row>
    <row r="91" spans="1:5" s="48" customFormat="1" ht="12" customHeight="1" thickBot="1" x14ac:dyDescent="0.25">
      <c r="A91" s="78"/>
      <c r="B91" s="79" t="s">
        <v>86</v>
      </c>
      <c r="C91" s="130"/>
      <c r="D91" s="130"/>
      <c r="E91" s="130"/>
    </row>
    <row r="92" spans="1:5" ht="12" customHeight="1" thickBot="1" x14ac:dyDescent="0.25">
      <c r="A92" s="141" t="s">
        <v>51</v>
      </c>
      <c r="B92" s="25" t="s">
        <v>301</v>
      </c>
      <c r="C92" s="91">
        <f>SUM(C93:C97)</f>
        <v>2450000</v>
      </c>
      <c r="D92" s="91">
        <f>SUM(D93:D97)</f>
        <v>2720000</v>
      </c>
      <c r="E92" s="91">
        <f>SUM(E93:E97)</f>
        <v>2488920</v>
      </c>
    </row>
    <row r="93" spans="1:5" ht="12" customHeight="1" x14ac:dyDescent="0.2">
      <c r="A93" s="170" t="s">
        <v>110</v>
      </c>
      <c r="B93" s="8" t="s">
        <v>81</v>
      </c>
      <c r="C93" s="93"/>
      <c r="D93" s="93"/>
      <c r="E93" s="93"/>
    </row>
    <row r="94" spans="1:5" ht="12" customHeight="1" x14ac:dyDescent="0.2">
      <c r="A94" s="163" t="s">
        <v>111</v>
      </c>
      <c r="B94" s="6" t="s">
        <v>151</v>
      </c>
      <c r="C94" s="94"/>
      <c r="D94" s="94"/>
      <c r="E94" s="94"/>
    </row>
    <row r="95" spans="1:5" ht="12" customHeight="1" x14ac:dyDescent="0.2">
      <c r="A95" s="163" t="s">
        <v>112</v>
      </c>
      <c r="B95" s="6" t="s">
        <v>129</v>
      </c>
      <c r="C95" s="96"/>
      <c r="D95" s="96"/>
      <c r="E95" s="96"/>
    </row>
    <row r="96" spans="1:5" ht="12" customHeight="1" x14ac:dyDescent="0.2">
      <c r="A96" s="163" t="s">
        <v>113</v>
      </c>
      <c r="B96" s="9" t="s">
        <v>152</v>
      </c>
      <c r="C96" s="96"/>
      <c r="D96" s="96"/>
      <c r="E96" s="96"/>
    </row>
    <row r="97" spans="1:5" ht="12" customHeight="1" x14ac:dyDescent="0.2">
      <c r="A97" s="163" t="s">
        <v>121</v>
      </c>
      <c r="B97" s="17" t="s">
        <v>153</v>
      </c>
      <c r="C97" s="96">
        <v>2450000</v>
      </c>
      <c r="D97" s="96">
        <v>2720000</v>
      </c>
      <c r="E97" s="96">
        <v>2488920</v>
      </c>
    </row>
    <row r="98" spans="1:5" ht="12" customHeight="1" x14ac:dyDescent="0.2">
      <c r="A98" s="163" t="s">
        <v>114</v>
      </c>
      <c r="B98" s="6" t="s">
        <v>302</v>
      </c>
      <c r="C98" s="96"/>
      <c r="D98" s="96"/>
      <c r="E98" s="96"/>
    </row>
    <row r="99" spans="1:5" ht="12" customHeight="1" x14ac:dyDescent="0.2">
      <c r="A99" s="163" t="s">
        <v>115</v>
      </c>
      <c r="B99" s="52" t="s">
        <v>303</v>
      </c>
      <c r="C99" s="96"/>
      <c r="D99" s="96"/>
      <c r="E99" s="96"/>
    </row>
    <row r="100" spans="1:5" ht="12" customHeight="1" x14ac:dyDescent="0.2">
      <c r="A100" s="163" t="s">
        <v>122</v>
      </c>
      <c r="B100" s="53" t="s">
        <v>304</v>
      </c>
      <c r="C100" s="96"/>
      <c r="D100" s="96"/>
      <c r="E100" s="96"/>
    </row>
    <row r="101" spans="1:5" ht="12" customHeight="1" x14ac:dyDescent="0.2">
      <c r="A101" s="163" t="s">
        <v>123</v>
      </c>
      <c r="B101" s="53" t="s">
        <v>305</v>
      </c>
      <c r="C101" s="96"/>
      <c r="D101" s="96"/>
      <c r="E101" s="96"/>
    </row>
    <row r="102" spans="1:5" ht="12" customHeight="1" x14ac:dyDescent="0.2">
      <c r="A102" s="163" t="s">
        <v>124</v>
      </c>
      <c r="B102" s="52" t="s">
        <v>306</v>
      </c>
      <c r="C102" s="96">
        <v>1000000</v>
      </c>
      <c r="D102" s="96">
        <v>1000000</v>
      </c>
      <c r="E102" s="96">
        <v>1000000</v>
      </c>
    </row>
    <row r="103" spans="1:5" ht="12" customHeight="1" x14ac:dyDescent="0.2">
      <c r="A103" s="163" t="s">
        <v>125</v>
      </c>
      <c r="B103" s="52" t="s">
        <v>307</v>
      </c>
      <c r="C103" s="96"/>
      <c r="D103" s="96"/>
      <c r="E103" s="96"/>
    </row>
    <row r="104" spans="1:5" ht="12" customHeight="1" x14ac:dyDescent="0.2">
      <c r="A104" s="163" t="s">
        <v>127</v>
      </c>
      <c r="B104" s="53" t="s">
        <v>308</v>
      </c>
      <c r="C104" s="96"/>
      <c r="D104" s="96"/>
      <c r="E104" s="96"/>
    </row>
    <row r="105" spans="1:5" ht="12" customHeight="1" x14ac:dyDescent="0.2">
      <c r="A105" s="171" t="s">
        <v>154</v>
      </c>
      <c r="B105" s="54" t="s">
        <v>879</v>
      </c>
      <c r="C105" s="96"/>
      <c r="D105" s="96"/>
      <c r="E105" s="96"/>
    </row>
    <row r="106" spans="1:5" ht="12" customHeight="1" x14ac:dyDescent="0.2">
      <c r="A106" s="163" t="s">
        <v>299</v>
      </c>
      <c r="B106" s="54" t="s">
        <v>310</v>
      </c>
      <c r="C106" s="96"/>
      <c r="D106" s="96"/>
      <c r="E106" s="96"/>
    </row>
    <row r="107" spans="1:5" ht="12" customHeight="1" thickBot="1" x14ac:dyDescent="0.25">
      <c r="A107" s="172" t="s">
        <v>300</v>
      </c>
      <c r="B107" s="55" t="s">
        <v>311</v>
      </c>
      <c r="C107" s="100">
        <v>1450000</v>
      </c>
      <c r="D107" s="100">
        <v>1720000</v>
      </c>
      <c r="E107" s="100">
        <v>1488920</v>
      </c>
    </row>
    <row r="108" spans="1:5" ht="12" customHeight="1" thickBot="1" x14ac:dyDescent="0.25">
      <c r="A108" s="26" t="s">
        <v>52</v>
      </c>
      <c r="B108" s="24" t="s">
        <v>312</v>
      </c>
      <c r="C108" s="92">
        <f>+C109+C111+C113</f>
        <v>0</v>
      </c>
      <c r="D108" s="92">
        <f>+D109+D111+D113</f>
        <v>0</v>
      </c>
      <c r="E108" s="92"/>
    </row>
    <row r="109" spans="1:5" ht="12" customHeight="1" x14ac:dyDescent="0.2">
      <c r="A109" s="162" t="s">
        <v>116</v>
      </c>
      <c r="B109" s="6" t="s">
        <v>171</v>
      </c>
      <c r="C109" s="95"/>
      <c r="D109" s="95"/>
      <c r="E109" s="95"/>
    </row>
    <row r="110" spans="1:5" ht="12" customHeight="1" x14ac:dyDescent="0.2">
      <c r="A110" s="162" t="s">
        <v>117</v>
      </c>
      <c r="B110" s="10" t="s">
        <v>316</v>
      </c>
      <c r="C110" s="95"/>
      <c r="D110" s="95"/>
      <c r="E110" s="95"/>
    </row>
    <row r="111" spans="1:5" ht="12" customHeight="1" x14ac:dyDescent="0.2">
      <c r="A111" s="162" t="s">
        <v>118</v>
      </c>
      <c r="B111" s="10" t="s">
        <v>155</v>
      </c>
      <c r="C111" s="94"/>
      <c r="D111" s="94"/>
      <c r="E111" s="94"/>
    </row>
    <row r="112" spans="1:5" ht="12" customHeight="1" x14ac:dyDescent="0.2">
      <c r="A112" s="162" t="s">
        <v>119</v>
      </c>
      <c r="B112" s="10" t="s">
        <v>317</v>
      </c>
      <c r="C112" s="85"/>
      <c r="D112" s="85"/>
      <c r="E112" s="85"/>
    </row>
    <row r="113" spans="1:5" ht="12" customHeight="1" x14ac:dyDescent="0.2">
      <c r="A113" s="162" t="s">
        <v>120</v>
      </c>
      <c r="B113" s="89" t="s">
        <v>173</v>
      </c>
      <c r="C113" s="85"/>
      <c r="D113" s="85"/>
      <c r="E113" s="85"/>
    </row>
    <row r="114" spans="1:5" ht="12" customHeight="1" x14ac:dyDescent="0.2">
      <c r="A114" s="162" t="s">
        <v>126</v>
      </c>
      <c r="B114" s="88" t="s">
        <v>401</v>
      </c>
      <c r="C114" s="85"/>
      <c r="D114" s="85"/>
      <c r="E114" s="85"/>
    </row>
    <row r="115" spans="1:5" ht="12" customHeight="1" x14ac:dyDescent="0.2">
      <c r="A115" s="162" t="s">
        <v>128</v>
      </c>
      <c r="B115" s="145" t="s">
        <v>322</v>
      </c>
      <c r="C115" s="85"/>
      <c r="D115" s="85"/>
      <c r="E115" s="85"/>
    </row>
    <row r="116" spans="1:5" ht="12" customHeight="1" x14ac:dyDescent="0.2">
      <c r="A116" s="162" t="s">
        <v>156</v>
      </c>
      <c r="B116" s="53" t="s">
        <v>305</v>
      </c>
      <c r="C116" s="85"/>
      <c r="D116" s="85"/>
      <c r="E116" s="85"/>
    </row>
    <row r="117" spans="1:5" ht="12" customHeight="1" x14ac:dyDescent="0.2">
      <c r="A117" s="162" t="s">
        <v>157</v>
      </c>
      <c r="B117" s="53" t="s">
        <v>321</v>
      </c>
      <c r="C117" s="85"/>
      <c r="D117" s="85"/>
      <c r="E117" s="85"/>
    </row>
    <row r="118" spans="1:5" ht="12" customHeight="1" x14ac:dyDescent="0.2">
      <c r="A118" s="162" t="s">
        <v>158</v>
      </c>
      <c r="B118" s="53" t="s">
        <v>320</v>
      </c>
      <c r="C118" s="85"/>
      <c r="D118" s="85"/>
      <c r="E118" s="85"/>
    </row>
    <row r="119" spans="1:5" ht="12" customHeight="1" x14ac:dyDescent="0.2">
      <c r="A119" s="162" t="s">
        <v>313</v>
      </c>
      <c r="B119" s="53" t="s">
        <v>308</v>
      </c>
      <c r="C119" s="85"/>
      <c r="D119" s="85"/>
      <c r="E119" s="85"/>
    </row>
    <row r="120" spans="1:5" ht="12" customHeight="1" x14ac:dyDescent="0.2">
      <c r="A120" s="162" t="s">
        <v>314</v>
      </c>
      <c r="B120" s="53" t="s">
        <v>319</v>
      </c>
      <c r="C120" s="85"/>
      <c r="D120" s="85"/>
      <c r="E120" s="85"/>
    </row>
    <row r="121" spans="1:5" ht="12" customHeight="1" thickBot="1" x14ac:dyDescent="0.25">
      <c r="A121" s="171" t="s">
        <v>315</v>
      </c>
      <c r="B121" s="53" t="s">
        <v>318</v>
      </c>
      <c r="C121" s="86"/>
      <c r="D121" s="86"/>
      <c r="E121" s="86"/>
    </row>
    <row r="122" spans="1:5" ht="12" customHeight="1" thickBot="1" x14ac:dyDescent="0.25">
      <c r="A122" s="26" t="s">
        <v>53</v>
      </c>
      <c r="B122" s="50" t="s">
        <v>323</v>
      </c>
      <c r="C122" s="92">
        <f>+C123+C124</f>
        <v>0</v>
      </c>
      <c r="D122" s="92">
        <f>+D123+D124</f>
        <v>0</v>
      </c>
      <c r="E122" s="92"/>
    </row>
    <row r="123" spans="1:5" ht="12" customHeight="1" x14ac:dyDescent="0.2">
      <c r="A123" s="162" t="s">
        <v>99</v>
      </c>
      <c r="B123" s="7" t="s">
        <v>88</v>
      </c>
      <c r="C123" s="95"/>
      <c r="D123" s="95"/>
      <c r="E123" s="95"/>
    </row>
    <row r="124" spans="1:5" ht="12" customHeight="1" thickBot="1" x14ac:dyDescent="0.25">
      <c r="A124" s="164" t="s">
        <v>100</v>
      </c>
      <c r="B124" s="10" t="s">
        <v>89</v>
      </c>
      <c r="C124" s="96"/>
      <c r="D124" s="96"/>
      <c r="E124" s="96"/>
    </row>
    <row r="125" spans="1:5" ht="12" customHeight="1" thickBot="1" x14ac:dyDescent="0.25">
      <c r="A125" s="26" t="s">
        <v>54</v>
      </c>
      <c r="B125" s="50" t="s">
        <v>324</v>
      </c>
      <c r="C125" s="92">
        <f>+C92+C108+C122</f>
        <v>2450000</v>
      </c>
      <c r="D125" s="92">
        <f>+D92+D108+D122</f>
        <v>2720000</v>
      </c>
      <c r="E125" s="92">
        <f>E92</f>
        <v>2488920</v>
      </c>
    </row>
    <row r="126" spans="1:5" s="48" customFormat="1" ht="12" customHeight="1" thickBot="1" x14ac:dyDescent="0.25">
      <c r="A126" s="26" t="s">
        <v>55</v>
      </c>
      <c r="B126" s="50" t="s">
        <v>325</v>
      </c>
      <c r="C126" s="92">
        <f>+C127+C128+C129</f>
        <v>0</v>
      </c>
      <c r="D126" s="92">
        <f>+D127+D128+D129</f>
        <v>0</v>
      </c>
      <c r="E126" s="92"/>
    </row>
    <row r="127" spans="1:5" ht="12" customHeight="1" x14ac:dyDescent="0.2">
      <c r="A127" s="162" t="s">
        <v>103</v>
      </c>
      <c r="B127" s="7" t="s">
        <v>326</v>
      </c>
      <c r="C127" s="85"/>
      <c r="D127" s="85"/>
      <c r="E127" s="85"/>
    </row>
    <row r="128" spans="1:5" ht="12" customHeight="1" x14ac:dyDescent="0.2">
      <c r="A128" s="162" t="s">
        <v>104</v>
      </c>
      <c r="B128" s="7" t="s">
        <v>327</v>
      </c>
      <c r="C128" s="85"/>
      <c r="D128" s="85"/>
      <c r="E128" s="85"/>
    </row>
    <row r="129" spans="1:9" ht="12" customHeight="1" thickBot="1" x14ac:dyDescent="0.25">
      <c r="A129" s="171" t="s">
        <v>105</v>
      </c>
      <c r="B129" s="5" t="s">
        <v>328</v>
      </c>
      <c r="C129" s="85"/>
      <c r="D129" s="85"/>
      <c r="E129" s="85"/>
    </row>
    <row r="130" spans="1:9" ht="12" customHeight="1" thickBot="1" x14ac:dyDescent="0.25">
      <c r="A130" s="26" t="s">
        <v>56</v>
      </c>
      <c r="B130" s="50" t="s">
        <v>365</v>
      </c>
      <c r="C130" s="92">
        <f>+C131+C132+C133+C134</f>
        <v>0</v>
      </c>
      <c r="D130" s="92">
        <f>+D131+D132+D133+D134</f>
        <v>0</v>
      </c>
      <c r="E130" s="92"/>
    </row>
    <row r="131" spans="1:9" ht="12" customHeight="1" x14ac:dyDescent="0.2">
      <c r="A131" s="162" t="s">
        <v>106</v>
      </c>
      <c r="B131" s="7" t="s">
        <v>329</v>
      </c>
      <c r="C131" s="85"/>
      <c r="D131" s="85"/>
      <c r="E131" s="85"/>
    </row>
    <row r="132" spans="1:9" ht="12" customHeight="1" x14ac:dyDescent="0.2">
      <c r="A132" s="162" t="s">
        <v>107</v>
      </c>
      <c r="B132" s="7" t="s">
        <v>330</v>
      </c>
      <c r="C132" s="85"/>
      <c r="D132" s="85"/>
      <c r="E132" s="85"/>
    </row>
    <row r="133" spans="1:9" s="48" customFormat="1" ht="12" customHeight="1" x14ac:dyDescent="0.2">
      <c r="A133" s="162" t="s">
        <v>233</v>
      </c>
      <c r="B133" s="7" t="s">
        <v>331</v>
      </c>
      <c r="C133" s="85"/>
      <c r="D133" s="85"/>
      <c r="E133" s="85"/>
    </row>
    <row r="134" spans="1:9" ht="12" customHeight="1" thickBot="1" x14ac:dyDescent="0.25">
      <c r="A134" s="171" t="s">
        <v>234</v>
      </c>
      <c r="B134" s="5" t="s">
        <v>332</v>
      </c>
      <c r="C134" s="85"/>
      <c r="D134" s="85"/>
      <c r="E134" s="85"/>
      <c r="I134" s="84"/>
    </row>
    <row r="135" spans="1:9" ht="13.5" thickBot="1" x14ac:dyDescent="0.25">
      <c r="A135" s="26" t="s">
        <v>57</v>
      </c>
      <c r="B135" s="50" t="s">
        <v>333</v>
      </c>
      <c r="C135" s="98">
        <f>+C136+C137+C138+C139</f>
        <v>0</v>
      </c>
      <c r="D135" s="98">
        <f>+D136+D137+D138+D139</f>
        <v>0</v>
      </c>
      <c r="E135" s="98"/>
    </row>
    <row r="136" spans="1:9" ht="12" customHeight="1" x14ac:dyDescent="0.2">
      <c r="A136" s="162" t="s">
        <v>108</v>
      </c>
      <c r="B136" s="7" t="s">
        <v>334</v>
      </c>
      <c r="C136" s="85"/>
      <c r="D136" s="85"/>
      <c r="E136" s="85"/>
    </row>
    <row r="137" spans="1:9" s="48" customFormat="1" ht="12" customHeight="1" x14ac:dyDescent="0.2">
      <c r="A137" s="162" t="s">
        <v>109</v>
      </c>
      <c r="B137" s="7" t="s">
        <v>344</v>
      </c>
      <c r="C137" s="85"/>
      <c r="D137" s="85"/>
      <c r="E137" s="85"/>
    </row>
    <row r="138" spans="1:9" s="48" customFormat="1" ht="12" customHeight="1" x14ac:dyDescent="0.2">
      <c r="A138" s="162" t="s">
        <v>245</v>
      </c>
      <c r="B138" s="7" t="s">
        <v>335</v>
      </c>
      <c r="C138" s="85"/>
      <c r="D138" s="85"/>
      <c r="E138" s="85"/>
    </row>
    <row r="139" spans="1:9" s="48" customFormat="1" ht="12" customHeight="1" thickBot="1" x14ac:dyDescent="0.25">
      <c r="A139" s="171" t="s">
        <v>246</v>
      </c>
      <c r="B139" s="5" t="s">
        <v>336</v>
      </c>
      <c r="C139" s="85"/>
      <c r="D139" s="85"/>
      <c r="E139" s="85"/>
    </row>
    <row r="140" spans="1:9" s="48" customFormat="1" ht="12" customHeight="1" thickBot="1" x14ac:dyDescent="0.25">
      <c r="A140" s="26" t="s">
        <v>58</v>
      </c>
      <c r="B140" s="50" t="s">
        <v>337</v>
      </c>
      <c r="C140" s="101">
        <f>+C141+C142+C143+C144</f>
        <v>0</v>
      </c>
      <c r="D140" s="101">
        <f>+D141+D142+D143+D144</f>
        <v>0</v>
      </c>
      <c r="E140" s="101"/>
    </row>
    <row r="141" spans="1:9" s="48" customFormat="1" ht="12" customHeight="1" x14ac:dyDescent="0.2">
      <c r="A141" s="162" t="s">
        <v>149</v>
      </c>
      <c r="B141" s="7" t="s">
        <v>338</v>
      </c>
      <c r="C141" s="85"/>
      <c r="D141" s="85"/>
      <c r="E141" s="85"/>
    </row>
    <row r="142" spans="1:9" s="48" customFormat="1" ht="12" customHeight="1" x14ac:dyDescent="0.2">
      <c r="A142" s="162" t="s">
        <v>150</v>
      </c>
      <c r="B142" s="7" t="s">
        <v>339</v>
      </c>
      <c r="C142" s="85"/>
      <c r="D142" s="85"/>
      <c r="E142" s="85"/>
    </row>
    <row r="143" spans="1:9" ht="12.75" customHeight="1" x14ac:dyDescent="0.2">
      <c r="A143" s="162" t="s">
        <v>172</v>
      </c>
      <c r="B143" s="7" t="s">
        <v>340</v>
      </c>
      <c r="C143" s="85"/>
      <c r="D143" s="85"/>
      <c r="E143" s="85"/>
    </row>
    <row r="144" spans="1:9" ht="12" customHeight="1" thickBot="1" x14ac:dyDescent="0.25">
      <c r="A144" s="162" t="s">
        <v>248</v>
      </c>
      <c r="B144" s="7" t="s">
        <v>341</v>
      </c>
      <c r="C144" s="85"/>
      <c r="D144" s="85"/>
      <c r="E144" s="85"/>
    </row>
    <row r="145" spans="1:5" ht="15" customHeight="1" thickBot="1" x14ac:dyDescent="0.25">
      <c r="A145" s="26" t="s">
        <v>59</v>
      </c>
      <c r="B145" s="50" t="s">
        <v>342</v>
      </c>
      <c r="C145" s="159">
        <f>+C126+C130+C135+C140</f>
        <v>0</v>
      </c>
      <c r="D145" s="159">
        <f>+D126+D130+D135+D140</f>
        <v>0</v>
      </c>
      <c r="E145" s="159"/>
    </row>
    <row r="146" spans="1:5" ht="13.5" thickBot="1" x14ac:dyDescent="0.25">
      <c r="A146" s="173" t="s">
        <v>60</v>
      </c>
      <c r="B146" s="135" t="s">
        <v>343</v>
      </c>
      <c r="C146" s="159">
        <f>+C125+C145</f>
        <v>2450000</v>
      </c>
      <c r="D146" s="159">
        <f>+D125+D145</f>
        <v>2720000</v>
      </c>
      <c r="E146" s="159">
        <f>E125</f>
        <v>2488920</v>
      </c>
    </row>
    <row r="147" spans="1:5" ht="15" customHeight="1" thickBot="1" x14ac:dyDescent="0.25">
      <c r="C147" s="743"/>
      <c r="D147" s="743"/>
      <c r="E147" s="743"/>
    </row>
    <row r="148" spans="1:5" ht="14.25" customHeight="1" thickBot="1" x14ac:dyDescent="0.25">
      <c r="A148" s="81" t="s">
        <v>167</v>
      </c>
      <c r="B148" s="82"/>
      <c r="C148" s="49"/>
      <c r="D148" s="49"/>
      <c r="E148" s="49"/>
    </row>
    <row r="149" spans="1:5" ht="13.5" thickBot="1" x14ac:dyDescent="0.25">
      <c r="A149" s="81" t="s">
        <v>168</v>
      </c>
      <c r="B149" s="82"/>
      <c r="C149" s="49"/>
      <c r="D149" s="49"/>
      <c r="E149" s="49"/>
    </row>
    <row r="150" spans="1:5" ht="15.75" x14ac:dyDescent="0.25">
      <c r="A150" s="136"/>
      <c r="B150" s="136"/>
      <c r="C150" s="31"/>
      <c r="E150" s="31"/>
    </row>
  </sheetData>
  <sheetProtection formatCells="0"/>
  <phoneticPr fontId="24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56" orientation="portrait" verticalDpi="300" r:id="rId1"/>
  <headerFooter alignWithMargins="0"/>
  <rowBreaks count="1" manualBreakCount="1">
    <brk id="89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92D050"/>
  </sheetPr>
  <dimension ref="A1:I154"/>
  <sheetViews>
    <sheetView view="pageBreakPreview" topLeftCell="A103" zoomScale="85" zoomScaleNormal="100" zoomScaleSheetLayoutView="85" workbookViewId="0">
      <selection activeCell="E143" sqref="E143"/>
    </sheetView>
  </sheetViews>
  <sheetFormatPr defaultRowHeight="12.75" x14ac:dyDescent="0.2"/>
  <cols>
    <col min="1" max="1" width="12.5" style="741" customWidth="1"/>
    <col min="2" max="2" width="72" style="742" customWidth="1"/>
    <col min="3" max="3" width="14.6640625" style="742" customWidth="1"/>
    <col min="4" max="4" width="13.83203125" style="2" customWidth="1"/>
    <col min="5" max="5" width="14.6640625" style="742" customWidth="1"/>
    <col min="6" max="16384" width="9.33203125" style="2"/>
  </cols>
  <sheetData>
    <row r="1" spans="1:5" s="1" customFormat="1" ht="16.5" customHeight="1" x14ac:dyDescent="0.2">
      <c r="A1" s="62"/>
      <c r="B1" s="63"/>
      <c r="C1" s="83" t="s">
        <v>1023</v>
      </c>
      <c r="D1" s="735"/>
      <c r="E1" s="63"/>
    </row>
    <row r="2" spans="1:5" s="44" customFormat="1" ht="26.25" customHeight="1" thickBot="1" x14ac:dyDescent="0.25">
      <c r="A2" s="62"/>
      <c r="B2" s="63"/>
      <c r="C2" s="63"/>
      <c r="D2" s="83"/>
      <c r="E2" s="63"/>
    </row>
    <row r="3" spans="1:5" s="44" customFormat="1" ht="48.75" customHeight="1" x14ac:dyDescent="0.2">
      <c r="A3" s="139" t="s">
        <v>92</v>
      </c>
      <c r="B3" s="118" t="s">
        <v>169</v>
      </c>
      <c r="C3" s="746"/>
      <c r="D3" s="438"/>
      <c r="E3" s="746">
        <v>1</v>
      </c>
    </row>
    <row r="4" spans="1:5" s="45" customFormat="1" ht="15.95" customHeight="1" thickBot="1" x14ac:dyDescent="0.25">
      <c r="A4" s="399" t="s">
        <v>164</v>
      </c>
      <c r="B4" s="119" t="s">
        <v>404</v>
      </c>
      <c r="C4" s="747"/>
      <c r="D4" s="121"/>
      <c r="E4" s="747">
        <v>3</v>
      </c>
    </row>
    <row r="5" spans="1:5" ht="14.25" thickBot="1" x14ac:dyDescent="0.3">
      <c r="A5" s="64"/>
      <c r="B5" s="64"/>
      <c r="C5" s="65"/>
      <c r="D5" s="748"/>
      <c r="E5" s="749"/>
    </row>
    <row r="6" spans="1:5" s="39" customFormat="1" ht="12.95" customHeight="1" thickBot="1" x14ac:dyDescent="0.25">
      <c r="A6" s="140" t="s">
        <v>166</v>
      </c>
      <c r="B6" s="66" t="s">
        <v>83</v>
      </c>
      <c r="C6" s="750" t="s">
        <v>850</v>
      </c>
      <c r="D6" s="122" t="s">
        <v>851</v>
      </c>
      <c r="E6" s="751" t="s">
        <v>794</v>
      </c>
    </row>
    <row r="7" spans="1:5" s="39" customFormat="1" ht="15.95" customHeight="1" thickBot="1" x14ac:dyDescent="0.25">
      <c r="A7" s="58">
        <v>1</v>
      </c>
      <c r="B7" s="59">
        <v>2</v>
      </c>
      <c r="C7" s="752">
        <v>3</v>
      </c>
      <c r="D7" s="60">
        <v>4</v>
      </c>
      <c r="E7" s="59">
        <v>5</v>
      </c>
    </row>
    <row r="8" spans="1:5" s="39" customFormat="1" ht="12" customHeight="1" thickBot="1" x14ac:dyDescent="0.25">
      <c r="A8" s="68"/>
      <c r="B8" s="69" t="s">
        <v>85</v>
      </c>
      <c r="C8" s="754"/>
      <c r="D8" s="755"/>
      <c r="E8" s="756"/>
    </row>
    <row r="9" spans="1:5" s="46" customFormat="1" ht="12" customHeight="1" thickBot="1" x14ac:dyDescent="0.25">
      <c r="A9" s="26" t="s">
        <v>51</v>
      </c>
      <c r="B9" s="19" t="s">
        <v>189</v>
      </c>
      <c r="C9" s="757">
        <f>+C10+C11+C12+C13</f>
        <v>99660800</v>
      </c>
      <c r="D9" s="92">
        <f>+D10+D11+D12+D13</f>
        <v>99660800</v>
      </c>
      <c r="E9" s="758">
        <f>E10</f>
        <v>99660800</v>
      </c>
    </row>
    <row r="10" spans="1:5" s="47" customFormat="1" ht="12" customHeight="1" x14ac:dyDescent="0.2">
      <c r="A10" s="162" t="s">
        <v>110</v>
      </c>
      <c r="B10" s="148" t="s">
        <v>190</v>
      </c>
      <c r="C10" s="759">
        <v>99660800</v>
      </c>
      <c r="D10" s="95">
        <v>99660800</v>
      </c>
      <c r="E10" s="760">
        <v>99660800</v>
      </c>
    </row>
    <row r="11" spans="1:5" s="47" customFormat="1" ht="12" customHeight="1" x14ac:dyDescent="0.2">
      <c r="A11" s="163" t="s">
        <v>111</v>
      </c>
      <c r="B11" s="149" t="s">
        <v>191</v>
      </c>
      <c r="C11" s="761"/>
      <c r="D11" s="94"/>
      <c r="E11" s="762"/>
    </row>
    <row r="12" spans="1:5" s="47" customFormat="1" ht="12" customHeight="1" x14ac:dyDescent="0.2">
      <c r="A12" s="163" t="s">
        <v>112</v>
      </c>
      <c r="B12" s="149" t="s">
        <v>192</v>
      </c>
      <c r="C12" s="761"/>
      <c r="D12" s="94"/>
      <c r="E12" s="762"/>
    </row>
    <row r="13" spans="1:5" s="47" customFormat="1" ht="12" customHeight="1" x14ac:dyDescent="0.2">
      <c r="A13" s="163" t="s">
        <v>113</v>
      </c>
      <c r="B13" s="149" t="s">
        <v>193</v>
      </c>
      <c r="C13" s="761"/>
      <c r="D13" s="94"/>
      <c r="E13" s="762"/>
    </row>
    <row r="14" spans="1:5" s="46" customFormat="1" ht="12" customHeight="1" x14ac:dyDescent="0.2">
      <c r="A14" s="163" t="s">
        <v>130</v>
      </c>
      <c r="B14" s="149" t="s">
        <v>194</v>
      </c>
      <c r="C14" s="761"/>
      <c r="D14" s="94"/>
      <c r="E14" s="762"/>
    </row>
    <row r="15" spans="1:5" s="46" customFormat="1" ht="12" customHeight="1" x14ac:dyDescent="0.2">
      <c r="A15" s="163" t="s">
        <v>114</v>
      </c>
      <c r="B15" s="149" t="s">
        <v>195</v>
      </c>
      <c r="C15" s="761"/>
      <c r="D15" s="94"/>
      <c r="E15" s="762"/>
    </row>
    <row r="16" spans="1:5" s="46" customFormat="1" ht="12" customHeight="1" x14ac:dyDescent="0.2">
      <c r="A16" s="163" t="s">
        <v>115</v>
      </c>
      <c r="B16" s="149" t="s">
        <v>880</v>
      </c>
      <c r="C16" s="761"/>
      <c r="D16" s="94"/>
      <c r="E16" s="762"/>
    </row>
    <row r="17" spans="1:5" s="46" customFormat="1" ht="12" customHeight="1" x14ac:dyDescent="0.2">
      <c r="A17" s="163" t="s">
        <v>122</v>
      </c>
      <c r="B17" s="149" t="s">
        <v>797</v>
      </c>
      <c r="C17" s="761"/>
      <c r="D17" s="94"/>
      <c r="E17" s="762"/>
    </row>
    <row r="18" spans="1:5" s="46" customFormat="1" ht="12" customHeight="1" x14ac:dyDescent="0.2">
      <c r="A18" s="163" t="s">
        <v>123</v>
      </c>
      <c r="B18" s="149" t="s">
        <v>798</v>
      </c>
      <c r="C18" s="761"/>
      <c r="D18" s="94"/>
      <c r="E18" s="762"/>
    </row>
    <row r="19" spans="1:5" s="46" customFormat="1" ht="12" customHeight="1" thickBot="1" x14ac:dyDescent="0.25">
      <c r="A19" s="171" t="s">
        <v>124</v>
      </c>
      <c r="B19" s="259" t="s">
        <v>799</v>
      </c>
      <c r="C19" s="763"/>
      <c r="D19" s="412"/>
      <c r="E19" s="764"/>
    </row>
    <row r="20" spans="1:5" s="46" customFormat="1" ht="12" customHeight="1" thickBot="1" x14ac:dyDescent="0.25">
      <c r="A20" s="26" t="s">
        <v>52</v>
      </c>
      <c r="B20" s="87" t="s">
        <v>196</v>
      </c>
      <c r="C20" s="757">
        <f>+C21+C22+C23+C24+C25</f>
        <v>0</v>
      </c>
      <c r="D20" s="92">
        <f>+D21+D22+D23+D24+D25</f>
        <v>0</v>
      </c>
      <c r="E20" s="758">
        <f>+E21+E22+E23+E24+E25</f>
        <v>0</v>
      </c>
    </row>
    <row r="21" spans="1:5" s="47" customFormat="1" ht="12" customHeight="1" x14ac:dyDescent="0.2">
      <c r="A21" s="162" t="s">
        <v>116</v>
      </c>
      <c r="B21" s="148" t="s">
        <v>197</v>
      </c>
      <c r="C21" s="759"/>
      <c r="D21" s="95"/>
      <c r="E21" s="760"/>
    </row>
    <row r="22" spans="1:5" s="47" customFormat="1" ht="12" customHeight="1" x14ac:dyDescent="0.2">
      <c r="A22" s="163" t="s">
        <v>117</v>
      </c>
      <c r="B22" s="149" t="s">
        <v>198</v>
      </c>
      <c r="C22" s="761"/>
      <c r="D22" s="94"/>
      <c r="E22" s="762"/>
    </row>
    <row r="23" spans="1:5" s="47" customFormat="1" ht="12" customHeight="1" x14ac:dyDescent="0.2">
      <c r="A23" s="163" t="s">
        <v>118</v>
      </c>
      <c r="B23" s="149" t="s">
        <v>395</v>
      </c>
      <c r="C23" s="761"/>
      <c r="D23" s="94"/>
      <c r="E23" s="762"/>
    </row>
    <row r="24" spans="1:5" s="46" customFormat="1" ht="12" customHeight="1" x14ac:dyDescent="0.2">
      <c r="A24" s="163" t="s">
        <v>119</v>
      </c>
      <c r="B24" s="149" t="s">
        <v>396</v>
      </c>
      <c r="C24" s="761"/>
      <c r="D24" s="94"/>
      <c r="E24" s="762"/>
    </row>
    <row r="25" spans="1:5" s="47" customFormat="1" ht="12" customHeight="1" x14ac:dyDescent="0.2">
      <c r="A25" s="163" t="s">
        <v>120</v>
      </c>
      <c r="B25" s="149" t="s">
        <v>199</v>
      </c>
      <c r="C25" s="761"/>
      <c r="D25" s="94"/>
      <c r="E25" s="762"/>
    </row>
    <row r="26" spans="1:5" s="47" customFormat="1" ht="12" customHeight="1" thickBot="1" x14ac:dyDescent="0.25">
      <c r="A26" s="164" t="s">
        <v>126</v>
      </c>
      <c r="B26" s="150" t="s">
        <v>200</v>
      </c>
      <c r="C26" s="765"/>
      <c r="D26" s="96"/>
      <c r="E26" s="766"/>
    </row>
    <row r="27" spans="1:5" s="47" customFormat="1" ht="12" customHeight="1" thickBot="1" x14ac:dyDescent="0.25">
      <c r="A27" s="26" t="s">
        <v>53</v>
      </c>
      <c r="B27" s="19" t="s">
        <v>201</v>
      </c>
      <c r="C27" s="757">
        <f>+C28+C29+C30+C31+C32</f>
        <v>0</v>
      </c>
      <c r="D27" s="92">
        <f>+D28+D29+D30+D31+D32</f>
        <v>0</v>
      </c>
      <c r="E27" s="758">
        <f>+E28+E29+E30+E31+E32</f>
        <v>0</v>
      </c>
    </row>
    <row r="28" spans="1:5" s="47" customFormat="1" ht="12" customHeight="1" x14ac:dyDescent="0.2">
      <c r="A28" s="162" t="s">
        <v>99</v>
      </c>
      <c r="B28" s="148" t="s">
        <v>202</v>
      </c>
      <c r="C28" s="759"/>
      <c r="D28" s="95"/>
      <c r="E28" s="760"/>
    </row>
    <row r="29" spans="1:5" s="47" customFormat="1" ht="12" customHeight="1" x14ac:dyDescent="0.2">
      <c r="A29" s="163" t="s">
        <v>100</v>
      </c>
      <c r="B29" s="149" t="s">
        <v>203</v>
      </c>
      <c r="C29" s="761"/>
      <c r="D29" s="94"/>
      <c r="E29" s="762"/>
    </row>
    <row r="30" spans="1:5" s="47" customFormat="1" ht="12" customHeight="1" x14ac:dyDescent="0.2">
      <c r="A30" s="163" t="s">
        <v>101</v>
      </c>
      <c r="B30" s="149" t="s">
        <v>397</v>
      </c>
      <c r="C30" s="761"/>
      <c r="D30" s="94"/>
      <c r="E30" s="762"/>
    </row>
    <row r="31" spans="1:5" s="47" customFormat="1" ht="12" customHeight="1" x14ac:dyDescent="0.2">
      <c r="A31" s="163" t="s">
        <v>102</v>
      </c>
      <c r="B31" s="149" t="s">
        <v>398</v>
      </c>
      <c r="C31" s="761"/>
      <c r="D31" s="94"/>
      <c r="E31" s="762"/>
    </row>
    <row r="32" spans="1:5" s="47" customFormat="1" ht="12" customHeight="1" x14ac:dyDescent="0.2">
      <c r="A32" s="163" t="s">
        <v>139</v>
      </c>
      <c r="B32" s="149" t="s">
        <v>204</v>
      </c>
      <c r="C32" s="761"/>
      <c r="D32" s="94"/>
      <c r="E32" s="762"/>
    </row>
    <row r="33" spans="1:5" s="47" customFormat="1" ht="12" customHeight="1" thickBot="1" x14ac:dyDescent="0.25">
      <c r="A33" s="164" t="s">
        <v>140</v>
      </c>
      <c r="B33" s="150" t="s">
        <v>205</v>
      </c>
      <c r="C33" s="765"/>
      <c r="D33" s="96"/>
      <c r="E33" s="766"/>
    </row>
    <row r="34" spans="1:5" s="47" customFormat="1" ht="12" customHeight="1" thickBot="1" x14ac:dyDescent="0.25">
      <c r="A34" s="26" t="s">
        <v>141</v>
      </c>
      <c r="B34" s="19" t="s">
        <v>206</v>
      </c>
      <c r="C34" s="767">
        <f>+C35+C38+C39+C40</f>
        <v>0</v>
      </c>
      <c r="D34" s="98">
        <f>+D35+D38+D39+D40</f>
        <v>0</v>
      </c>
      <c r="E34" s="768">
        <f>+E35+E38+E39+E40</f>
        <v>0</v>
      </c>
    </row>
    <row r="35" spans="1:5" s="47" customFormat="1" ht="12" customHeight="1" x14ac:dyDescent="0.2">
      <c r="A35" s="162" t="s">
        <v>207</v>
      </c>
      <c r="B35" s="148" t="s">
        <v>213</v>
      </c>
      <c r="C35" s="769">
        <f>+C36+C37</f>
        <v>0</v>
      </c>
      <c r="D35" s="144">
        <f>+D36+D37</f>
        <v>0</v>
      </c>
      <c r="E35" s="770">
        <f>+E36+E37</f>
        <v>0</v>
      </c>
    </row>
    <row r="36" spans="1:5" s="47" customFormat="1" ht="12" customHeight="1" x14ac:dyDescent="0.2">
      <c r="A36" s="163" t="s">
        <v>208</v>
      </c>
      <c r="B36" s="149" t="s">
        <v>214</v>
      </c>
      <c r="C36" s="761"/>
      <c r="D36" s="94"/>
      <c r="E36" s="762"/>
    </row>
    <row r="37" spans="1:5" s="47" customFormat="1" ht="12" customHeight="1" x14ac:dyDescent="0.2">
      <c r="A37" s="163" t="s">
        <v>209</v>
      </c>
      <c r="B37" s="149" t="s">
        <v>215</v>
      </c>
      <c r="C37" s="761"/>
      <c r="D37" s="94"/>
      <c r="E37" s="762"/>
    </row>
    <row r="38" spans="1:5" s="47" customFormat="1" ht="12" customHeight="1" x14ac:dyDescent="0.2">
      <c r="A38" s="163" t="s">
        <v>210</v>
      </c>
      <c r="B38" s="149" t="s">
        <v>216</v>
      </c>
      <c r="C38" s="761"/>
      <c r="D38" s="94"/>
      <c r="E38" s="762"/>
    </row>
    <row r="39" spans="1:5" s="47" customFormat="1" ht="12" customHeight="1" x14ac:dyDescent="0.2">
      <c r="A39" s="163" t="s">
        <v>211</v>
      </c>
      <c r="B39" s="149" t="s">
        <v>217</v>
      </c>
      <c r="C39" s="761"/>
      <c r="D39" s="94"/>
      <c r="E39" s="762"/>
    </row>
    <row r="40" spans="1:5" s="47" customFormat="1" ht="12" customHeight="1" thickBot="1" x14ac:dyDescent="0.25">
      <c r="A40" s="164" t="s">
        <v>212</v>
      </c>
      <c r="B40" s="150" t="s">
        <v>218</v>
      </c>
      <c r="C40" s="765"/>
      <c r="D40" s="96"/>
      <c r="E40" s="766"/>
    </row>
    <row r="41" spans="1:5" s="47" customFormat="1" ht="12" customHeight="1" thickBot="1" x14ac:dyDescent="0.25">
      <c r="A41" s="26" t="s">
        <v>55</v>
      </c>
      <c r="B41" s="19" t="s">
        <v>219</v>
      </c>
      <c r="C41" s="757">
        <f>SUM(C42:C51)</f>
        <v>0</v>
      </c>
      <c r="D41" s="92">
        <f>SUM(D42:D51)</f>
        <v>0</v>
      </c>
      <c r="E41" s="758">
        <f>SUM(E42:E51)</f>
        <v>0</v>
      </c>
    </row>
    <row r="42" spans="1:5" s="47" customFormat="1" ht="12" customHeight="1" x14ac:dyDescent="0.2">
      <c r="A42" s="162" t="s">
        <v>103</v>
      </c>
      <c r="B42" s="148" t="s">
        <v>222</v>
      </c>
      <c r="C42" s="759"/>
      <c r="D42" s="95"/>
      <c r="E42" s="760"/>
    </row>
    <row r="43" spans="1:5" s="47" customFormat="1" ht="12" customHeight="1" x14ac:dyDescent="0.2">
      <c r="A43" s="163" t="s">
        <v>104</v>
      </c>
      <c r="B43" s="149" t="s">
        <v>223</v>
      </c>
      <c r="C43" s="761"/>
      <c r="D43" s="94"/>
      <c r="E43" s="762"/>
    </row>
    <row r="44" spans="1:5" s="47" customFormat="1" ht="12" customHeight="1" x14ac:dyDescent="0.2">
      <c r="A44" s="163" t="s">
        <v>105</v>
      </c>
      <c r="B44" s="149" t="s">
        <v>224</v>
      </c>
      <c r="C44" s="761"/>
      <c r="D44" s="94"/>
      <c r="E44" s="762"/>
    </row>
    <row r="45" spans="1:5" s="47" customFormat="1" ht="12" customHeight="1" x14ac:dyDescent="0.2">
      <c r="A45" s="163" t="s">
        <v>143</v>
      </c>
      <c r="B45" s="149" t="s">
        <v>225</v>
      </c>
      <c r="C45" s="761"/>
      <c r="D45" s="94"/>
      <c r="E45" s="762"/>
    </row>
    <row r="46" spans="1:5" s="47" customFormat="1" ht="12" customHeight="1" x14ac:dyDescent="0.2">
      <c r="A46" s="163" t="s">
        <v>144</v>
      </c>
      <c r="B46" s="149" t="s">
        <v>226</v>
      </c>
      <c r="C46" s="761"/>
      <c r="D46" s="94"/>
      <c r="E46" s="762"/>
    </row>
    <row r="47" spans="1:5" s="47" customFormat="1" ht="12" customHeight="1" x14ac:dyDescent="0.2">
      <c r="A47" s="163" t="s">
        <v>145</v>
      </c>
      <c r="B47" s="149" t="s">
        <v>227</v>
      </c>
      <c r="C47" s="761"/>
      <c r="D47" s="94"/>
      <c r="E47" s="762"/>
    </row>
    <row r="48" spans="1:5" s="47" customFormat="1" ht="12" customHeight="1" x14ac:dyDescent="0.2">
      <c r="A48" s="163" t="s">
        <v>146</v>
      </c>
      <c r="B48" s="149" t="s">
        <v>228</v>
      </c>
      <c r="C48" s="761"/>
      <c r="D48" s="94"/>
      <c r="E48" s="762"/>
    </row>
    <row r="49" spans="1:5" s="47" customFormat="1" ht="12" customHeight="1" x14ac:dyDescent="0.2">
      <c r="A49" s="163" t="s">
        <v>147</v>
      </c>
      <c r="B49" s="149" t="s">
        <v>229</v>
      </c>
      <c r="C49" s="761"/>
      <c r="D49" s="94"/>
      <c r="E49" s="762"/>
    </row>
    <row r="50" spans="1:5" s="47" customFormat="1" ht="12" customHeight="1" x14ac:dyDescent="0.2">
      <c r="A50" s="163" t="s">
        <v>220</v>
      </c>
      <c r="B50" s="149" t="s">
        <v>230</v>
      </c>
      <c r="C50" s="771"/>
      <c r="D50" s="97"/>
      <c r="E50" s="772"/>
    </row>
    <row r="51" spans="1:5" s="47" customFormat="1" ht="12" customHeight="1" thickBot="1" x14ac:dyDescent="0.25">
      <c r="A51" s="164" t="s">
        <v>221</v>
      </c>
      <c r="B51" s="150" t="s">
        <v>231</v>
      </c>
      <c r="C51" s="773"/>
      <c r="D51" s="138"/>
      <c r="E51" s="774"/>
    </row>
    <row r="52" spans="1:5" s="47" customFormat="1" ht="12" customHeight="1" thickBot="1" x14ac:dyDescent="0.25">
      <c r="A52" s="26" t="s">
        <v>56</v>
      </c>
      <c r="B52" s="19" t="s">
        <v>232</v>
      </c>
      <c r="C52" s="757">
        <f>SUM(C53:C57)</f>
        <v>0</v>
      </c>
      <c r="D52" s="92">
        <f>SUM(D53:D57)</f>
        <v>0</v>
      </c>
      <c r="E52" s="758">
        <f>SUM(E53:E57)</f>
        <v>0</v>
      </c>
    </row>
    <row r="53" spans="1:5" s="47" customFormat="1" ht="12" customHeight="1" x14ac:dyDescent="0.2">
      <c r="A53" s="162" t="s">
        <v>106</v>
      </c>
      <c r="B53" s="148" t="s">
        <v>236</v>
      </c>
      <c r="C53" s="775"/>
      <c r="D53" s="182"/>
      <c r="E53" s="776"/>
    </row>
    <row r="54" spans="1:5" s="47" customFormat="1" ht="12" customHeight="1" x14ac:dyDescent="0.2">
      <c r="A54" s="163" t="s">
        <v>107</v>
      </c>
      <c r="B54" s="149" t="s">
        <v>237</v>
      </c>
      <c r="C54" s="771"/>
      <c r="D54" s="97"/>
      <c r="E54" s="772"/>
    </row>
    <row r="55" spans="1:5" s="47" customFormat="1" ht="12" customHeight="1" x14ac:dyDescent="0.2">
      <c r="A55" s="163" t="s">
        <v>233</v>
      </c>
      <c r="B55" s="149" t="s">
        <v>238</v>
      </c>
      <c r="C55" s="771"/>
      <c r="D55" s="97"/>
      <c r="E55" s="772"/>
    </row>
    <row r="56" spans="1:5" s="47" customFormat="1" ht="12" customHeight="1" x14ac:dyDescent="0.2">
      <c r="A56" s="163" t="s">
        <v>234</v>
      </c>
      <c r="B56" s="149" t="s">
        <v>239</v>
      </c>
      <c r="C56" s="771"/>
      <c r="D56" s="97"/>
      <c r="E56" s="772"/>
    </row>
    <row r="57" spans="1:5" s="47" customFormat="1" ht="12" customHeight="1" thickBot="1" x14ac:dyDescent="0.25">
      <c r="A57" s="164" t="s">
        <v>235</v>
      </c>
      <c r="B57" s="150" t="s">
        <v>240</v>
      </c>
      <c r="C57" s="773"/>
      <c r="D57" s="138"/>
      <c r="E57" s="774"/>
    </row>
    <row r="58" spans="1:5" s="47" customFormat="1" ht="12" customHeight="1" thickBot="1" x14ac:dyDescent="0.25">
      <c r="A58" s="26" t="s">
        <v>148</v>
      </c>
      <c r="B58" s="19" t="s">
        <v>241</v>
      </c>
      <c r="C58" s="757">
        <f>SUM(C59:C61)</f>
        <v>0</v>
      </c>
      <c r="D58" s="92">
        <f>SUM(D59:D61)</f>
        <v>0</v>
      </c>
      <c r="E58" s="758">
        <f>SUM(E59:E61)</f>
        <v>0</v>
      </c>
    </row>
    <row r="59" spans="1:5" s="47" customFormat="1" ht="12" customHeight="1" x14ac:dyDescent="0.2">
      <c r="A59" s="162" t="s">
        <v>108</v>
      </c>
      <c r="B59" s="148" t="s">
        <v>242</v>
      </c>
      <c r="C59" s="759"/>
      <c r="D59" s="95"/>
      <c r="E59" s="760"/>
    </row>
    <row r="60" spans="1:5" s="47" customFormat="1" ht="12" customHeight="1" x14ac:dyDescent="0.2">
      <c r="A60" s="163" t="s">
        <v>109</v>
      </c>
      <c r="B60" s="149" t="s">
        <v>399</v>
      </c>
      <c r="C60" s="761"/>
      <c r="D60" s="94"/>
      <c r="E60" s="762"/>
    </row>
    <row r="61" spans="1:5" s="47" customFormat="1" ht="12" customHeight="1" x14ac:dyDescent="0.2">
      <c r="A61" s="163" t="s">
        <v>245</v>
      </c>
      <c r="B61" s="149" t="s">
        <v>243</v>
      </c>
      <c r="C61" s="761"/>
      <c r="D61" s="94"/>
      <c r="E61" s="762"/>
    </row>
    <row r="62" spans="1:5" s="47" customFormat="1" ht="12" customHeight="1" thickBot="1" x14ac:dyDescent="0.25">
      <c r="A62" s="164" t="s">
        <v>246</v>
      </c>
      <c r="B62" s="150" t="s">
        <v>244</v>
      </c>
      <c r="C62" s="765"/>
      <c r="D62" s="96"/>
      <c r="E62" s="766"/>
    </row>
    <row r="63" spans="1:5" s="47" customFormat="1" ht="12" customHeight="1" thickBot="1" x14ac:dyDescent="0.25">
      <c r="A63" s="26" t="s">
        <v>58</v>
      </c>
      <c r="B63" s="87" t="s">
        <v>247</v>
      </c>
      <c r="C63" s="757">
        <f>SUM(C64:C66)</f>
        <v>0</v>
      </c>
      <c r="D63" s="92">
        <f>SUM(D64:D66)</f>
        <v>0</v>
      </c>
      <c r="E63" s="758">
        <f>SUM(E64:E66)</f>
        <v>0</v>
      </c>
    </row>
    <row r="64" spans="1:5" s="47" customFormat="1" ht="12" customHeight="1" x14ac:dyDescent="0.2">
      <c r="A64" s="162" t="s">
        <v>149</v>
      </c>
      <c r="B64" s="148" t="s">
        <v>249</v>
      </c>
      <c r="C64" s="771"/>
      <c r="D64" s="97"/>
      <c r="E64" s="772"/>
    </row>
    <row r="65" spans="1:5" s="47" customFormat="1" ht="12" customHeight="1" x14ac:dyDescent="0.2">
      <c r="A65" s="163" t="s">
        <v>150</v>
      </c>
      <c r="B65" s="149" t="s">
        <v>400</v>
      </c>
      <c r="C65" s="771"/>
      <c r="D65" s="97"/>
      <c r="E65" s="772"/>
    </row>
    <row r="66" spans="1:5" s="47" customFormat="1" ht="12" customHeight="1" x14ac:dyDescent="0.2">
      <c r="A66" s="163" t="s">
        <v>172</v>
      </c>
      <c r="B66" s="149" t="s">
        <v>250</v>
      </c>
      <c r="C66" s="771"/>
      <c r="D66" s="97"/>
      <c r="E66" s="772"/>
    </row>
    <row r="67" spans="1:5" s="47" customFormat="1" ht="12" customHeight="1" thickBot="1" x14ac:dyDescent="0.25">
      <c r="A67" s="164" t="s">
        <v>248</v>
      </c>
      <c r="B67" s="150" t="s">
        <v>251</v>
      </c>
      <c r="C67" s="771"/>
      <c r="D67" s="97"/>
      <c r="E67" s="772"/>
    </row>
    <row r="68" spans="1:5" s="47" customFormat="1" ht="12" customHeight="1" thickBot="1" x14ac:dyDescent="0.25">
      <c r="A68" s="26" t="s">
        <v>59</v>
      </c>
      <c r="B68" s="19" t="s">
        <v>252</v>
      </c>
      <c r="C68" s="767">
        <f>+C9+C20+C27+C34+C41+C52+C58+C63</f>
        <v>99660800</v>
      </c>
      <c r="D68" s="98">
        <f>+D9+D20+D27+D34+D41+D52+D58+D63</f>
        <v>99660800</v>
      </c>
      <c r="E68" s="768">
        <f>+E9+E20+E27+E34+E41+E52+E58+E63</f>
        <v>99660800</v>
      </c>
    </row>
    <row r="69" spans="1:5" s="47" customFormat="1" ht="12" customHeight="1" thickBot="1" x14ac:dyDescent="0.2">
      <c r="A69" s="165" t="s">
        <v>366</v>
      </c>
      <c r="B69" s="87" t="s">
        <v>254</v>
      </c>
      <c r="C69" s="757">
        <f>SUM(C70:C72)</f>
        <v>0</v>
      </c>
      <c r="D69" s="92">
        <f>SUM(D70:D72)</f>
        <v>0</v>
      </c>
      <c r="E69" s="758">
        <f>SUM(E70:E72)</f>
        <v>0</v>
      </c>
    </row>
    <row r="70" spans="1:5" s="47" customFormat="1" ht="12" customHeight="1" x14ac:dyDescent="0.2">
      <c r="A70" s="162" t="s">
        <v>287</v>
      </c>
      <c r="B70" s="148" t="s">
        <v>255</v>
      </c>
      <c r="C70" s="771"/>
      <c r="D70" s="97"/>
      <c r="E70" s="772"/>
    </row>
    <row r="71" spans="1:5" s="47" customFormat="1" ht="12" customHeight="1" x14ac:dyDescent="0.2">
      <c r="A71" s="163" t="s">
        <v>296</v>
      </c>
      <c r="B71" s="149" t="s">
        <v>256</v>
      </c>
      <c r="C71" s="771"/>
      <c r="D71" s="97"/>
      <c r="E71" s="772"/>
    </row>
    <row r="72" spans="1:5" s="47" customFormat="1" ht="12" customHeight="1" thickBot="1" x14ac:dyDescent="0.25">
      <c r="A72" s="164" t="s">
        <v>297</v>
      </c>
      <c r="B72" s="152" t="s">
        <v>257</v>
      </c>
      <c r="C72" s="771"/>
      <c r="D72" s="97"/>
      <c r="E72" s="772"/>
    </row>
    <row r="73" spans="1:5" s="47" customFormat="1" ht="12" customHeight="1" thickBot="1" x14ac:dyDescent="0.2">
      <c r="A73" s="165" t="s">
        <v>258</v>
      </c>
      <c r="B73" s="87" t="s">
        <v>259</v>
      </c>
      <c r="C73" s="757">
        <f>SUM(C74:C77)</f>
        <v>0</v>
      </c>
      <c r="D73" s="92">
        <f>SUM(D74:D77)</f>
        <v>0</v>
      </c>
      <c r="E73" s="758">
        <f>SUM(E74:E77)</f>
        <v>0</v>
      </c>
    </row>
    <row r="74" spans="1:5" s="47" customFormat="1" ht="12" customHeight="1" x14ac:dyDescent="0.2">
      <c r="A74" s="162" t="s">
        <v>131</v>
      </c>
      <c r="B74" s="148" t="s">
        <v>260</v>
      </c>
      <c r="C74" s="771"/>
      <c r="D74" s="97"/>
      <c r="E74" s="772"/>
    </row>
    <row r="75" spans="1:5" s="47" customFormat="1" ht="12" customHeight="1" x14ac:dyDescent="0.2">
      <c r="A75" s="163" t="s">
        <v>132</v>
      </c>
      <c r="B75" s="149" t="s">
        <v>261</v>
      </c>
      <c r="C75" s="771"/>
      <c r="D75" s="97"/>
      <c r="E75" s="772"/>
    </row>
    <row r="76" spans="1:5" s="46" customFormat="1" ht="12" customHeight="1" x14ac:dyDescent="0.2">
      <c r="A76" s="163" t="s">
        <v>288</v>
      </c>
      <c r="B76" s="149" t="s">
        <v>262</v>
      </c>
      <c r="C76" s="771"/>
      <c r="D76" s="97"/>
      <c r="E76" s="772"/>
    </row>
    <row r="77" spans="1:5" s="47" customFormat="1" ht="12" customHeight="1" thickBot="1" x14ac:dyDescent="0.25">
      <c r="A77" s="164" t="s">
        <v>289</v>
      </c>
      <c r="B77" s="150" t="s">
        <v>263</v>
      </c>
      <c r="C77" s="771"/>
      <c r="D77" s="97"/>
      <c r="E77" s="772"/>
    </row>
    <row r="78" spans="1:5" s="47" customFormat="1" ht="12" customHeight="1" thickBot="1" x14ac:dyDescent="0.2">
      <c r="A78" s="165" t="s">
        <v>264</v>
      </c>
      <c r="B78" s="87" t="s">
        <v>265</v>
      </c>
      <c r="C78" s="757">
        <f>SUM(C79:C80)</f>
        <v>0</v>
      </c>
      <c r="D78" s="92">
        <f>SUM(D79:D80)</f>
        <v>0</v>
      </c>
      <c r="E78" s="758">
        <f>SUM(E79:E80)</f>
        <v>0</v>
      </c>
    </row>
    <row r="79" spans="1:5" s="47" customFormat="1" ht="12" customHeight="1" x14ac:dyDescent="0.2">
      <c r="A79" s="162" t="s">
        <v>290</v>
      </c>
      <c r="B79" s="148" t="s">
        <v>266</v>
      </c>
      <c r="C79" s="771"/>
      <c r="D79" s="97"/>
      <c r="E79" s="772"/>
    </row>
    <row r="80" spans="1:5" s="47" customFormat="1" ht="12" customHeight="1" thickBot="1" x14ac:dyDescent="0.25">
      <c r="A80" s="164" t="s">
        <v>291</v>
      </c>
      <c r="B80" s="150" t="s">
        <v>267</v>
      </c>
      <c r="C80" s="771"/>
      <c r="D80" s="97"/>
      <c r="E80" s="772"/>
    </row>
    <row r="81" spans="1:5" s="47" customFormat="1" ht="12" customHeight="1" thickBot="1" x14ac:dyDescent="0.2">
      <c r="A81" s="165" t="s">
        <v>268</v>
      </c>
      <c r="B81" s="87" t="s">
        <v>269</v>
      </c>
      <c r="C81" s="757">
        <f>SUM(C82:C84)</f>
        <v>0</v>
      </c>
      <c r="D81" s="92">
        <f>SUM(D82:D84)</f>
        <v>0</v>
      </c>
      <c r="E81" s="758">
        <f>SUM(E82:E84)</f>
        <v>0</v>
      </c>
    </row>
    <row r="82" spans="1:5" s="47" customFormat="1" ht="12" customHeight="1" x14ac:dyDescent="0.2">
      <c r="A82" s="162" t="s">
        <v>292</v>
      </c>
      <c r="B82" s="148" t="s">
        <v>270</v>
      </c>
      <c r="C82" s="771"/>
      <c r="D82" s="97"/>
      <c r="E82" s="772"/>
    </row>
    <row r="83" spans="1:5" s="47" customFormat="1" ht="12" customHeight="1" x14ac:dyDescent="0.2">
      <c r="A83" s="163" t="s">
        <v>293</v>
      </c>
      <c r="B83" s="149" t="s">
        <v>271</v>
      </c>
      <c r="C83" s="771"/>
      <c r="D83" s="97"/>
      <c r="E83" s="772"/>
    </row>
    <row r="84" spans="1:5" s="46" customFormat="1" ht="12" customHeight="1" thickBot="1" x14ac:dyDescent="0.25">
      <c r="A84" s="164" t="s">
        <v>294</v>
      </c>
      <c r="B84" s="150" t="s">
        <v>272</v>
      </c>
      <c r="C84" s="771"/>
      <c r="D84" s="97"/>
      <c r="E84" s="772"/>
    </row>
    <row r="85" spans="1:5" s="46" customFormat="1" ht="12" customHeight="1" thickBot="1" x14ac:dyDescent="0.2">
      <c r="A85" s="165" t="s">
        <v>273</v>
      </c>
      <c r="B85" s="87" t="s">
        <v>295</v>
      </c>
      <c r="C85" s="757">
        <f>SUM(C86:C89)</f>
        <v>0</v>
      </c>
      <c r="D85" s="92">
        <f>SUM(D86:D89)</f>
        <v>0</v>
      </c>
      <c r="E85" s="758">
        <f>SUM(E86:E89)</f>
        <v>0</v>
      </c>
    </row>
    <row r="86" spans="1:5" s="46" customFormat="1" ht="12" customHeight="1" x14ac:dyDescent="0.2">
      <c r="A86" s="166" t="s">
        <v>274</v>
      </c>
      <c r="B86" s="148" t="s">
        <v>275</v>
      </c>
      <c r="C86" s="771"/>
      <c r="D86" s="97"/>
      <c r="E86" s="772"/>
    </row>
    <row r="87" spans="1:5" s="46" customFormat="1" ht="12" customHeight="1" x14ac:dyDescent="0.2">
      <c r="A87" s="167" t="s">
        <v>276</v>
      </c>
      <c r="B87" s="149" t="s">
        <v>277</v>
      </c>
      <c r="C87" s="771"/>
      <c r="D87" s="97"/>
      <c r="E87" s="772"/>
    </row>
    <row r="88" spans="1:5" s="47" customFormat="1" ht="15" customHeight="1" x14ac:dyDescent="0.2">
      <c r="A88" s="167" t="s">
        <v>278</v>
      </c>
      <c r="B88" s="149" t="s">
        <v>279</v>
      </c>
      <c r="C88" s="771"/>
      <c r="D88" s="97"/>
      <c r="E88" s="772"/>
    </row>
    <row r="89" spans="1:5" ht="13.5" thickBot="1" x14ac:dyDescent="0.25">
      <c r="A89" s="168" t="s">
        <v>280</v>
      </c>
      <c r="B89" s="150" t="s">
        <v>281</v>
      </c>
      <c r="C89" s="771"/>
      <c r="D89" s="97"/>
      <c r="E89" s="772"/>
    </row>
    <row r="90" spans="1:5" s="39" customFormat="1" ht="16.5" customHeight="1" thickBot="1" x14ac:dyDescent="0.2">
      <c r="A90" s="165" t="s">
        <v>282</v>
      </c>
      <c r="B90" s="87" t="s">
        <v>283</v>
      </c>
      <c r="C90" s="777"/>
      <c r="D90" s="183"/>
      <c r="E90" s="778"/>
    </row>
    <row r="91" spans="1:5" s="48" customFormat="1" ht="12" customHeight="1" thickBot="1" x14ac:dyDescent="0.2">
      <c r="A91" s="165" t="s">
        <v>284</v>
      </c>
      <c r="B91" s="156" t="s">
        <v>285</v>
      </c>
      <c r="C91" s="767">
        <f>+C69+C73+C78+C81+C85+C90</f>
        <v>0</v>
      </c>
      <c r="D91" s="98">
        <f>+D69+D73+D78+D81+D85+D90</f>
        <v>0</v>
      </c>
      <c r="E91" s="768">
        <f>+E69+E73+E78+E81+E85+E90</f>
        <v>0</v>
      </c>
    </row>
    <row r="92" spans="1:5" ht="12" customHeight="1" thickBot="1" x14ac:dyDescent="0.2">
      <c r="A92" s="169" t="s">
        <v>298</v>
      </c>
      <c r="B92" s="158" t="s">
        <v>393</v>
      </c>
      <c r="C92" s="767">
        <f>+C68+C91</f>
        <v>99660800</v>
      </c>
      <c r="D92" s="98">
        <f>+D68+D91</f>
        <v>99660800</v>
      </c>
      <c r="E92" s="768">
        <f>+E68+E91</f>
        <v>99660800</v>
      </c>
    </row>
    <row r="93" spans="1:5" ht="12" customHeight="1" x14ac:dyDescent="0.2">
      <c r="A93" s="74"/>
      <c r="B93" s="75"/>
      <c r="C93" s="128"/>
      <c r="D93" s="128"/>
      <c r="E93" s="128"/>
    </row>
    <row r="94" spans="1:5" ht="12" customHeight="1" thickBot="1" x14ac:dyDescent="0.25">
      <c r="A94" s="74"/>
      <c r="B94" s="77"/>
      <c r="C94" s="129"/>
      <c r="D94" s="129"/>
      <c r="E94" s="129"/>
    </row>
    <row r="95" spans="1:5" ht="12" customHeight="1" thickBot="1" x14ac:dyDescent="0.25">
      <c r="A95" s="78"/>
      <c r="B95" s="79" t="s">
        <v>86</v>
      </c>
      <c r="C95" s="779"/>
      <c r="D95" s="130"/>
      <c r="E95" s="779"/>
    </row>
    <row r="96" spans="1:5" ht="12" customHeight="1" thickBot="1" x14ac:dyDescent="0.25">
      <c r="A96" s="141" t="s">
        <v>51</v>
      </c>
      <c r="B96" s="25" t="s">
        <v>301</v>
      </c>
      <c r="C96" s="780">
        <f>SUM(C97:C101)</f>
        <v>0</v>
      </c>
      <c r="D96" s="91">
        <f>SUM(D97:D101)</f>
        <v>0</v>
      </c>
      <c r="E96" s="781">
        <f>SUM(E97:E101)</f>
        <v>0</v>
      </c>
    </row>
    <row r="97" spans="1:5" ht="12" customHeight="1" x14ac:dyDescent="0.2">
      <c r="A97" s="170" t="s">
        <v>110</v>
      </c>
      <c r="B97" s="8" t="s">
        <v>81</v>
      </c>
      <c r="C97" s="782"/>
      <c r="D97" s="93"/>
      <c r="E97" s="783"/>
    </row>
    <row r="98" spans="1:5" ht="12" customHeight="1" x14ac:dyDescent="0.2">
      <c r="A98" s="163" t="s">
        <v>111</v>
      </c>
      <c r="B98" s="6" t="s">
        <v>151</v>
      </c>
      <c r="C98" s="761"/>
      <c r="D98" s="94"/>
      <c r="E98" s="762"/>
    </row>
    <row r="99" spans="1:5" ht="12" customHeight="1" x14ac:dyDescent="0.2">
      <c r="A99" s="163" t="s">
        <v>112</v>
      </c>
      <c r="B99" s="6" t="s">
        <v>129</v>
      </c>
      <c r="C99" s="765"/>
      <c r="D99" s="96"/>
      <c r="E99" s="766"/>
    </row>
    <row r="100" spans="1:5" ht="12" customHeight="1" x14ac:dyDescent="0.2">
      <c r="A100" s="163" t="s">
        <v>113</v>
      </c>
      <c r="B100" s="9" t="s">
        <v>152</v>
      </c>
      <c r="C100" s="765"/>
      <c r="D100" s="96"/>
      <c r="E100" s="766"/>
    </row>
    <row r="101" spans="1:5" ht="12" customHeight="1" x14ac:dyDescent="0.2">
      <c r="A101" s="163" t="s">
        <v>121</v>
      </c>
      <c r="B101" s="17" t="s">
        <v>153</v>
      </c>
      <c r="C101" s="765"/>
      <c r="D101" s="96"/>
      <c r="E101" s="766"/>
    </row>
    <row r="102" spans="1:5" ht="12" customHeight="1" x14ac:dyDescent="0.2">
      <c r="A102" s="163" t="s">
        <v>114</v>
      </c>
      <c r="B102" s="6" t="s">
        <v>302</v>
      </c>
      <c r="C102" s="765"/>
      <c r="D102" s="96"/>
      <c r="E102" s="766"/>
    </row>
    <row r="103" spans="1:5" ht="12" customHeight="1" x14ac:dyDescent="0.2">
      <c r="A103" s="163" t="s">
        <v>115</v>
      </c>
      <c r="B103" s="52" t="s">
        <v>303</v>
      </c>
      <c r="C103" s="765"/>
      <c r="D103" s="96"/>
      <c r="E103" s="766"/>
    </row>
    <row r="104" spans="1:5" ht="12" customHeight="1" x14ac:dyDescent="0.2">
      <c r="A104" s="163" t="s">
        <v>122</v>
      </c>
      <c r="B104" s="53" t="s">
        <v>304</v>
      </c>
      <c r="C104" s="765"/>
      <c r="D104" s="96"/>
      <c r="E104" s="766"/>
    </row>
    <row r="105" spans="1:5" ht="12" customHeight="1" x14ac:dyDescent="0.2">
      <c r="A105" s="163" t="s">
        <v>123</v>
      </c>
      <c r="B105" s="53" t="s">
        <v>305</v>
      </c>
      <c r="C105" s="765"/>
      <c r="D105" s="96"/>
      <c r="E105" s="766"/>
    </row>
    <row r="106" spans="1:5" ht="12" customHeight="1" x14ac:dyDescent="0.2">
      <c r="A106" s="163" t="s">
        <v>124</v>
      </c>
      <c r="B106" s="52" t="s">
        <v>446</v>
      </c>
      <c r="C106" s="765"/>
      <c r="D106" s="96"/>
      <c r="E106" s="766"/>
    </row>
    <row r="107" spans="1:5" ht="12" customHeight="1" x14ac:dyDescent="0.2">
      <c r="A107" s="163" t="s">
        <v>125</v>
      </c>
      <c r="B107" s="52" t="s">
        <v>307</v>
      </c>
      <c r="C107" s="765"/>
      <c r="D107" s="96"/>
      <c r="E107" s="766"/>
    </row>
    <row r="108" spans="1:5" ht="12" customHeight="1" x14ac:dyDescent="0.2">
      <c r="A108" s="163" t="s">
        <v>127</v>
      </c>
      <c r="B108" s="53" t="s">
        <v>308</v>
      </c>
      <c r="C108" s="765"/>
      <c r="D108" s="96"/>
      <c r="E108" s="766"/>
    </row>
    <row r="109" spans="1:5" ht="12" customHeight="1" x14ac:dyDescent="0.2">
      <c r="A109" s="171" t="s">
        <v>154</v>
      </c>
      <c r="B109" s="54" t="s">
        <v>309</v>
      </c>
      <c r="C109" s="765"/>
      <c r="D109" s="96"/>
      <c r="E109" s="766"/>
    </row>
    <row r="110" spans="1:5" ht="12" customHeight="1" x14ac:dyDescent="0.2">
      <c r="A110" s="163" t="s">
        <v>299</v>
      </c>
      <c r="B110" s="54" t="s">
        <v>310</v>
      </c>
      <c r="C110" s="765"/>
      <c r="D110" s="96"/>
      <c r="E110" s="766"/>
    </row>
    <row r="111" spans="1:5" ht="12" customHeight="1" thickBot="1" x14ac:dyDescent="0.25">
      <c r="A111" s="172" t="s">
        <v>300</v>
      </c>
      <c r="B111" s="55" t="s">
        <v>311</v>
      </c>
      <c r="C111" s="784"/>
      <c r="D111" s="100"/>
      <c r="E111" s="785"/>
    </row>
    <row r="112" spans="1:5" ht="12" customHeight="1" thickBot="1" x14ac:dyDescent="0.25">
      <c r="A112" s="26" t="s">
        <v>52</v>
      </c>
      <c r="B112" s="24" t="s">
        <v>312</v>
      </c>
      <c r="C112" s="757">
        <f>+C113+C115+C117</f>
        <v>0</v>
      </c>
      <c r="D112" s="92">
        <f>+D113+D115+D117</f>
        <v>0</v>
      </c>
      <c r="E112" s="758">
        <f>+E113+E115+E117</f>
        <v>0</v>
      </c>
    </row>
    <row r="113" spans="1:5" ht="12" customHeight="1" x14ac:dyDescent="0.2">
      <c r="A113" s="162" t="s">
        <v>116</v>
      </c>
      <c r="B113" s="6" t="s">
        <v>171</v>
      </c>
      <c r="C113" s="759"/>
      <c r="D113" s="95"/>
      <c r="E113" s="760"/>
    </row>
    <row r="114" spans="1:5" ht="12" customHeight="1" x14ac:dyDescent="0.2">
      <c r="A114" s="162" t="s">
        <v>117</v>
      </c>
      <c r="B114" s="10" t="s">
        <v>316</v>
      </c>
      <c r="C114" s="759"/>
      <c r="D114" s="95"/>
      <c r="E114" s="760"/>
    </row>
    <row r="115" spans="1:5" ht="12" customHeight="1" x14ac:dyDescent="0.2">
      <c r="A115" s="162" t="s">
        <v>118</v>
      </c>
      <c r="B115" s="10" t="s">
        <v>155</v>
      </c>
      <c r="C115" s="761"/>
      <c r="D115" s="94"/>
      <c r="E115" s="762"/>
    </row>
    <row r="116" spans="1:5" ht="12" customHeight="1" x14ac:dyDescent="0.2">
      <c r="A116" s="162" t="s">
        <v>119</v>
      </c>
      <c r="B116" s="10" t="s">
        <v>317</v>
      </c>
      <c r="C116" s="786"/>
      <c r="D116" s="94"/>
      <c r="E116" s="787"/>
    </row>
    <row r="117" spans="1:5" ht="12" customHeight="1" x14ac:dyDescent="0.2">
      <c r="A117" s="162" t="s">
        <v>120</v>
      </c>
      <c r="B117" s="89" t="s">
        <v>173</v>
      </c>
      <c r="C117" s="786"/>
      <c r="D117" s="94"/>
      <c r="E117" s="787"/>
    </row>
    <row r="118" spans="1:5" ht="12" customHeight="1" x14ac:dyDescent="0.2">
      <c r="A118" s="162" t="s">
        <v>126</v>
      </c>
      <c r="B118" s="88" t="s">
        <v>401</v>
      </c>
      <c r="C118" s="786"/>
      <c r="D118" s="94"/>
      <c r="E118" s="787"/>
    </row>
    <row r="119" spans="1:5" ht="12" customHeight="1" x14ac:dyDescent="0.2">
      <c r="A119" s="162" t="s">
        <v>128</v>
      </c>
      <c r="B119" s="145" t="s">
        <v>322</v>
      </c>
      <c r="C119" s="786"/>
      <c r="D119" s="94"/>
      <c r="E119" s="787"/>
    </row>
    <row r="120" spans="1:5" ht="12" customHeight="1" x14ac:dyDescent="0.2">
      <c r="A120" s="162" t="s">
        <v>156</v>
      </c>
      <c r="B120" s="53" t="s">
        <v>305</v>
      </c>
      <c r="C120" s="786"/>
      <c r="D120" s="94"/>
      <c r="E120" s="787"/>
    </row>
    <row r="121" spans="1:5" ht="12" customHeight="1" x14ac:dyDescent="0.2">
      <c r="A121" s="162" t="s">
        <v>157</v>
      </c>
      <c r="B121" s="53" t="s">
        <v>321</v>
      </c>
      <c r="C121" s="786"/>
      <c r="D121" s="94"/>
      <c r="E121" s="787"/>
    </row>
    <row r="122" spans="1:5" ht="12" customHeight="1" x14ac:dyDescent="0.2">
      <c r="A122" s="162" t="s">
        <v>158</v>
      </c>
      <c r="B122" s="53" t="s">
        <v>320</v>
      </c>
      <c r="C122" s="786"/>
      <c r="D122" s="94"/>
      <c r="E122" s="787"/>
    </row>
    <row r="123" spans="1:5" ht="12" customHeight="1" x14ac:dyDescent="0.2">
      <c r="A123" s="162" t="s">
        <v>313</v>
      </c>
      <c r="B123" s="53" t="s">
        <v>308</v>
      </c>
      <c r="C123" s="786"/>
      <c r="D123" s="94"/>
      <c r="E123" s="787"/>
    </row>
    <row r="124" spans="1:5" ht="12" customHeight="1" x14ac:dyDescent="0.2">
      <c r="A124" s="162" t="s">
        <v>314</v>
      </c>
      <c r="B124" s="53" t="s">
        <v>319</v>
      </c>
      <c r="C124" s="786"/>
      <c r="D124" s="94"/>
      <c r="E124" s="787"/>
    </row>
    <row r="125" spans="1:5" ht="12" customHeight="1" thickBot="1" x14ac:dyDescent="0.25">
      <c r="A125" s="171" t="s">
        <v>315</v>
      </c>
      <c r="B125" s="53" t="s">
        <v>318</v>
      </c>
      <c r="C125" s="788"/>
      <c r="D125" s="96"/>
      <c r="E125" s="789"/>
    </row>
    <row r="126" spans="1:5" s="48" customFormat="1" ht="12" customHeight="1" thickBot="1" x14ac:dyDescent="0.25">
      <c r="A126" s="26" t="s">
        <v>53</v>
      </c>
      <c r="B126" s="50" t="s">
        <v>323</v>
      </c>
      <c r="C126" s="757">
        <f>+C127+C128</f>
        <v>0</v>
      </c>
      <c r="D126" s="92">
        <f>+D127+D128</f>
        <v>0</v>
      </c>
      <c r="E126" s="758">
        <f>+E127+E128</f>
        <v>0</v>
      </c>
    </row>
    <row r="127" spans="1:5" ht="12" customHeight="1" x14ac:dyDescent="0.2">
      <c r="A127" s="162" t="s">
        <v>99</v>
      </c>
      <c r="B127" s="7" t="s">
        <v>88</v>
      </c>
      <c r="C127" s="759"/>
      <c r="D127" s="95"/>
      <c r="E127" s="760"/>
    </row>
    <row r="128" spans="1:5" ht="12" customHeight="1" thickBot="1" x14ac:dyDescent="0.25">
      <c r="A128" s="164" t="s">
        <v>100</v>
      </c>
      <c r="B128" s="10" t="s">
        <v>89</v>
      </c>
      <c r="C128" s="765"/>
      <c r="D128" s="96"/>
      <c r="E128" s="766"/>
    </row>
    <row r="129" spans="1:9" ht="12" customHeight="1" thickBot="1" x14ac:dyDescent="0.25">
      <c r="A129" s="26" t="s">
        <v>54</v>
      </c>
      <c r="B129" s="50" t="s">
        <v>324</v>
      </c>
      <c r="C129" s="757">
        <f>+C96+C112+C126</f>
        <v>0</v>
      </c>
      <c r="D129" s="92">
        <f>+D96+D112+D126</f>
        <v>0</v>
      </c>
      <c r="E129" s="758">
        <f>+E96+E112+E126</f>
        <v>0</v>
      </c>
    </row>
    <row r="130" spans="1:9" ht="12" customHeight="1" thickBot="1" x14ac:dyDescent="0.25">
      <c r="A130" s="26" t="s">
        <v>55</v>
      </c>
      <c r="B130" s="50" t="s">
        <v>325</v>
      </c>
      <c r="C130" s="757">
        <f>+C131+C132+C133</f>
        <v>0</v>
      </c>
      <c r="D130" s="92">
        <f>+D131+D132+D133</f>
        <v>0</v>
      </c>
      <c r="E130" s="758">
        <f>+E131+E132+E133</f>
        <v>0</v>
      </c>
    </row>
    <row r="131" spans="1:9" ht="12" customHeight="1" x14ac:dyDescent="0.2">
      <c r="A131" s="162" t="s">
        <v>103</v>
      </c>
      <c r="B131" s="7" t="s">
        <v>326</v>
      </c>
      <c r="C131" s="786"/>
      <c r="D131" s="94"/>
      <c r="E131" s="787"/>
    </row>
    <row r="132" spans="1:9" ht="12" customHeight="1" x14ac:dyDescent="0.2">
      <c r="A132" s="162" t="s">
        <v>104</v>
      </c>
      <c r="B132" s="7" t="s">
        <v>327</v>
      </c>
      <c r="C132" s="786"/>
      <c r="D132" s="94"/>
      <c r="E132" s="787"/>
    </row>
    <row r="133" spans="1:9" s="48" customFormat="1" ht="12" customHeight="1" thickBot="1" x14ac:dyDescent="0.25">
      <c r="A133" s="171" t="s">
        <v>105</v>
      </c>
      <c r="B133" s="5" t="s">
        <v>328</v>
      </c>
      <c r="C133" s="786"/>
      <c r="D133" s="94"/>
      <c r="E133" s="787"/>
    </row>
    <row r="134" spans="1:9" ht="12" customHeight="1" thickBot="1" x14ac:dyDescent="0.25">
      <c r="A134" s="26" t="s">
        <v>56</v>
      </c>
      <c r="B134" s="50" t="s">
        <v>365</v>
      </c>
      <c r="C134" s="757">
        <f>+C135+C136+C137+C138</f>
        <v>0</v>
      </c>
      <c r="D134" s="92">
        <f>+D135+D136+D137+D138</f>
        <v>0</v>
      </c>
      <c r="E134" s="758">
        <f>+E135+E136+E137+E138</f>
        <v>0</v>
      </c>
      <c r="I134" s="84"/>
    </row>
    <row r="135" spans="1:9" x14ac:dyDescent="0.2">
      <c r="A135" s="162" t="s">
        <v>106</v>
      </c>
      <c r="B135" s="7" t="s">
        <v>329</v>
      </c>
      <c r="C135" s="786"/>
      <c r="D135" s="94"/>
      <c r="E135" s="787"/>
    </row>
    <row r="136" spans="1:9" ht="12" customHeight="1" x14ac:dyDescent="0.2">
      <c r="A136" s="162" t="s">
        <v>107</v>
      </c>
      <c r="B136" s="7" t="s">
        <v>330</v>
      </c>
      <c r="C136" s="786"/>
      <c r="D136" s="94"/>
      <c r="E136" s="787"/>
    </row>
    <row r="137" spans="1:9" s="48" customFormat="1" ht="12" customHeight="1" x14ac:dyDescent="0.2">
      <c r="A137" s="162" t="s">
        <v>233</v>
      </c>
      <c r="B137" s="7" t="s">
        <v>331</v>
      </c>
      <c r="C137" s="786"/>
      <c r="D137" s="94"/>
      <c r="E137" s="787"/>
    </row>
    <row r="138" spans="1:9" s="48" customFormat="1" ht="12" customHeight="1" thickBot="1" x14ac:dyDescent="0.25">
      <c r="A138" s="171" t="s">
        <v>234</v>
      </c>
      <c r="B138" s="5" t="s">
        <v>332</v>
      </c>
      <c r="C138" s="786"/>
      <c r="D138" s="94"/>
      <c r="E138" s="787"/>
    </row>
    <row r="139" spans="1:9" s="48" customFormat="1" ht="12" customHeight="1" thickBot="1" x14ac:dyDescent="0.25">
      <c r="A139" s="26" t="s">
        <v>57</v>
      </c>
      <c r="B139" s="50" t="s">
        <v>333</v>
      </c>
      <c r="C139" s="767">
        <f>+C140+C141+C142+C143</f>
        <v>99660800</v>
      </c>
      <c r="D139" s="98">
        <f>+D140+D141+D142+D143</f>
        <v>99660800</v>
      </c>
      <c r="E139" s="768">
        <f>E142</f>
        <v>99660800</v>
      </c>
    </row>
    <row r="140" spans="1:9" s="48" customFormat="1" ht="12" customHeight="1" x14ac:dyDescent="0.2">
      <c r="A140" s="162" t="s">
        <v>108</v>
      </c>
      <c r="B140" s="7" t="s">
        <v>334</v>
      </c>
      <c r="C140" s="786"/>
      <c r="D140" s="94"/>
      <c r="E140" s="787"/>
    </row>
    <row r="141" spans="1:9" s="48" customFormat="1" ht="12" customHeight="1" x14ac:dyDescent="0.2">
      <c r="A141" s="162" t="s">
        <v>109</v>
      </c>
      <c r="B141" s="7" t="s">
        <v>344</v>
      </c>
      <c r="C141" s="786"/>
      <c r="D141" s="94"/>
      <c r="E141" s="787"/>
    </row>
    <row r="142" spans="1:9" s="48" customFormat="1" ht="12" customHeight="1" x14ac:dyDescent="0.2">
      <c r="A142" s="162" t="s">
        <v>245</v>
      </c>
      <c r="B142" s="7" t="s">
        <v>881</v>
      </c>
      <c r="C142" s="786">
        <v>99660800</v>
      </c>
      <c r="D142" s="94">
        <v>99660800</v>
      </c>
      <c r="E142" s="787">
        <v>99660800</v>
      </c>
    </row>
    <row r="143" spans="1:9" ht="12.75" customHeight="1" thickBot="1" x14ac:dyDescent="0.25">
      <c r="A143" s="171" t="s">
        <v>246</v>
      </c>
      <c r="B143" s="5" t="s">
        <v>336</v>
      </c>
      <c r="C143" s="786"/>
      <c r="D143" s="94"/>
      <c r="E143" s="787"/>
    </row>
    <row r="144" spans="1:9" ht="12" customHeight="1" thickBot="1" x14ac:dyDescent="0.25">
      <c r="A144" s="26" t="s">
        <v>58</v>
      </c>
      <c r="B144" s="50" t="s">
        <v>337</v>
      </c>
      <c r="C144" s="790">
        <f>+C145+C146+C147+C148</f>
        <v>0</v>
      </c>
      <c r="D144" s="101">
        <f>+D145+D146+D147+D148</f>
        <v>0</v>
      </c>
      <c r="E144" s="791"/>
    </row>
    <row r="145" spans="1:5" ht="15" customHeight="1" x14ac:dyDescent="0.2">
      <c r="A145" s="162" t="s">
        <v>149</v>
      </c>
      <c r="B145" s="7" t="s">
        <v>338</v>
      </c>
      <c r="C145" s="786"/>
      <c r="D145" s="94"/>
      <c r="E145" s="787"/>
    </row>
    <row r="146" spans="1:5" x14ac:dyDescent="0.2">
      <c r="A146" s="162" t="s">
        <v>150</v>
      </c>
      <c r="B146" s="7" t="s">
        <v>339</v>
      </c>
      <c r="C146" s="786"/>
      <c r="D146" s="94"/>
      <c r="E146" s="787"/>
    </row>
    <row r="147" spans="1:5" ht="15" customHeight="1" x14ac:dyDescent="0.2">
      <c r="A147" s="162" t="s">
        <v>172</v>
      </c>
      <c r="B147" s="7" t="s">
        <v>340</v>
      </c>
      <c r="C147" s="786"/>
      <c r="D147" s="94"/>
      <c r="E147" s="787"/>
    </row>
    <row r="148" spans="1:5" ht="14.25" customHeight="1" thickBot="1" x14ac:dyDescent="0.25">
      <c r="A148" s="162" t="s">
        <v>248</v>
      </c>
      <c r="B148" s="7" t="s">
        <v>341</v>
      </c>
      <c r="C148" s="786"/>
      <c r="D148" s="94"/>
      <c r="E148" s="787"/>
    </row>
    <row r="149" spans="1:5" ht="13.5" thickBot="1" x14ac:dyDescent="0.25">
      <c r="A149" s="26" t="s">
        <v>59</v>
      </c>
      <c r="B149" s="50" t="s">
        <v>342</v>
      </c>
      <c r="C149" s="792">
        <f>+C130+C134+C139+C144</f>
        <v>99660800</v>
      </c>
      <c r="D149" s="159">
        <f>+D130+D134+D139+D144</f>
        <v>99660800</v>
      </c>
      <c r="E149" s="793">
        <f>E139</f>
        <v>99660800</v>
      </c>
    </row>
    <row r="150" spans="1:5" ht="13.5" thickBot="1" x14ac:dyDescent="0.25">
      <c r="A150" s="995"/>
      <c r="B150" s="400" t="s">
        <v>949</v>
      </c>
      <c r="C150" s="997"/>
      <c r="D150" s="996"/>
      <c r="E150" s="998"/>
    </row>
    <row r="151" spans="1:5" ht="13.5" thickBot="1" x14ac:dyDescent="0.25">
      <c r="A151" s="173" t="s">
        <v>60</v>
      </c>
      <c r="B151" s="135" t="s">
        <v>343</v>
      </c>
      <c r="C151" s="792">
        <f>+C129+C149</f>
        <v>99660800</v>
      </c>
      <c r="D151" s="159">
        <f>+D129+D149</f>
        <v>99660800</v>
      </c>
      <c r="E151" s="793">
        <f>E149</f>
        <v>99660800</v>
      </c>
    </row>
    <row r="152" spans="1:5" ht="16.5" customHeight="1" thickBot="1" x14ac:dyDescent="0.25">
      <c r="C152" s="794"/>
      <c r="D152" s="795"/>
      <c r="E152" s="796"/>
    </row>
    <row r="153" spans="1:5" ht="13.5" thickBot="1" x14ac:dyDescent="0.25">
      <c r="A153" s="81" t="s">
        <v>167</v>
      </c>
      <c r="B153" s="82"/>
      <c r="C153" s="797"/>
      <c r="D153" s="798"/>
      <c r="E153" s="799"/>
    </row>
    <row r="154" spans="1:5" ht="13.5" thickBot="1" x14ac:dyDescent="0.25">
      <c r="A154" s="81" t="s">
        <v>168</v>
      </c>
      <c r="B154" s="82"/>
      <c r="C154" s="797"/>
      <c r="D154" s="49"/>
      <c r="E154" s="799"/>
    </row>
  </sheetData>
  <sheetProtection formatCells="0"/>
  <phoneticPr fontId="24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53" orientation="portrait" verticalDpi="300" r:id="rId1"/>
  <headerFooter alignWithMargins="0"/>
  <rowBreaks count="1" manualBreakCount="1">
    <brk id="93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92D050"/>
  </sheetPr>
  <dimension ref="A1:F64"/>
  <sheetViews>
    <sheetView topLeftCell="A16" zoomScaleNormal="100" workbookViewId="0">
      <selection activeCell="E46" sqref="E46:E48"/>
    </sheetView>
  </sheetViews>
  <sheetFormatPr defaultRowHeight="12.75" x14ac:dyDescent="0.2"/>
  <cols>
    <col min="1" max="1" width="13.5" style="600" customWidth="1"/>
    <col min="2" max="2" width="64" style="2" customWidth="1"/>
    <col min="3" max="3" width="16.83203125" style="2" customWidth="1"/>
    <col min="4" max="4" width="16.5" style="2" bestFit="1" customWidth="1"/>
    <col min="5" max="5" width="16.83203125" style="2" customWidth="1"/>
    <col min="6" max="6" width="12.33203125" style="2" customWidth="1"/>
    <col min="7" max="16384" width="9.33203125" style="2"/>
  </cols>
  <sheetData>
    <row r="1" spans="1:6" s="1" customFormat="1" ht="21" customHeight="1" x14ac:dyDescent="0.2">
      <c r="A1" s="62"/>
      <c r="B1" s="63"/>
      <c r="C1" s="83"/>
      <c r="D1" s="83" t="s">
        <v>1024</v>
      </c>
      <c r="E1" s="63"/>
      <c r="F1" s="801"/>
    </row>
    <row r="2" spans="1:6" s="44" customFormat="1" ht="25.5" customHeight="1" thickBot="1" x14ac:dyDescent="0.25">
      <c r="A2" s="62"/>
      <c r="B2" s="63"/>
      <c r="C2" s="63"/>
      <c r="D2" s="181"/>
      <c r="E2" s="63"/>
      <c r="F2" s="181"/>
    </row>
    <row r="3" spans="1:6" s="44" customFormat="1" ht="36" x14ac:dyDescent="0.2">
      <c r="A3" s="139" t="s">
        <v>165</v>
      </c>
      <c r="B3" s="118" t="s">
        <v>406</v>
      </c>
      <c r="C3" s="133"/>
      <c r="D3" s="133"/>
      <c r="E3" s="133"/>
      <c r="F3" s="133" t="s">
        <v>90</v>
      </c>
    </row>
    <row r="4" spans="1:6" s="45" customFormat="1" ht="15.95" customHeight="1" thickBot="1" x14ac:dyDescent="0.25">
      <c r="A4" s="174" t="s">
        <v>164</v>
      </c>
      <c r="B4" s="119" t="s">
        <v>371</v>
      </c>
      <c r="C4" s="134"/>
      <c r="D4" s="134"/>
      <c r="E4" s="134"/>
      <c r="F4" s="134"/>
    </row>
    <row r="5" spans="1:6" ht="14.25" thickBot="1" x14ac:dyDescent="0.3">
      <c r="A5" s="439"/>
      <c r="B5" s="64"/>
      <c r="C5" s="65"/>
      <c r="D5" s="440"/>
      <c r="E5" s="65"/>
      <c r="F5" s="440"/>
    </row>
    <row r="6" spans="1:6" s="39" customFormat="1" ht="12.95" customHeight="1" thickBot="1" x14ac:dyDescent="0.25">
      <c r="A6" s="140" t="s">
        <v>166</v>
      </c>
      <c r="B6" s="66" t="s">
        <v>83</v>
      </c>
      <c r="C6" s="67" t="s">
        <v>850</v>
      </c>
      <c r="D6" s="67" t="s">
        <v>991</v>
      </c>
      <c r="E6" s="67" t="s">
        <v>794</v>
      </c>
      <c r="F6" s="67" t="s">
        <v>795</v>
      </c>
    </row>
    <row r="7" spans="1:6" s="39" customFormat="1" ht="15.95" customHeight="1" thickBot="1" x14ac:dyDescent="0.25">
      <c r="A7" s="58">
        <v>1</v>
      </c>
      <c r="B7" s="59">
        <v>2</v>
      </c>
      <c r="C7" s="60">
        <v>3</v>
      </c>
      <c r="D7" s="60">
        <v>4</v>
      </c>
      <c r="E7" s="60">
        <v>5</v>
      </c>
      <c r="F7" s="60">
        <v>6</v>
      </c>
    </row>
    <row r="8" spans="1:6" s="46" customFormat="1" ht="12" customHeight="1" thickBot="1" x14ac:dyDescent="0.25">
      <c r="A8" s="68"/>
      <c r="B8" s="69" t="s">
        <v>85</v>
      </c>
      <c r="C8" s="70"/>
      <c r="D8" s="70"/>
      <c r="E8" s="70"/>
      <c r="F8" s="70"/>
    </row>
    <row r="9" spans="1:6" s="46" customFormat="1" ht="12" customHeight="1" thickBot="1" x14ac:dyDescent="0.25">
      <c r="A9" s="58" t="s">
        <v>51</v>
      </c>
      <c r="B9" s="71" t="s">
        <v>372</v>
      </c>
      <c r="C9" s="104">
        <f>SUM(C10:C19)</f>
        <v>3300200</v>
      </c>
      <c r="D9" s="104">
        <v>5561505</v>
      </c>
      <c r="E9" s="104">
        <v>5561505</v>
      </c>
      <c r="F9" s="104">
        <f>E9*100/D9</f>
        <v>100</v>
      </c>
    </row>
    <row r="10" spans="1:6" s="46" customFormat="1" ht="12" customHeight="1" thickBot="1" x14ac:dyDescent="0.25">
      <c r="A10" s="175" t="s">
        <v>110</v>
      </c>
      <c r="B10" s="8" t="s">
        <v>222</v>
      </c>
      <c r="C10" s="633">
        <f>'[1]14. sz. mell'!C10+'[1]9.2.2. sz.  mell'!C9+'[1]15. sz. mell'!C10</f>
        <v>0</v>
      </c>
      <c r="D10" s="633">
        <v>400000</v>
      </c>
      <c r="E10" s="633">
        <v>400000</v>
      </c>
      <c r="F10" s="104"/>
    </row>
    <row r="11" spans="1:6" s="46" customFormat="1" ht="12" customHeight="1" thickBot="1" x14ac:dyDescent="0.25">
      <c r="A11" s="176" t="s">
        <v>111</v>
      </c>
      <c r="B11" s="6" t="s">
        <v>223</v>
      </c>
      <c r="C11" s="633">
        <v>3300200</v>
      </c>
      <c r="D11" s="633">
        <v>3232708</v>
      </c>
      <c r="E11" s="633">
        <v>3232708</v>
      </c>
      <c r="F11" s="104">
        <f t="shared" ref="F11:F41" si="0">E11*100/D11</f>
        <v>100</v>
      </c>
    </row>
    <row r="12" spans="1:6" s="46" customFormat="1" ht="12" customHeight="1" thickBot="1" x14ac:dyDescent="0.25">
      <c r="A12" s="176" t="s">
        <v>112</v>
      </c>
      <c r="B12" s="6" t="s">
        <v>224</v>
      </c>
      <c r="C12" s="633">
        <f>'[1]14. sz. mell'!C12+'[1]9.2.2. sz.  mell'!C11+'[1]15. sz. mell'!C12</f>
        <v>0</v>
      </c>
      <c r="D12" s="633"/>
      <c r="E12" s="633"/>
      <c r="F12" s="104"/>
    </row>
    <row r="13" spans="1:6" s="46" customFormat="1" ht="12" customHeight="1" thickBot="1" x14ac:dyDescent="0.25">
      <c r="A13" s="176" t="s">
        <v>113</v>
      </c>
      <c r="B13" s="6" t="s">
        <v>225</v>
      </c>
      <c r="C13" s="633">
        <f>'[1]14. sz. mell'!C13+'[1]9.2.2. sz.  mell'!C12+'[1]15. sz. mell'!C13</f>
        <v>0</v>
      </c>
      <c r="D13" s="633"/>
      <c r="E13" s="633"/>
      <c r="F13" s="104"/>
    </row>
    <row r="14" spans="1:6" s="46" customFormat="1" ht="12" customHeight="1" thickBot="1" x14ac:dyDescent="0.25">
      <c r="A14" s="176" t="s">
        <v>130</v>
      </c>
      <c r="B14" s="6" t="s">
        <v>226</v>
      </c>
      <c r="C14" s="633">
        <f>'[1]14. sz. mell'!C14+'[1]9.2.2. sz.  mell'!C13+'[1]15. sz. mell'!C14</f>
        <v>0</v>
      </c>
      <c r="D14" s="633"/>
      <c r="E14" s="633"/>
      <c r="F14" s="104"/>
    </row>
    <row r="15" spans="1:6" s="46" customFormat="1" ht="12" customHeight="1" thickBot="1" x14ac:dyDescent="0.25">
      <c r="A15" s="176" t="s">
        <v>114</v>
      </c>
      <c r="B15" s="6" t="s">
        <v>373</v>
      </c>
      <c r="C15" s="633">
        <f>'[1]14. sz. mell'!C15+'[1]9.2.2. sz.  mell'!C14+'[1]15. sz. mell'!C15</f>
        <v>0</v>
      </c>
      <c r="D15" s="633"/>
      <c r="E15" s="633"/>
      <c r="F15" s="104"/>
    </row>
    <row r="16" spans="1:6" s="46" customFormat="1" ht="12" customHeight="1" thickBot="1" x14ac:dyDescent="0.25">
      <c r="A16" s="176" t="s">
        <v>115</v>
      </c>
      <c r="B16" s="5" t="s">
        <v>374</v>
      </c>
      <c r="C16" s="633">
        <f>'[1]14. sz. mell'!C16+'[1]9.2.2. sz.  mell'!C15+'[1]15. sz. mell'!C16</f>
        <v>0</v>
      </c>
      <c r="D16" s="633"/>
      <c r="E16" s="633"/>
      <c r="F16" s="104"/>
    </row>
    <row r="17" spans="1:6" s="47" customFormat="1" ht="12" customHeight="1" thickBot="1" x14ac:dyDescent="0.25">
      <c r="A17" s="176" t="s">
        <v>122</v>
      </c>
      <c r="B17" s="6" t="s">
        <v>229</v>
      </c>
      <c r="C17" s="633">
        <f>'[1]14. sz. mell'!C17+'[1]9.2.2. sz.  mell'!C16+'[1]15. sz. mell'!C17</f>
        <v>0</v>
      </c>
      <c r="D17" s="633"/>
      <c r="E17" s="633"/>
      <c r="F17" s="104"/>
    </row>
    <row r="18" spans="1:6" s="47" customFormat="1" ht="12" customHeight="1" thickBot="1" x14ac:dyDescent="0.25">
      <c r="A18" s="176" t="s">
        <v>123</v>
      </c>
      <c r="B18" s="6" t="s">
        <v>230</v>
      </c>
      <c r="C18" s="633">
        <f>'[1]14. sz. mell'!C18+'[1]9.2.2. sz.  mell'!C17+'[1]15. sz. mell'!C18</f>
        <v>0</v>
      </c>
      <c r="D18" s="633"/>
      <c r="E18" s="633"/>
      <c r="F18" s="104"/>
    </row>
    <row r="19" spans="1:6" s="46" customFormat="1" ht="12" customHeight="1" thickBot="1" x14ac:dyDescent="0.25">
      <c r="A19" s="176" t="s">
        <v>124</v>
      </c>
      <c r="B19" s="5" t="s">
        <v>231</v>
      </c>
      <c r="C19" s="125">
        <f>'[1]14. sz. mell'!C19+'[1]9.2.2. sz.  mell'!C18+'[1]15. sz. mell'!C19</f>
        <v>0</v>
      </c>
      <c r="D19" s="633">
        <v>1928797</v>
      </c>
      <c r="E19" s="125">
        <v>1928797</v>
      </c>
      <c r="F19" s="104">
        <f t="shared" si="0"/>
        <v>100</v>
      </c>
    </row>
    <row r="20" spans="1:6" s="47" customFormat="1" ht="12" customHeight="1" thickBot="1" x14ac:dyDescent="0.25">
      <c r="A20" s="58" t="s">
        <v>52</v>
      </c>
      <c r="B20" s="802" t="s">
        <v>375</v>
      </c>
      <c r="C20" s="803">
        <f>'[1]14. sz. mell'!C20+'[1]9.2.2. sz.  mell'!C19+'[1]15. sz. mell'!C20</f>
        <v>0</v>
      </c>
      <c r="D20" s="104"/>
      <c r="E20" s="803">
        <f>'[1]14. sz. mell'!E20+'[1]9.2.2. sz.  mell'!E19+'[1]15. sz. mell'!E20</f>
        <v>0</v>
      </c>
      <c r="F20" s="104"/>
    </row>
    <row r="21" spans="1:6" s="47" customFormat="1" ht="12" customHeight="1" thickBot="1" x14ac:dyDescent="0.25">
      <c r="A21" s="176" t="s">
        <v>116</v>
      </c>
      <c r="B21" s="7" t="s">
        <v>197</v>
      </c>
      <c r="C21" s="633">
        <f>'[1]14. sz. mell'!C21+'[1]9.2.2. sz.  mell'!C20+'[1]15. sz. mell'!C21</f>
        <v>0</v>
      </c>
      <c r="D21" s="633"/>
      <c r="E21" s="633">
        <f>'[1]14. sz. mell'!E21+'[1]9.2.2. sz.  mell'!E20+'[1]15. sz. mell'!E21</f>
        <v>0</v>
      </c>
      <c r="F21" s="104"/>
    </row>
    <row r="22" spans="1:6" s="47" customFormat="1" ht="12" customHeight="1" thickBot="1" x14ac:dyDescent="0.25">
      <c r="A22" s="176" t="s">
        <v>117</v>
      </c>
      <c r="B22" s="6" t="s">
        <v>376</v>
      </c>
      <c r="C22" s="633">
        <f>'[1]14. sz. mell'!C22+'[1]9.2.2. sz.  mell'!C21+'[1]15. sz. mell'!C22</f>
        <v>0</v>
      </c>
      <c r="D22" s="633"/>
      <c r="E22" s="633">
        <f>'[1]14. sz. mell'!E22+'[1]9.2.2. sz.  mell'!E21+'[1]15. sz. mell'!E22</f>
        <v>0</v>
      </c>
      <c r="F22" s="104"/>
    </row>
    <row r="23" spans="1:6" s="47" customFormat="1" ht="12" customHeight="1" thickBot="1" x14ac:dyDescent="0.25">
      <c r="A23" s="176" t="s">
        <v>118</v>
      </c>
      <c r="B23" s="6" t="s">
        <v>377</v>
      </c>
      <c r="C23" s="633">
        <f>'[1]14. sz. mell'!C23+'[1]9.2.2. sz.  mell'!C22+'[1]15. sz. mell'!C23</f>
        <v>0</v>
      </c>
      <c r="D23" s="633"/>
      <c r="E23" s="633">
        <f>'[1]14. sz. mell'!E23+'[1]9.2.2. sz.  mell'!E22+'[1]15. sz. mell'!E23</f>
        <v>0</v>
      </c>
      <c r="F23" s="104"/>
    </row>
    <row r="24" spans="1:6" s="47" customFormat="1" ht="12" customHeight="1" thickBot="1" x14ac:dyDescent="0.25">
      <c r="A24" s="176" t="s">
        <v>119</v>
      </c>
      <c r="B24" s="6" t="s">
        <v>45</v>
      </c>
      <c r="C24" s="125">
        <f>'[1]14. sz. mell'!C24+'[1]9.2.2. sz.  mell'!C23+'[1]15. sz. mell'!C24</f>
        <v>0</v>
      </c>
      <c r="D24" s="633"/>
      <c r="E24" s="125">
        <f>'[1]14. sz. mell'!E24+'[1]9.2.2. sz.  mell'!E23+'[1]15. sz. mell'!E24</f>
        <v>0</v>
      </c>
      <c r="F24" s="104"/>
    </row>
    <row r="25" spans="1:6" s="47" customFormat="1" ht="12" customHeight="1" thickBot="1" x14ac:dyDescent="0.25">
      <c r="A25" s="61" t="s">
        <v>53</v>
      </c>
      <c r="B25" s="262" t="s">
        <v>142</v>
      </c>
      <c r="C25" s="803">
        <f>'[1]14. sz. mell'!C25+'[1]9.2.2. sz.  mell'!C24+'[1]15. sz. mell'!C25</f>
        <v>0</v>
      </c>
      <c r="D25" s="117"/>
      <c r="E25" s="803">
        <f>'[1]14. sz. mell'!E25+'[1]9.2.2. sz.  mell'!E24+'[1]15. sz. mell'!E25</f>
        <v>0</v>
      </c>
      <c r="F25" s="104"/>
    </row>
    <row r="26" spans="1:6" s="47" customFormat="1" ht="12" customHeight="1" thickBot="1" x14ac:dyDescent="0.25">
      <c r="A26" s="61" t="s">
        <v>54</v>
      </c>
      <c r="B26" s="262" t="s">
        <v>378</v>
      </c>
      <c r="C26" s="803">
        <f>'[1]14. sz. mell'!C26+'[1]9.2.2. sz.  mell'!C25+'[1]15. sz. mell'!C26</f>
        <v>0</v>
      </c>
      <c r="D26" s="104"/>
      <c r="E26" s="803">
        <f>'[1]14. sz. mell'!E26+'[1]9.2.2. sz.  mell'!E25+'[1]15. sz. mell'!E26</f>
        <v>0</v>
      </c>
      <c r="F26" s="104"/>
    </row>
    <row r="27" spans="1:6" s="47" customFormat="1" ht="12" customHeight="1" thickBot="1" x14ac:dyDescent="0.25">
      <c r="A27" s="177" t="s">
        <v>207</v>
      </c>
      <c r="B27" s="178" t="s">
        <v>376</v>
      </c>
      <c r="C27" s="633">
        <f>'[1]14. sz. mell'!C27+'[1]9.2.2. sz.  mell'!C26+'[1]15. sz. mell'!C27</f>
        <v>0</v>
      </c>
      <c r="D27" s="633"/>
      <c r="E27" s="633">
        <f>'[1]14. sz. mell'!E27+'[1]9.2.2. sz.  mell'!E26+'[1]15. sz. mell'!E27</f>
        <v>0</v>
      </c>
      <c r="F27" s="104"/>
    </row>
    <row r="28" spans="1:6" s="47" customFormat="1" ht="12" customHeight="1" thickBot="1" x14ac:dyDescent="0.25">
      <c r="A28" s="177" t="s">
        <v>210</v>
      </c>
      <c r="B28" s="179" t="s">
        <v>379</v>
      </c>
      <c r="C28" s="633">
        <f>'[1]14. sz. mell'!C28+'[1]9.2.2. sz.  mell'!C27+'[1]15. sz. mell'!C28</f>
        <v>0</v>
      </c>
      <c r="D28" s="633"/>
      <c r="E28" s="633">
        <f>'[1]14. sz. mell'!E28+'[1]9.2.2. sz.  mell'!E27+'[1]15. sz. mell'!E28</f>
        <v>0</v>
      </c>
      <c r="F28" s="104"/>
    </row>
    <row r="29" spans="1:6" s="47" customFormat="1" ht="12" customHeight="1" thickBot="1" x14ac:dyDescent="0.25">
      <c r="A29" s="176" t="s">
        <v>211</v>
      </c>
      <c r="B29" s="180" t="s">
        <v>380</v>
      </c>
      <c r="C29" s="125">
        <f>'[1]14. sz. mell'!C29+'[1]9.2.2. sz.  mell'!C28+'[1]15. sz. mell'!C29</f>
        <v>0</v>
      </c>
      <c r="D29" s="633"/>
      <c r="E29" s="125">
        <f>'[1]14. sz. mell'!E29+'[1]9.2.2. sz.  mell'!E28+'[1]15. sz. mell'!E29</f>
        <v>0</v>
      </c>
      <c r="F29" s="104"/>
    </row>
    <row r="30" spans="1:6" s="47" customFormat="1" ht="12" customHeight="1" thickBot="1" x14ac:dyDescent="0.25">
      <c r="A30" s="61" t="s">
        <v>55</v>
      </c>
      <c r="B30" s="262" t="s">
        <v>381</v>
      </c>
      <c r="C30" s="803">
        <f>'[1]14. sz. mell'!C30+'[1]9.2.2. sz.  mell'!C29+'[1]15. sz. mell'!C30</f>
        <v>0</v>
      </c>
      <c r="D30" s="104"/>
      <c r="E30" s="803">
        <f>'[1]14. sz. mell'!E30+'[1]9.2.2. sz.  mell'!E29+'[1]15. sz. mell'!E30</f>
        <v>0</v>
      </c>
      <c r="F30" s="104"/>
    </row>
    <row r="31" spans="1:6" s="47" customFormat="1" ht="12" customHeight="1" thickBot="1" x14ac:dyDescent="0.25">
      <c r="A31" s="177" t="s">
        <v>103</v>
      </c>
      <c r="B31" s="178" t="s">
        <v>236</v>
      </c>
      <c r="C31" s="633">
        <f>'[1]14. sz. mell'!C31+'[1]9.2.2. sz.  mell'!C30+'[1]15. sz. mell'!C31</f>
        <v>0</v>
      </c>
      <c r="D31" s="633"/>
      <c r="E31" s="633">
        <f>'[1]14. sz. mell'!E31+'[1]9.2.2. sz.  mell'!E30+'[1]15. sz. mell'!E31</f>
        <v>0</v>
      </c>
      <c r="F31" s="104"/>
    </row>
    <row r="32" spans="1:6" s="47" customFormat="1" ht="12" customHeight="1" thickBot="1" x14ac:dyDescent="0.25">
      <c r="A32" s="177" t="s">
        <v>104</v>
      </c>
      <c r="B32" s="179" t="s">
        <v>237</v>
      </c>
      <c r="C32" s="633">
        <f>'[1]14. sz. mell'!C32+'[1]9.2.2. sz.  mell'!C31+'[1]15. sz. mell'!C32</f>
        <v>0</v>
      </c>
      <c r="D32" s="633"/>
      <c r="E32" s="633">
        <f>'[1]14. sz. mell'!E32+'[1]9.2.2. sz.  mell'!E31+'[1]15. sz. mell'!E32</f>
        <v>0</v>
      </c>
      <c r="F32" s="104"/>
    </row>
    <row r="33" spans="1:6" s="46" customFormat="1" ht="12" customHeight="1" thickBot="1" x14ac:dyDescent="0.25">
      <c r="A33" s="176" t="s">
        <v>105</v>
      </c>
      <c r="B33" s="51" t="s">
        <v>238</v>
      </c>
      <c r="C33" s="125">
        <f>'[1]14. sz. mell'!C33+'[1]9.2.2. sz.  mell'!C32+'[1]15. sz. mell'!C33</f>
        <v>0</v>
      </c>
      <c r="D33" s="633"/>
      <c r="E33" s="125"/>
      <c r="F33" s="104"/>
    </row>
    <row r="34" spans="1:6" s="46" customFormat="1" ht="12" customHeight="1" thickBot="1" x14ac:dyDescent="0.25">
      <c r="A34" s="61" t="s">
        <v>56</v>
      </c>
      <c r="B34" s="262" t="s">
        <v>347</v>
      </c>
      <c r="C34" s="804">
        <f>'[1]14. sz. mell'!C34+'[1]9.2.2. sz.  mell'!C33+'[1]15. sz. mell'!C34</f>
        <v>0</v>
      </c>
      <c r="D34" s="117"/>
      <c r="E34" s="804"/>
      <c r="F34" s="104"/>
    </row>
    <row r="35" spans="1:6" s="46" customFormat="1" ht="12" customHeight="1" thickBot="1" x14ac:dyDescent="0.25">
      <c r="A35" s="61" t="s">
        <v>57</v>
      </c>
      <c r="B35" s="262" t="s">
        <v>382</v>
      </c>
      <c r="C35" s="803">
        <f>'[1]14. sz. mell'!C35+'[1]9.2.2. sz.  mell'!C34+'[1]15. sz. mell'!C35</f>
        <v>0</v>
      </c>
      <c r="D35" s="126"/>
      <c r="E35" s="803"/>
      <c r="F35" s="104"/>
    </row>
    <row r="36" spans="1:6" s="46" customFormat="1" ht="12" customHeight="1" thickBot="1" x14ac:dyDescent="0.25">
      <c r="A36" s="58" t="s">
        <v>58</v>
      </c>
      <c r="B36" s="262" t="s">
        <v>383</v>
      </c>
      <c r="C36" s="805">
        <v>3300200</v>
      </c>
      <c r="D36" s="127">
        <f>D34+D9</f>
        <v>5561505</v>
      </c>
      <c r="E36" s="805">
        <v>5561505</v>
      </c>
      <c r="F36" s="104">
        <f t="shared" si="0"/>
        <v>100</v>
      </c>
    </row>
    <row r="37" spans="1:6" s="46" customFormat="1" ht="12" customHeight="1" thickBot="1" x14ac:dyDescent="0.25">
      <c r="A37" s="72" t="s">
        <v>59</v>
      </c>
      <c r="B37" s="262" t="s">
        <v>384</v>
      </c>
      <c r="C37" s="806">
        <v>99660800</v>
      </c>
      <c r="D37" s="127">
        <v>100280800</v>
      </c>
      <c r="E37" s="806">
        <v>100280800</v>
      </c>
      <c r="F37" s="104">
        <f>E37*100/D37</f>
        <v>100</v>
      </c>
    </row>
    <row r="38" spans="1:6" s="46" customFormat="1" ht="12" customHeight="1" thickBot="1" x14ac:dyDescent="0.25">
      <c r="A38" s="177" t="s">
        <v>385</v>
      </c>
      <c r="B38" s="178" t="s">
        <v>177</v>
      </c>
      <c r="C38" s="633">
        <f>'[1]14. sz. mell'!C38+'[1]9.2.2. sz.  mell'!C37+'[1]15. sz. mell'!C38</f>
        <v>0</v>
      </c>
      <c r="D38" s="633">
        <v>310000</v>
      </c>
      <c r="E38" s="633">
        <v>310000</v>
      </c>
      <c r="F38" s="104">
        <f t="shared" si="0"/>
        <v>100</v>
      </c>
    </row>
    <row r="39" spans="1:6" s="47" customFormat="1" ht="12" customHeight="1" thickBot="1" x14ac:dyDescent="0.25">
      <c r="A39" s="177" t="s">
        <v>386</v>
      </c>
      <c r="B39" s="179" t="s">
        <v>46</v>
      </c>
      <c r="C39" s="633">
        <f>'[1]14. sz. mell'!C39+'[1]9.2.2. sz.  mell'!C38+'[1]15. sz. mell'!C39</f>
        <v>0</v>
      </c>
      <c r="D39" s="633"/>
      <c r="E39" s="633"/>
      <c r="F39" s="104"/>
    </row>
    <row r="40" spans="1:6" s="47" customFormat="1" ht="12" customHeight="1" thickBot="1" x14ac:dyDescent="0.25">
      <c r="A40" s="176" t="s">
        <v>387</v>
      </c>
      <c r="B40" s="51" t="s">
        <v>388</v>
      </c>
      <c r="C40" s="125">
        <v>99660800</v>
      </c>
      <c r="D40" s="633">
        <v>99970800</v>
      </c>
      <c r="E40" s="125">
        <v>99970800</v>
      </c>
      <c r="F40" s="104">
        <f t="shared" si="0"/>
        <v>100</v>
      </c>
    </row>
    <row r="41" spans="1:6" s="47" customFormat="1" ht="15" customHeight="1" thickBot="1" x14ac:dyDescent="0.25">
      <c r="A41" s="72" t="s">
        <v>60</v>
      </c>
      <c r="B41" s="807" t="s">
        <v>389</v>
      </c>
      <c r="C41" s="808">
        <v>102961000</v>
      </c>
      <c r="D41" s="130">
        <f>D36+D37</f>
        <v>105842305</v>
      </c>
      <c r="E41" s="808">
        <v>105842305</v>
      </c>
      <c r="F41" s="104">
        <f t="shared" si="0"/>
        <v>100</v>
      </c>
    </row>
    <row r="42" spans="1:6" s="47" customFormat="1" ht="15" customHeight="1" x14ac:dyDescent="0.2">
      <c r="A42" s="74"/>
      <c r="B42" s="75"/>
      <c r="C42" s="128"/>
      <c r="D42" s="128"/>
      <c r="E42" s="128"/>
      <c r="F42" s="128"/>
    </row>
    <row r="43" spans="1:6" ht="13.5" thickBot="1" x14ac:dyDescent="0.25">
      <c r="A43" s="76"/>
      <c r="B43" s="77"/>
      <c r="C43" s="129"/>
      <c r="D43" s="129"/>
      <c r="E43" s="129"/>
      <c r="F43" s="129"/>
    </row>
    <row r="44" spans="1:6" s="39" customFormat="1" ht="16.5" customHeight="1" thickBot="1" x14ac:dyDescent="0.25">
      <c r="A44" s="78"/>
      <c r="B44" s="385" t="s">
        <v>86</v>
      </c>
      <c r="C44" s="130"/>
      <c r="D44" s="130"/>
      <c r="E44" s="130"/>
      <c r="F44" s="130"/>
    </row>
    <row r="45" spans="1:6" s="48" customFormat="1" ht="12" customHeight="1" thickBot="1" x14ac:dyDescent="0.25">
      <c r="A45" s="809" t="s">
        <v>51</v>
      </c>
      <c r="B45" s="400" t="s">
        <v>390</v>
      </c>
      <c r="C45" s="810">
        <f>SUM(C46+C47+C48)</f>
        <v>102961000</v>
      </c>
      <c r="D45" s="810">
        <f>D46+D47+D48+D50</f>
        <v>105477475</v>
      </c>
      <c r="E45" s="810">
        <v>105477475</v>
      </c>
      <c r="F45" s="810"/>
    </row>
    <row r="46" spans="1:6" ht="12" customHeight="1" thickBot="1" x14ac:dyDescent="0.25">
      <c r="A46" s="176" t="s">
        <v>110</v>
      </c>
      <c r="B46" s="7" t="s">
        <v>81</v>
      </c>
      <c r="C46" s="633">
        <v>70456252</v>
      </c>
      <c r="D46" s="633">
        <v>72136613</v>
      </c>
      <c r="E46" s="633">
        <v>72136613</v>
      </c>
      <c r="F46" s="810">
        <f>E46*100/D46</f>
        <v>100</v>
      </c>
    </row>
    <row r="47" spans="1:6" ht="12" customHeight="1" thickBot="1" x14ac:dyDescent="0.25">
      <c r="A47" s="176" t="s">
        <v>111</v>
      </c>
      <c r="B47" s="6" t="s">
        <v>151</v>
      </c>
      <c r="C47" s="633">
        <v>14130696</v>
      </c>
      <c r="D47" s="633">
        <v>14596314</v>
      </c>
      <c r="E47" s="633">
        <v>14596314</v>
      </c>
      <c r="F47" s="810">
        <f t="shared" ref="F47:F58" si="1">E47*100/D47</f>
        <v>100</v>
      </c>
    </row>
    <row r="48" spans="1:6" ht="12" customHeight="1" thickBot="1" x14ac:dyDescent="0.25">
      <c r="A48" s="176" t="s">
        <v>112</v>
      </c>
      <c r="B48" s="6" t="s">
        <v>129</v>
      </c>
      <c r="C48" s="633">
        <v>18374052</v>
      </c>
      <c r="D48" s="633">
        <v>18744548</v>
      </c>
      <c r="E48" s="633">
        <v>18744548</v>
      </c>
      <c r="F48" s="810">
        <f t="shared" si="1"/>
        <v>100</v>
      </c>
    </row>
    <row r="49" spans="1:6" ht="12" customHeight="1" thickBot="1" x14ac:dyDescent="0.25">
      <c r="A49" s="176" t="s">
        <v>113</v>
      </c>
      <c r="B49" s="6" t="s">
        <v>152</v>
      </c>
      <c r="C49" s="42"/>
      <c r="D49" s="42"/>
      <c r="E49" s="42"/>
      <c r="F49" s="810"/>
    </row>
    <row r="50" spans="1:6" ht="12" customHeight="1" thickBot="1" x14ac:dyDescent="0.25">
      <c r="A50" s="176" t="s">
        <v>130</v>
      </c>
      <c r="B50" s="6" t="s">
        <v>153</v>
      </c>
      <c r="C50" s="42"/>
      <c r="D50" s="42"/>
      <c r="E50" s="42"/>
      <c r="F50" s="810"/>
    </row>
    <row r="51" spans="1:6" ht="12" customHeight="1" thickBot="1" x14ac:dyDescent="0.25">
      <c r="A51" s="61" t="s">
        <v>52</v>
      </c>
      <c r="B51" s="50" t="s">
        <v>391</v>
      </c>
      <c r="C51" s="104">
        <f>SUM(C52:C54)</f>
        <v>0</v>
      </c>
      <c r="D51" s="104">
        <f>D52</f>
        <v>364830</v>
      </c>
      <c r="E51" s="104">
        <v>364830</v>
      </c>
      <c r="F51" s="810"/>
    </row>
    <row r="52" spans="1:6" s="48" customFormat="1" ht="12" customHeight="1" thickBot="1" x14ac:dyDescent="0.25">
      <c r="A52" s="176" t="s">
        <v>116</v>
      </c>
      <c r="B52" s="7" t="s">
        <v>171</v>
      </c>
      <c r="C52" s="633"/>
      <c r="D52" s="633">
        <v>364830</v>
      </c>
      <c r="E52" s="633">
        <v>364830</v>
      </c>
      <c r="F52" s="810"/>
    </row>
    <row r="53" spans="1:6" ht="12" customHeight="1" thickBot="1" x14ac:dyDescent="0.25">
      <c r="A53" s="176" t="s">
        <v>117</v>
      </c>
      <c r="B53" s="6" t="s">
        <v>155</v>
      </c>
      <c r="C53" s="42"/>
      <c r="D53" s="42"/>
      <c r="E53" s="42"/>
      <c r="F53" s="810"/>
    </row>
    <row r="54" spans="1:6" ht="12" customHeight="1" thickBot="1" x14ac:dyDescent="0.25">
      <c r="A54" s="176" t="s">
        <v>118</v>
      </c>
      <c r="B54" s="6" t="s">
        <v>87</v>
      </c>
      <c r="C54" s="42"/>
      <c r="D54" s="42"/>
      <c r="E54" s="42"/>
      <c r="F54" s="810"/>
    </row>
    <row r="55" spans="1:6" ht="12" customHeight="1" thickBot="1" x14ac:dyDescent="0.25">
      <c r="A55" s="1001" t="s">
        <v>119</v>
      </c>
      <c r="B55" s="10" t="s">
        <v>47</v>
      </c>
      <c r="C55" s="1002"/>
      <c r="D55" s="1002"/>
      <c r="E55" s="1002"/>
      <c r="F55" s="810"/>
    </row>
    <row r="56" spans="1:6" ht="12" customHeight="1" thickBot="1" x14ac:dyDescent="0.25">
      <c r="A56" s="1003"/>
      <c r="B56" s="1004" t="s">
        <v>950</v>
      </c>
      <c r="C56" s="1005"/>
      <c r="D56" s="1005"/>
      <c r="E56" s="1005"/>
      <c r="F56" s="810"/>
    </row>
    <row r="57" spans="1:6" ht="12" customHeight="1" thickBot="1" x14ac:dyDescent="0.25">
      <c r="A57" s="1003"/>
      <c r="B57" s="1004" t="s">
        <v>947</v>
      </c>
      <c r="C57" s="1005"/>
      <c r="D57" s="1005"/>
      <c r="E57" s="1005"/>
      <c r="F57" s="810"/>
    </row>
    <row r="58" spans="1:6" ht="12" customHeight="1" thickBot="1" x14ac:dyDescent="0.25">
      <c r="A58" s="61" t="s">
        <v>53</v>
      </c>
      <c r="B58" s="80" t="s">
        <v>392</v>
      </c>
      <c r="C58" s="131">
        <f>+C45+C51</f>
        <v>102961000</v>
      </c>
      <c r="D58" s="131">
        <f>+D45+D51</f>
        <v>105842305</v>
      </c>
      <c r="E58" s="131">
        <v>105842305</v>
      </c>
      <c r="F58" s="810">
        <f t="shared" si="1"/>
        <v>100</v>
      </c>
    </row>
    <row r="59" spans="1:6" ht="12" customHeight="1" thickBot="1" x14ac:dyDescent="0.25">
      <c r="C59" s="132"/>
      <c r="D59" s="132"/>
      <c r="E59" s="132"/>
      <c r="F59" s="132"/>
    </row>
    <row r="60" spans="1:6" ht="12" customHeight="1" thickBot="1" x14ac:dyDescent="0.25">
      <c r="A60" s="81" t="s">
        <v>882</v>
      </c>
      <c r="B60" s="82"/>
      <c r="C60" s="49">
        <v>21</v>
      </c>
      <c r="D60" s="49">
        <v>21</v>
      </c>
      <c r="E60" s="49">
        <v>21</v>
      </c>
      <c r="F60" s="49"/>
    </row>
    <row r="61" spans="1:6" ht="15" customHeight="1" thickBot="1" x14ac:dyDescent="0.25">
      <c r="A61" s="81" t="s">
        <v>168</v>
      </c>
      <c r="B61" s="82"/>
      <c r="C61" s="49">
        <v>0</v>
      </c>
      <c r="D61" s="49">
        <v>0</v>
      </c>
      <c r="E61" s="49">
        <v>0</v>
      </c>
      <c r="F61" s="49">
        <v>0</v>
      </c>
    </row>
    <row r="62" spans="1:6" ht="15.75" x14ac:dyDescent="0.25">
      <c r="A62" s="136"/>
      <c r="B62" s="136"/>
      <c r="C62" s="31"/>
      <c r="E62" s="31"/>
    </row>
    <row r="63" spans="1:6" ht="15" customHeight="1" x14ac:dyDescent="0.2"/>
    <row r="64" spans="1:6" ht="14.25" customHeight="1" x14ac:dyDescent="0.2"/>
  </sheetData>
  <sheetProtection formatCells="0"/>
  <phoneticPr fontId="24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68" orientation="portrait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92D050"/>
  </sheetPr>
  <dimension ref="A1:F62"/>
  <sheetViews>
    <sheetView topLeftCell="A16" zoomScaleNormal="100" workbookViewId="0">
      <selection activeCell="E46" sqref="E46:E48"/>
    </sheetView>
  </sheetViews>
  <sheetFormatPr defaultRowHeight="12.75" x14ac:dyDescent="0.2"/>
  <cols>
    <col min="1" max="1" width="13" style="600" customWidth="1"/>
    <col min="2" max="2" width="68.33203125" style="2" customWidth="1"/>
    <col min="3" max="3" width="16.83203125" style="2" customWidth="1"/>
    <col min="4" max="4" width="16.5" style="2" bestFit="1" customWidth="1"/>
    <col min="5" max="5" width="16.83203125" style="2" customWidth="1"/>
    <col min="6" max="16384" width="9.33203125" style="2"/>
  </cols>
  <sheetData>
    <row r="1" spans="1:6" s="1" customFormat="1" ht="21" customHeight="1" x14ac:dyDescent="0.2">
      <c r="A1" s="62"/>
      <c r="B1" s="63"/>
      <c r="C1" s="83"/>
      <c r="D1" s="83" t="s">
        <v>1060</v>
      </c>
      <c r="E1" s="63"/>
    </row>
    <row r="2" spans="1:6" s="44" customFormat="1" ht="25.5" customHeight="1" thickBot="1" x14ac:dyDescent="0.25">
      <c r="A2" s="62"/>
      <c r="B2" s="63"/>
      <c r="C2" s="63"/>
      <c r="D2" s="181"/>
      <c r="E2" s="63"/>
    </row>
    <row r="3" spans="1:6" s="44" customFormat="1" ht="36" x14ac:dyDescent="0.2">
      <c r="A3" s="139" t="s">
        <v>165</v>
      </c>
      <c r="B3" s="118" t="s">
        <v>406</v>
      </c>
      <c r="C3" s="133"/>
      <c r="D3" s="133"/>
      <c r="E3" s="1191"/>
      <c r="F3" s="1191" t="s">
        <v>90</v>
      </c>
    </row>
    <row r="4" spans="1:6" s="45" customFormat="1" ht="15.95" customHeight="1" thickBot="1" x14ac:dyDescent="0.25">
      <c r="A4" s="174" t="s">
        <v>164</v>
      </c>
      <c r="B4" s="119" t="s">
        <v>394</v>
      </c>
      <c r="C4" s="134"/>
      <c r="D4" s="134"/>
      <c r="E4" s="1192"/>
      <c r="F4" s="1192" t="s">
        <v>999</v>
      </c>
    </row>
    <row r="5" spans="1:6" ht="14.25" thickBot="1" x14ac:dyDescent="0.3">
      <c r="A5" s="64"/>
      <c r="B5" s="64"/>
      <c r="C5" s="65"/>
      <c r="D5" s="440"/>
      <c r="E5" s="65"/>
    </row>
    <row r="6" spans="1:6" s="39" customFormat="1" ht="24.75" thickBot="1" x14ac:dyDescent="0.25">
      <c r="A6" s="140" t="s">
        <v>166</v>
      </c>
      <c r="B6" s="66" t="s">
        <v>83</v>
      </c>
      <c r="C6" s="67" t="s">
        <v>850</v>
      </c>
      <c r="D6" s="67" t="s">
        <v>991</v>
      </c>
      <c r="E6" s="67" t="s">
        <v>794</v>
      </c>
      <c r="F6" s="67" t="s">
        <v>795</v>
      </c>
    </row>
    <row r="7" spans="1:6" s="39" customFormat="1" ht="15.95" customHeight="1" thickBot="1" x14ac:dyDescent="0.25">
      <c r="A7" s="58">
        <v>1</v>
      </c>
      <c r="B7" s="59">
        <v>2</v>
      </c>
      <c r="C7" s="60">
        <v>3</v>
      </c>
      <c r="D7" s="60">
        <v>4</v>
      </c>
      <c r="E7" s="60">
        <v>5</v>
      </c>
      <c r="F7" s="60">
        <v>6</v>
      </c>
    </row>
    <row r="8" spans="1:6" s="46" customFormat="1" ht="12" customHeight="1" thickBot="1" x14ac:dyDescent="0.25">
      <c r="A8" s="68"/>
      <c r="B8" s="69" t="s">
        <v>85</v>
      </c>
      <c r="C8" s="70"/>
      <c r="D8" s="70"/>
      <c r="E8" s="70"/>
      <c r="F8" s="70"/>
    </row>
    <row r="9" spans="1:6" s="46" customFormat="1" ht="12" customHeight="1" thickBot="1" x14ac:dyDescent="0.25">
      <c r="A9" s="58" t="s">
        <v>51</v>
      </c>
      <c r="B9" s="71" t="s">
        <v>372</v>
      </c>
      <c r="C9" s="104">
        <f>SUM(C10:C19)</f>
        <v>3300200</v>
      </c>
      <c r="D9" s="104">
        <v>3632708</v>
      </c>
      <c r="E9" s="104">
        <v>3632708</v>
      </c>
      <c r="F9" s="104">
        <f>E9*100/D9</f>
        <v>100</v>
      </c>
    </row>
    <row r="10" spans="1:6" s="46" customFormat="1" ht="12" customHeight="1" thickBot="1" x14ac:dyDescent="0.25">
      <c r="A10" s="175" t="s">
        <v>110</v>
      </c>
      <c r="B10" s="8" t="s">
        <v>222</v>
      </c>
      <c r="C10" s="633">
        <f>'[1]14. sz. mell'!C10+'[1]9.2.2. sz.  mell'!C9+'[1]15. sz. mell'!C10</f>
        <v>0</v>
      </c>
      <c r="D10" s="633">
        <v>400000</v>
      </c>
      <c r="E10" s="633">
        <v>400000</v>
      </c>
      <c r="F10" s="104"/>
    </row>
    <row r="11" spans="1:6" s="46" customFormat="1" ht="12" customHeight="1" thickBot="1" x14ac:dyDescent="0.25">
      <c r="A11" s="176" t="s">
        <v>111</v>
      </c>
      <c r="B11" s="6" t="s">
        <v>223</v>
      </c>
      <c r="C11" s="633">
        <v>3300200</v>
      </c>
      <c r="D11" s="633">
        <v>3232708</v>
      </c>
      <c r="E11" s="633">
        <v>3232708</v>
      </c>
      <c r="F11" s="104">
        <f t="shared" ref="F11:F41" si="0">E11*100/D11</f>
        <v>100</v>
      </c>
    </row>
    <row r="12" spans="1:6" s="46" customFormat="1" ht="12" customHeight="1" thickBot="1" x14ac:dyDescent="0.25">
      <c r="A12" s="176" t="s">
        <v>112</v>
      </c>
      <c r="B12" s="6" t="s">
        <v>224</v>
      </c>
      <c r="C12" s="633">
        <f>'[1]14. sz. mell'!C12+'[1]9.2.2. sz.  mell'!C11+'[1]15. sz. mell'!C12</f>
        <v>0</v>
      </c>
      <c r="D12" s="633"/>
      <c r="E12" s="633"/>
      <c r="F12" s="104"/>
    </row>
    <row r="13" spans="1:6" s="46" customFormat="1" ht="12" customHeight="1" thickBot="1" x14ac:dyDescent="0.25">
      <c r="A13" s="176" t="s">
        <v>113</v>
      </c>
      <c r="B13" s="6" t="s">
        <v>225</v>
      </c>
      <c r="C13" s="633">
        <f>'[1]14. sz. mell'!C13+'[1]9.2.2. sz.  mell'!C12+'[1]15. sz. mell'!C13</f>
        <v>0</v>
      </c>
      <c r="D13" s="633"/>
      <c r="E13" s="633"/>
      <c r="F13" s="104"/>
    </row>
    <row r="14" spans="1:6" s="46" customFormat="1" ht="12" customHeight="1" thickBot="1" x14ac:dyDescent="0.25">
      <c r="A14" s="176" t="s">
        <v>130</v>
      </c>
      <c r="B14" s="6" t="s">
        <v>226</v>
      </c>
      <c r="C14" s="633">
        <f>'[1]14. sz. mell'!C14+'[1]9.2.2. sz.  mell'!C13+'[1]15. sz. mell'!C14</f>
        <v>0</v>
      </c>
      <c r="D14" s="633"/>
      <c r="E14" s="633"/>
      <c r="F14" s="104"/>
    </row>
    <row r="15" spans="1:6" s="46" customFormat="1" ht="12" customHeight="1" thickBot="1" x14ac:dyDescent="0.25">
      <c r="A15" s="176" t="s">
        <v>114</v>
      </c>
      <c r="B15" s="6" t="s">
        <v>373</v>
      </c>
      <c r="C15" s="633">
        <f>'[1]14. sz. mell'!C15+'[1]9.2.2. sz.  mell'!C14+'[1]15. sz. mell'!C15</f>
        <v>0</v>
      </c>
      <c r="D15" s="633"/>
      <c r="E15" s="633"/>
      <c r="F15" s="104"/>
    </row>
    <row r="16" spans="1:6" s="46" customFormat="1" ht="12" customHeight="1" thickBot="1" x14ac:dyDescent="0.25">
      <c r="A16" s="176" t="s">
        <v>115</v>
      </c>
      <c r="B16" s="5" t="s">
        <v>374</v>
      </c>
      <c r="C16" s="633">
        <f>'[1]14. sz. mell'!C16+'[1]9.2.2. sz.  mell'!C15+'[1]15. sz. mell'!C16</f>
        <v>0</v>
      </c>
      <c r="D16" s="633"/>
      <c r="E16" s="633"/>
      <c r="F16" s="104"/>
    </row>
    <row r="17" spans="1:6" s="47" customFormat="1" ht="12" customHeight="1" thickBot="1" x14ac:dyDescent="0.25">
      <c r="A17" s="176" t="s">
        <v>122</v>
      </c>
      <c r="B17" s="6" t="s">
        <v>229</v>
      </c>
      <c r="C17" s="633">
        <f>'[1]14. sz. mell'!C17+'[1]9.2.2. sz.  mell'!C16+'[1]15. sz. mell'!C17</f>
        <v>0</v>
      </c>
      <c r="D17" s="633"/>
      <c r="E17" s="633"/>
      <c r="F17" s="104"/>
    </row>
    <row r="18" spans="1:6" s="47" customFormat="1" ht="12" customHeight="1" thickBot="1" x14ac:dyDescent="0.25">
      <c r="A18" s="176" t="s">
        <v>123</v>
      </c>
      <c r="B18" s="6" t="s">
        <v>230</v>
      </c>
      <c r="C18" s="633">
        <f>'[1]14. sz. mell'!C18+'[1]9.2.2. sz.  mell'!C17+'[1]15. sz. mell'!C18</f>
        <v>0</v>
      </c>
      <c r="D18" s="633"/>
      <c r="E18" s="633"/>
      <c r="F18" s="104"/>
    </row>
    <row r="19" spans="1:6" s="46" customFormat="1" ht="12" customHeight="1" thickBot="1" x14ac:dyDescent="0.25">
      <c r="A19" s="176" t="s">
        <v>124</v>
      </c>
      <c r="B19" s="5" t="s">
        <v>231</v>
      </c>
      <c r="C19" s="125">
        <f>'[1]14. sz. mell'!C19+'[1]9.2.2. sz.  mell'!C18+'[1]15. sz. mell'!C19</f>
        <v>0</v>
      </c>
      <c r="D19" s="633"/>
      <c r="E19" s="633"/>
      <c r="F19" s="104"/>
    </row>
    <row r="20" spans="1:6" s="47" customFormat="1" ht="12" customHeight="1" thickBot="1" x14ac:dyDescent="0.25">
      <c r="A20" s="58" t="s">
        <v>52</v>
      </c>
      <c r="B20" s="71" t="s">
        <v>375</v>
      </c>
      <c r="C20" s="803">
        <f>'[1]14. sz. mell'!C20+'[1]9.2.2. sz.  mell'!C19+'[1]15. sz. mell'!C20</f>
        <v>0</v>
      </c>
      <c r="D20" s="104"/>
      <c r="E20" s="104"/>
      <c r="F20" s="104"/>
    </row>
    <row r="21" spans="1:6" s="47" customFormat="1" ht="12" customHeight="1" thickBot="1" x14ac:dyDescent="0.25">
      <c r="A21" s="176" t="s">
        <v>116</v>
      </c>
      <c r="B21" s="7" t="s">
        <v>197</v>
      </c>
      <c r="C21" s="633">
        <f>'[1]14. sz. mell'!C21+'[1]9.2.2. sz.  mell'!C20+'[1]15. sz. mell'!C21</f>
        <v>0</v>
      </c>
      <c r="D21" s="633"/>
      <c r="E21" s="633"/>
      <c r="F21" s="104"/>
    </row>
    <row r="22" spans="1:6" s="47" customFormat="1" ht="12" customHeight="1" thickBot="1" x14ac:dyDescent="0.25">
      <c r="A22" s="176" t="s">
        <v>117</v>
      </c>
      <c r="B22" s="6" t="s">
        <v>376</v>
      </c>
      <c r="C22" s="633">
        <f>'[1]14. sz. mell'!C22+'[1]9.2.2. sz.  mell'!C21+'[1]15. sz. mell'!C22</f>
        <v>0</v>
      </c>
      <c r="D22" s="633"/>
      <c r="E22" s="633"/>
      <c r="F22" s="104"/>
    </row>
    <row r="23" spans="1:6" s="47" customFormat="1" ht="12" customHeight="1" thickBot="1" x14ac:dyDescent="0.25">
      <c r="A23" s="176" t="s">
        <v>118</v>
      </c>
      <c r="B23" s="6" t="s">
        <v>377</v>
      </c>
      <c r="C23" s="633">
        <f>'[1]14. sz. mell'!C23+'[1]9.2.2. sz.  mell'!C22+'[1]15. sz. mell'!C23</f>
        <v>0</v>
      </c>
      <c r="D23" s="633"/>
      <c r="E23" s="633"/>
      <c r="F23" s="104"/>
    </row>
    <row r="24" spans="1:6" s="47" customFormat="1" ht="12" customHeight="1" thickBot="1" x14ac:dyDescent="0.25">
      <c r="A24" s="176" t="s">
        <v>119</v>
      </c>
      <c r="B24" s="6" t="s">
        <v>45</v>
      </c>
      <c r="C24" s="125">
        <f>'[1]14. sz. mell'!C24+'[1]9.2.2. sz.  mell'!C23+'[1]15. sz. mell'!C24</f>
        <v>0</v>
      </c>
      <c r="D24" s="633"/>
      <c r="E24" s="633"/>
      <c r="F24" s="104"/>
    </row>
    <row r="25" spans="1:6" s="47" customFormat="1" ht="12" customHeight="1" thickBot="1" x14ac:dyDescent="0.25">
      <c r="A25" s="61" t="s">
        <v>53</v>
      </c>
      <c r="B25" s="50" t="s">
        <v>142</v>
      </c>
      <c r="C25" s="803">
        <f>'[1]14. sz. mell'!C25+'[1]9.2.2. sz.  mell'!C24+'[1]15. sz. mell'!C25</f>
        <v>0</v>
      </c>
      <c r="D25" s="117"/>
      <c r="E25" s="117"/>
      <c r="F25" s="104"/>
    </row>
    <row r="26" spans="1:6" s="47" customFormat="1" ht="12" customHeight="1" thickBot="1" x14ac:dyDescent="0.25">
      <c r="A26" s="61" t="s">
        <v>54</v>
      </c>
      <c r="B26" s="50" t="s">
        <v>378</v>
      </c>
      <c r="C26" s="803">
        <f>'[1]14. sz. mell'!C26+'[1]9.2.2. sz.  mell'!C25+'[1]15. sz. mell'!C26</f>
        <v>0</v>
      </c>
      <c r="D26" s="104"/>
      <c r="E26" s="104"/>
      <c r="F26" s="104"/>
    </row>
    <row r="27" spans="1:6" s="47" customFormat="1" ht="12" customHeight="1" thickBot="1" x14ac:dyDescent="0.25">
      <c r="A27" s="177" t="s">
        <v>207</v>
      </c>
      <c r="B27" s="178" t="s">
        <v>376</v>
      </c>
      <c r="C27" s="633">
        <f>'[1]14. sz. mell'!C27+'[1]9.2.2. sz.  mell'!C26+'[1]15. sz. mell'!C27</f>
        <v>0</v>
      </c>
      <c r="D27" s="633"/>
      <c r="E27" s="633"/>
      <c r="F27" s="104"/>
    </row>
    <row r="28" spans="1:6" s="47" customFormat="1" ht="12" customHeight="1" thickBot="1" x14ac:dyDescent="0.25">
      <c r="A28" s="177" t="s">
        <v>210</v>
      </c>
      <c r="B28" s="179" t="s">
        <v>379</v>
      </c>
      <c r="C28" s="633">
        <f>'[1]14. sz. mell'!C28+'[1]9.2.2. sz.  mell'!C27+'[1]15. sz. mell'!C28</f>
        <v>0</v>
      </c>
      <c r="D28" s="633"/>
      <c r="E28" s="633"/>
      <c r="F28" s="104"/>
    </row>
    <row r="29" spans="1:6" s="47" customFormat="1" ht="12" customHeight="1" thickBot="1" x14ac:dyDescent="0.25">
      <c r="A29" s="176" t="s">
        <v>211</v>
      </c>
      <c r="B29" s="180" t="s">
        <v>380</v>
      </c>
      <c r="C29" s="125">
        <f>'[1]14. sz. mell'!C29+'[1]9.2.2. sz.  mell'!C28+'[1]15. sz. mell'!C29</f>
        <v>0</v>
      </c>
      <c r="D29" s="633"/>
      <c r="E29" s="633"/>
      <c r="F29" s="104"/>
    </row>
    <row r="30" spans="1:6" s="47" customFormat="1" ht="12" customHeight="1" thickBot="1" x14ac:dyDescent="0.25">
      <c r="A30" s="61" t="s">
        <v>55</v>
      </c>
      <c r="B30" s="50" t="s">
        <v>381</v>
      </c>
      <c r="C30" s="803">
        <f>'[1]14. sz. mell'!C30+'[1]9.2.2. sz.  mell'!C29+'[1]15. sz. mell'!C30</f>
        <v>0</v>
      </c>
      <c r="D30" s="104"/>
      <c r="E30" s="104"/>
      <c r="F30" s="104"/>
    </row>
    <row r="31" spans="1:6" s="47" customFormat="1" ht="12" customHeight="1" thickBot="1" x14ac:dyDescent="0.25">
      <c r="A31" s="177" t="s">
        <v>103</v>
      </c>
      <c r="B31" s="178" t="s">
        <v>236</v>
      </c>
      <c r="C31" s="633">
        <f>'[1]14. sz. mell'!C31+'[1]9.2.2. sz.  mell'!C30+'[1]15. sz. mell'!C31</f>
        <v>0</v>
      </c>
      <c r="D31" s="633"/>
      <c r="E31" s="633"/>
      <c r="F31" s="104"/>
    </row>
    <row r="32" spans="1:6" s="47" customFormat="1" ht="12" customHeight="1" thickBot="1" x14ac:dyDescent="0.25">
      <c r="A32" s="177" t="s">
        <v>104</v>
      </c>
      <c r="B32" s="179" t="s">
        <v>237</v>
      </c>
      <c r="C32" s="633">
        <f>'[1]14. sz. mell'!C32+'[1]9.2.2. sz.  mell'!C31+'[1]15. sz. mell'!C32</f>
        <v>0</v>
      </c>
      <c r="D32" s="633"/>
      <c r="E32" s="633"/>
      <c r="F32" s="104"/>
    </row>
    <row r="33" spans="1:6" s="46" customFormat="1" ht="12" customHeight="1" thickBot="1" x14ac:dyDescent="0.25">
      <c r="A33" s="176" t="s">
        <v>105</v>
      </c>
      <c r="B33" s="51" t="s">
        <v>238</v>
      </c>
      <c r="C33" s="125">
        <f>'[1]14. sz. mell'!C33+'[1]9.2.2. sz.  mell'!C32+'[1]15. sz. mell'!C33</f>
        <v>0</v>
      </c>
      <c r="D33" s="633"/>
      <c r="E33" s="633"/>
      <c r="F33" s="104"/>
    </row>
    <row r="34" spans="1:6" s="46" customFormat="1" ht="12" customHeight="1" thickBot="1" x14ac:dyDescent="0.25">
      <c r="A34" s="61" t="s">
        <v>56</v>
      </c>
      <c r="B34" s="50" t="s">
        <v>347</v>
      </c>
      <c r="C34" s="804">
        <f>'[1]14. sz. mell'!C34+'[1]9.2.2. sz.  mell'!C33+'[1]15. sz. mell'!C34</f>
        <v>0</v>
      </c>
      <c r="D34" s="117"/>
      <c r="E34" s="117"/>
      <c r="F34" s="104"/>
    </row>
    <row r="35" spans="1:6" s="46" customFormat="1" ht="12" customHeight="1" thickBot="1" x14ac:dyDescent="0.25">
      <c r="A35" s="61" t="s">
        <v>57</v>
      </c>
      <c r="B35" s="50" t="s">
        <v>382</v>
      </c>
      <c r="C35" s="803">
        <f>'[1]14. sz. mell'!C35+'[1]9.2.2. sz.  mell'!C34+'[1]15. sz. mell'!C35</f>
        <v>0</v>
      </c>
      <c r="D35" s="126"/>
      <c r="E35" s="126"/>
      <c r="F35" s="104"/>
    </row>
    <row r="36" spans="1:6" s="46" customFormat="1" ht="12" customHeight="1" thickBot="1" x14ac:dyDescent="0.25">
      <c r="A36" s="58" t="s">
        <v>58</v>
      </c>
      <c r="B36" s="50" t="s">
        <v>383</v>
      </c>
      <c r="C36" s="805">
        <v>3300200</v>
      </c>
      <c r="D36" s="127">
        <f>D34+D9</f>
        <v>3632708</v>
      </c>
      <c r="E36" s="127">
        <f>E34+E9</f>
        <v>3632708</v>
      </c>
      <c r="F36" s="104">
        <f t="shared" si="0"/>
        <v>100</v>
      </c>
    </row>
    <row r="37" spans="1:6" s="46" customFormat="1" ht="12" customHeight="1" thickBot="1" x14ac:dyDescent="0.25">
      <c r="A37" s="72" t="s">
        <v>59</v>
      </c>
      <c r="B37" s="50" t="s">
        <v>384</v>
      </c>
      <c r="C37" s="806">
        <v>99660800</v>
      </c>
      <c r="D37" s="127">
        <v>100280800</v>
      </c>
      <c r="E37" s="127">
        <v>100280800</v>
      </c>
      <c r="F37" s="104">
        <f>E37*100/D37</f>
        <v>100</v>
      </c>
    </row>
    <row r="38" spans="1:6" s="46" customFormat="1" ht="12" customHeight="1" thickBot="1" x14ac:dyDescent="0.25">
      <c r="A38" s="177" t="s">
        <v>385</v>
      </c>
      <c r="B38" s="178" t="s">
        <v>177</v>
      </c>
      <c r="C38" s="633">
        <f>'[1]14. sz. mell'!C38+'[1]9.2.2. sz.  mell'!C37+'[1]15. sz. mell'!C38</f>
        <v>0</v>
      </c>
      <c r="D38" s="633">
        <v>310000</v>
      </c>
      <c r="E38" s="633">
        <v>310000</v>
      </c>
      <c r="F38" s="104">
        <f t="shared" si="0"/>
        <v>100</v>
      </c>
    </row>
    <row r="39" spans="1:6" s="47" customFormat="1" ht="12" customHeight="1" thickBot="1" x14ac:dyDescent="0.25">
      <c r="A39" s="177" t="s">
        <v>386</v>
      </c>
      <c r="B39" s="179" t="s">
        <v>46</v>
      </c>
      <c r="C39" s="633">
        <f>'[1]14. sz. mell'!C39+'[1]9.2.2. sz.  mell'!C38+'[1]15. sz. mell'!C39</f>
        <v>0</v>
      </c>
      <c r="D39" s="633"/>
      <c r="E39" s="633"/>
      <c r="F39" s="104"/>
    </row>
    <row r="40" spans="1:6" s="47" customFormat="1" ht="15" customHeight="1" thickBot="1" x14ac:dyDescent="0.25">
      <c r="A40" s="176" t="s">
        <v>387</v>
      </c>
      <c r="B40" s="51" t="s">
        <v>883</v>
      </c>
      <c r="C40" s="125">
        <v>99660800</v>
      </c>
      <c r="D40" s="633">
        <v>99970800</v>
      </c>
      <c r="E40" s="633">
        <v>99970800</v>
      </c>
      <c r="F40" s="104">
        <f t="shared" si="0"/>
        <v>100</v>
      </c>
    </row>
    <row r="41" spans="1:6" s="47" customFormat="1" ht="15" customHeight="1" thickBot="1" x14ac:dyDescent="0.25">
      <c r="A41" s="72" t="s">
        <v>60</v>
      </c>
      <c r="B41" s="73" t="s">
        <v>389</v>
      </c>
      <c r="C41" s="808">
        <v>102961000</v>
      </c>
      <c r="D41" s="130">
        <f>D36+D37</f>
        <v>103913508</v>
      </c>
      <c r="E41" s="130">
        <f>E36+E37</f>
        <v>103913508</v>
      </c>
      <c r="F41" s="104">
        <f t="shared" si="0"/>
        <v>100</v>
      </c>
    </row>
    <row r="42" spans="1:6" x14ac:dyDescent="0.2">
      <c r="A42" s="74"/>
      <c r="B42" s="75"/>
      <c r="C42" s="128"/>
      <c r="D42" s="128"/>
      <c r="E42" s="128"/>
      <c r="F42" s="128"/>
    </row>
    <row r="43" spans="1:6" s="39" customFormat="1" ht="16.5" customHeight="1" thickBot="1" x14ac:dyDescent="0.25">
      <c r="A43" s="76"/>
      <c r="B43" s="77"/>
      <c r="C43" s="129"/>
      <c r="D43" s="129"/>
      <c r="E43" s="129"/>
      <c r="F43" s="129"/>
    </row>
    <row r="44" spans="1:6" s="48" customFormat="1" ht="12" customHeight="1" thickBot="1" x14ac:dyDescent="0.25">
      <c r="A44" s="78"/>
      <c r="B44" s="79" t="s">
        <v>86</v>
      </c>
      <c r="C44" s="130"/>
      <c r="D44" s="130"/>
      <c r="E44" s="130"/>
      <c r="F44" s="130"/>
    </row>
    <row r="45" spans="1:6" ht="12" customHeight="1" thickBot="1" x14ac:dyDescent="0.25">
      <c r="A45" s="61" t="s">
        <v>51</v>
      </c>
      <c r="B45" s="50" t="s">
        <v>390</v>
      </c>
      <c r="C45" s="810">
        <f>SUM(C46+C47+C48)</f>
        <v>102961000</v>
      </c>
      <c r="D45" s="810">
        <f>D46+D47+D48+D50</f>
        <v>103548678</v>
      </c>
      <c r="E45" s="810">
        <f>E46+E47+E48+E50</f>
        <v>103548678</v>
      </c>
      <c r="F45" s="810"/>
    </row>
    <row r="46" spans="1:6" ht="12" customHeight="1" thickBot="1" x14ac:dyDescent="0.25">
      <c r="A46" s="176" t="s">
        <v>110</v>
      </c>
      <c r="B46" s="7" t="s">
        <v>81</v>
      </c>
      <c r="C46" s="633">
        <v>70456252</v>
      </c>
      <c r="D46" s="633">
        <v>70730613</v>
      </c>
      <c r="E46" s="633">
        <v>70730613</v>
      </c>
      <c r="F46" s="810">
        <f>E46*100/D46</f>
        <v>100</v>
      </c>
    </row>
    <row r="47" spans="1:6" ht="12" customHeight="1" thickBot="1" x14ac:dyDescent="0.25">
      <c r="A47" s="176" t="s">
        <v>111</v>
      </c>
      <c r="B47" s="6" t="s">
        <v>151</v>
      </c>
      <c r="C47" s="633">
        <v>14130696</v>
      </c>
      <c r="D47" s="633">
        <v>14310266</v>
      </c>
      <c r="E47" s="633">
        <v>14310266</v>
      </c>
      <c r="F47" s="810">
        <f t="shared" ref="F47:F58" si="1">E47*100/D47</f>
        <v>100</v>
      </c>
    </row>
    <row r="48" spans="1:6" ht="12" customHeight="1" thickBot="1" x14ac:dyDescent="0.25">
      <c r="A48" s="176" t="s">
        <v>112</v>
      </c>
      <c r="B48" s="6" t="s">
        <v>129</v>
      </c>
      <c r="C48" s="633">
        <v>18374052</v>
      </c>
      <c r="D48" s="633">
        <v>18507799</v>
      </c>
      <c r="E48" s="633">
        <v>18507799</v>
      </c>
      <c r="F48" s="810">
        <f t="shared" si="1"/>
        <v>100</v>
      </c>
    </row>
    <row r="49" spans="1:6" ht="12" customHeight="1" thickBot="1" x14ac:dyDescent="0.25">
      <c r="A49" s="176" t="s">
        <v>113</v>
      </c>
      <c r="B49" s="6" t="s">
        <v>152</v>
      </c>
      <c r="C49" s="42"/>
      <c r="D49" s="42"/>
      <c r="E49" s="42"/>
      <c r="F49" s="810"/>
    </row>
    <row r="50" spans="1:6" ht="12" customHeight="1" thickBot="1" x14ac:dyDescent="0.25">
      <c r="A50" s="176" t="s">
        <v>130</v>
      </c>
      <c r="B50" s="6" t="s">
        <v>153</v>
      </c>
      <c r="C50" s="42"/>
      <c r="D50" s="42"/>
      <c r="E50" s="42"/>
      <c r="F50" s="810"/>
    </row>
    <row r="51" spans="1:6" s="48" customFormat="1" ht="12" customHeight="1" thickBot="1" x14ac:dyDescent="0.25">
      <c r="A51" s="61" t="s">
        <v>52</v>
      </c>
      <c r="B51" s="50" t="s">
        <v>391</v>
      </c>
      <c r="C51" s="104">
        <f>SUM(C52:C54)</f>
        <v>0</v>
      </c>
      <c r="D51" s="104">
        <f>D52</f>
        <v>364830</v>
      </c>
      <c r="E51" s="104">
        <f>E52</f>
        <v>364830</v>
      </c>
      <c r="F51" s="810"/>
    </row>
    <row r="52" spans="1:6" ht="12" customHeight="1" thickBot="1" x14ac:dyDescent="0.25">
      <c r="A52" s="176" t="s">
        <v>116</v>
      </c>
      <c r="B52" s="7" t="s">
        <v>171</v>
      </c>
      <c r="C52" s="633"/>
      <c r="D52" s="633">
        <v>364830</v>
      </c>
      <c r="E52" s="633">
        <v>364830</v>
      </c>
      <c r="F52" s="810"/>
    </row>
    <row r="53" spans="1:6" ht="12" customHeight="1" thickBot="1" x14ac:dyDescent="0.25">
      <c r="A53" s="176" t="s">
        <v>117</v>
      </c>
      <c r="B53" s="6" t="s">
        <v>155</v>
      </c>
      <c r="C53" s="42"/>
      <c r="D53" s="42"/>
      <c r="E53" s="42"/>
      <c r="F53" s="810"/>
    </row>
    <row r="54" spans="1:6" ht="12" customHeight="1" thickBot="1" x14ac:dyDescent="0.25">
      <c r="A54" s="176" t="s">
        <v>118</v>
      </c>
      <c r="B54" s="6" t="s">
        <v>87</v>
      </c>
      <c r="C54" s="42"/>
      <c r="D54" s="42"/>
      <c r="E54" s="42"/>
      <c r="F54" s="810"/>
    </row>
    <row r="55" spans="1:6" ht="12" customHeight="1" thickBot="1" x14ac:dyDescent="0.25">
      <c r="A55" s="1001" t="s">
        <v>119</v>
      </c>
      <c r="B55" s="1000" t="s">
        <v>47</v>
      </c>
      <c r="C55" s="1002"/>
      <c r="D55" s="1002"/>
      <c r="E55" s="1002"/>
      <c r="F55" s="810"/>
    </row>
    <row r="56" spans="1:6" ht="12" customHeight="1" thickBot="1" x14ac:dyDescent="0.25">
      <c r="A56" s="1009"/>
      <c r="B56" s="1004" t="s">
        <v>948</v>
      </c>
      <c r="C56" s="1005"/>
      <c r="D56" s="1005"/>
      <c r="E56" s="1005"/>
      <c r="F56" s="810"/>
    </row>
    <row r="57" spans="1:6" ht="12" customHeight="1" thickBot="1" x14ac:dyDescent="0.25">
      <c r="A57" s="1009"/>
      <c r="B57" s="1004" t="s">
        <v>947</v>
      </c>
      <c r="C57" s="1005"/>
      <c r="D57" s="1005"/>
      <c r="E57" s="1005"/>
      <c r="F57" s="810"/>
    </row>
    <row r="58" spans="1:6" ht="15" customHeight="1" thickBot="1" x14ac:dyDescent="0.25">
      <c r="A58" s="61" t="s">
        <v>53</v>
      </c>
      <c r="B58" s="1007" t="s">
        <v>392</v>
      </c>
      <c r="C58" s="131">
        <f>+C45+C51</f>
        <v>102961000</v>
      </c>
      <c r="D58" s="131">
        <f>+D45+D51</f>
        <v>103913508</v>
      </c>
      <c r="E58" s="131">
        <f>+E45+E51</f>
        <v>103913508</v>
      </c>
      <c r="F58" s="810">
        <f t="shared" si="1"/>
        <v>100</v>
      </c>
    </row>
    <row r="59" spans="1:6" ht="13.5" thickBot="1" x14ac:dyDescent="0.25">
      <c r="C59" s="132"/>
      <c r="D59" s="132"/>
      <c r="E59" s="132"/>
      <c r="F59" s="132"/>
    </row>
    <row r="60" spans="1:6" ht="15" customHeight="1" thickBot="1" x14ac:dyDescent="0.25">
      <c r="A60" s="81" t="s">
        <v>167</v>
      </c>
      <c r="B60" s="82"/>
      <c r="C60" s="49">
        <v>21</v>
      </c>
      <c r="D60" s="49">
        <v>21</v>
      </c>
      <c r="E60" s="49">
        <v>21</v>
      </c>
      <c r="F60" s="49"/>
    </row>
    <row r="61" spans="1:6" ht="14.25" customHeight="1" thickBot="1" x14ac:dyDescent="0.25">
      <c r="A61" s="81" t="s">
        <v>168</v>
      </c>
      <c r="B61" s="82"/>
      <c r="C61" s="49">
        <v>0</v>
      </c>
      <c r="D61" s="49">
        <v>0</v>
      </c>
      <c r="E61" s="49">
        <v>0</v>
      </c>
      <c r="F61" s="49">
        <v>0</v>
      </c>
    </row>
    <row r="62" spans="1:6" x14ac:dyDescent="0.2">
      <c r="C62" s="31"/>
      <c r="E62" s="31"/>
    </row>
  </sheetData>
  <sheetProtection formatCells="0"/>
  <phoneticPr fontId="24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64" orientation="portrait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92D050"/>
  </sheetPr>
  <dimension ref="A1:D60"/>
  <sheetViews>
    <sheetView view="pageBreakPreview" zoomScale="60" zoomScaleNormal="100" workbookViewId="0">
      <selection activeCell="C1" sqref="C1"/>
    </sheetView>
  </sheetViews>
  <sheetFormatPr defaultRowHeight="12.75" x14ac:dyDescent="0.2"/>
  <cols>
    <col min="1" max="1" width="13.83203125" style="600" customWidth="1"/>
    <col min="2" max="2" width="79.1640625" style="2" customWidth="1"/>
    <col min="3" max="3" width="24.6640625" style="2" customWidth="1"/>
  </cols>
  <sheetData>
    <row r="1" spans="1:4" ht="16.5" thickBot="1" x14ac:dyDescent="0.25">
      <c r="A1" s="62"/>
      <c r="B1" s="63"/>
      <c r="C1" s="181" t="s">
        <v>1025</v>
      </c>
      <c r="D1" s="1"/>
    </row>
    <row r="2" spans="1:4" ht="22.5" customHeight="1" x14ac:dyDescent="0.2">
      <c r="A2" s="139" t="s">
        <v>165</v>
      </c>
      <c r="B2" s="118" t="s">
        <v>406</v>
      </c>
      <c r="C2" s="133" t="s">
        <v>90</v>
      </c>
      <c r="D2" s="44"/>
    </row>
    <row r="3" spans="1:4" ht="16.5" customHeight="1" thickBot="1" x14ac:dyDescent="0.25">
      <c r="A3" s="174" t="s">
        <v>164</v>
      </c>
      <c r="B3" s="119" t="s">
        <v>533</v>
      </c>
      <c r="C3" s="134" t="s">
        <v>1000</v>
      </c>
      <c r="D3" s="44"/>
    </row>
    <row r="4" spans="1:4" ht="14.25" thickBot="1" x14ac:dyDescent="0.3">
      <c r="A4" s="64"/>
      <c r="B4" s="64"/>
      <c r="C4" s="65"/>
      <c r="D4" s="45"/>
    </row>
    <row r="5" spans="1:4" ht="18" customHeight="1" thickBot="1" x14ac:dyDescent="0.25">
      <c r="A5" s="140" t="s">
        <v>166</v>
      </c>
      <c r="B5" s="66" t="s">
        <v>83</v>
      </c>
      <c r="C5" s="67" t="s">
        <v>84</v>
      </c>
      <c r="D5" s="2"/>
    </row>
    <row r="6" spans="1:4" ht="12.75" customHeight="1" thickBot="1" x14ac:dyDescent="0.25">
      <c r="A6" s="58">
        <v>1</v>
      </c>
      <c r="B6" s="59">
        <v>2</v>
      </c>
      <c r="C6" s="60">
        <v>3</v>
      </c>
      <c r="D6" s="39"/>
    </row>
    <row r="7" spans="1:4" ht="13.5" customHeight="1" thickBot="1" x14ac:dyDescent="0.25">
      <c r="A7" s="68"/>
      <c r="B7" s="69" t="s">
        <v>85</v>
      </c>
      <c r="C7" s="70"/>
      <c r="D7" s="39"/>
    </row>
    <row r="8" spans="1:4" ht="12" customHeight="1" thickBot="1" x14ac:dyDescent="0.25">
      <c r="A8" s="58" t="s">
        <v>51</v>
      </c>
      <c r="B8" s="71" t="s">
        <v>372</v>
      </c>
      <c r="C8" s="104">
        <f>SUM(C9:C18)</f>
        <v>0</v>
      </c>
      <c r="D8" s="46"/>
    </row>
    <row r="9" spans="1:4" ht="9.75" customHeight="1" x14ac:dyDescent="0.2">
      <c r="A9" s="175" t="s">
        <v>110</v>
      </c>
      <c r="B9" s="8" t="s">
        <v>222</v>
      </c>
      <c r="C9" s="124"/>
      <c r="D9" s="46"/>
    </row>
    <row r="10" spans="1:4" ht="11.25" customHeight="1" x14ac:dyDescent="0.2">
      <c r="A10" s="176" t="s">
        <v>111</v>
      </c>
      <c r="B10" s="6" t="s">
        <v>223</v>
      </c>
      <c r="C10" s="102"/>
      <c r="D10" s="46"/>
    </row>
    <row r="11" spans="1:4" ht="9.75" customHeight="1" x14ac:dyDescent="0.2">
      <c r="A11" s="176" t="s">
        <v>112</v>
      </c>
      <c r="B11" s="6" t="s">
        <v>224</v>
      </c>
      <c r="C11" s="102"/>
      <c r="D11" s="46"/>
    </row>
    <row r="12" spans="1:4" ht="11.25" customHeight="1" x14ac:dyDescent="0.2">
      <c r="A12" s="176" t="s">
        <v>113</v>
      </c>
      <c r="B12" s="6" t="s">
        <v>225</v>
      </c>
      <c r="C12" s="102"/>
      <c r="D12" s="46"/>
    </row>
    <row r="13" spans="1:4" ht="11.25" customHeight="1" x14ac:dyDescent="0.2">
      <c r="A13" s="176" t="s">
        <v>130</v>
      </c>
      <c r="B13" s="6" t="s">
        <v>226</v>
      </c>
      <c r="C13" s="102"/>
      <c r="D13" s="46"/>
    </row>
    <row r="14" spans="1:4" ht="11.25" customHeight="1" x14ac:dyDescent="0.2">
      <c r="A14" s="176" t="s">
        <v>114</v>
      </c>
      <c r="B14" s="6" t="s">
        <v>373</v>
      </c>
      <c r="C14" s="102"/>
      <c r="D14" s="46"/>
    </row>
    <row r="15" spans="1:4" ht="11.25" customHeight="1" x14ac:dyDescent="0.2">
      <c r="A15" s="176" t="s">
        <v>115</v>
      </c>
      <c r="B15" s="5" t="s">
        <v>374</v>
      </c>
      <c r="C15" s="102"/>
      <c r="D15" s="46"/>
    </row>
    <row r="16" spans="1:4" ht="10.5" customHeight="1" x14ac:dyDescent="0.2">
      <c r="A16" s="176" t="s">
        <v>122</v>
      </c>
      <c r="B16" s="6" t="s">
        <v>229</v>
      </c>
      <c r="C16" s="125"/>
      <c r="D16" s="46"/>
    </row>
    <row r="17" spans="1:4" ht="10.5" customHeight="1" x14ac:dyDescent="0.2">
      <c r="A17" s="176" t="s">
        <v>123</v>
      </c>
      <c r="B17" s="6" t="s">
        <v>230</v>
      </c>
      <c r="C17" s="102"/>
      <c r="D17" s="47"/>
    </row>
    <row r="18" spans="1:4" ht="14.25" customHeight="1" thickBot="1" x14ac:dyDescent="0.25">
      <c r="A18" s="176" t="s">
        <v>124</v>
      </c>
      <c r="B18" s="5" t="s">
        <v>231</v>
      </c>
      <c r="C18" s="103"/>
      <c r="D18" s="47"/>
    </row>
    <row r="19" spans="1:4" ht="21" customHeight="1" thickBot="1" x14ac:dyDescent="0.25">
      <c r="A19" s="58" t="s">
        <v>52</v>
      </c>
      <c r="B19" s="71" t="s">
        <v>375</v>
      </c>
      <c r="C19" s="104">
        <f>SUM(C20:C22)</f>
        <v>0</v>
      </c>
      <c r="D19" s="46"/>
    </row>
    <row r="20" spans="1:4" ht="11.25" customHeight="1" x14ac:dyDescent="0.2">
      <c r="A20" s="176" t="s">
        <v>116</v>
      </c>
      <c r="B20" s="7" t="s">
        <v>197</v>
      </c>
      <c r="C20" s="102"/>
      <c r="D20" s="47"/>
    </row>
    <row r="21" spans="1:4" ht="12.75" customHeight="1" x14ac:dyDescent="0.2">
      <c r="A21" s="176" t="s">
        <v>117</v>
      </c>
      <c r="B21" s="6" t="s">
        <v>376</v>
      </c>
      <c r="C21" s="102"/>
      <c r="D21" s="47"/>
    </row>
    <row r="22" spans="1:4" ht="10.5" customHeight="1" x14ac:dyDescent="0.2">
      <c r="A22" s="176" t="s">
        <v>118</v>
      </c>
      <c r="B22" s="6" t="s">
        <v>377</v>
      </c>
      <c r="C22" s="102"/>
      <c r="D22" s="47"/>
    </row>
    <row r="23" spans="1:4" ht="12.75" customHeight="1" thickBot="1" x14ac:dyDescent="0.25">
      <c r="A23" s="176" t="s">
        <v>119</v>
      </c>
      <c r="B23" s="6" t="s">
        <v>45</v>
      </c>
      <c r="C23" s="102"/>
      <c r="D23" s="47"/>
    </row>
    <row r="24" spans="1:4" ht="12.75" customHeight="1" thickBot="1" x14ac:dyDescent="0.25">
      <c r="A24" s="61" t="s">
        <v>53</v>
      </c>
      <c r="B24" s="50" t="s">
        <v>142</v>
      </c>
      <c r="C24" s="117"/>
      <c r="D24" s="47"/>
    </row>
    <row r="25" spans="1:4" ht="21.75" customHeight="1" thickBot="1" x14ac:dyDescent="0.25">
      <c r="A25" s="61" t="s">
        <v>54</v>
      </c>
      <c r="B25" s="50" t="s">
        <v>378</v>
      </c>
      <c r="C25" s="104">
        <f>+C26+C27</f>
        <v>0</v>
      </c>
      <c r="D25" s="47"/>
    </row>
    <row r="26" spans="1:4" ht="13.5" customHeight="1" x14ac:dyDescent="0.2">
      <c r="A26" s="177" t="s">
        <v>207</v>
      </c>
      <c r="B26" s="178" t="s">
        <v>376</v>
      </c>
      <c r="C26" s="40"/>
      <c r="D26" s="47"/>
    </row>
    <row r="27" spans="1:4" ht="10.5" customHeight="1" x14ac:dyDescent="0.2">
      <c r="A27" s="177" t="s">
        <v>210</v>
      </c>
      <c r="B27" s="179" t="s">
        <v>379</v>
      </c>
      <c r="C27" s="105"/>
      <c r="D27" s="47"/>
    </row>
    <row r="28" spans="1:4" ht="14.25" customHeight="1" thickBot="1" x14ac:dyDescent="0.25">
      <c r="A28" s="176" t="s">
        <v>211</v>
      </c>
      <c r="B28" s="180" t="s">
        <v>380</v>
      </c>
      <c r="C28" s="43"/>
      <c r="D28" s="47"/>
    </row>
    <row r="29" spans="1:4" ht="13.5" customHeight="1" thickBot="1" x14ac:dyDescent="0.25">
      <c r="A29" s="61" t="s">
        <v>55</v>
      </c>
      <c r="B29" s="50" t="s">
        <v>381</v>
      </c>
      <c r="C29" s="104">
        <f>+C30+C31+C32</f>
        <v>0</v>
      </c>
      <c r="D29" s="47"/>
    </row>
    <row r="30" spans="1:4" ht="11.25" customHeight="1" x14ac:dyDescent="0.2">
      <c r="A30" s="177" t="s">
        <v>103</v>
      </c>
      <c r="B30" s="178" t="s">
        <v>236</v>
      </c>
      <c r="C30" s="40"/>
      <c r="D30" s="47"/>
    </row>
    <row r="31" spans="1:4" ht="11.25" customHeight="1" x14ac:dyDescent="0.2">
      <c r="A31" s="177" t="s">
        <v>104</v>
      </c>
      <c r="B31" s="179" t="s">
        <v>237</v>
      </c>
      <c r="C31" s="105"/>
      <c r="D31" s="47"/>
    </row>
    <row r="32" spans="1:4" ht="13.5" customHeight="1" thickBot="1" x14ac:dyDescent="0.25">
      <c r="A32" s="176" t="s">
        <v>105</v>
      </c>
      <c r="B32" s="51" t="s">
        <v>238</v>
      </c>
      <c r="C32" s="43"/>
      <c r="D32" s="47"/>
    </row>
    <row r="33" spans="1:4" ht="11.25" customHeight="1" thickBot="1" x14ac:dyDescent="0.25">
      <c r="A33" s="61" t="s">
        <v>56</v>
      </c>
      <c r="B33" s="50" t="s">
        <v>347</v>
      </c>
      <c r="C33" s="117"/>
      <c r="D33" s="46"/>
    </row>
    <row r="34" spans="1:4" ht="12.75" customHeight="1" thickBot="1" x14ac:dyDescent="0.25">
      <c r="A34" s="61" t="s">
        <v>57</v>
      </c>
      <c r="B34" s="50" t="s">
        <v>382</v>
      </c>
      <c r="C34" s="126"/>
      <c r="D34" s="46"/>
    </row>
    <row r="35" spans="1:4" ht="12" customHeight="1" thickBot="1" x14ac:dyDescent="0.25">
      <c r="A35" s="58" t="s">
        <v>58</v>
      </c>
      <c r="B35" s="50" t="s">
        <v>383</v>
      </c>
      <c r="C35" s="127">
        <f>+C8+C19+C24+C25+C29+C33+C34</f>
        <v>0</v>
      </c>
      <c r="D35" s="46"/>
    </row>
    <row r="36" spans="1:4" ht="12.75" customHeight="1" thickBot="1" x14ac:dyDescent="0.25">
      <c r="A36" s="72" t="s">
        <v>59</v>
      </c>
      <c r="B36" s="50" t="s">
        <v>384</v>
      </c>
      <c r="C36" s="127">
        <f>+C37+C38+C39</f>
        <v>0</v>
      </c>
      <c r="D36" s="46"/>
    </row>
    <row r="37" spans="1:4" ht="12" customHeight="1" x14ac:dyDescent="0.2">
      <c r="A37" s="177" t="s">
        <v>385</v>
      </c>
      <c r="B37" s="178" t="s">
        <v>177</v>
      </c>
      <c r="C37" s="40"/>
      <c r="D37" s="46"/>
    </row>
    <row r="38" spans="1:4" ht="12" customHeight="1" x14ac:dyDescent="0.2">
      <c r="A38" s="177" t="s">
        <v>386</v>
      </c>
      <c r="B38" s="179" t="s">
        <v>46</v>
      </c>
      <c r="C38" s="105"/>
      <c r="D38" s="46"/>
    </row>
    <row r="39" spans="1:4" ht="12.75" customHeight="1" thickBot="1" x14ac:dyDescent="0.25">
      <c r="A39" s="176" t="s">
        <v>387</v>
      </c>
      <c r="B39" s="51" t="s">
        <v>388</v>
      </c>
      <c r="C39" s="43"/>
      <c r="D39" s="47"/>
    </row>
    <row r="40" spans="1:4" ht="12.75" customHeight="1" thickBot="1" x14ac:dyDescent="0.25">
      <c r="A40" s="72" t="s">
        <v>60</v>
      </c>
      <c r="B40" s="73" t="s">
        <v>389</v>
      </c>
      <c r="C40" s="130">
        <f>+C35+C36</f>
        <v>0</v>
      </c>
      <c r="D40" s="47"/>
    </row>
    <row r="41" spans="1:4" ht="15" x14ac:dyDescent="0.2">
      <c r="A41" s="74"/>
      <c r="B41" s="75"/>
      <c r="C41" s="128"/>
      <c r="D41" s="47"/>
    </row>
    <row r="42" spans="1:4" ht="12" customHeight="1" thickBot="1" x14ac:dyDescent="0.25">
      <c r="A42" s="76"/>
      <c r="B42" s="77"/>
      <c r="C42" s="129"/>
      <c r="D42" s="39"/>
    </row>
    <row r="43" spans="1:4" ht="10.5" customHeight="1" thickBot="1" x14ac:dyDescent="0.25">
      <c r="A43" s="78"/>
      <c r="B43" s="79" t="s">
        <v>86</v>
      </c>
      <c r="C43" s="130"/>
      <c r="D43" s="48"/>
    </row>
    <row r="44" spans="1:4" ht="11.25" customHeight="1" thickBot="1" x14ac:dyDescent="0.25">
      <c r="A44" s="61" t="s">
        <v>51</v>
      </c>
      <c r="B44" s="50" t="s">
        <v>390</v>
      </c>
      <c r="C44" s="104">
        <f>SUM(C45:C49)</f>
        <v>0</v>
      </c>
      <c r="D44" s="2"/>
    </row>
    <row r="45" spans="1:4" ht="10.5" customHeight="1" x14ac:dyDescent="0.2">
      <c r="A45" s="176" t="s">
        <v>110</v>
      </c>
      <c r="B45" s="7" t="s">
        <v>81</v>
      </c>
      <c r="C45" s="40"/>
      <c r="D45" s="2"/>
    </row>
    <row r="46" spans="1:4" ht="12.75" customHeight="1" x14ac:dyDescent="0.2">
      <c r="A46" s="176" t="s">
        <v>111</v>
      </c>
      <c r="B46" s="6" t="s">
        <v>151</v>
      </c>
      <c r="C46" s="42"/>
      <c r="D46" s="2"/>
    </row>
    <row r="47" spans="1:4" ht="11.25" customHeight="1" x14ac:dyDescent="0.2">
      <c r="A47" s="176" t="s">
        <v>112</v>
      </c>
      <c r="B47" s="6" t="s">
        <v>129</v>
      </c>
      <c r="C47" s="42"/>
      <c r="D47" s="2"/>
    </row>
    <row r="48" spans="1:4" ht="12.75" customHeight="1" x14ac:dyDescent="0.2">
      <c r="A48" s="176" t="s">
        <v>113</v>
      </c>
      <c r="B48" s="6" t="s">
        <v>152</v>
      </c>
      <c r="C48" s="42"/>
      <c r="D48" s="2"/>
    </row>
    <row r="49" spans="1:4" ht="12" customHeight="1" thickBot="1" x14ac:dyDescent="0.25">
      <c r="A49" s="176" t="s">
        <v>130</v>
      </c>
      <c r="B49" s="6" t="s">
        <v>153</v>
      </c>
      <c r="C49" s="42"/>
      <c r="D49" s="2"/>
    </row>
    <row r="50" spans="1:4" ht="10.5" customHeight="1" thickBot="1" x14ac:dyDescent="0.25">
      <c r="A50" s="61" t="s">
        <v>52</v>
      </c>
      <c r="B50" s="50" t="s">
        <v>391</v>
      </c>
      <c r="C50" s="104">
        <f>SUM(C51:C53)</f>
        <v>0</v>
      </c>
      <c r="D50" s="48"/>
    </row>
    <row r="51" spans="1:4" ht="12" customHeight="1" x14ac:dyDescent="0.2">
      <c r="A51" s="176" t="s">
        <v>116</v>
      </c>
      <c r="B51" s="7" t="s">
        <v>171</v>
      </c>
      <c r="C51" s="40"/>
      <c r="D51" s="2"/>
    </row>
    <row r="52" spans="1:4" ht="12" customHeight="1" x14ac:dyDescent="0.2">
      <c r="A52" s="176" t="s">
        <v>117</v>
      </c>
      <c r="B52" s="6" t="s">
        <v>155</v>
      </c>
      <c r="C52" s="42"/>
      <c r="D52" s="2"/>
    </row>
    <row r="53" spans="1:4" ht="12.75" customHeight="1" x14ac:dyDescent="0.2">
      <c r="A53" s="176" t="s">
        <v>118</v>
      </c>
      <c r="B53" s="6" t="s">
        <v>87</v>
      </c>
      <c r="C53" s="42"/>
      <c r="D53" s="2"/>
    </row>
    <row r="54" spans="1:4" ht="13.5" customHeight="1" thickBot="1" x14ac:dyDescent="0.25">
      <c r="A54" s="176" t="s">
        <v>119</v>
      </c>
      <c r="B54" s="6" t="s">
        <v>47</v>
      </c>
      <c r="C54" s="42"/>
      <c r="D54" s="2"/>
    </row>
    <row r="55" spans="1:4" ht="13.5" thickBot="1" x14ac:dyDescent="0.25">
      <c r="A55" s="61" t="s">
        <v>53</v>
      </c>
      <c r="B55" s="80" t="s">
        <v>392</v>
      </c>
      <c r="C55" s="131">
        <f>+C44+C50</f>
        <v>0</v>
      </c>
      <c r="D55" s="2"/>
    </row>
    <row r="56" spans="1:4" ht="13.5" thickBot="1" x14ac:dyDescent="0.25">
      <c r="C56" s="132"/>
      <c r="D56" s="2"/>
    </row>
    <row r="57" spans="1:4" ht="13.5" thickBot="1" x14ac:dyDescent="0.25">
      <c r="A57" s="81" t="s">
        <v>167</v>
      </c>
      <c r="B57" s="82"/>
      <c r="C57" s="49"/>
      <c r="D57" s="2"/>
    </row>
    <row r="58" spans="1:4" ht="13.5" thickBot="1" x14ac:dyDescent="0.25">
      <c r="A58" s="81" t="s">
        <v>168</v>
      </c>
      <c r="B58" s="82"/>
      <c r="C58" s="49"/>
      <c r="D58" s="2"/>
    </row>
    <row r="59" spans="1:4" x14ac:dyDescent="0.2">
      <c r="D59" s="2"/>
    </row>
    <row r="60" spans="1:4" x14ac:dyDescent="0.2">
      <c r="D60" s="2"/>
    </row>
  </sheetData>
  <pageMargins left="0.7" right="0.7" top="0.75" bottom="0.75" header="0.3" footer="0.3"/>
  <pageSetup paperSize="9" scale="8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J164"/>
  <sheetViews>
    <sheetView view="pageLayout" topLeftCell="A10" zoomScaleNormal="100" zoomScaleSheetLayoutView="100" workbookViewId="0">
      <selection activeCell="G4" sqref="G4"/>
    </sheetView>
  </sheetViews>
  <sheetFormatPr defaultRowHeight="15.75" x14ac:dyDescent="0.25"/>
  <cols>
    <col min="1" max="1" width="9.5" style="136" customWidth="1"/>
    <col min="2" max="2" width="57.83203125" style="136" customWidth="1"/>
    <col min="3" max="3" width="14.1640625" style="136" bestFit="1" customWidth="1"/>
    <col min="4" max="4" width="15.5" style="136" customWidth="1"/>
    <col min="5" max="5" width="13.33203125" style="136" hidden="1" customWidth="1"/>
    <col min="6" max="16384" width="9.33203125" style="136"/>
  </cols>
  <sheetData>
    <row r="1" spans="1:7" ht="15.95" customHeight="1" x14ac:dyDescent="0.25">
      <c r="A1" s="1266" t="s">
        <v>49</v>
      </c>
      <c r="B1" s="1266"/>
      <c r="C1" s="1266"/>
    </row>
    <row r="2" spans="1:7" ht="15.95" customHeight="1" thickBot="1" x14ac:dyDescent="0.3">
      <c r="A2" s="1265" t="s">
        <v>133</v>
      </c>
      <c r="B2" s="1265"/>
      <c r="C2" s="601"/>
      <c r="D2" s="599"/>
      <c r="E2" s="599"/>
    </row>
    <row r="3" spans="1:7" ht="36.75" thickBot="1" x14ac:dyDescent="0.3">
      <c r="A3" s="21" t="s">
        <v>98</v>
      </c>
      <c r="B3" s="22" t="s">
        <v>50</v>
      </c>
      <c r="C3" s="29" t="s">
        <v>1014</v>
      </c>
      <c r="D3" s="29" t="s">
        <v>1016</v>
      </c>
      <c r="E3" s="29" t="s">
        <v>795</v>
      </c>
    </row>
    <row r="4" spans="1:7" ht="38.1" customHeight="1" thickBot="1" x14ac:dyDescent="0.3">
      <c r="A4" s="141">
        <v>1</v>
      </c>
      <c r="B4" s="142">
        <v>2</v>
      </c>
      <c r="C4" s="143">
        <v>3</v>
      </c>
      <c r="D4" s="143">
        <v>4</v>
      </c>
      <c r="E4" s="143">
        <v>6</v>
      </c>
      <c r="F4" s="146"/>
    </row>
    <row r="5" spans="1:7" s="146" customFormat="1" ht="12" customHeight="1" thickBot="1" x14ac:dyDescent="0.25">
      <c r="A5" s="18" t="s">
        <v>51</v>
      </c>
      <c r="B5" s="19" t="s">
        <v>189</v>
      </c>
      <c r="C5" s="92">
        <f>+C6+C7+C8+C9+C10+C11</f>
        <v>319212164</v>
      </c>
      <c r="D5" s="92">
        <f>+D6+D7+D8+D9+D10+D11+D12+D13+D14+D15</f>
        <v>358324748</v>
      </c>
      <c r="E5" s="1034"/>
      <c r="F5" s="1035"/>
    </row>
    <row r="6" spans="1:7" s="147" customFormat="1" ht="12" customHeight="1" x14ac:dyDescent="0.2">
      <c r="A6" s="13" t="s">
        <v>110</v>
      </c>
      <c r="B6" s="148" t="s">
        <v>190</v>
      </c>
      <c r="C6" s="95">
        <v>36361250</v>
      </c>
      <c r="D6" s="95">
        <v>36737620</v>
      </c>
      <c r="E6" s="95">
        <f>'1.2.sz.mell.'!G3</f>
        <v>0</v>
      </c>
    </row>
    <row r="7" spans="1:7" s="147" customFormat="1" ht="12" customHeight="1" x14ac:dyDescent="0.2">
      <c r="A7" s="12" t="s">
        <v>111</v>
      </c>
      <c r="B7" s="149" t="s">
        <v>191</v>
      </c>
      <c r="C7" s="94">
        <v>127078800</v>
      </c>
      <c r="D7" s="95">
        <v>127052600</v>
      </c>
      <c r="E7" s="95"/>
    </row>
    <row r="8" spans="1:7" s="147" customFormat="1" ht="12" customHeight="1" x14ac:dyDescent="0.2">
      <c r="A8" s="12" t="s">
        <v>112</v>
      </c>
      <c r="B8" s="149" t="s">
        <v>192</v>
      </c>
      <c r="C8" s="94">
        <v>149147364</v>
      </c>
      <c r="D8" s="95">
        <v>178837153</v>
      </c>
      <c r="E8" s="95"/>
    </row>
    <row r="9" spans="1:7" s="147" customFormat="1" ht="12" customHeight="1" x14ac:dyDescent="0.2">
      <c r="A9" s="12" t="s">
        <v>113</v>
      </c>
      <c r="B9" s="149" t="s">
        <v>193</v>
      </c>
      <c r="C9" s="94">
        <v>6624750</v>
      </c>
      <c r="D9" s="95">
        <v>8143871</v>
      </c>
      <c r="E9" s="95"/>
    </row>
    <row r="10" spans="1:7" s="147" customFormat="1" ht="12" customHeight="1" thickBot="1" x14ac:dyDescent="0.25">
      <c r="A10" s="12" t="s">
        <v>130</v>
      </c>
      <c r="B10" s="149" t="s">
        <v>194</v>
      </c>
      <c r="C10" s="94"/>
      <c r="D10" s="95">
        <v>2865544</v>
      </c>
      <c r="E10" s="95"/>
    </row>
    <row r="11" spans="1:7" s="147" customFormat="1" ht="12" customHeight="1" thickBot="1" x14ac:dyDescent="0.25">
      <c r="A11" s="12" t="s">
        <v>114</v>
      </c>
      <c r="B11" s="149" t="s">
        <v>195</v>
      </c>
      <c r="C11" s="94"/>
      <c r="D11" s="95">
        <v>4687960</v>
      </c>
      <c r="E11" s="95"/>
      <c r="G11" s="616"/>
    </row>
    <row r="12" spans="1:7" s="147" customFormat="1" ht="12" customHeight="1" x14ac:dyDescent="0.2">
      <c r="A12" s="13" t="s">
        <v>115</v>
      </c>
      <c r="B12" s="149" t="s">
        <v>796</v>
      </c>
      <c r="C12" s="412"/>
      <c r="D12" s="95"/>
      <c r="E12" s="95"/>
    </row>
    <row r="13" spans="1:7" s="147" customFormat="1" ht="12" customHeight="1" x14ac:dyDescent="0.2">
      <c r="A13" s="12" t="s">
        <v>122</v>
      </c>
      <c r="B13" s="149" t="s">
        <v>797</v>
      </c>
      <c r="C13" s="94"/>
      <c r="D13" s="95"/>
      <c r="E13" s="95"/>
    </row>
    <row r="14" spans="1:7" s="147" customFormat="1" ht="12" customHeight="1" x14ac:dyDescent="0.2">
      <c r="A14" s="12" t="s">
        <v>123</v>
      </c>
      <c r="B14" s="149" t="s">
        <v>798</v>
      </c>
      <c r="C14" s="94"/>
      <c r="D14" s="95">
        <f>'[1]9. sz. mell'!F18</f>
        <v>0</v>
      </c>
      <c r="E14" s="95"/>
    </row>
    <row r="15" spans="1:7" s="147" customFormat="1" ht="12" customHeight="1" thickBot="1" x14ac:dyDescent="0.25">
      <c r="A15" s="12" t="s">
        <v>124</v>
      </c>
      <c r="B15" s="259" t="s">
        <v>799</v>
      </c>
      <c r="C15" s="412"/>
      <c r="D15" s="95">
        <f>'[1]9. sz. mell'!F19</f>
        <v>0</v>
      </c>
      <c r="E15" s="95"/>
    </row>
    <row r="16" spans="1:7" s="147" customFormat="1" ht="12" customHeight="1" thickBot="1" x14ac:dyDescent="0.25">
      <c r="A16" s="18" t="s">
        <v>52</v>
      </c>
      <c r="B16" s="87" t="s">
        <v>196</v>
      </c>
      <c r="C16" s="92">
        <f>C20</f>
        <v>11262000</v>
      </c>
      <c r="D16" s="92">
        <f>D20+D21+D22+D23</f>
        <v>19349739</v>
      </c>
      <c r="E16" s="92" t="e">
        <f>#REF!*100/D16</f>
        <v>#REF!</v>
      </c>
    </row>
    <row r="17" spans="1:5" s="147" customFormat="1" ht="12" customHeight="1" x14ac:dyDescent="0.2">
      <c r="A17" s="13" t="s">
        <v>116</v>
      </c>
      <c r="B17" s="148" t="s">
        <v>800</v>
      </c>
      <c r="C17" s="95"/>
      <c r="D17" s="95"/>
      <c r="E17" s="95"/>
    </row>
    <row r="18" spans="1:5" s="147" customFormat="1" ht="12" customHeight="1" x14ac:dyDescent="0.2">
      <c r="A18" s="12" t="s">
        <v>117</v>
      </c>
      <c r="B18" s="149" t="s">
        <v>976</v>
      </c>
      <c r="C18" s="94"/>
      <c r="D18" s="95"/>
      <c r="E18" s="95"/>
    </row>
    <row r="19" spans="1:5" s="147" customFormat="1" ht="12" customHeight="1" x14ac:dyDescent="0.2">
      <c r="A19" s="12" t="s">
        <v>118</v>
      </c>
      <c r="B19" s="149" t="s">
        <v>976</v>
      </c>
      <c r="C19" s="94"/>
      <c r="D19" s="95"/>
      <c r="E19" s="95"/>
    </row>
    <row r="20" spans="1:5" s="147" customFormat="1" ht="12" customHeight="1" x14ac:dyDescent="0.2">
      <c r="A20" s="12" t="s">
        <v>119</v>
      </c>
      <c r="B20" s="149" t="s">
        <v>802</v>
      </c>
      <c r="C20" s="94">
        <v>11262000</v>
      </c>
      <c r="D20" s="95">
        <v>11262000</v>
      </c>
      <c r="E20" s="95"/>
    </row>
    <row r="21" spans="1:5" s="147" customFormat="1" ht="12" customHeight="1" x14ac:dyDescent="0.2">
      <c r="A21" s="12" t="s">
        <v>120</v>
      </c>
      <c r="B21" s="149" t="s">
        <v>1098</v>
      </c>
      <c r="C21" s="94"/>
      <c r="D21" s="95">
        <v>7542739</v>
      </c>
      <c r="E21" s="95"/>
    </row>
    <row r="22" spans="1:5" s="147" customFormat="1" ht="12" customHeight="1" x14ac:dyDescent="0.2">
      <c r="A22" s="12" t="s">
        <v>803</v>
      </c>
      <c r="B22" s="149" t="s">
        <v>976</v>
      </c>
      <c r="C22" s="96"/>
      <c r="D22" s="95">
        <v>545000</v>
      </c>
      <c r="E22" s="95"/>
    </row>
    <row r="23" spans="1:5" s="147" customFormat="1" ht="12" customHeight="1" x14ac:dyDescent="0.2">
      <c r="A23" s="11" t="s">
        <v>804</v>
      </c>
      <c r="B23" s="149" t="s">
        <v>834</v>
      </c>
      <c r="C23" s="94"/>
      <c r="D23" s="95"/>
      <c r="E23" s="95"/>
    </row>
    <row r="24" spans="1:5" s="147" customFormat="1" ht="12" customHeight="1" x14ac:dyDescent="0.2">
      <c r="A24" s="14" t="s">
        <v>128</v>
      </c>
      <c r="B24" s="259" t="s">
        <v>805</v>
      </c>
      <c r="C24" s="94"/>
      <c r="D24" s="95"/>
      <c r="E24" s="95"/>
    </row>
    <row r="25" spans="1:5" s="147" customFormat="1" ht="12" customHeight="1" thickBot="1" x14ac:dyDescent="0.25">
      <c r="A25" s="16" t="s">
        <v>806</v>
      </c>
      <c r="B25" s="608" t="s">
        <v>807</v>
      </c>
      <c r="C25" s="412"/>
      <c r="D25" s="95"/>
      <c r="E25" s="95">
        <f>'[1]9. sz. mell'!H29</f>
        <v>0</v>
      </c>
    </row>
    <row r="26" spans="1:5" s="147" customFormat="1" ht="12" customHeight="1" thickBot="1" x14ac:dyDescent="0.25">
      <c r="A26" s="18" t="s">
        <v>53</v>
      </c>
      <c r="B26" s="19" t="s">
        <v>201</v>
      </c>
      <c r="C26" s="92">
        <v>590251279</v>
      </c>
      <c r="D26" s="92">
        <v>699951186</v>
      </c>
      <c r="E26" s="92" t="e">
        <f>#REF!*100/D26</f>
        <v>#REF!</v>
      </c>
    </row>
    <row r="27" spans="1:5" s="147" customFormat="1" ht="12" customHeight="1" x14ac:dyDescent="0.2">
      <c r="A27" s="13" t="s">
        <v>99</v>
      </c>
      <c r="B27" s="148" t="s">
        <v>42</v>
      </c>
      <c r="C27" s="95"/>
      <c r="D27" s="95"/>
      <c r="E27" s="95">
        <f>'[1]9. sz. mell'!H31</f>
        <v>0</v>
      </c>
    </row>
    <row r="28" spans="1:5" s="147" customFormat="1" ht="12" customHeight="1" x14ac:dyDescent="0.2">
      <c r="A28" s="12" t="s">
        <v>100</v>
      </c>
      <c r="B28" s="149" t="s">
        <v>203</v>
      </c>
      <c r="C28" s="609"/>
      <c r="D28" s="95"/>
      <c r="E28" s="95">
        <f>'[1]9. sz. mell'!H32</f>
        <v>0</v>
      </c>
    </row>
    <row r="29" spans="1:5" s="147" customFormat="1" ht="12" customHeight="1" x14ac:dyDescent="0.2">
      <c r="A29" s="12" t="s">
        <v>101</v>
      </c>
      <c r="B29" s="149" t="s">
        <v>397</v>
      </c>
      <c r="C29" s="94"/>
      <c r="D29" s="95"/>
      <c r="E29" s="95"/>
    </row>
    <row r="30" spans="1:5" s="147" customFormat="1" ht="12" customHeight="1" x14ac:dyDescent="0.2">
      <c r="A30" s="12" t="s">
        <v>102</v>
      </c>
      <c r="B30" s="149" t="s">
        <v>808</v>
      </c>
      <c r="C30" s="94"/>
      <c r="D30" s="95"/>
      <c r="E30" s="95"/>
    </row>
    <row r="31" spans="1:5" s="147" customFormat="1" ht="12" customHeight="1" x14ac:dyDescent="0.2">
      <c r="A31" s="12" t="s">
        <v>139</v>
      </c>
      <c r="B31" s="149" t="s">
        <v>983</v>
      </c>
      <c r="C31" s="94">
        <v>590251279</v>
      </c>
      <c r="D31" s="95">
        <v>699951186</v>
      </c>
      <c r="E31" s="95"/>
    </row>
    <row r="32" spans="1:5" s="147" customFormat="1" ht="12" customHeight="1" x14ac:dyDescent="0.2">
      <c r="A32" s="12" t="s">
        <v>810</v>
      </c>
      <c r="B32" s="149" t="s">
        <v>205</v>
      </c>
      <c r="C32" s="94"/>
      <c r="D32" s="95"/>
      <c r="E32" s="95"/>
    </row>
    <row r="33" spans="1:5" s="147" customFormat="1" ht="12" customHeight="1" x14ac:dyDescent="0.2">
      <c r="A33" s="610" t="s">
        <v>140</v>
      </c>
      <c r="B33" s="148" t="s">
        <v>811</v>
      </c>
      <c r="C33" s="95"/>
      <c r="D33" s="95"/>
      <c r="E33" s="95"/>
    </row>
    <row r="34" spans="1:5" s="147" customFormat="1" ht="12" customHeight="1" thickBot="1" x14ac:dyDescent="0.25">
      <c r="A34" s="11" t="s">
        <v>812</v>
      </c>
      <c r="B34" s="259" t="s">
        <v>813</v>
      </c>
      <c r="C34" s="412"/>
      <c r="D34" s="95"/>
      <c r="E34" s="95"/>
    </row>
    <row r="35" spans="1:5" s="147" customFormat="1" ht="12" customHeight="1" thickBot="1" x14ac:dyDescent="0.25">
      <c r="A35" s="18" t="s">
        <v>141</v>
      </c>
      <c r="B35" s="19" t="s">
        <v>206</v>
      </c>
      <c r="C35" s="98">
        <v>144300000</v>
      </c>
      <c r="D35" s="98">
        <v>177300000</v>
      </c>
      <c r="E35" s="98" t="e">
        <f>#REF!*100/D35</f>
        <v>#REF!</v>
      </c>
    </row>
    <row r="36" spans="1:5" s="147" customFormat="1" ht="12" customHeight="1" x14ac:dyDescent="0.2">
      <c r="A36" s="13" t="s">
        <v>207</v>
      </c>
      <c r="B36" s="148" t="s">
        <v>213</v>
      </c>
      <c r="C36" s="144">
        <v>120900000</v>
      </c>
      <c r="D36" s="144">
        <v>151900000</v>
      </c>
      <c r="E36" s="144"/>
    </row>
    <row r="37" spans="1:5" s="147" customFormat="1" ht="12" customHeight="1" x14ac:dyDescent="0.2">
      <c r="A37" s="12" t="s">
        <v>208</v>
      </c>
      <c r="B37" s="401" t="s">
        <v>814</v>
      </c>
      <c r="C37" s="94">
        <v>5900000</v>
      </c>
      <c r="D37" s="144">
        <v>5900000</v>
      </c>
      <c r="E37" s="144"/>
    </row>
    <row r="38" spans="1:5" s="147" customFormat="1" ht="12" customHeight="1" x14ac:dyDescent="0.2">
      <c r="A38" s="12" t="s">
        <v>209</v>
      </c>
      <c r="B38" s="401" t="s">
        <v>815</v>
      </c>
      <c r="C38" s="94">
        <v>115000000</v>
      </c>
      <c r="D38" s="144">
        <v>146000000</v>
      </c>
      <c r="E38" s="144"/>
    </row>
    <row r="39" spans="1:5" s="147" customFormat="1" ht="12" customHeight="1" x14ac:dyDescent="0.2">
      <c r="A39" s="12" t="s">
        <v>210</v>
      </c>
      <c r="B39" s="149" t="s">
        <v>216</v>
      </c>
      <c r="C39" s="94">
        <v>21000000</v>
      </c>
      <c r="D39" s="144">
        <v>23000000</v>
      </c>
      <c r="E39" s="144"/>
    </row>
    <row r="40" spans="1:5" s="147" customFormat="1" ht="12" customHeight="1" x14ac:dyDescent="0.2">
      <c r="A40" s="12" t="s">
        <v>211</v>
      </c>
      <c r="B40" s="149" t="s">
        <v>534</v>
      </c>
      <c r="C40" s="94">
        <v>900000</v>
      </c>
      <c r="D40" s="144">
        <v>900000</v>
      </c>
      <c r="E40" s="144"/>
    </row>
    <row r="41" spans="1:5" s="147" customFormat="1" ht="12" customHeight="1" x14ac:dyDescent="0.2">
      <c r="A41" s="14" t="s">
        <v>212</v>
      </c>
      <c r="B41" s="150" t="s">
        <v>544</v>
      </c>
      <c r="C41" s="96">
        <v>1000000</v>
      </c>
      <c r="D41" s="144"/>
      <c r="E41" s="144"/>
    </row>
    <row r="42" spans="1:5" s="147" customFormat="1" ht="12" customHeight="1" thickBot="1" x14ac:dyDescent="0.25">
      <c r="A42" s="14" t="s">
        <v>543</v>
      </c>
      <c r="B42" s="150" t="s">
        <v>535</v>
      </c>
      <c r="C42" s="96"/>
      <c r="D42" s="144">
        <v>1000000</v>
      </c>
      <c r="E42" s="617"/>
    </row>
    <row r="43" spans="1:5" s="147" customFormat="1" ht="12" customHeight="1" thickBot="1" x14ac:dyDescent="0.25">
      <c r="A43" s="18" t="s">
        <v>55</v>
      </c>
      <c r="B43" s="19" t="s">
        <v>219</v>
      </c>
      <c r="C43" s="92">
        <v>128794400</v>
      </c>
      <c r="D43" s="92">
        <v>138703108</v>
      </c>
      <c r="E43" s="618" t="e">
        <f>#REF!*100/D43</f>
        <v>#REF!</v>
      </c>
    </row>
    <row r="44" spans="1:5" s="147" customFormat="1" ht="12" customHeight="1" x14ac:dyDescent="0.2">
      <c r="A44" s="13" t="s">
        <v>103</v>
      </c>
      <c r="B44" s="148" t="s">
        <v>222</v>
      </c>
      <c r="C44" s="95"/>
      <c r="D44" s="95">
        <v>400000</v>
      </c>
      <c r="E44" s="144"/>
    </row>
    <row r="45" spans="1:5" s="147" customFormat="1" ht="12" customHeight="1" x14ac:dyDescent="0.2">
      <c r="A45" s="12" t="s">
        <v>104</v>
      </c>
      <c r="B45" s="149" t="s">
        <v>223</v>
      </c>
      <c r="C45" s="94">
        <v>16420200</v>
      </c>
      <c r="D45" s="95">
        <v>16117508</v>
      </c>
      <c r="E45" s="144"/>
    </row>
    <row r="46" spans="1:5" s="147" customFormat="1" ht="12" customHeight="1" x14ac:dyDescent="0.2">
      <c r="A46" s="12" t="s">
        <v>105</v>
      </c>
      <c r="B46" s="149" t="s">
        <v>224</v>
      </c>
      <c r="C46" s="94">
        <v>470000</v>
      </c>
      <c r="D46" s="95">
        <v>470000</v>
      </c>
      <c r="E46" s="144"/>
    </row>
    <row r="47" spans="1:5" s="147" customFormat="1" ht="12" customHeight="1" x14ac:dyDescent="0.2">
      <c r="A47" s="12" t="s">
        <v>143</v>
      </c>
      <c r="B47" s="149" t="s">
        <v>225</v>
      </c>
      <c r="C47" s="94">
        <v>2600000</v>
      </c>
      <c r="D47" s="95">
        <v>2600000</v>
      </c>
      <c r="E47" s="144"/>
    </row>
    <row r="48" spans="1:5" s="147" customFormat="1" ht="12" customHeight="1" x14ac:dyDescent="0.2">
      <c r="A48" s="12" t="s">
        <v>144</v>
      </c>
      <c r="B48" s="149" t="s">
        <v>226</v>
      </c>
      <c r="C48" s="94">
        <v>84701200</v>
      </c>
      <c r="D48" s="95">
        <v>84661200</v>
      </c>
      <c r="E48" s="144"/>
    </row>
    <row r="49" spans="1:5" s="147" customFormat="1" ht="12" customHeight="1" x14ac:dyDescent="0.2">
      <c r="A49" s="12" t="s">
        <v>145</v>
      </c>
      <c r="B49" s="149" t="s">
        <v>227</v>
      </c>
      <c r="C49" s="94">
        <v>3291000</v>
      </c>
      <c r="D49" s="95">
        <v>11491000</v>
      </c>
      <c r="E49" s="144"/>
    </row>
    <row r="50" spans="1:5" s="147" customFormat="1" ht="12" customHeight="1" x14ac:dyDescent="0.2">
      <c r="A50" s="12" t="s">
        <v>146</v>
      </c>
      <c r="B50" s="149" t="s">
        <v>228</v>
      </c>
      <c r="C50" s="94">
        <v>10312000</v>
      </c>
      <c r="D50" s="95">
        <v>10312000</v>
      </c>
      <c r="E50" s="144"/>
    </row>
    <row r="51" spans="1:5" s="147" customFormat="1" ht="12" customHeight="1" x14ac:dyDescent="0.2">
      <c r="A51" s="12" t="s">
        <v>147</v>
      </c>
      <c r="B51" s="149" t="s">
        <v>229</v>
      </c>
      <c r="C51" s="94">
        <v>4000000</v>
      </c>
      <c r="D51" s="95">
        <v>5201400</v>
      </c>
      <c r="E51" s="144"/>
    </row>
    <row r="52" spans="1:5" s="147" customFormat="1" ht="12" customHeight="1" x14ac:dyDescent="0.2">
      <c r="A52" s="12" t="s">
        <v>220</v>
      </c>
      <c r="B52" s="149" t="s">
        <v>230</v>
      </c>
      <c r="C52" s="97"/>
      <c r="D52" s="95"/>
      <c r="E52" s="144"/>
    </row>
    <row r="53" spans="1:5" s="147" customFormat="1" ht="12" customHeight="1" thickBot="1" x14ac:dyDescent="0.25">
      <c r="A53" s="14" t="s">
        <v>221</v>
      </c>
      <c r="B53" s="150" t="s">
        <v>231</v>
      </c>
      <c r="C53" s="138">
        <v>7000000</v>
      </c>
      <c r="D53" s="95">
        <v>7450000</v>
      </c>
      <c r="E53" s="144"/>
    </row>
    <row r="54" spans="1:5" s="147" customFormat="1" ht="12" customHeight="1" thickBot="1" x14ac:dyDescent="0.25">
      <c r="A54" s="18" t="s">
        <v>56</v>
      </c>
      <c r="B54" s="19" t="s">
        <v>232</v>
      </c>
      <c r="C54" s="92"/>
      <c r="D54" s="92">
        <v>28919685</v>
      </c>
      <c r="E54" s="618" t="e">
        <f>#REF!*100/D54</f>
        <v>#REF!</v>
      </c>
    </row>
    <row r="55" spans="1:5" s="147" customFormat="1" ht="12" customHeight="1" x14ac:dyDescent="0.2">
      <c r="A55" s="13" t="s">
        <v>106</v>
      </c>
      <c r="B55" s="148" t="s">
        <v>236</v>
      </c>
      <c r="C55" s="182"/>
      <c r="D55" s="182"/>
      <c r="E55" s="144"/>
    </row>
    <row r="56" spans="1:5" s="147" customFormat="1" ht="12" customHeight="1" x14ac:dyDescent="0.2">
      <c r="A56" s="12" t="s">
        <v>107</v>
      </c>
      <c r="B56" s="149" t="s">
        <v>237</v>
      </c>
      <c r="C56" s="97"/>
      <c r="D56" s="97">
        <v>28619685</v>
      </c>
      <c r="E56" s="144"/>
    </row>
    <row r="57" spans="1:5" s="147" customFormat="1" ht="12" customHeight="1" x14ac:dyDescent="0.2">
      <c r="A57" s="12" t="s">
        <v>233</v>
      </c>
      <c r="B57" s="149" t="s">
        <v>238</v>
      </c>
      <c r="C57" s="97"/>
      <c r="D57" s="97">
        <v>300000</v>
      </c>
      <c r="E57" s="144"/>
    </row>
    <row r="58" spans="1:5" s="147" customFormat="1" ht="12" customHeight="1" x14ac:dyDescent="0.2">
      <c r="A58" s="12" t="s">
        <v>234</v>
      </c>
      <c r="B58" s="149" t="s">
        <v>239</v>
      </c>
      <c r="C58" s="97"/>
      <c r="D58" s="97"/>
      <c r="E58" s="144"/>
    </row>
    <row r="59" spans="1:5" s="147" customFormat="1" ht="12" customHeight="1" x14ac:dyDescent="0.2">
      <c r="A59" s="12" t="s">
        <v>235</v>
      </c>
      <c r="B59" s="149" t="s">
        <v>240</v>
      </c>
      <c r="C59" s="97"/>
      <c r="D59" s="97"/>
      <c r="E59" s="144"/>
    </row>
    <row r="60" spans="1:5" s="147" customFormat="1" ht="12" customHeight="1" thickBot="1" x14ac:dyDescent="0.25">
      <c r="A60" s="11" t="s">
        <v>43</v>
      </c>
      <c r="B60" s="259" t="s">
        <v>409</v>
      </c>
      <c r="C60" s="260"/>
      <c r="D60" s="260"/>
      <c r="E60" s="144"/>
    </row>
    <row r="61" spans="1:5" s="147" customFormat="1" ht="12" customHeight="1" thickBot="1" x14ac:dyDescent="0.25">
      <c r="A61" s="18" t="s">
        <v>148</v>
      </c>
      <c r="B61" s="19" t="s">
        <v>241</v>
      </c>
      <c r="C61" s="92"/>
      <c r="D61" s="92">
        <v>4492559</v>
      </c>
      <c r="E61" s="618" t="e">
        <f>#REF!*100/D61</f>
        <v>#REF!</v>
      </c>
    </row>
    <row r="62" spans="1:5" s="147" customFormat="1" ht="12" customHeight="1" x14ac:dyDescent="0.2">
      <c r="A62" s="13" t="s">
        <v>108</v>
      </c>
      <c r="B62" s="149" t="s">
        <v>816</v>
      </c>
      <c r="C62" s="95"/>
      <c r="D62" s="95"/>
      <c r="E62" s="144"/>
    </row>
    <row r="63" spans="1:5" s="147" customFormat="1" ht="12" customHeight="1" x14ac:dyDescent="0.2">
      <c r="A63" s="12" t="s">
        <v>109</v>
      </c>
      <c r="B63" s="149" t="s">
        <v>995</v>
      </c>
      <c r="C63" s="94"/>
      <c r="D63" s="95">
        <v>840000</v>
      </c>
      <c r="E63" s="144"/>
    </row>
    <row r="64" spans="1:5" s="147" customFormat="1" ht="12" customHeight="1" x14ac:dyDescent="0.2">
      <c r="A64" s="12" t="s">
        <v>245</v>
      </c>
      <c r="B64" s="149" t="s">
        <v>995</v>
      </c>
      <c r="C64" s="94"/>
      <c r="D64" s="95">
        <v>3652559</v>
      </c>
      <c r="E64" s="144"/>
    </row>
    <row r="65" spans="1:5" s="147" customFormat="1" ht="12" customHeight="1" thickBot="1" x14ac:dyDescent="0.25">
      <c r="A65" s="14" t="s">
        <v>246</v>
      </c>
      <c r="B65" s="149" t="s">
        <v>819</v>
      </c>
      <c r="C65" s="96"/>
      <c r="D65" s="95"/>
      <c r="E65" s="144"/>
    </row>
    <row r="66" spans="1:5" s="147" customFormat="1" ht="12" customHeight="1" thickBot="1" x14ac:dyDescent="0.25">
      <c r="A66" s="18" t="s">
        <v>58</v>
      </c>
      <c r="B66" s="87" t="s">
        <v>247</v>
      </c>
      <c r="C66" s="92"/>
      <c r="D66" s="92">
        <v>3540080</v>
      </c>
      <c r="E66" s="618" t="e">
        <f>#REF!*100/D66</f>
        <v>#REF!</v>
      </c>
    </row>
    <row r="67" spans="1:5" s="147" customFormat="1" ht="12" customHeight="1" x14ac:dyDescent="0.2">
      <c r="A67" s="13" t="s">
        <v>149</v>
      </c>
      <c r="B67" s="1247" t="s">
        <v>249</v>
      </c>
      <c r="C67" s="97"/>
      <c r="D67" s="97"/>
      <c r="E67" s="144"/>
    </row>
    <row r="68" spans="1:5" s="147" customFormat="1" ht="12" customHeight="1" x14ac:dyDescent="0.2">
      <c r="A68" s="12" t="s">
        <v>150</v>
      </c>
      <c r="B68" s="1247" t="s">
        <v>1099</v>
      </c>
      <c r="C68" s="97"/>
      <c r="D68" s="97">
        <v>40080</v>
      </c>
      <c r="E68" s="144"/>
    </row>
    <row r="69" spans="1:5" s="147" customFormat="1" ht="12" customHeight="1" x14ac:dyDescent="0.2">
      <c r="A69" s="12" t="s">
        <v>172</v>
      </c>
      <c r="B69" s="149" t="s">
        <v>820</v>
      </c>
      <c r="C69" s="97"/>
      <c r="D69" s="97">
        <v>3500000</v>
      </c>
      <c r="E69" s="144"/>
    </row>
    <row r="70" spans="1:5" s="147" customFormat="1" ht="12" customHeight="1" thickBot="1" x14ac:dyDescent="0.25">
      <c r="A70" s="14" t="s">
        <v>248</v>
      </c>
      <c r="B70" s="150" t="s">
        <v>251</v>
      </c>
      <c r="C70" s="97"/>
      <c r="D70" s="97"/>
      <c r="E70" s="144"/>
    </row>
    <row r="71" spans="1:5" s="147" customFormat="1" ht="12" customHeight="1" thickBot="1" x14ac:dyDescent="0.25">
      <c r="A71" s="18" t="s">
        <v>59</v>
      </c>
      <c r="B71" s="19" t="s">
        <v>252</v>
      </c>
      <c r="C71" s="98">
        <v>1193819843</v>
      </c>
      <c r="D71" s="98">
        <v>1430281105</v>
      </c>
      <c r="E71" s="618" t="e">
        <f>#REF!*100/D71</f>
        <v>#REF!</v>
      </c>
    </row>
    <row r="72" spans="1:5" s="147" customFormat="1" ht="12" customHeight="1" thickBot="1" x14ac:dyDescent="0.25">
      <c r="A72" s="151" t="s">
        <v>253</v>
      </c>
      <c r="B72" s="87" t="s">
        <v>254</v>
      </c>
      <c r="C72" s="92"/>
      <c r="D72" s="92"/>
      <c r="E72" s="144"/>
    </row>
    <row r="73" spans="1:5" s="147" customFormat="1" ht="12" customHeight="1" x14ac:dyDescent="0.2">
      <c r="A73" s="13" t="s">
        <v>287</v>
      </c>
      <c r="B73" s="148" t="s">
        <v>255</v>
      </c>
      <c r="C73" s="97"/>
      <c r="D73" s="97"/>
      <c r="E73" s="144"/>
    </row>
    <row r="74" spans="1:5" s="147" customFormat="1" ht="12" customHeight="1" x14ac:dyDescent="0.2">
      <c r="A74" s="12" t="s">
        <v>296</v>
      </c>
      <c r="B74" s="149" t="s">
        <v>256</v>
      </c>
      <c r="C74" s="97"/>
      <c r="D74" s="97"/>
      <c r="E74" s="144"/>
    </row>
    <row r="75" spans="1:5" s="147" customFormat="1" ht="12" customHeight="1" thickBot="1" x14ac:dyDescent="0.25">
      <c r="A75" s="14" t="s">
        <v>297</v>
      </c>
      <c r="B75" s="152" t="s">
        <v>257</v>
      </c>
      <c r="C75" s="97"/>
      <c r="D75" s="97"/>
      <c r="E75" s="144"/>
    </row>
    <row r="76" spans="1:5" s="147" customFormat="1" ht="12" customHeight="1" thickBot="1" x14ac:dyDescent="0.25">
      <c r="A76" s="151" t="s">
        <v>258</v>
      </c>
      <c r="B76" s="87" t="s">
        <v>259</v>
      </c>
      <c r="C76" s="92">
        <v>450000000</v>
      </c>
      <c r="D76" s="92">
        <v>560000000</v>
      </c>
      <c r="E76" s="144"/>
    </row>
    <row r="77" spans="1:5" s="147" customFormat="1" ht="12" customHeight="1" x14ac:dyDescent="0.2">
      <c r="A77" s="13" t="s">
        <v>131</v>
      </c>
      <c r="B77" s="148" t="s">
        <v>260</v>
      </c>
      <c r="C77" s="97">
        <v>450000000</v>
      </c>
      <c r="D77" s="97">
        <v>560000000</v>
      </c>
      <c r="E77" s="144"/>
    </row>
    <row r="78" spans="1:5" s="147" customFormat="1" ht="12" customHeight="1" x14ac:dyDescent="0.2">
      <c r="A78" s="12" t="s">
        <v>132</v>
      </c>
      <c r="B78" s="149" t="s">
        <v>261</v>
      </c>
      <c r="C78" s="97"/>
      <c r="D78" s="97"/>
      <c r="E78" s="144"/>
    </row>
    <row r="79" spans="1:5" s="147" customFormat="1" ht="12" customHeight="1" x14ac:dyDescent="0.2">
      <c r="A79" s="12" t="s">
        <v>288</v>
      </c>
      <c r="B79" s="149" t="s">
        <v>262</v>
      </c>
      <c r="C79" s="97"/>
      <c r="D79" s="97"/>
      <c r="E79" s="144"/>
    </row>
    <row r="80" spans="1:5" s="147" customFormat="1" ht="12" customHeight="1" thickBot="1" x14ac:dyDescent="0.25">
      <c r="A80" s="14" t="s">
        <v>289</v>
      </c>
      <c r="B80" s="150" t="s">
        <v>263</v>
      </c>
      <c r="C80" s="97"/>
      <c r="D80" s="97"/>
      <c r="E80" s="144"/>
    </row>
    <row r="81" spans="1:6" s="147" customFormat="1" ht="12" customHeight="1" thickBot="1" x14ac:dyDescent="0.25">
      <c r="A81" s="151" t="s">
        <v>264</v>
      </c>
      <c r="B81" s="87" t="s">
        <v>265</v>
      </c>
      <c r="C81" s="92">
        <v>335000000</v>
      </c>
      <c r="D81" s="92">
        <v>521067082</v>
      </c>
      <c r="E81" s="618" t="e">
        <f>#REF!*100/D81</f>
        <v>#REF!</v>
      </c>
    </row>
    <row r="82" spans="1:6" s="147" customFormat="1" ht="12" customHeight="1" x14ac:dyDescent="0.2">
      <c r="A82" s="13" t="s">
        <v>290</v>
      </c>
      <c r="B82" s="148" t="s">
        <v>266</v>
      </c>
      <c r="C82" s="97">
        <v>335000000</v>
      </c>
      <c r="D82" s="97">
        <v>521067082</v>
      </c>
      <c r="E82" s="144"/>
    </row>
    <row r="83" spans="1:6" s="147" customFormat="1" ht="12" customHeight="1" thickBot="1" x14ac:dyDescent="0.25">
      <c r="A83" s="14" t="s">
        <v>291</v>
      </c>
      <c r="B83" s="150" t="s">
        <v>267</v>
      </c>
      <c r="C83" s="97"/>
      <c r="D83" s="97"/>
      <c r="E83" s="144"/>
    </row>
    <row r="84" spans="1:6" s="147" customFormat="1" ht="12" customHeight="1" thickBot="1" x14ac:dyDescent="0.25">
      <c r="A84" s="151" t="s">
        <v>268</v>
      </c>
      <c r="B84" s="87" t="s">
        <v>269</v>
      </c>
      <c r="C84" s="92"/>
      <c r="D84" s="92">
        <v>15273016</v>
      </c>
      <c r="E84" s="618" t="e">
        <f>#REF!*100/D84</f>
        <v>#REF!</v>
      </c>
    </row>
    <row r="85" spans="1:6" s="147" customFormat="1" ht="12" customHeight="1" x14ac:dyDescent="0.2">
      <c r="A85" s="13" t="s">
        <v>292</v>
      </c>
      <c r="B85" s="148" t="s">
        <v>270</v>
      </c>
      <c r="C85" s="97"/>
      <c r="D85" s="97">
        <v>15273016</v>
      </c>
      <c r="E85" s="144"/>
    </row>
    <row r="86" spans="1:6" s="147" customFormat="1" ht="12" customHeight="1" x14ac:dyDescent="0.2">
      <c r="A86" s="12" t="s">
        <v>293</v>
      </c>
      <c r="B86" s="149" t="s">
        <v>271</v>
      </c>
      <c r="C86" s="97"/>
      <c r="D86" s="97"/>
      <c r="E86" s="144"/>
    </row>
    <row r="87" spans="1:6" s="147" customFormat="1" ht="12" customHeight="1" thickBot="1" x14ac:dyDescent="0.25">
      <c r="A87" s="14" t="s">
        <v>294</v>
      </c>
      <c r="B87" s="150" t="s">
        <v>272</v>
      </c>
      <c r="C87" s="97"/>
      <c r="D87" s="97"/>
      <c r="E87" s="144"/>
    </row>
    <row r="88" spans="1:6" s="147" customFormat="1" ht="12" customHeight="1" thickBot="1" x14ac:dyDescent="0.25">
      <c r="A88" s="151" t="s">
        <v>273</v>
      </c>
      <c r="B88" s="87" t="s">
        <v>295</v>
      </c>
      <c r="C88" s="92"/>
      <c r="D88" s="92"/>
      <c r="E88" s="618"/>
    </row>
    <row r="89" spans="1:6" s="147" customFormat="1" ht="12" customHeight="1" x14ac:dyDescent="0.2">
      <c r="A89" s="153" t="s">
        <v>274</v>
      </c>
      <c r="B89" s="148" t="s">
        <v>275</v>
      </c>
      <c r="C89" s="97"/>
      <c r="D89" s="97"/>
      <c r="E89" s="144"/>
    </row>
    <row r="90" spans="1:6" s="147" customFormat="1" ht="12" customHeight="1" x14ac:dyDescent="0.2">
      <c r="A90" s="154" t="s">
        <v>276</v>
      </c>
      <c r="B90" s="149" t="s">
        <v>277</v>
      </c>
      <c r="C90" s="97"/>
      <c r="D90" s="97"/>
      <c r="E90" s="144"/>
    </row>
    <row r="91" spans="1:6" s="147" customFormat="1" ht="12" customHeight="1" x14ac:dyDescent="0.25">
      <c r="A91" s="154" t="s">
        <v>278</v>
      </c>
      <c r="B91" s="149" t="s">
        <v>279</v>
      </c>
      <c r="C91" s="97"/>
      <c r="D91" s="97"/>
      <c r="E91" s="144"/>
      <c r="F91" s="136"/>
    </row>
    <row r="92" spans="1:6" s="147" customFormat="1" ht="12" customHeight="1" thickBot="1" x14ac:dyDescent="0.3">
      <c r="A92" s="155" t="s">
        <v>280</v>
      </c>
      <c r="B92" s="150" t="s">
        <v>281</v>
      </c>
      <c r="C92" s="97"/>
      <c r="D92" s="97"/>
      <c r="E92" s="144"/>
      <c r="F92" s="136"/>
    </row>
    <row r="93" spans="1:6" s="147" customFormat="1" ht="13.5" customHeight="1" thickBot="1" x14ac:dyDescent="0.3">
      <c r="A93" s="151" t="s">
        <v>282</v>
      </c>
      <c r="B93" s="87" t="s">
        <v>283</v>
      </c>
      <c r="C93" s="183"/>
      <c r="D93" s="183"/>
      <c r="E93" s="618"/>
      <c r="F93" s="136"/>
    </row>
    <row r="94" spans="1:6" s="147" customFormat="1" ht="15.75" customHeight="1" thickBot="1" x14ac:dyDescent="0.25">
      <c r="A94" s="151" t="s">
        <v>284</v>
      </c>
      <c r="B94" s="156" t="s">
        <v>285</v>
      </c>
      <c r="C94" s="98">
        <v>785000000</v>
      </c>
      <c r="D94" s="98">
        <v>109634098</v>
      </c>
      <c r="E94" s="98" t="e">
        <f t="shared" ref="E94" si="0">E72+E76+E81+E84+E88+E93</f>
        <v>#REF!</v>
      </c>
      <c r="F94" s="146"/>
    </row>
    <row r="95" spans="1:6" s="147" customFormat="1" ht="15.75" customHeight="1" thickBot="1" x14ac:dyDescent="0.3">
      <c r="A95" s="157" t="s">
        <v>298</v>
      </c>
      <c r="B95" s="158" t="s">
        <v>286</v>
      </c>
      <c r="C95" s="98">
        <v>1978819843</v>
      </c>
      <c r="D95" s="98">
        <v>2526621203</v>
      </c>
      <c r="E95" s="98" t="e">
        <f>+E71+E94</f>
        <v>#REF!</v>
      </c>
      <c r="F95" s="136"/>
    </row>
    <row r="96" spans="1:6" s="147" customFormat="1" ht="15.75" customHeight="1" x14ac:dyDescent="0.25">
      <c r="A96" s="3"/>
      <c r="B96" s="4"/>
      <c r="C96" s="4"/>
      <c r="D96" s="99"/>
      <c r="E96" s="99"/>
      <c r="F96" s="136"/>
    </row>
    <row r="97" spans="1:6" s="147" customFormat="1" ht="24.75" customHeight="1" x14ac:dyDescent="0.25">
      <c r="A97" s="1266" t="s">
        <v>79</v>
      </c>
      <c r="B97" s="1266"/>
      <c r="C97" s="1266"/>
      <c r="D97" s="136"/>
      <c r="E97" s="136"/>
      <c r="F97" s="136"/>
    </row>
    <row r="98" spans="1:6" ht="16.5" customHeight="1" thickBot="1" x14ac:dyDescent="0.3">
      <c r="A98" s="1267" t="s">
        <v>134</v>
      </c>
      <c r="B98" s="1267"/>
      <c r="C98" s="602"/>
      <c r="D98" s="413"/>
      <c r="E98" s="413"/>
    </row>
    <row r="99" spans="1:6" ht="36.75" thickBot="1" x14ac:dyDescent="0.3">
      <c r="A99" s="21" t="s">
        <v>98</v>
      </c>
      <c r="B99" s="22" t="s">
        <v>80</v>
      </c>
      <c r="C99" s="29" t="s">
        <v>1014</v>
      </c>
      <c r="D99" s="29" t="s">
        <v>1016</v>
      </c>
      <c r="E99" s="29" t="s">
        <v>795</v>
      </c>
    </row>
    <row r="100" spans="1:6" ht="12" customHeight="1" thickBot="1" x14ac:dyDescent="0.3">
      <c r="A100" s="26">
        <v>1</v>
      </c>
      <c r="B100" s="27">
        <v>2</v>
      </c>
      <c r="C100" s="410">
        <v>3</v>
      </c>
      <c r="D100" s="410">
        <v>4</v>
      </c>
      <c r="E100" s="410">
        <v>6</v>
      </c>
    </row>
    <row r="101" spans="1:6" s="146" customFormat="1" ht="12" customHeight="1" thickBot="1" x14ac:dyDescent="0.3">
      <c r="A101" s="20" t="s">
        <v>51</v>
      </c>
      <c r="B101" s="25" t="s">
        <v>301</v>
      </c>
      <c r="C101" s="415">
        <v>565847518</v>
      </c>
      <c r="D101" s="415">
        <v>722684339</v>
      </c>
      <c r="E101" s="415" t="e">
        <f>#REF!*100/D101</f>
        <v>#REF!</v>
      </c>
      <c r="F101" s="136"/>
    </row>
    <row r="102" spans="1:6" ht="12" customHeight="1" x14ac:dyDescent="0.25">
      <c r="A102" s="15" t="s">
        <v>110</v>
      </c>
      <c r="B102" s="8" t="s">
        <v>81</v>
      </c>
      <c r="C102" s="414">
        <v>148508687</v>
      </c>
      <c r="D102" s="568">
        <v>174701833</v>
      </c>
      <c r="E102" s="568"/>
    </row>
    <row r="103" spans="1:6" ht="12" customHeight="1" x14ac:dyDescent="0.25">
      <c r="A103" s="12" t="s">
        <v>111</v>
      </c>
      <c r="B103" s="6" t="s">
        <v>151</v>
      </c>
      <c r="C103" s="85">
        <v>34402881</v>
      </c>
      <c r="D103" s="441">
        <v>39676405</v>
      </c>
      <c r="E103" s="441"/>
    </row>
    <row r="104" spans="1:6" ht="12" customHeight="1" x14ac:dyDescent="0.25">
      <c r="A104" s="12" t="s">
        <v>112</v>
      </c>
      <c r="B104" s="6" t="s">
        <v>129</v>
      </c>
      <c r="C104" s="86">
        <v>221090350</v>
      </c>
      <c r="D104" s="441">
        <v>331021236</v>
      </c>
      <c r="E104" s="441"/>
    </row>
    <row r="105" spans="1:6" ht="12" customHeight="1" x14ac:dyDescent="0.25">
      <c r="A105" s="12" t="s">
        <v>113</v>
      </c>
      <c r="B105" s="6" t="s">
        <v>152</v>
      </c>
      <c r="C105" s="86">
        <v>4800000</v>
      </c>
      <c r="D105" s="441">
        <v>5230250</v>
      </c>
      <c r="E105" s="441"/>
    </row>
    <row r="106" spans="1:6" ht="12" customHeight="1" x14ac:dyDescent="0.25">
      <c r="A106" s="12" t="s">
        <v>121</v>
      </c>
      <c r="B106" s="5" t="s">
        <v>153</v>
      </c>
      <c r="C106" s="86">
        <v>157045600</v>
      </c>
      <c r="D106" s="441">
        <v>172054615</v>
      </c>
      <c r="E106" s="441"/>
    </row>
    <row r="107" spans="1:6" ht="12" customHeight="1" x14ac:dyDescent="0.25">
      <c r="A107" s="12" t="s">
        <v>114</v>
      </c>
      <c r="B107" s="6" t="s">
        <v>302</v>
      </c>
      <c r="C107" s="86"/>
      <c r="D107" s="86"/>
      <c r="E107" s="441"/>
    </row>
    <row r="108" spans="1:6" ht="12" customHeight="1" x14ac:dyDescent="0.25">
      <c r="A108" s="12" t="s">
        <v>115</v>
      </c>
      <c r="B108" s="52" t="s">
        <v>303</v>
      </c>
      <c r="C108" s="86"/>
      <c r="D108" s="86"/>
      <c r="E108" s="441"/>
    </row>
    <row r="109" spans="1:6" ht="12" customHeight="1" x14ac:dyDescent="0.25">
      <c r="A109" s="12" t="s">
        <v>122</v>
      </c>
      <c r="B109" s="53" t="s">
        <v>304</v>
      </c>
      <c r="C109" s="86"/>
      <c r="D109" s="86"/>
      <c r="E109" s="441"/>
    </row>
    <row r="110" spans="1:6" ht="12" customHeight="1" x14ac:dyDescent="0.25">
      <c r="A110" s="12" t="s">
        <v>123</v>
      </c>
      <c r="B110" s="53" t="s">
        <v>305</v>
      </c>
      <c r="C110" s="86"/>
      <c r="D110" s="86"/>
      <c r="E110" s="441"/>
    </row>
    <row r="111" spans="1:6" ht="12" customHeight="1" x14ac:dyDescent="0.25">
      <c r="A111" s="12" t="s">
        <v>124</v>
      </c>
      <c r="B111" s="52" t="s">
        <v>444</v>
      </c>
      <c r="C111" s="86">
        <v>155295600</v>
      </c>
      <c r="D111" s="86">
        <v>169079615</v>
      </c>
      <c r="E111" s="441"/>
    </row>
    <row r="112" spans="1:6" ht="12" customHeight="1" x14ac:dyDescent="0.25">
      <c r="A112" s="12" t="s">
        <v>125</v>
      </c>
      <c r="B112" s="52" t="s">
        <v>821</v>
      </c>
      <c r="C112" s="86"/>
      <c r="D112" s="86"/>
      <c r="E112" s="441"/>
    </row>
    <row r="113" spans="1:5" ht="12" customHeight="1" x14ac:dyDescent="0.25">
      <c r="A113" s="12" t="s">
        <v>127</v>
      </c>
      <c r="B113" s="53" t="s">
        <v>308</v>
      </c>
      <c r="C113" s="86"/>
      <c r="D113" s="86"/>
      <c r="E113" s="441"/>
    </row>
    <row r="114" spans="1:5" ht="12" customHeight="1" x14ac:dyDescent="0.25">
      <c r="A114" s="11" t="s">
        <v>154</v>
      </c>
      <c r="B114" s="54" t="s">
        <v>822</v>
      </c>
      <c r="C114" s="86"/>
      <c r="D114" s="86"/>
      <c r="E114" s="441"/>
    </row>
    <row r="115" spans="1:5" ht="12" customHeight="1" x14ac:dyDescent="0.25">
      <c r="A115" s="12" t="s">
        <v>299</v>
      </c>
      <c r="B115" s="53" t="s">
        <v>823</v>
      </c>
      <c r="C115" s="86"/>
      <c r="D115" s="86"/>
      <c r="E115" s="441"/>
    </row>
    <row r="116" spans="1:5" ht="12" customHeight="1" thickBot="1" x14ac:dyDescent="0.3">
      <c r="A116" s="16" t="s">
        <v>300</v>
      </c>
      <c r="B116" s="611" t="s">
        <v>311</v>
      </c>
      <c r="C116" s="612">
        <v>1750000</v>
      </c>
      <c r="D116" s="86">
        <v>2975000</v>
      </c>
      <c r="E116" s="569"/>
    </row>
    <row r="117" spans="1:5" ht="12" customHeight="1" thickBot="1" x14ac:dyDescent="0.3">
      <c r="A117" s="18" t="s">
        <v>52</v>
      </c>
      <c r="B117" s="24" t="s">
        <v>312</v>
      </c>
      <c r="C117" s="567">
        <v>1027968735</v>
      </c>
      <c r="D117" s="567">
        <f>+D118+D120+D122+D130</f>
        <v>1129481102</v>
      </c>
      <c r="E117" s="619" t="e">
        <f>#REF!*100/D117</f>
        <v>#REF!</v>
      </c>
    </row>
    <row r="118" spans="1:5" ht="12" customHeight="1" x14ac:dyDescent="0.25">
      <c r="A118" s="13" t="s">
        <v>116</v>
      </c>
      <c r="B118" s="6" t="s">
        <v>824</v>
      </c>
      <c r="C118" s="613">
        <v>961604956</v>
      </c>
      <c r="D118" s="613">
        <v>1041266194</v>
      </c>
      <c r="E118" s="620"/>
    </row>
    <row r="119" spans="1:5" ht="12" customHeight="1" x14ac:dyDescent="0.25">
      <c r="A119" s="13" t="s">
        <v>117</v>
      </c>
      <c r="B119" s="10" t="s">
        <v>316</v>
      </c>
      <c r="C119" s="613"/>
      <c r="D119" s="613"/>
      <c r="E119" s="621"/>
    </row>
    <row r="120" spans="1:5" ht="12" customHeight="1" x14ac:dyDescent="0.25">
      <c r="A120" s="13" t="s">
        <v>118</v>
      </c>
      <c r="B120" s="10" t="s">
        <v>155</v>
      </c>
      <c r="C120" s="85">
        <v>63363779</v>
      </c>
      <c r="D120" s="613">
        <v>85214908</v>
      </c>
      <c r="E120" s="622"/>
    </row>
    <row r="121" spans="1:5" ht="12" customHeight="1" x14ac:dyDescent="0.25">
      <c r="A121" s="13" t="s">
        <v>119</v>
      </c>
      <c r="B121" s="10" t="s">
        <v>317</v>
      </c>
      <c r="C121" s="85"/>
      <c r="D121" s="613"/>
      <c r="E121" s="623"/>
    </row>
    <row r="122" spans="1:5" ht="12" customHeight="1" x14ac:dyDescent="0.25">
      <c r="A122" s="13" t="s">
        <v>120</v>
      </c>
      <c r="B122" s="89" t="s">
        <v>173</v>
      </c>
      <c r="C122" s="85"/>
      <c r="D122" s="613"/>
      <c r="E122" s="622"/>
    </row>
    <row r="123" spans="1:5" ht="12" customHeight="1" x14ac:dyDescent="0.25">
      <c r="A123" s="13" t="s">
        <v>126</v>
      </c>
      <c r="B123" s="88" t="s">
        <v>401</v>
      </c>
      <c r="C123" s="85"/>
      <c r="D123" s="613"/>
      <c r="E123" s="622"/>
    </row>
    <row r="124" spans="1:5" ht="12" customHeight="1" x14ac:dyDescent="0.25">
      <c r="A124" s="13" t="s">
        <v>128</v>
      </c>
      <c r="B124" s="145" t="s">
        <v>322</v>
      </c>
      <c r="C124" s="85"/>
      <c r="D124" s="613"/>
      <c r="E124" s="623"/>
    </row>
    <row r="125" spans="1:5" ht="12" customHeight="1" x14ac:dyDescent="0.25">
      <c r="A125" s="13" t="s">
        <v>156</v>
      </c>
      <c r="B125" s="53" t="s">
        <v>825</v>
      </c>
      <c r="C125" s="85"/>
      <c r="D125" s="613"/>
      <c r="E125" s="622"/>
    </row>
    <row r="126" spans="1:5" ht="22.5" x14ac:dyDescent="0.25">
      <c r="A126" s="13" t="s">
        <v>157</v>
      </c>
      <c r="B126" s="53" t="s">
        <v>954</v>
      </c>
      <c r="C126" s="85"/>
      <c r="D126" s="613"/>
      <c r="E126" s="624"/>
    </row>
    <row r="127" spans="1:5" ht="12" customHeight="1" x14ac:dyDescent="0.25">
      <c r="A127" s="13" t="s">
        <v>158</v>
      </c>
      <c r="B127" s="53" t="s">
        <v>320</v>
      </c>
      <c r="C127" s="85"/>
      <c r="D127" s="613"/>
      <c r="E127" s="624"/>
    </row>
    <row r="128" spans="1:5" ht="12" customHeight="1" x14ac:dyDescent="0.25">
      <c r="A128" s="13" t="s">
        <v>313</v>
      </c>
      <c r="B128" s="53" t="s">
        <v>308</v>
      </c>
      <c r="C128" s="85"/>
      <c r="D128" s="613"/>
      <c r="E128" s="624"/>
    </row>
    <row r="129" spans="1:5" ht="12" customHeight="1" x14ac:dyDescent="0.25">
      <c r="A129" s="13" t="s">
        <v>314</v>
      </c>
      <c r="B129" s="53" t="s">
        <v>319</v>
      </c>
      <c r="C129" s="85"/>
      <c r="D129" s="613"/>
      <c r="E129" s="624"/>
    </row>
    <row r="130" spans="1:5" ht="12" customHeight="1" thickBot="1" x14ac:dyDescent="0.3">
      <c r="A130" s="11" t="s">
        <v>315</v>
      </c>
      <c r="B130" s="53" t="s">
        <v>445</v>
      </c>
      <c r="C130" s="86">
        <v>3000000</v>
      </c>
      <c r="D130" s="613">
        <v>3000000</v>
      </c>
      <c r="E130" s="623"/>
    </row>
    <row r="131" spans="1:5" ht="16.5" thickBot="1" x14ac:dyDescent="0.3">
      <c r="A131" s="18" t="s">
        <v>53</v>
      </c>
      <c r="B131" s="50" t="s">
        <v>323</v>
      </c>
      <c r="C131" s="567">
        <v>369943056</v>
      </c>
      <c r="D131" s="567">
        <v>593819612</v>
      </c>
      <c r="E131" s="619">
        <f>+E132+E133</f>
        <v>0</v>
      </c>
    </row>
    <row r="132" spans="1:5" ht="12" customHeight="1" x14ac:dyDescent="0.25">
      <c r="A132" s="13" t="s">
        <v>99</v>
      </c>
      <c r="B132" s="7" t="s">
        <v>88</v>
      </c>
      <c r="C132" s="613">
        <v>369943056</v>
      </c>
      <c r="D132" s="613">
        <v>593819612</v>
      </c>
      <c r="E132" s="613">
        <f>'[1]9. sz. mell'!H133</f>
        <v>0</v>
      </c>
    </row>
    <row r="133" spans="1:5" ht="12" customHeight="1" thickBot="1" x14ac:dyDescent="0.3">
      <c r="A133" s="14" t="s">
        <v>100</v>
      </c>
      <c r="B133" s="10" t="s">
        <v>89</v>
      </c>
      <c r="C133" s="86"/>
      <c r="D133" s="613"/>
      <c r="E133" s="613">
        <f>'[1]9. sz. mell'!H134</f>
        <v>0</v>
      </c>
    </row>
    <row r="134" spans="1:5" ht="12" customHeight="1" thickBot="1" x14ac:dyDescent="0.3">
      <c r="A134" s="18" t="s">
        <v>54</v>
      </c>
      <c r="B134" s="50" t="s">
        <v>324</v>
      </c>
      <c r="C134" s="567">
        <f>+C101+C117+C131</f>
        <v>1963759309</v>
      </c>
      <c r="D134" s="567">
        <f>+D101+D117+D131</f>
        <v>2445985053</v>
      </c>
      <c r="E134" s="567" t="e">
        <f>+E101+E117+E131</f>
        <v>#REF!</v>
      </c>
    </row>
    <row r="135" spans="1:5" ht="12" customHeight="1" thickBot="1" x14ac:dyDescent="0.3">
      <c r="A135" s="18" t="s">
        <v>55</v>
      </c>
      <c r="B135" s="50" t="s">
        <v>325</v>
      </c>
      <c r="C135" s="567">
        <f>+C136+C137+C138</f>
        <v>0</v>
      </c>
      <c r="D135" s="567">
        <f>+D136+D137+D138</f>
        <v>0</v>
      </c>
      <c r="E135" s="567">
        <f>+E136+E137+E138</f>
        <v>0</v>
      </c>
    </row>
    <row r="136" spans="1:5" ht="12" customHeight="1" x14ac:dyDescent="0.25">
      <c r="A136" s="13" t="s">
        <v>103</v>
      </c>
      <c r="B136" s="7" t="s">
        <v>326</v>
      </c>
      <c r="C136" s="85"/>
      <c r="D136" s="85"/>
      <c r="E136" s="85"/>
    </row>
    <row r="137" spans="1:5" ht="12" customHeight="1" x14ac:dyDescent="0.25">
      <c r="A137" s="13" t="s">
        <v>104</v>
      </c>
      <c r="B137" s="7" t="s">
        <v>327</v>
      </c>
      <c r="C137" s="85"/>
      <c r="D137" s="85"/>
      <c r="E137" s="85"/>
    </row>
    <row r="138" spans="1:5" ht="12" customHeight="1" thickBot="1" x14ac:dyDescent="0.3">
      <c r="A138" s="11" t="s">
        <v>105</v>
      </c>
      <c r="B138" s="5" t="s">
        <v>328</v>
      </c>
      <c r="C138" s="85"/>
      <c r="D138" s="85"/>
      <c r="E138" s="85"/>
    </row>
    <row r="139" spans="1:5" ht="12" customHeight="1" thickBot="1" x14ac:dyDescent="0.3">
      <c r="A139" s="18" t="s">
        <v>56</v>
      </c>
      <c r="B139" s="50" t="s">
        <v>365</v>
      </c>
      <c r="C139" s="567">
        <f>+C140+C141+C142+C143</f>
        <v>0</v>
      </c>
      <c r="D139" s="567">
        <f>+D140+D141+D142+D143</f>
        <v>61031908</v>
      </c>
      <c r="E139" s="567">
        <f>+E140+E141+E142+E143</f>
        <v>0</v>
      </c>
    </row>
    <row r="140" spans="1:5" ht="12" customHeight="1" x14ac:dyDescent="0.25">
      <c r="A140" s="13" t="s">
        <v>106</v>
      </c>
      <c r="B140" s="7" t="s">
        <v>329</v>
      </c>
      <c r="C140" s="85"/>
      <c r="D140" s="85">
        <v>61031908</v>
      </c>
      <c r="E140" s="85"/>
    </row>
    <row r="141" spans="1:5" ht="12" customHeight="1" x14ac:dyDescent="0.25">
      <c r="A141" s="13" t="s">
        <v>107</v>
      </c>
      <c r="B141" s="7" t="s">
        <v>330</v>
      </c>
      <c r="C141" s="85"/>
      <c r="D141" s="85"/>
      <c r="E141" s="85"/>
    </row>
    <row r="142" spans="1:5" ht="12" customHeight="1" x14ac:dyDescent="0.25">
      <c r="A142" s="13" t="s">
        <v>233</v>
      </c>
      <c r="B142" s="7" t="s">
        <v>331</v>
      </c>
      <c r="C142" s="85"/>
      <c r="D142" s="85"/>
      <c r="E142" s="85"/>
    </row>
    <row r="143" spans="1:5" ht="12" customHeight="1" thickBot="1" x14ac:dyDescent="0.3">
      <c r="A143" s="11" t="s">
        <v>234</v>
      </c>
      <c r="B143" s="5" t="s">
        <v>332</v>
      </c>
      <c r="C143" s="85"/>
      <c r="D143" s="85"/>
      <c r="E143" s="85"/>
    </row>
    <row r="144" spans="1:5" ht="12" customHeight="1" thickBot="1" x14ac:dyDescent="0.3">
      <c r="A144" s="18" t="s">
        <v>57</v>
      </c>
      <c r="B144" s="50" t="s">
        <v>333</v>
      </c>
      <c r="C144" s="614">
        <f>+C145+C146+C147+C148</f>
        <v>15060534</v>
      </c>
      <c r="D144" s="614">
        <f>+D145+D146+D147+D148</f>
        <v>19604242</v>
      </c>
      <c r="E144" s="614">
        <f>+E145+E146+E147+E148</f>
        <v>0</v>
      </c>
    </row>
    <row r="145" spans="1:10" ht="12" customHeight="1" x14ac:dyDescent="0.25">
      <c r="A145" s="13" t="s">
        <v>108</v>
      </c>
      <c r="B145" s="7" t="s">
        <v>334</v>
      </c>
      <c r="C145" s="85"/>
      <c r="D145" s="85">
        <v>4543708</v>
      </c>
      <c r="E145" s="85">
        <f>'[1]9. sz. mell'!H146</f>
        <v>0</v>
      </c>
    </row>
    <row r="146" spans="1:10" ht="12" customHeight="1" x14ac:dyDescent="0.25">
      <c r="A146" s="13" t="s">
        <v>109</v>
      </c>
      <c r="B146" s="7" t="s">
        <v>344</v>
      </c>
      <c r="C146" s="85">
        <v>15060534</v>
      </c>
      <c r="D146" s="85">
        <v>15060534</v>
      </c>
      <c r="E146" s="85"/>
    </row>
    <row r="147" spans="1:10" ht="12" customHeight="1" x14ac:dyDescent="0.25">
      <c r="A147" s="13" t="s">
        <v>245</v>
      </c>
      <c r="B147" s="7" t="s">
        <v>826</v>
      </c>
      <c r="C147" s="85"/>
      <c r="D147" s="85"/>
      <c r="E147" s="85"/>
    </row>
    <row r="148" spans="1:10" ht="12" customHeight="1" thickBot="1" x14ac:dyDescent="0.3">
      <c r="A148" s="11" t="s">
        <v>246</v>
      </c>
      <c r="B148" s="5" t="s">
        <v>827</v>
      </c>
      <c r="C148" s="85"/>
      <c r="D148" s="85"/>
      <c r="E148" s="85"/>
      <c r="F148" s="161"/>
    </row>
    <row r="149" spans="1:10" ht="12" customHeight="1" thickBot="1" x14ac:dyDescent="0.3">
      <c r="A149" s="18" t="s">
        <v>58</v>
      </c>
      <c r="B149" s="50" t="s">
        <v>337</v>
      </c>
      <c r="C149" s="615">
        <f>+C150+C151+C152+C153</f>
        <v>0</v>
      </c>
      <c r="D149" s="615">
        <f>+D150+D151+D152+D153</f>
        <v>0</v>
      </c>
      <c r="E149" s="615">
        <f>+E150+E151+E152+E153</f>
        <v>0</v>
      </c>
      <c r="F149" s="147"/>
    </row>
    <row r="150" spans="1:10" ht="12" customHeight="1" x14ac:dyDescent="0.25">
      <c r="A150" s="13" t="s">
        <v>149</v>
      </c>
      <c r="B150" s="7" t="s">
        <v>338</v>
      </c>
      <c r="C150" s="85"/>
      <c r="D150" s="85"/>
      <c r="E150" s="85"/>
    </row>
    <row r="151" spans="1:10" ht="12" customHeight="1" x14ac:dyDescent="0.25">
      <c r="A151" s="13" t="s">
        <v>150</v>
      </c>
      <c r="B151" s="7" t="s">
        <v>339</v>
      </c>
      <c r="C151" s="85"/>
      <c r="D151" s="85"/>
      <c r="E151" s="85"/>
    </row>
    <row r="152" spans="1:10" ht="12" customHeight="1" x14ac:dyDescent="0.25">
      <c r="A152" s="13" t="s">
        <v>172</v>
      </c>
      <c r="B152" s="7" t="s">
        <v>340</v>
      </c>
      <c r="C152" s="85"/>
      <c r="D152" s="85"/>
      <c r="E152" s="85"/>
    </row>
    <row r="153" spans="1:10" ht="12" customHeight="1" thickBot="1" x14ac:dyDescent="0.3">
      <c r="A153" s="13" t="s">
        <v>248</v>
      </c>
      <c r="B153" s="7" t="s">
        <v>341</v>
      </c>
      <c r="C153" s="85"/>
      <c r="D153" s="85"/>
      <c r="E153" s="85"/>
    </row>
    <row r="154" spans="1:10" ht="12" customHeight="1" thickBot="1" x14ac:dyDescent="0.3">
      <c r="A154" s="18" t="s">
        <v>59</v>
      </c>
      <c r="B154" s="50" t="s">
        <v>342</v>
      </c>
      <c r="C154" s="566">
        <f>+C135+C139+C144+C149</f>
        <v>15060534</v>
      </c>
      <c r="D154" s="566">
        <f>+D135+D139+D144+D149</f>
        <v>80636150</v>
      </c>
      <c r="E154" s="566">
        <f>+E135+E139+E144+E149</f>
        <v>0</v>
      </c>
    </row>
    <row r="155" spans="1:10" ht="12" customHeight="1" thickBot="1" x14ac:dyDescent="0.3">
      <c r="A155" s="1033"/>
      <c r="B155" s="400" t="s">
        <v>948</v>
      </c>
      <c r="C155" s="999"/>
      <c r="D155" s="999"/>
      <c r="E155" s="999"/>
    </row>
    <row r="156" spans="1:10" ht="12" customHeight="1" thickBot="1" x14ac:dyDescent="0.3">
      <c r="A156" s="1033"/>
      <c r="B156" s="400" t="s">
        <v>947</v>
      </c>
      <c r="C156" s="999"/>
      <c r="D156" s="999"/>
      <c r="E156" s="999"/>
    </row>
    <row r="157" spans="1:10" ht="12" customHeight="1" thickBot="1" x14ac:dyDescent="0.3">
      <c r="A157" s="90" t="s">
        <v>60</v>
      </c>
      <c r="B157" s="135" t="s">
        <v>343</v>
      </c>
      <c r="C157" s="566">
        <f>+C134+C154</f>
        <v>1978819843</v>
      </c>
      <c r="D157" s="566">
        <f>+D134+D154</f>
        <v>2526621203</v>
      </c>
      <c r="E157" s="566" t="e">
        <f>+E134+E154</f>
        <v>#REF!</v>
      </c>
    </row>
    <row r="158" spans="1:10" ht="15" customHeight="1" x14ac:dyDescent="0.25">
      <c r="D158" s="137"/>
      <c r="E158" s="137"/>
      <c r="G158" s="160"/>
      <c r="H158" s="161"/>
      <c r="I158" s="161"/>
      <c r="J158" s="161"/>
    </row>
    <row r="159" spans="1:10" ht="12" customHeight="1" x14ac:dyDescent="0.25">
      <c r="A159" s="1268" t="s">
        <v>828</v>
      </c>
      <c r="B159" s="1268"/>
      <c r="C159" s="1268"/>
      <c r="G159" s="160"/>
      <c r="H159" s="161"/>
      <c r="I159" s="161"/>
      <c r="J159" s="161"/>
    </row>
    <row r="160" spans="1:10" ht="13.5" customHeight="1" thickBot="1" x14ac:dyDescent="0.3">
      <c r="A160" s="1265" t="s">
        <v>829</v>
      </c>
      <c r="B160" s="1265"/>
      <c r="C160" s="601"/>
      <c r="D160" s="599"/>
      <c r="E160" s="599"/>
      <c r="G160" s="160"/>
      <c r="H160" s="161"/>
      <c r="I160" s="161"/>
      <c r="J160" s="161"/>
    </row>
    <row r="161" spans="1:10" ht="13.5" customHeight="1" thickBot="1" x14ac:dyDescent="0.3">
      <c r="A161" s="18">
        <v>1</v>
      </c>
      <c r="B161" s="24" t="s">
        <v>830</v>
      </c>
      <c r="C161" s="261"/>
      <c r="D161" s="92">
        <f>+D71-D134</f>
        <v>-1015703948</v>
      </c>
      <c r="E161" s="92" t="e">
        <f>+E71-E134</f>
        <v>#REF!</v>
      </c>
      <c r="G161" s="160"/>
      <c r="H161" s="161"/>
      <c r="I161" s="161"/>
      <c r="J161" s="161"/>
    </row>
    <row r="162" spans="1:10" ht="13.5" customHeight="1" thickBot="1" x14ac:dyDescent="0.3">
      <c r="A162" s="18" t="s">
        <v>52</v>
      </c>
      <c r="B162" s="24" t="s">
        <v>831</v>
      </c>
      <c r="C162" s="261"/>
      <c r="D162" s="92">
        <f>+D94-D154</f>
        <v>28997948</v>
      </c>
      <c r="E162" s="92" t="e">
        <f>+E94-E154</f>
        <v>#REF!</v>
      </c>
      <c r="G162" s="160"/>
      <c r="H162" s="161"/>
      <c r="I162" s="161"/>
      <c r="J162" s="161"/>
    </row>
    <row r="163" spans="1:10" ht="13.5" customHeight="1" x14ac:dyDescent="0.25">
      <c r="G163" s="160"/>
      <c r="H163" s="161"/>
      <c r="I163" s="161"/>
      <c r="J163" s="161"/>
    </row>
    <row r="164" spans="1:10" s="147" customFormat="1" ht="12.95" customHeight="1" x14ac:dyDescent="0.25">
      <c r="A164" s="136"/>
      <c r="B164" s="136"/>
      <c r="C164" s="136"/>
      <c r="D164" s="136"/>
      <c r="E164" s="136"/>
      <c r="F164" s="136"/>
    </row>
  </sheetData>
  <mergeCells count="6">
    <mergeCell ref="A160:B160"/>
    <mergeCell ref="A1:C1"/>
    <mergeCell ref="A2:B2"/>
    <mergeCell ref="A97:C97"/>
    <mergeCell ref="A98:B98"/>
    <mergeCell ref="A159:C159"/>
  </mergeCells>
  <phoneticPr fontId="24" type="noConversion"/>
  <printOptions horizontalCentered="1"/>
  <pageMargins left="0.78740157480314965" right="0.78740157480314965" top="1.4566929133858268" bottom="0.47244094488188981" header="0.78740157480314965" footer="0.59055118110236227"/>
  <pageSetup paperSize="9" scale="59" fitToHeight="2" orientation="portrait" r:id="rId1"/>
  <headerFooter alignWithMargins="0">
    <oddHeader>&amp;C&amp;"Times New Roman CE,Félkövér"&amp;12
Tát Város Önkormányzat
2018. ÉVI KÖLTSÉGVETÉS
KÖTELEZŐ FELADATAINAK MÉRLEGE &amp;R&amp;"Times New Roman CE,Félkövér dőlt"&amp;11 1.2. melléklet a 7/2018. (IV.30.) önkormányzati rendelethez</oddHeader>
  </headerFooter>
  <rowBreaks count="1" manualBreakCount="1">
    <brk id="96" max="5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92D050"/>
  </sheetPr>
  <dimension ref="A1:D63"/>
  <sheetViews>
    <sheetView zoomScaleNormal="100" workbookViewId="0">
      <selection activeCell="C27" sqref="C27"/>
    </sheetView>
  </sheetViews>
  <sheetFormatPr defaultRowHeight="12.75" x14ac:dyDescent="0.2"/>
  <cols>
    <col min="1" max="1" width="64.33203125" style="600" bestFit="1" customWidth="1"/>
    <col min="2" max="2" width="15.5" style="2" customWidth="1"/>
    <col min="3" max="3" width="16.5" style="2" bestFit="1" customWidth="1"/>
    <col min="4" max="4" width="15.5" style="2" customWidth="1"/>
    <col min="5" max="16384" width="9.33203125" style="2"/>
  </cols>
  <sheetData>
    <row r="1" spans="1:4" s="1" customFormat="1" ht="21" customHeight="1" x14ac:dyDescent="0.2">
      <c r="A1" s="63"/>
      <c r="B1" s="63"/>
      <c r="C1" s="181" t="s">
        <v>1026</v>
      </c>
      <c r="D1" s="63"/>
    </row>
    <row r="2" spans="1:4" s="44" customFormat="1" ht="25.5" customHeight="1" thickBot="1" x14ac:dyDescent="0.25">
      <c r="A2" s="63"/>
      <c r="B2" s="63"/>
      <c r="C2" s="181"/>
      <c r="D2" s="63"/>
    </row>
    <row r="3" spans="1:4" s="44" customFormat="1" ht="15.75" x14ac:dyDescent="0.2">
      <c r="A3" s="118" t="s">
        <v>415</v>
      </c>
      <c r="B3" s="133"/>
      <c r="C3" s="133"/>
      <c r="D3" s="133" t="s">
        <v>90</v>
      </c>
    </row>
    <row r="4" spans="1:4" s="45" customFormat="1" ht="15.95" customHeight="1" thickBot="1" x14ac:dyDescent="0.25">
      <c r="A4" s="119" t="s">
        <v>443</v>
      </c>
      <c r="B4" s="134"/>
      <c r="C4" s="134"/>
      <c r="D4" s="134" t="s">
        <v>1001</v>
      </c>
    </row>
    <row r="5" spans="1:4" ht="14.25" thickBot="1" x14ac:dyDescent="0.3">
      <c r="A5" s="64"/>
      <c r="B5" s="65"/>
      <c r="C5" s="65"/>
      <c r="D5" s="65"/>
    </row>
    <row r="6" spans="1:4" s="39" customFormat="1" ht="12.95" customHeight="1" thickBot="1" x14ac:dyDescent="0.25">
      <c r="A6" s="66" t="s">
        <v>83</v>
      </c>
      <c r="B6" s="67" t="s">
        <v>850</v>
      </c>
      <c r="C6" s="67" t="s">
        <v>991</v>
      </c>
      <c r="D6" s="67" t="s">
        <v>794</v>
      </c>
    </row>
    <row r="7" spans="1:4" s="39" customFormat="1" ht="15.95" customHeight="1" thickBot="1" x14ac:dyDescent="0.25">
      <c r="A7" s="59">
        <v>2</v>
      </c>
      <c r="B7" s="60">
        <v>3</v>
      </c>
      <c r="C7" s="60">
        <v>4</v>
      </c>
      <c r="D7" s="60">
        <v>5</v>
      </c>
    </row>
    <row r="8" spans="1:4" s="46" customFormat="1" ht="12" customHeight="1" thickBot="1" x14ac:dyDescent="0.25">
      <c r="A8" s="69" t="s">
        <v>85</v>
      </c>
      <c r="B8" s="70"/>
      <c r="C8" s="70"/>
      <c r="D8" s="70"/>
    </row>
    <row r="9" spans="1:4" s="46" customFormat="1" ht="12" customHeight="1" thickBot="1" x14ac:dyDescent="0.25">
      <c r="A9" s="71" t="s">
        <v>372</v>
      </c>
      <c r="B9" s="104">
        <f>SUM(B10:B19)</f>
        <v>0</v>
      </c>
      <c r="C9" s="104">
        <f>SUM(C10:C19)</f>
        <v>1928797</v>
      </c>
      <c r="D9" s="104">
        <f>SUM(D10:D19)</f>
        <v>1928797</v>
      </c>
    </row>
    <row r="10" spans="1:4" s="46" customFormat="1" ht="12" customHeight="1" x14ac:dyDescent="0.2">
      <c r="A10" s="8" t="s">
        <v>222</v>
      </c>
      <c r="B10" s="124"/>
      <c r="C10" s="124"/>
      <c r="D10" s="124"/>
    </row>
    <row r="11" spans="1:4" s="46" customFormat="1" ht="12" customHeight="1" x14ac:dyDescent="0.2">
      <c r="A11" s="6" t="s">
        <v>223</v>
      </c>
      <c r="B11" s="102"/>
      <c r="C11" s="102"/>
      <c r="D11" s="102"/>
    </row>
    <row r="12" spans="1:4" s="46" customFormat="1" ht="12" customHeight="1" x14ac:dyDescent="0.2">
      <c r="A12" s="6" t="s">
        <v>224</v>
      </c>
      <c r="B12" s="102"/>
      <c r="C12" s="102"/>
      <c r="D12" s="102"/>
    </row>
    <row r="13" spans="1:4" s="46" customFormat="1" ht="12" customHeight="1" x14ac:dyDescent="0.2">
      <c r="A13" s="6" t="s">
        <v>225</v>
      </c>
      <c r="B13" s="102"/>
      <c r="C13" s="102"/>
      <c r="D13" s="102"/>
    </row>
    <row r="14" spans="1:4" s="46" customFormat="1" ht="12" customHeight="1" x14ac:dyDescent="0.2">
      <c r="A14" s="6" t="s">
        <v>226</v>
      </c>
      <c r="B14" s="102"/>
      <c r="C14" s="102"/>
      <c r="D14" s="102"/>
    </row>
    <row r="15" spans="1:4" s="46" customFormat="1" ht="12" customHeight="1" x14ac:dyDescent="0.2">
      <c r="A15" s="6" t="s">
        <v>373</v>
      </c>
      <c r="B15" s="102"/>
      <c r="C15" s="102"/>
      <c r="D15" s="102"/>
    </row>
    <row r="16" spans="1:4" s="46" customFormat="1" ht="12" customHeight="1" x14ac:dyDescent="0.2">
      <c r="A16" s="5" t="s">
        <v>374</v>
      </c>
      <c r="B16" s="102"/>
      <c r="C16" s="102"/>
      <c r="D16" s="102"/>
    </row>
    <row r="17" spans="1:4" s="47" customFormat="1" ht="12" customHeight="1" x14ac:dyDescent="0.2">
      <c r="A17" s="6" t="s">
        <v>229</v>
      </c>
      <c r="B17" s="125"/>
      <c r="C17" s="125"/>
      <c r="D17" s="125"/>
    </row>
    <row r="18" spans="1:4" s="47" customFormat="1" ht="12" customHeight="1" x14ac:dyDescent="0.2">
      <c r="A18" s="6" t="s">
        <v>230</v>
      </c>
      <c r="B18" s="102"/>
      <c r="C18" s="102"/>
      <c r="D18" s="102"/>
    </row>
    <row r="19" spans="1:4" s="46" customFormat="1" ht="12" customHeight="1" thickBot="1" x14ac:dyDescent="0.25">
      <c r="A19" s="5" t="s">
        <v>231</v>
      </c>
      <c r="B19" s="103"/>
      <c r="C19" s="103">
        <v>1928797</v>
      </c>
      <c r="D19" s="103">
        <v>1928797</v>
      </c>
    </row>
    <row r="20" spans="1:4" s="47" customFormat="1" ht="12" customHeight="1" thickBot="1" x14ac:dyDescent="0.25">
      <c r="A20" s="71" t="s">
        <v>375</v>
      </c>
      <c r="B20" s="104">
        <f>SUM(B21:B23)</f>
        <v>0</v>
      </c>
      <c r="C20" s="104">
        <f>SUM(C21:C23)</f>
        <v>0</v>
      </c>
      <c r="D20" s="104">
        <f>SUM(D21:D23)</f>
        <v>0</v>
      </c>
    </row>
    <row r="21" spans="1:4" s="47" customFormat="1" ht="12" customHeight="1" x14ac:dyDescent="0.2">
      <c r="A21" s="7" t="s">
        <v>197</v>
      </c>
      <c r="B21" s="102"/>
      <c r="C21" s="102"/>
      <c r="D21" s="102"/>
    </row>
    <row r="22" spans="1:4" s="47" customFormat="1" ht="12" customHeight="1" x14ac:dyDescent="0.2">
      <c r="A22" s="6" t="s">
        <v>376</v>
      </c>
      <c r="B22" s="102"/>
      <c r="C22" s="102"/>
      <c r="D22" s="102"/>
    </row>
    <row r="23" spans="1:4" s="47" customFormat="1" ht="12" customHeight="1" x14ac:dyDescent="0.2">
      <c r="A23" s="6" t="s">
        <v>377</v>
      </c>
      <c r="B23" s="102"/>
      <c r="C23" s="102"/>
      <c r="D23" s="102"/>
    </row>
    <row r="24" spans="1:4" s="47" customFormat="1" ht="12" customHeight="1" thickBot="1" x14ac:dyDescent="0.25">
      <c r="A24" s="6" t="s">
        <v>45</v>
      </c>
      <c r="B24" s="102"/>
      <c r="C24" s="102"/>
      <c r="D24" s="102"/>
    </row>
    <row r="25" spans="1:4" s="47" customFormat="1" ht="12" customHeight="1" thickBot="1" x14ac:dyDescent="0.25">
      <c r="A25" s="50" t="s">
        <v>142</v>
      </c>
      <c r="B25" s="117"/>
      <c r="C25" s="117"/>
      <c r="D25" s="117"/>
    </row>
    <row r="26" spans="1:4" s="47" customFormat="1" ht="12" customHeight="1" thickBot="1" x14ac:dyDescent="0.25">
      <c r="A26" s="50" t="s">
        <v>378</v>
      </c>
      <c r="B26" s="104">
        <f>+B27+B28</f>
        <v>0</v>
      </c>
      <c r="C26" s="104">
        <f>+C27+C28</f>
        <v>0</v>
      </c>
      <c r="D26" s="104">
        <f>+D27+D28</f>
        <v>0</v>
      </c>
    </row>
    <row r="27" spans="1:4" s="47" customFormat="1" ht="12" customHeight="1" x14ac:dyDescent="0.2">
      <c r="A27" s="178" t="s">
        <v>376</v>
      </c>
      <c r="B27" s="40"/>
      <c r="C27" s="40"/>
      <c r="D27" s="40"/>
    </row>
    <row r="28" spans="1:4" s="47" customFormat="1" ht="12" customHeight="1" x14ac:dyDescent="0.2">
      <c r="A28" s="179" t="s">
        <v>379</v>
      </c>
      <c r="B28" s="105"/>
      <c r="C28" s="105"/>
      <c r="D28" s="105"/>
    </row>
    <row r="29" spans="1:4" s="47" customFormat="1" ht="12" customHeight="1" thickBot="1" x14ac:dyDescent="0.25">
      <c r="A29" s="180" t="s">
        <v>380</v>
      </c>
      <c r="B29" s="43"/>
      <c r="C29" s="43"/>
      <c r="D29" s="43"/>
    </row>
    <row r="30" spans="1:4" s="47" customFormat="1" ht="12" customHeight="1" thickBot="1" x14ac:dyDescent="0.25">
      <c r="A30" s="50" t="s">
        <v>381</v>
      </c>
      <c r="B30" s="104">
        <f>+B31+B32+B33</f>
        <v>0</v>
      </c>
      <c r="C30" s="104">
        <f>+C31+C32+C33</f>
        <v>0</v>
      </c>
      <c r="D30" s="104">
        <f>+D31+D32+D33</f>
        <v>0</v>
      </c>
    </row>
    <row r="31" spans="1:4" s="47" customFormat="1" ht="12" customHeight="1" x14ac:dyDescent="0.2">
      <c r="A31" s="178" t="s">
        <v>236</v>
      </c>
      <c r="B31" s="40"/>
      <c r="C31" s="40"/>
      <c r="D31" s="40"/>
    </row>
    <row r="32" spans="1:4" s="47" customFormat="1" ht="12" customHeight="1" x14ac:dyDescent="0.2">
      <c r="A32" s="179" t="s">
        <v>237</v>
      </c>
      <c r="B32" s="105"/>
      <c r="C32" s="105"/>
      <c r="D32" s="105"/>
    </row>
    <row r="33" spans="1:4" s="46" customFormat="1" ht="12" customHeight="1" thickBot="1" x14ac:dyDescent="0.25">
      <c r="A33" s="51" t="s">
        <v>238</v>
      </c>
      <c r="B33" s="43"/>
      <c r="C33" s="43"/>
      <c r="D33" s="43"/>
    </row>
    <row r="34" spans="1:4" s="46" customFormat="1" ht="12" customHeight="1" thickBot="1" x14ac:dyDescent="0.25">
      <c r="A34" s="50" t="s">
        <v>347</v>
      </c>
      <c r="B34" s="117"/>
      <c r="C34" s="117"/>
      <c r="D34" s="117"/>
    </row>
    <row r="35" spans="1:4" s="46" customFormat="1" ht="12" customHeight="1" thickBot="1" x14ac:dyDescent="0.25">
      <c r="A35" s="50" t="s">
        <v>382</v>
      </c>
      <c r="B35" s="126"/>
      <c r="C35" s="126"/>
      <c r="D35" s="126"/>
    </row>
    <row r="36" spans="1:4" s="46" customFormat="1" ht="12" customHeight="1" thickBot="1" x14ac:dyDescent="0.25">
      <c r="A36" s="50" t="s">
        <v>383</v>
      </c>
      <c r="B36" s="127">
        <f>+B9+B20+B25+B26+B30+B34+B35</f>
        <v>0</v>
      </c>
      <c r="C36" s="127"/>
      <c r="D36" s="127"/>
    </row>
    <row r="37" spans="1:4" s="46" customFormat="1" ht="12" customHeight="1" thickBot="1" x14ac:dyDescent="0.25">
      <c r="A37" s="50" t="s">
        <v>384</v>
      </c>
      <c r="B37" s="127">
        <f>+B38+B39+B40</f>
        <v>0</v>
      </c>
      <c r="C37" s="127">
        <f>+C38+C39+C40</f>
        <v>0</v>
      </c>
      <c r="D37" s="127">
        <f>+D38+D39+D40</f>
        <v>0</v>
      </c>
    </row>
    <row r="38" spans="1:4" s="46" customFormat="1" ht="12" customHeight="1" x14ac:dyDescent="0.2">
      <c r="A38" s="178" t="s">
        <v>177</v>
      </c>
      <c r="B38" s="40"/>
      <c r="C38" s="40"/>
      <c r="D38" s="40"/>
    </row>
    <row r="39" spans="1:4" s="47" customFormat="1" ht="12" customHeight="1" x14ac:dyDescent="0.2">
      <c r="A39" s="179" t="s">
        <v>46</v>
      </c>
      <c r="B39" s="105"/>
      <c r="C39" s="105"/>
      <c r="D39" s="105"/>
    </row>
    <row r="40" spans="1:4" s="47" customFormat="1" ht="12" customHeight="1" thickBot="1" x14ac:dyDescent="0.25">
      <c r="A40" s="51" t="s">
        <v>388</v>
      </c>
      <c r="B40" s="43"/>
      <c r="C40" s="43"/>
      <c r="D40" s="43"/>
    </row>
    <row r="41" spans="1:4" s="47" customFormat="1" ht="15" customHeight="1" thickBot="1" x14ac:dyDescent="0.25">
      <c r="A41" s="73" t="s">
        <v>389</v>
      </c>
      <c r="B41" s="130">
        <f>+B36+B37</f>
        <v>0</v>
      </c>
      <c r="C41" s="130">
        <f>C9</f>
        <v>1928797</v>
      </c>
      <c r="D41" s="130">
        <f>D9</f>
        <v>1928797</v>
      </c>
    </row>
    <row r="42" spans="1:4" s="47" customFormat="1" ht="15" customHeight="1" x14ac:dyDescent="0.2">
      <c r="A42" s="75"/>
      <c r="B42" s="128"/>
      <c r="C42" s="128"/>
      <c r="D42" s="128"/>
    </row>
    <row r="43" spans="1:4" ht="13.5" thickBot="1" x14ac:dyDescent="0.25">
      <c r="A43" s="77"/>
      <c r="B43" s="129"/>
      <c r="C43" s="129"/>
      <c r="D43" s="129"/>
    </row>
    <row r="44" spans="1:4" s="39" customFormat="1" ht="16.5" customHeight="1" thickBot="1" x14ac:dyDescent="0.25">
      <c r="A44" s="79" t="s">
        <v>86</v>
      </c>
      <c r="B44" s="1100"/>
      <c r="C44" s="130"/>
      <c r="D44" s="130"/>
    </row>
    <row r="45" spans="1:4" s="48" customFormat="1" ht="12" customHeight="1" thickBot="1" x14ac:dyDescent="0.25">
      <c r="A45" s="50" t="s">
        <v>390</v>
      </c>
      <c r="B45" s="104">
        <f>SUM(B46:B50)</f>
        <v>0</v>
      </c>
      <c r="C45" s="104">
        <f>SUM(C46:C50)</f>
        <v>1928797</v>
      </c>
      <c r="D45" s="104">
        <f>SUM(D46:D50)</f>
        <v>1928797</v>
      </c>
    </row>
    <row r="46" spans="1:4" ht="12" customHeight="1" x14ac:dyDescent="0.2">
      <c r="A46" s="7" t="s">
        <v>81</v>
      </c>
      <c r="B46" s="40"/>
      <c r="C46" s="40">
        <v>1406000</v>
      </c>
      <c r="D46" s="40">
        <v>1406000</v>
      </c>
    </row>
    <row r="47" spans="1:4" ht="12" customHeight="1" x14ac:dyDescent="0.2">
      <c r="A47" s="6" t="s">
        <v>151</v>
      </c>
      <c r="B47" s="42"/>
      <c r="C47" s="42">
        <v>286048</v>
      </c>
      <c r="D47" s="42">
        <v>286048</v>
      </c>
    </row>
    <row r="48" spans="1:4" ht="12" customHeight="1" x14ac:dyDescent="0.2">
      <c r="A48" s="6" t="s">
        <v>129</v>
      </c>
      <c r="B48" s="42"/>
      <c r="C48" s="42">
        <v>236749</v>
      </c>
      <c r="D48" s="42">
        <v>236749</v>
      </c>
    </row>
    <row r="49" spans="1:4" ht="12" customHeight="1" x14ac:dyDescent="0.2">
      <c r="A49" s="6" t="s">
        <v>152</v>
      </c>
      <c r="B49" s="42"/>
      <c r="C49" s="42"/>
      <c r="D49" s="42"/>
    </row>
    <row r="50" spans="1:4" ht="12" customHeight="1" thickBot="1" x14ac:dyDescent="0.25">
      <c r="A50" s="6" t="s">
        <v>153</v>
      </c>
      <c r="B50" s="42"/>
      <c r="C50" s="42"/>
      <c r="D50" s="42"/>
    </row>
    <row r="51" spans="1:4" ht="12" customHeight="1" thickBot="1" x14ac:dyDescent="0.25">
      <c r="A51" s="50" t="s">
        <v>391</v>
      </c>
      <c r="B51" s="104"/>
      <c r="C51" s="104"/>
      <c r="D51" s="104"/>
    </row>
    <row r="52" spans="1:4" s="48" customFormat="1" ht="12" customHeight="1" x14ac:dyDescent="0.2">
      <c r="A52" s="7" t="s">
        <v>171</v>
      </c>
      <c r="B52" s="40"/>
      <c r="C52" s="40"/>
      <c r="D52" s="40"/>
    </row>
    <row r="53" spans="1:4" ht="12" customHeight="1" x14ac:dyDescent="0.2">
      <c r="A53" s="6" t="s">
        <v>155</v>
      </c>
      <c r="B53" s="42"/>
      <c r="C53" s="42"/>
      <c r="D53" s="42"/>
    </row>
    <row r="54" spans="1:4" ht="12" customHeight="1" x14ac:dyDescent="0.2">
      <c r="A54" s="6" t="s">
        <v>87</v>
      </c>
      <c r="B54" s="42"/>
      <c r="C54" s="42"/>
      <c r="D54" s="42"/>
    </row>
    <row r="55" spans="1:4" ht="12" customHeight="1" thickBot="1" x14ac:dyDescent="0.25">
      <c r="A55" s="10" t="s">
        <v>47</v>
      </c>
      <c r="B55" s="1002"/>
      <c r="C55" s="1002"/>
      <c r="D55" s="1002"/>
    </row>
    <row r="56" spans="1:4" ht="12" customHeight="1" thickBot="1" x14ac:dyDescent="0.25">
      <c r="A56" s="1010" t="s">
        <v>948</v>
      </c>
      <c r="B56" s="1011"/>
      <c r="C56" s="1012"/>
      <c r="D56" s="1008"/>
    </row>
    <row r="57" spans="1:4" ht="12" customHeight="1" thickBot="1" x14ac:dyDescent="0.25">
      <c r="A57" s="1013" t="s">
        <v>947</v>
      </c>
      <c r="B57" s="1014"/>
      <c r="C57" s="1008"/>
      <c r="D57" s="1008"/>
    </row>
    <row r="58" spans="1:4" ht="12" customHeight="1" thickBot="1" x14ac:dyDescent="0.25">
      <c r="A58" s="80" t="s">
        <v>392</v>
      </c>
      <c r="B58" s="131">
        <f>+B45+B51</f>
        <v>0</v>
      </c>
      <c r="C58" s="131">
        <f>+C45+C51</f>
        <v>1928797</v>
      </c>
      <c r="D58" s="131">
        <f>D45+D56</f>
        <v>1928797</v>
      </c>
    </row>
    <row r="59" spans="1:4" ht="12" customHeight="1" thickBot="1" x14ac:dyDescent="0.25">
      <c r="A59" s="2"/>
      <c r="B59" s="132"/>
      <c r="C59" s="132"/>
      <c r="D59" s="132"/>
    </row>
    <row r="60" spans="1:4" ht="15" customHeight="1" thickBot="1" x14ac:dyDescent="0.25">
      <c r="A60" s="82"/>
      <c r="B60" s="49">
        <v>17</v>
      </c>
      <c r="C60" s="49">
        <v>17</v>
      </c>
      <c r="D60" s="49">
        <v>17</v>
      </c>
    </row>
    <row r="61" spans="1:4" ht="13.5" thickBot="1" x14ac:dyDescent="0.25">
      <c r="A61" s="82"/>
      <c r="B61" s="49">
        <v>0</v>
      </c>
      <c r="C61" s="49">
        <v>0</v>
      </c>
      <c r="D61" s="49">
        <v>0</v>
      </c>
    </row>
    <row r="62" spans="1:4" ht="15" customHeight="1" x14ac:dyDescent="0.2">
      <c r="A62" s="2"/>
    </row>
    <row r="63" spans="1:4" ht="14.25" customHeight="1" x14ac:dyDescent="0.2"/>
  </sheetData>
  <sheetProtection formatCells="0"/>
  <phoneticPr fontId="24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4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92D050"/>
  </sheetPr>
  <dimension ref="A1:F63"/>
  <sheetViews>
    <sheetView topLeftCell="A25" zoomScaleNormal="100" workbookViewId="0">
      <selection activeCell="E69" sqref="E69"/>
    </sheetView>
  </sheetViews>
  <sheetFormatPr defaultRowHeight="12.75" x14ac:dyDescent="0.2"/>
  <cols>
    <col min="1" max="1" width="13.83203125" style="600" customWidth="1"/>
    <col min="2" max="2" width="64.5" style="2" customWidth="1"/>
    <col min="3" max="3" width="14.83203125" style="2" customWidth="1"/>
    <col min="4" max="4" width="15.33203125" style="2" customWidth="1"/>
    <col min="5" max="5" width="14.83203125" style="2" customWidth="1"/>
    <col min="6" max="6" width="12.33203125" style="2" customWidth="1"/>
    <col min="7" max="16384" width="9.33203125" style="2"/>
  </cols>
  <sheetData>
    <row r="1" spans="1:6" s="1" customFormat="1" ht="21" customHeight="1" x14ac:dyDescent="0.2">
      <c r="A1" s="62"/>
      <c r="B1" s="63"/>
      <c r="C1" s="181" t="s">
        <v>1027</v>
      </c>
      <c r="E1" s="181"/>
    </row>
    <row r="2" spans="1:6" s="44" customFormat="1" ht="25.5" customHeight="1" thickBot="1" x14ac:dyDescent="0.25">
      <c r="A2" s="62"/>
      <c r="B2" s="63"/>
      <c r="C2" s="181"/>
      <c r="D2" s="1"/>
      <c r="E2" s="181"/>
      <c r="F2" s="1"/>
    </row>
    <row r="3" spans="1:6" s="44" customFormat="1" ht="36" x14ac:dyDescent="0.2">
      <c r="A3" s="139" t="s">
        <v>165</v>
      </c>
      <c r="B3" s="118" t="s">
        <v>407</v>
      </c>
      <c r="C3" s="811"/>
      <c r="D3" s="812"/>
      <c r="E3" s="811"/>
      <c r="F3" s="812" t="s">
        <v>91</v>
      </c>
    </row>
    <row r="4" spans="1:6" s="45" customFormat="1" ht="24.75" thickBot="1" x14ac:dyDescent="0.25">
      <c r="A4" s="174" t="s">
        <v>164</v>
      </c>
      <c r="B4" s="119" t="s">
        <v>371</v>
      </c>
      <c r="C4" s="813"/>
      <c r="D4" s="134"/>
      <c r="E4" s="813"/>
      <c r="F4" s="134"/>
    </row>
    <row r="5" spans="1:6" ht="14.25" thickBot="1" x14ac:dyDescent="0.3">
      <c r="A5" s="439"/>
      <c r="B5" s="64"/>
      <c r="C5" s="814"/>
      <c r="D5" s="440"/>
      <c r="E5" s="814"/>
      <c r="F5" s="440"/>
    </row>
    <row r="6" spans="1:6" s="39" customFormat="1" ht="24.75" thickBot="1" x14ac:dyDescent="0.25">
      <c r="A6" s="140" t="s">
        <v>166</v>
      </c>
      <c r="B6" s="66" t="s">
        <v>83</v>
      </c>
      <c r="C6" s="66" t="s">
        <v>955</v>
      </c>
      <c r="D6" s="815" t="s">
        <v>1061</v>
      </c>
      <c r="E6" s="1198" t="s">
        <v>794</v>
      </c>
      <c r="F6" s="1202" t="s">
        <v>795</v>
      </c>
    </row>
    <row r="7" spans="1:6" s="39" customFormat="1" ht="15.95" customHeight="1" thickBot="1" x14ac:dyDescent="0.25">
      <c r="A7" s="58">
        <v>1</v>
      </c>
      <c r="B7" s="59">
        <v>2</v>
      </c>
      <c r="C7" s="59">
        <v>3</v>
      </c>
      <c r="D7" s="816" t="s">
        <v>884</v>
      </c>
      <c r="E7" s="1199">
        <v>5</v>
      </c>
      <c r="F7" s="1203" t="s">
        <v>885</v>
      </c>
    </row>
    <row r="8" spans="1:6" s="46" customFormat="1" ht="12" customHeight="1" thickBot="1" x14ac:dyDescent="0.25">
      <c r="A8" s="68"/>
      <c r="B8" s="69" t="s">
        <v>85</v>
      </c>
      <c r="C8" s="817"/>
      <c r="D8" s="70"/>
      <c r="E8" s="831"/>
      <c r="F8" s="836"/>
    </row>
    <row r="9" spans="1:6" s="46" customFormat="1" ht="12" customHeight="1" thickBot="1" x14ac:dyDescent="0.25">
      <c r="A9" s="58" t="s">
        <v>51</v>
      </c>
      <c r="B9" s="71" t="s">
        <v>372</v>
      </c>
      <c r="C9" s="672">
        <f>SUM(C10:C19)</f>
        <v>3540000</v>
      </c>
      <c r="D9" s="127">
        <f>SUM(D10:D19)</f>
        <v>3984800</v>
      </c>
      <c r="E9" s="1026">
        <f>SUM(E10:E19)</f>
        <v>3005443</v>
      </c>
      <c r="F9" s="1029">
        <f>E9/D9*100</f>
        <v>75.422681188516364</v>
      </c>
    </row>
    <row r="10" spans="1:6" s="46" customFormat="1" ht="12" customHeight="1" thickBot="1" x14ac:dyDescent="0.25">
      <c r="A10" s="175" t="s">
        <v>110</v>
      </c>
      <c r="B10" s="8" t="s">
        <v>222</v>
      </c>
      <c r="C10" s="632">
        <f>'[1]17. sz. mell'!C10+'[1]9.3.2. sz. mell'!C9+'[1]9.3.3. sz. mell'!C9</f>
        <v>0</v>
      </c>
      <c r="D10" s="680">
        <f>'[1]17. sz. mell'!E10+'[1]9.3.2. sz. mell'!F9+'[1]9.3.3. sz. mell'!F9</f>
        <v>0</v>
      </c>
      <c r="E10" s="631"/>
      <c r="F10" s="1029"/>
    </row>
    <row r="11" spans="1:6" s="46" customFormat="1" ht="12" customHeight="1" thickBot="1" x14ac:dyDescent="0.25">
      <c r="A11" s="176" t="s">
        <v>111</v>
      </c>
      <c r="B11" s="6" t="s">
        <v>223</v>
      </c>
      <c r="C11" s="632">
        <v>2000000</v>
      </c>
      <c r="D11" s="680">
        <v>2034800</v>
      </c>
      <c r="E11" s="631">
        <v>1858980</v>
      </c>
      <c r="F11" s="1029">
        <f t="shared" ref="F11:F41" si="0">E11/D11*100</f>
        <v>91.3593473560055</v>
      </c>
    </row>
    <row r="12" spans="1:6" s="46" customFormat="1" ht="12" customHeight="1" thickBot="1" x14ac:dyDescent="0.25">
      <c r="A12" s="176" t="s">
        <v>112</v>
      </c>
      <c r="B12" s="6" t="s">
        <v>224</v>
      </c>
      <c r="C12" s="632"/>
      <c r="D12" s="680"/>
      <c r="E12" s="631"/>
      <c r="F12" s="1029"/>
    </row>
    <row r="13" spans="1:6" s="46" customFormat="1" ht="12" customHeight="1" thickBot="1" x14ac:dyDescent="0.25">
      <c r="A13" s="176" t="s">
        <v>113</v>
      </c>
      <c r="B13" s="6" t="s">
        <v>225</v>
      </c>
      <c r="C13" s="632">
        <f>'[1]17. sz. mell'!C13+'[1]9.3.2. sz. mell'!C12+'[1]9.3.3. sz. mell'!C12</f>
        <v>0</v>
      </c>
      <c r="D13" s="680">
        <f>'[1]17. sz. mell'!E13+'[1]9.3.2. sz. mell'!F12+'[1]9.3.3. sz. mell'!F12</f>
        <v>0</v>
      </c>
      <c r="E13" s="631"/>
      <c r="F13" s="1029"/>
    </row>
    <row r="14" spans="1:6" s="46" customFormat="1" ht="12" customHeight="1" thickBot="1" x14ac:dyDescent="0.25">
      <c r="A14" s="176" t="s">
        <v>130</v>
      </c>
      <c r="B14" s="6" t="s">
        <v>226</v>
      </c>
      <c r="C14" s="632">
        <f>'[1]17. sz. mell'!C14+'[1]9.3.2. sz. mell'!C13+'[1]9.3.3. sz. mell'!C13</f>
        <v>0</v>
      </c>
      <c r="D14" s="680"/>
      <c r="E14" s="631"/>
      <c r="F14" s="1029"/>
    </row>
    <row r="15" spans="1:6" s="46" customFormat="1" ht="12" customHeight="1" thickBot="1" x14ac:dyDescent="0.25">
      <c r="A15" s="176" t="s">
        <v>114</v>
      </c>
      <c r="B15" s="6" t="s">
        <v>373</v>
      </c>
      <c r="C15" s="632">
        <v>40000</v>
      </c>
      <c r="D15" s="680">
        <v>0</v>
      </c>
      <c r="E15" s="631"/>
      <c r="F15" s="1029"/>
    </row>
    <row r="16" spans="1:6" s="46" customFormat="1" ht="12" customHeight="1" thickBot="1" x14ac:dyDescent="0.25">
      <c r="A16" s="176" t="s">
        <v>115</v>
      </c>
      <c r="B16" s="5" t="s">
        <v>374</v>
      </c>
      <c r="C16" s="632">
        <f>'[1]17. sz. mell'!C16+'[1]9.3.2. sz. mell'!C15+'[1]9.3.3. sz. mell'!C15</f>
        <v>0</v>
      </c>
      <c r="D16" s="680">
        <f>'[1]17. sz. mell'!E16+'[1]9.3.2. sz. mell'!F15+'[1]9.3.3. sz. mell'!F15</f>
        <v>0</v>
      </c>
      <c r="E16" s="631"/>
      <c r="F16" s="1029"/>
    </row>
    <row r="17" spans="1:6" s="47" customFormat="1" ht="12" customHeight="1" thickBot="1" x14ac:dyDescent="0.25">
      <c r="A17" s="176" t="s">
        <v>122</v>
      </c>
      <c r="B17" s="6" t="s">
        <v>229</v>
      </c>
      <c r="C17" s="632"/>
      <c r="D17" s="680"/>
      <c r="E17" s="631">
        <v>45</v>
      </c>
      <c r="F17" s="1029"/>
    </row>
    <row r="18" spans="1:6" s="47" customFormat="1" ht="12" customHeight="1" thickBot="1" x14ac:dyDescent="0.25">
      <c r="A18" s="176" t="s">
        <v>123</v>
      </c>
      <c r="B18" s="6" t="s">
        <v>230</v>
      </c>
      <c r="C18" s="632">
        <f>'[1]17. sz. mell'!C18+'[1]9.3.2. sz. mell'!C17+'[1]9.3.3. sz. mell'!C17</f>
        <v>0</v>
      </c>
      <c r="D18" s="680">
        <f>'[1]17. sz. mell'!E18+'[1]9.3.2. sz. mell'!F17+'[1]9.3.3. sz. mell'!F17</f>
        <v>0</v>
      </c>
      <c r="E18" s="631">
        <v>26918</v>
      </c>
      <c r="F18" s="1029"/>
    </row>
    <row r="19" spans="1:6" s="46" customFormat="1" ht="12" customHeight="1" thickBot="1" x14ac:dyDescent="0.25">
      <c r="A19" s="176" t="s">
        <v>124</v>
      </c>
      <c r="B19" s="5" t="s">
        <v>231</v>
      </c>
      <c r="C19" s="632">
        <v>1500000</v>
      </c>
      <c r="D19" s="680">
        <v>1950000</v>
      </c>
      <c r="E19" s="631">
        <v>1119500</v>
      </c>
      <c r="F19" s="1029">
        <f t="shared" si="0"/>
        <v>57.410256410256409</v>
      </c>
    </row>
    <row r="20" spans="1:6" s="47" customFormat="1" ht="12" customHeight="1" thickBot="1" x14ac:dyDescent="0.25">
      <c r="A20" s="58" t="s">
        <v>52</v>
      </c>
      <c r="B20" s="71" t="s">
        <v>375</v>
      </c>
      <c r="C20" s="672">
        <f>SUM(C21:C23)</f>
        <v>0</v>
      </c>
      <c r="D20" s="127">
        <f>SUM(D21:D23)</f>
        <v>737049</v>
      </c>
      <c r="E20" s="1038">
        <f>E23</f>
        <v>933247</v>
      </c>
      <c r="F20" s="1029">
        <f t="shared" si="0"/>
        <v>126.61939708214787</v>
      </c>
    </row>
    <row r="21" spans="1:6" s="47" customFormat="1" ht="12" customHeight="1" thickBot="1" x14ac:dyDescent="0.25">
      <c r="A21" s="176" t="s">
        <v>116</v>
      </c>
      <c r="B21" s="7" t="s">
        <v>197</v>
      </c>
      <c r="C21" s="632">
        <f>'[1]17. sz. mell'!C21+'[1]9.3.2. sz. mell'!C20+'[1]9.3.3. sz. mell'!C20</f>
        <v>0</v>
      </c>
      <c r="D21" s="680">
        <f>'[1]17. sz. mell'!E21+'[1]9.3.2. sz. mell'!F20+'[1]9.3.3. sz. mell'!F20</f>
        <v>0</v>
      </c>
      <c r="E21" s="631"/>
      <c r="F21" s="1029"/>
    </row>
    <row r="22" spans="1:6" s="47" customFormat="1" ht="12" customHeight="1" thickBot="1" x14ac:dyDescent="0.25">
      <c r="A22" s="176" t="s">
        <v>117</v>
      </c>
      <c r="B22" s="6" t="s">
        <v>376</v>
      </c>
      <c r="C22" s="632">
        <f>'[1]17. sz. mell'!C22+'[1]9.3.2. sz. mell'!C21+'[1]9.3.3. sz. mell'!C21</f>
        <v>0</v>
      </c>
      <c r="D22" s="680"/>
      <c r="E22" s="631"/>
      <c r="F22" s="1029"/>
    </row>
    <row r="23" spans="1:6" s="47" customFormat="1" ht="12" customHeight="1" thickBot="1" x14ac:dyDescent="0.25">
      <c r="A23" s="176" t="s">
        <v>118</v>
      </c>
      <c r="B23" s="6" t="s">
        <v>377</v>
      </c>
      <c r="C23" s="632">
        <f>'[1]17. sz. mell'!C23+'[1]9.3.2. sz. mell'!C22+'[1]9.3.3. sz. mell'!C22</f>
        <v>0</v>
      </c>
      <c r="D23" s="680">
        <v>737049</v>
      </c>
      <c r="E23" s="631">
        <v>933247</v>
      </c>
      <c r="F23" s="1029">
        <f t="shared" si="0"/>
        <v>126.61939708214787</v>
      </c>
    </row>
    <row r="24" spans="1:6" s="47" customFormat="1" ht="12" customHeight="1" thickBot="1" x14ac:dyDescent="0.25">
      <c r="A24" s="176" t="s">
        <v>119</v>
      </c>
      <c r="B24" s="6" t="s">
        <v>45</v>
      </c>
      <c r="C24" s="632">
        <f>'[1]17. sz. mell'!C24+'[1]9.3.2. sz. mell'!C23+'[1]9.3.3. sz. mell'!C23</f>
        <v>0</v>
      </c>
      <c r="D24" s="680">
        <f>'[1]17. sz. mell'!E24+'[1]9.3.2. sz. mell'!F23+'[1]9.3.3. sz. mell'!F23</f>
        <v>0</v>
      </c>
      <c r="E24" s="631"/>
      <c r="F24" s="1029"/>
    </row>
    <row r="25" spans="1:6" s="47" customFormat="1" ht="12" customHeight="1" thickBot="1" x14ac:dyDescent="0.25">
      <c r="A25" s="61" t="s">
        <v>53</v>
      </c>
      <c r="B25" s="50" t="s">
        <v>142</v>
      </c>
      <c r="C25" s="672">
        <f t="shared" ref="C25:C26" si="1">SUM(C26:C28)</f>
        <v>0</v>
      </c>
      <c r="D25" s="127">
        <f>SUM(D26:D28)</f>
        <v>0</v>
      </c>
      <c r="E25" s="1038"/>
      <c r="F25" s="1029"/>
    </row>
    <row r="26" spans="1:6" s="47" customFormat="1" ht="12" customHeight="1" thickBot="1" x14ac:dyDescent="0.25">
      <c r="A26" s="61" t="s">
        <v>54</v>
      </c>
      <c r="B26" s="50" t="s">
        <v>378</v>
      </c>
      <c r="C26" s="672">
        <f t="shared" si="1"/>
        <v>0</v>
      </c>
      <c r="D26" s="127">
        <f>SUM(D27:D29)</f>
        <v>0</v>
      </c>
      <c r="E26" s="1038"/>
      <c r="F26" s="1029"/>
    </row>
    <row r="27" spans="1:6" s="47" customFormat="1" ht="12" customHeight="1" thickBot="1" x14ac:dyDescent="0.25">
      <c r="A27" s="177" t="s">
        <v>207</v>
      </c>
      <c r="B27" s="178" t="s">
        <v>376</v>
      </c>
      <c r="C27" s="632">
        <f>'[1]17. sz. mell'!C27+'[1]9.3.2. sz. mell'!C26+'[1]9.3.3. sz. mell'!C26</f>
        <v>0</v>
      </c>
      <c r="D27" s="680">
        <f>'[1]17. sz. mell'!E27+'[1]9.3.2. sz. mell'!F26+'[1]9.3.3. sz. mell'!F26</f>
        <v>0</v>
      </c>
      <c r="E27" s="631"/>
      <c r="F27" s="1029"/>
    </row>
    <row r="28" spans="1:6" s="47" customFormat="1" ht="12" customHeight="1" thickBot="1" x14ac:dyDescent="0.25">
      <c r="A28" s="177" t="s">
        <v>210</v>
      </c>
      <c r="B28" s="179" t="s">
        <v>379</v>
      </c>
      <c r="C28" s="632">
        <f>'[1]17. sz. mell'!C28+'[1]9.3.2. sz. mell'!C27+'[1]9.3.3. sz. mell'!C27</f>
        <v>0</v>
      </c>
      <c r="D28" s="680">
        <f>'[1]17. sz. mell'!E28+'[1]9.3.2. sz. mell'!F27+'[1]9.3.3. sz. mell'!F27</f>
        <v>0</v>
      </c>
      <c r="E28" s="631"/>
      <c r="F28" s="1029"/>
    </row>
    <row r="29" spans="1:6" s="47" customFormat="1" ht="12" customHeight="1" thickBot="1" x14ac:dyDescent="0.25">
      <c r="A29" s="176" t="s">
        <v>211</v>
      </c>
      <c r="B29" s="180" t="s">
        <v>380</v>
      </c>
      <c r="C29" s="632">
        <f>'[1]17. sz. mell'!C29+'[1]9.3.2. sz. mell'!C28+'[1]9.3.3. sz. mell'!C28</f>
        <v>0</v>
      </c>
      <c r="D29" s="680">
        <f>'[1]17. sz. mell'!E29+'[1]9.3.2. sz. mell'!F28+'[1]9.3.3. sz. mell'!F28</f>
        <v>0</v>
      </c>
      <c r="E29" s="631"/>
      <c r="F29" s="1029"/>
    </row>
    <row r="30" spans="1:6" s="47" customFormat="1" ht="12" customHeight="1" thickBot="1" x14ac:dyDescent="0.25">
      <c r="A30" s="61" t="s">
        <v>55</v>
      </c>
      <c r="B30" s="50" t="s">
        <v>381</v>
      </c>
      <c r="C30" s="672">
        <f>SUM(C31:C33)</f>
        <v>0</v>
      </c>
      <c r="D30" s="127">
        <f>SUM(D31:D33)</f>
        <v>0</v>
      </c>
      <c r="E30" s="1038"/>
      <c r="F30" s="1029"/>
    </row>
    <row r="31" spans="1:6" s="47" customFormat="1" ht="12" customHeight="1" thickBot="1" x14ac:dyDescent="0.25">
      <c r="A31" s="177" t="s">
        <v>103</v>
      </c>
      <c r="B31" s="178" t="s">
        <v>236</v>
      </c>
      <c r="C31" s="818"/>
      <c r="D31" s="819"/>
      <c r="F31" s="1029"/>
    </row>
    <row r="32" spans="1:6" s="47" customFormat="1" ht="12" customHeight="1" thickBot="1" x14ac:dyDescent="0.25">
      <c r="A32" s="177" t="s">
        <v>104</v>
      </c>
      <c r="B32" s="179" t="s">
        <v>237</v>
      </c>
      <c r="C32" s="820"/>
      <c r="D32" s="821"/>
      <c r="E32" s="1200"/>
      <c r="F32" s="1029"/>
    </row>
    <row r="33" spans="1:6" s="46" customFormat="1" ht="12" customHeight="1" thickBot="1" x14ac:dyDescent="0.25">
      <c r="A33" s="176" t="s">
        <v>105</v>
      </c>
      <c r="B33" s="51" t="s">
        <v>238</v>
      </c>
      <c r="C33" s="818"/>
      <c r="D33" s="819"/>
      <c r="E33" s="47"/>
      <c r="F33" s="1029"/>
    </row>
    <row r="34" spans="1:6" s="46" customFormat="1" ht="12" customHeight="1" thickBot="1" x14ac:dyDescent="0.25">
      <c r="A34" s="61" t="s">
        <v>56</v>
      </c>
      <c r="B34" s="50" t="s">
        <v>347</v>
      </c>
      <c r="C34" s="822"/>
      <c r="D34" s="126">
        <v>840000</v>
      </c>
      <c r="E34" s="1201">
        <v>840000</v>
      </c>
      <c r="F34" s="1029">
        <f t="shared" si="0"/>
        <v>100</v>
      </c>
    </row>
    <row r="35" spans="1:6" s="46" customFormat="1" ht="12" customHeight="1" thickBot="1" x14ac:dyDescent="0.25">
      <c r="A35" s="61" t="s">
        <v>57</v>
      </c>
      <c r="B35" s="50" t="s">
        <v>382</v>
      </c>
      <c r="C35" s="823"/>
      <c r="D35" s="126"/>
      <c r="E35" s="1096"/>
      <c r="F35" s="1029"/>
    </row>
    <row r="36" spans="1:6" s="46" customFormat="1" ht="12" customHeight="1" thickBot="1" x14ac:dyDescent="0.25">
      <c r="A36" s="58" t="s">
        <v>58</v>
      </c>
      <c r="B36" s="50" t="s">
        <v>383</v>
      </c>
      <c r="C36" s="653">
        <f>+C9+C20+C25+C26+C30+C34+C35</f>
        <v>3540000</v>
      </c>
      <c r="D36" s="127">
        <f>D9+D20+D34</f>
        <v>5561849</v>
      </c>
      <c r="E36" s="1026">
        <f>E34+E20+E9</f>
        <v>4778690</v>
      </c>
      <c r="F36" s="1029">
        <f t="shared" si="0"/>
        <v>85.919089137443322</v>
      </c>
    </row>
    <row r="37" spans="1:6" s="46" customFormat="1" ht="12" customHeight="1" thickBot="1" x14ac:dyDescent="0.25">
      <c r="A37" s="72" t="s">
        <v>59</v>
      </c>
      <c r="B37" s="50" t="s">
        <v>384</v>
      </c>
      <c r="C37" s="653">
        <f>+C38+C39+C40</f>
        <v>25986000</v>
      </c>
      <c r="D37" s="127">
        <v>30496006</v>
      </c>
      <c r="E37" s="1026">
        <f>E40</f>
        <v>28882026</v>
      </c>
      <c r="F37" s="1029">
        <f t="shared" si="0"/>
        <v>94.707569246936799</v>
      </c>
    </row>
    <row r="38" spans="1:6" s="46" customFormat="1" ht="12" customHeight="1" thickBot="1" x14ac:dyDescent="0.25">
      <c r="A38" s="177" t="s">
        <v>385</v>
      </c>
      <c r="B38" s="178" t="s">
        <v>177</v>
      </c>
      <c r="C38" s="632">
        <f>'[1]17. sz. mell'!C38+'[1]9.3.2. sz. mell'!C37+'[1]9.3.3. sz. mell'!C37</f>
        <v>0</v>
      </c>
      <c r="D38" s="680"/>
      <c r="E38" s="631"/>
      <c r="F38" s="1029"/>
    </row>
    <row r="39" spans="1:6" s="47" customFormat="1" ht="12" customHeight="1" thickBot="1" x14ac:dyDescent="0.25">
      <c r="A39" s="177" t="s">
        <v>386</v>
      </c>
      <c r="B39" s="179" t="s">
        <v>46</v>
      </c>
      <c r="C39" s="632">
        <f>'[1]17. sz. mell'!C39+'[1]9.3.2. sz. mell'!C38+'[1]9.3.3. sz. mell'!C38</f>
        <v>0</v>
      </c>
      <c r="D39" s="680">
        <f>'[1]17. sz. mell'!E39+'[1]9.3.2. sz. mell'!F38+'[1]9.3.3. sz. mell'!F38</f>
        <v>0</v>
      </c>
      <c r="E39" s="631"/>
      <c r="F39" s="1029"/>
    </row>
    <row r="40" spans="1:6" s="47" customFormat="1" ht="12" customHeight="1" thickBot="1" x14ac:dyDescent="0.25">
      <c r="A40" s="176" t="s">
        <v>387</v>
      </c>
      <c r="B40" s="51" t="s">
        <v>388</v>
      </c>
      <c r="C40" s="632">
        <v>25986000</v>
      </c>
      <c r="D40" s="680">
        <v>30496006</v>
      </c>
      <c r="E40" s="631">
        <v>28882026</v>
      </c>
      <c r="F40" s="1029">
        <f t="shared" si="0"/>
        <v>94.707569246936799</v>
      </c>
    </row>
    <row r="41" spans="1:6" s="47" customFormat="1" ht="15" customHeight="1" thickBot="1" x14ac:dyDescent="0.25">
      <c r="A41" s="72" t="s">
        <v>60</v>
      </c>
      <c r="B41" s="73" t="s">
        <v>389</v>
      </c>
      <c r="C41" s="824">
        <f>+C36+C37</f>
        <v>29526000</v>
      </c>
      <c r="D41" s="130">
        <f>D36+D37</f>
        <v>36057855</v>
      </c>
      <c r="E41" s="1042">
        <f>E36+E37</f>
        <v>33660716</v>
      </c>
      <c r="F41" s="1029">
        <f t="shared" si="0"/>
        <v>93.35196450260284</v>
      </c>
    </row>
    <row r="42" spans="1:6" s="47" customFormat="1" ht="15" customHeight="1" x14ac:dyDescent="0.2">
      <c r="A42" s="74"/>
      <c r="B42" s="75"/>
      <c r="C42" s="128"/>
      <c r="D42" s="128"/>
      <c r="E42" s="128"/>
      <c r="F42" s="2"/>
    </row>
    <row r="43" spans="1:6" ht="16.5" thickBot="1" x14ac:dyDescent="0.25">
      <c r="A43" s="76"/>
      <c r="B43" s="77"/>
      <c r="C43" s="129"/>
      <c r="D43" s="129"/>
      <c r="E43" s="129"/>
      <c r="F43" s="39"/>
    </row>
    <row r="44" spans="1:6" s="39" customFormat="1" ht="16.5" customHeight="1" thickBot="1" x14ac:dyDescent="0.25">
      <c r="A44" s="78"/>
      <c r="B44" s="79" t="s">
        <v>86</v>
      </c>
      <c r="C44" s="824"/>
      <c r="D44" s="130"/>
      <c r="E44" s="1042"/>
      <c r="F44" s="1195"/>
    </row>
    <row r="45" spans="1:6" s="48" customFormat="1" ht="12" customHeight="1" thickBot="1" x14ac:dyDescent="0.25">
      <c r="A45" s="61" t="s">
        <v>51</v>
      </c>
      <c r="B45" s="50" t="s">
        <v>390</v>
      </c>
      <c r="C45" s="672">
        <f>C46+C47+C48</f>
        <v>29526000</v>
      </c>
      <c r="D45" s="127">
        <f>SUM(D46:D50)</f>
        <v>35512747</v>
      </c>
      <c r="E45" s="1026">
        <f>SUM(E46:E50)</f>
        <v>33126758</v>
      </c>
      <c r="F45" s="1029">
        <f>E45/D45*100</f>
        <v>93.281316705801444</v>
      </c>
    </row>
    <row r="46" spans="1:6" ht="12" customHeight="1" thickBot="1" x14ac:dyDescent="0.25">
      <c r="A46" s="176" t="s">
        <v>110</v>
      </c>
      <c r="B46" s="7" t="s">
        <v>81</v>
      </c>
      <c r="C46" s="632">
        <v>13414000</v>
      </c>
      <c r="D46" s="680">
        <v>15852897</v>
      </c>
      <c r="E46" s="631">
        <v>15728678</v>
      </c>
      <c r="F46" s="1029">
        <f t="shared" ref="F46:F58" si="2">E46/D46*100</f>
        <v>99.216427130006593</v>
      </c>
    </row>
    <row r="47" spans="1:6" ht="12" customHeight="1" thickBot="1" x14ac:dyDescent="0.25">
      <c r="A47" s="176" t="s">
        <v>111</v>
      </c>
      <c r="B47" s="6" t="s">
        <v>151</v>
      </c>
      <c r="C47" s="632">
        <v>2599000</v>
      </c>
      <c r="D47" s="680">
        <v>3148700</v>
      </c>
      <c r="E47" s="631">
        <v>3143410</v>
      </c>
      <c r="F47" s="1029">
        <f t="shared" si="2"/>
        <v>99.831994156318487</v>
      </c>
    </row>
    <row r="48" spans="1:6" ht="12" customHeight="1" thickBot="1" x14ac:dyDescent="0.25">
      <c r="A48" s="176" t="s">
        <v>112</v>
      </c>
      <c r="B48" s="6" t="s">
        <v>129</v>
      </c>
      <c r="C48" s="632">
        <v>13513000</v>
      </c>
      <c r="D48" s="680">
        <v>16511150</v>
      </c>
      <c r="E48" s="631">
        <v>14254670</v>
      </c>
      <c r="F48" s="1029">
        <f t="shared" si="2"/>
        <v>86.333598810500774</v>
      </c>
    </row>
    <row r="49" spans="1:6" ht="12" customHeight="1" thickBot="1" x14ac:dyDescent="0.25">
      <c r="A49" s="176" t="s">
        <v>113</v>
      </c>
      <c r="B49" s="6" t="s">
        <v>152</v>
      </c>
      <c r="C49" s="632">
        <f>'[1]17. sz. mell'!C49+'[1]9.3.2. sz. mell'!C48+'[1]9.3.3. sz. mell'!C48</f>
        <v>0</v>
      </c>
      <c r="D49" s="680">
        <f>'[1]17. sz. mell'!E49+'[1]9.3.2. sz. mell'!F48+'[1]9.3.3. sz. mell'!F48</f>
        <v>0</v>
      </c>
      <c r="E49" s="631"/>
      <c r="F49" s="1029"/>
    </row>
    <row r="50" spans="1:6" ht="12" customHeight="1" thickBot="1" x14ac:dyDescent="0.25">
      <c r="A50" s="176" t="s">
        <v>130</v>
      </c>
      <c r="B50" s="6" t="s">
        <v>153</v>
      </c>
      <c r="C50" s="41"/>
      <c r="D50" s="695"/>
      <c r="E50" s="694"/>
      <c r="F50" s="1029"/>
    </row>
    <row r="51" spans="1:6" ht="12" customHeight="1" thickBot="1" x14ac:dyDescent="0.25">
      <c r="A51" s="61" t="s">
        <v>52</v>
      </c>
      <c r="B51" s="50" t="s">
        <v>391</v>
      </c>
      <c r="C51" s="672">
        <f>SUM(C52:C54)</f>
        <v>0</v>
      </c>
      <c r="D51" s="127">
        <f>SUM(D52:D54)</f>
        <v>545108</v>
      </c>
      <c r="E51" s="1038">
        <f>E52</f>
        <v>533958</v>
      </c>
      <c r="F51" s="1029">
        <f t="shared" si="2"/>
        <v>97.954533780461844</v>
      </c>
    </row>
    <row r="52" spans="1:6" s="48" customFormat="1" ht="12" customHeight="1" thickBot="1" x14ac:dyDescent="0.25">
      <c r="A52" s="176" t="s">
        <v>116</v>
      </c>
      <c r="B52" s="7" t="s">
        <v>171</v>
      </c>
      <c r="C52" s="632"/>
      <c r="D52" s="680">
        <v>545108</v>
      </c>
      <c r="E52" s="631">
        <v>533958</v>
      </c>
      <c r="F52" s="1029">
        <f t="shared" si="2"/>
        <v>97.954533780461844</v>
      </c>
    </row>
    <row r="53" spans="1:6" ht="12" customHeight="1" thickBot="1" x14ac:dyDescent="0.25">
      <c r="A53" s="176" t="s">
        <v>117</v>
      </c>
      <c r="B53" s="6" t="s">
        <v>155</v>
      </c>
      <c r="C53" s="41"/>
      <c r="D53" s="695"/>
      <c r="E53" s="694"/>
      <c r="F53" s="1029"/>
    </row>
    <row r="54" spans="1:6" ht="12" customHeight="1" thickBot="1" x14ac:dyDescent="0.25">
      <c r="A54" s="176" t="s">
        <v>118</v>
      </c>
      <c r="B54" s="6" t="s">
        <v>87</v>
      </c>
      <c r="C54" s="41"/>
      <c r="D54" s="695"/>
      <c r="E54" s="694"/>
      <c r="F54" s="1029"/>
    </row>
    <row r="55" spans="1:6" ht="12" customHeight="1" thickBot="1" x14ac:dyDescent="0.25">
      <c r="A55" s="1001" t="s">
        <v>119</v>
      </c>
      <c r="B55" s="10" t="s">
        <v>47</v>
      </c>
      <c r="C55" s="1015"/>
      <c r="D55" s="1016"/>
      <c r="E55" s="1193"/>
      <c r="F55" s="1029"/>
    </row>
    <row r="56" spans="1:6" ht="12" customHeight="1" thickBot="1" x14ac:dyDescent="0.25">
      <c r="A56" s="1009"/>
      <c r="B56" s="1004" t="s">
        <v>948</v>
      </c>
      <c r="C56" s="1006"/>
      <c r="D56" s="1017"/>
      <c r="E56" s="1194"/>
      <c r="F56" s="1029"/>
    </row>
    <row r="57" spans="1:6" ht="12" customHeight="1" thickBot="1" x14ac:dyDescent="0.25">
      <c r="A57" s="1009"/>
      <c r="B57" s="1004" t="s">
        <v>951</v>
      </c>
      <c r="C57" s="1006"/>
      <c r="D57" s="1017"/>
      <c r="E57" s="1194"/>
      <c r="F57" s="1029"/>
    </row>
    <row r="58" spans="1:6" ht="12" customHeight="1" thickBot="1" x14ac:dyDescent="0.25">
      <c r="A58" s="61" t="s">
        <v>53</v>
      </c>
      <c r="B58" s="80" t="s">
        <v>392</v>
      </c>
      <c r="C58" s="825">
        <f>+C45+C51</f>
        <v>29526000</v>
      </c>
      <c r="D58" s="130">
        <f>+D45+D51</f>
        <v>36057855</v>
      </c>
      <c r="E58" s="1042">
        <f>+E45+E51</f>
        <v>33660716</v>
      </c>
      <c r="F58" s="1029">
        <f t="shared" si="2"/>
        <v>93.35196450260284</v>
      </c>
    </row>
    <row r="59" spans="1:6" ht="12" customHeight="1" thickBot="1" x14ac:dyDescent="0.25">
      <c r="C59" s="132"/>
      <c r="D59" s="132"/>
      <c r="E59" s="132"/>
      <c r="F59" s="132"/>
    </row>
    <row r="60" spans="1:6" ht="15" customHeight="1" thickBot="1" x14ac:dyDescent="0.25">
      <c r="A60" s="81" t="s">
        <v>167</v>
      </c>
      <c r="B60" s="82"/>
      <c r="C60" s="799">
        <v>5</v>
      </c>
      <c r="D60" s="800">
        <v>5</v>
      </c>
      <c r="E60" s="1196">
        <v>5</v>
      </c>
      <c r="F60" s="1197">
        <v>5</v>
      </c>
    </row>
    <row r="61" spans="1:6" ht="13.5" thickBot="1" x14ac:dyDescent="0.25">
      <c r="A61" s="81" t="s">
        <v>168</v>
      </c>
      <c r="B61" s="82"/>
      <c r="C61" s="799">
        <v>0</v>
      </c>
      <c r="D61" s="800">
        <v>0</v>
      </c>
      <c r="E61" s="1196">
        <v>0</v>
      </c>
      <c r="F61" s="1197">
        <v>0</v>
      </c>
    </row>
    <row r="62" spans="1:6" ht="15" customHeight="1" x14ac:dyDescent="0.25">
      <c r="A62" s="136"/>
      <c r="B62" s="136"/>
      <c r="C62" s="31"/>
      <c r="E62" s="31"/>
    </row>
    <row r="63" spans="1:6" ht="14.25" customHeight="1" x14ac:dyDescent="0.2"/>
  </sheetData>
  <sheetProtection formatCells="0"/>
  <phoneticPr fontId="24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0" orientation="portrait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92D050"/>
  </sheetPr>
  <dimension ref="A1:F63"/>
  <sheetViews>
    <sheetView topLeftCell="A34" zoomScaleNormal="100" workbookViewId="0">
      <selection activeCell="E27" sqref="E27"/>
    </sheetView>
  </sheetViews>
  <sheetFormatPr defaultRowHeight="12.75" x14ac:dyDescent="0.2"/>
  <cols>
    <col min="1" max="1" width="13.1640625" style="600" customWidth="1"/>
    <col min="2" max="2" width="62.83203125" style="2" customWidth="1"/>
    <col min="3" max="3" width="14.83203125" style="2" customWidth="1"/>
    <col min="4" max="4" width="15.33203125" style="2" customWidth="1"/>
    <col min="5" max="5" width="14.83203125" style="2" customWidth="1"/>
    <col min="6" max="16384" width="9.33203125" style="2"/>
  </cols>
  <sheetData>
    <row r="1" spans="1:6" s="1" customFormat="1" ht="21" customHeight="1" x14ac:dyDescent="0.2">
      <c r="A1" s="62"/>
      <c r="B1" s="63"/>
      <c r="C1" s="181" t="s">
        <v>1028</v>
      </c>
      <c r="E1" s="181"/>
    </row>
    <row r="2" spans="1:6" s="44" customFormat="1" ht="25.5" customHeight="1" thickBot="1" x14ac:dyDescent="0.25">
      <c r="A2" s="62"/>
      <c r="B2" s="63"/>
      <c r="C2" s="181"/>
      <c r="D2" s="1"/>
      <c r="E2" s="181"/>
    </row>
    <row r="3" spans="1:6" s="44" customFormat="1" ht="36" x14ac:dyDescent="0.2">
      <c r="A3" s="139" t="s">
        <v>165</v>
      </c>
      <c r="B3" s="118" t="s">
        <v>407</v>
      </c>
      <c r="C3" s="811"/>
      <c r="D3" s="812"/>
      <c r="E3" s="833" t="s">
        <v>91</v>
      </c>
      <c r="F3" s="1204"/>
    </row>
    <row r="4" spans="1:6" s="45" customFormat="1" ht="15.95" customHeight="1" thickBot="1" x14ac:dyDescent="0.25">
      <c r="A4" s="174" t="s">
        <v>164</v>
      </c>
      <c r="B4" s="119" t="s">
        <v>394</v>
      </c>
      <c r="C4" s="813"/>
      <c r="D4" s="134"/>
      <c r="E4" s="827" t="s">
        <v>999</v>
      </c>
      <c r="F4" s="1205"/>
    </row>
    <row r="5" spans="1:6" ht="18" customHeight="1" thickBot="1" x14ac:dyDescent="0.3">
      <c r="A5" s="64"/>
      <c r="B5" s="64"/>
      <c r="C5" s="814"/>
      <c r="D5" s="440"/>
      <c r="E5" s="65"/>
      <c r="F5" s="1206"/>
    </row>
    <row r="6" spans="1:6" s="39" customFormat="1" ht="24.75" thickBot="1" x14ac:dyDescent="0.25">
      <c r="A6" s="140" t="s">
        <v>166</v>
      </c>
      <c r="B6" s="66" t="s">
        <v>83</v>
      </c>
      <c r="C6" s="66" t="s">
        <v>955</v>
      </c>
      <c r="D6" s="815" t="s">
        <v>1061</v>
      </c>
      <c r="E6" s="1198" t="s">
        <v>794</v>
      </c>
      <c r="F6" s="1202" t="s">
        <v>795</v>
      </c>
    </row>
    <row r="7" spans="1:6" s="39" customFormat="1" ht="15.95" customHeight="1" thickBot="1" x14ac:dyDescent="0.25">
      <c r="A7" s="58">
        <v>1</v>
      </c>
      <c r="B7" s="59">
        <v>2</v>
      </c>
      <c r="C7" s="59">
        <v>3</v>
      </c>
      <c r="D7" s="816" t="s">
        <v>884</v>
      </c>
      <c r="E7" s="1199">
        <v>5</v>
      </c>
      <c r="F7" s="1203" t="s">
        <v>885</v>
      </c>
    </row>
    <row r="8" spans="1:6" s="46" customFormat="1" ht="12" customHeight="1" thickBot="1" x14ac:dyDescent="0.25">
      <c r="A8" s="68"/>
      <c r="B8" s="69" t="s">
        <v>85</v>
      </c>
      <c r="C8" s="817"/>
      <c r="D8" s="70"/>
      <c r="E8" s="831"/>
      <c r="F8" s="836"/>
    </row>
    <row r="9" spans="1:6" s="46" customFormat="1" ht="12" customHeight="1" thickBot="1" x14ac:dyDescent="0.25">
      <c r="A9" s="58" t="s">
        <v>51</v>
      </c>
      <c r="B9" s="71" t="s">
        <v>372</v>
      </c>
      <c r="C9" s="672">
        <f>SUM(C10:C19)</f>
        <v>3540000</v>
      </c>
      <c r="D9" s="127">
        <f>SUM(D10:D19)</f>
        <v>3984800</v>
      </c>
      <c r="E9" s="1026">
        <f>SUM(E10:E19)</f>
        <v>3005443</v>
      </c>
      <c r="F9" s="1029">
        <f>E9/D9*100</f>
        <v>75.422681188516364</v>
      </c>
    </row>
    <row r="10" spans="1:6" s="46" customFormat="1" ht="12" customHeight="1" thickBot="1" x14ac:dyDescent="0.25">
      <c r="A10" s="175" t="s">
        <v>110</v>
      </c>
      <c r="B10" s="8" t="s">
        <v>222</v>
      </c>
      <c r="C10" s="632">
        <f>'[1]17. sz. mell'!C10+'[1]9.3.2. sz. mell'!C9+'[1]9.3.3. sz. mell'!C9</f>
        <v>0</v>
      </c>
      <c r="D10" s="680">
        <f>'[1]17. sz. mell'!E10+'[1]9.3.2. sz. mell'!F9+'[1]9.3.3. sz. mell'!F9</f>
        <v>0</v>
      </c>
      <c r="E10" s="631"/>
      <c r="F10" s="1029"/>
    </row>
    <row r="11" spans="1:6" s="46" customFormat="1" ht="12" customHeight="1" thickBot="1" x14ac:dyDescent="0.25">
      <c r="A11" s="176" t="s">
        <v>111</v>
      </c>
      <c r="B11" s="6" t="s">
        <v>223</v>
      </c>
      <c r="C11" s="632">
        <v>2000000</v>
      </c>
      <c r="D11" s="680">
        <v>2034800</v>
      </c>
      <c r="E11" s="631">
        <v>1858980</v>
      </c>
      <c r="F11" s="1029">
        <f t="shared" ref="F11:F41" si="0">E11/D11*100</f>
        <v>91.3593473560055</v>
      </c>
    </row>
    <row r="12" spans="1:6" s="46" customFormat="1" ht="12" customHeight="1" thickBot="1" x14ac:dyDescent="0.25">
      <c r="A12" s="176" t="s">
        <v>112</v>
      </c>
      <c r="B12" s="6" t="s">
        <v>224</v>
      </c>
      <c r="C12" s="632"/>
      <c r="D12" s="680"/>
      <c r="E12" s="631"/>
      <c r="F12" s="1029"/>
    </row>
    <row r="13" spans="1:6" s="46" customFormat="1" ht="12" customHeight="1" thickBot="1" x14ac:dyDescent="0.25">
      <c r="A13" s="176" t="s">
        <v>113</v>
      </c>
      <c r="B13" s="6" t="s">
        <v>225</v>
      </c>
      <c r="C13" s="632">
        <f>'[1]17. sz. mell'!C13+'[1]9.3.2. sz. mell'!C12+'[1]9.3.3. sz. mell'!C12</f>
        <v>0</v>
      </c>
      <c r="D13" s="680">
        <f>'[1]17. sz. mell'!E13+'[1]9.3.2. sz. mell'!F12+'[1]9.3.3. sz. mell'!F12</f>
        <v>0</v>
      </c>
      <c r="E13" s="631"/>
      <c r="F13" s="1029"/>
    </row>
    <row r="14" spans="1:6" s="46" customFormat="1" ht="12" customHeight="1" thickBot="1" x14ac:dyDescent="0.25">
      <c r="A14" s="176" t="s">
        <v>130</v>
      </c>
      <c r="B14" s="6" t="s">
        <v>226</v>
      </c>
      <c r="C14" s="632">
        <f>'[1]17. sz. mell'!C14+'[1]9.3.2. sz. mell'!C13+'[1]9.3.3. sz. mell'!C13</f>
        <v>0</v>
      </c>
      <c r="D14" s="680"/>
      <c r="E14" s="631"/>
      <c r="F14" s="1029"/>
    </row>
    <row r="15" spans="1:6" s="46" customFormat="1" ht="12" customHeight="1" thickBot="1" x14ac:dyDescent="0.25">
      <c r="A15" s="176" t="s">
        <v>114</v>
      </c>
      <c r="B15" s="6" t="s">
        <v>373</v>
      </c>
      <c r="C15" s="632">
        <v>40000</v>
      </c>
      <c r="D15" s="680">
        <v>0</v>
      </c>
      <c r="E15" s="631"/>
      <c r="F15" s="1029"/>
    </row>
    <row r="16" spans="1:6" s="46" customFormat="1" ht="12" customHeight="1" thickBot="1" x14ac:dyDescent="0.25">
      <c r="A16" s="176" t="s">
        <v>115</v>
      </c>
      <c r="B16" s="5" t="s">
        <v>374</v>
      </c>
      <c r="C16" s="632">
        <f>'[1]17. sz. mell'!C16+'[1]9.3.2. sz. mell'!C15+'[1]9.3.3. sz. mell'!C15</f>
        <v>0</v>
      </c>
      <c r="D16" s="680">
        <f>'[1]17. sz. mell'!E16+'[1]9.3.2. sz. mell'!F15+'[1]9.3.3. sz. mell'!F15</f>
        <v>0</v>
      </c>
      <c r="E16" s="631"/>
      <c r="F16" s="1029"/>
    </row>
    <row r="17" spans="1:6" s="47" customFormat="1" ht="12" customHeight="1" thickBot="1" x14ac:dyDescent="0.25">
      <c r="A17" s="176" t="s">
        <v>122</v>
      </c>
      <c r="B17" s="6" t="s">
        <v>229</v>
      </c>
      <c r="C17" s="632"/>
      <c r="D17" s="680"/>
      <c r="E17" s="631">
        <v>45</v>
      </c>
      <c r="F17" s="1029"/>
    </row>
    <row r="18" spans="1:6" s="47" customFormat="1" ht="12" customHeight="1" thickBot="1" x14ac:dyDescent="0.25">
      <c r="A18" s="176" t="s">
        <v>123</v>
      </c>
      <c r="B18" s="6" t="s">
        <v>230</v>
      </c>
      <c r="C18" s="632">
        <f>'[1]17. sz. mell'!C18+'[1]9.3.2. sz. mell'!C17+'[1]9.3.3. sz. mell'!C17</f>
        <v>0</v>
      </c>
      <c r="D18" s="680">
        <f>'[1]17. sz. mell'!E18+'[1]9.3.2. sz. mell'!F17+'[1]9.3.3. sz. mell'!F17</f>
        <v>0</v>
      </c>
      <c r="E18" s="631">
        <v>26918</v>
      </c>
      <c r="F18" s="1029"/>
    </row>
    <row r="19" spans="1:6" s="46" customFormat="1" ht="12" customHeight="1" thickBot="1" x14ac:dyDescent="0.25">
      <c r="A19" s="176" t="s">
        <v>124</v>
      </c>
      <c r="B19" s="5" t="s">
        <v>231</v>
      </c>
      <c r="C19" s="632">
        <v>1500000</v>
      </c>
      <c r="D19" s="680">
        <v>1950000</v>
      </c>
      <c r="E19" s="631">
        <v>1119500</v>
      </c>
      <c r="F19" s="1029">
        <f t="shared" si="0"/>
        <v>57.410256410256409</v>
      </c>
    </row>
    <row r="20" spans="1:6" s="47" customFormat="1" ht="12" customHeight="1" thickBot="1" x14ac:dyDescent="0.25">
      <c r="A20" s="58" t="s">
        <v>52</v>
      </c>
      <c r="B20" s="71" t="s">
        <v>375</v>
      </c>
      <c r="C20" s="672">
        <f>SUM(C21:C23)</f>
        <v>0</v>
      </c>
      <c r="D20" s="127">
        <f>SUM(D21:D23)</f>
        <v>737049</v>
      </c>
      <c r="E20" s="1038">
        <f>E23</f>
        <v>933247</v>
      </c>
      <c r="F20" s="1029">
        <f t="shared" si="0"/>
        <v>126.61939708214787</v>
      </c>
    </row>
    <row r="21" spans="1:6" s="47" customFormat="1" ht="12" customHeight="1" thickBot="1" x14ac:dyDescent="0.25">
      <c r="A21" s="176" t="s">
        <v>116</v>
      </c>
      <c r="B21" s="7" t="s">
        <v>197</v>
      </c>
      <c r="C21" s="632">
        <f>'[1]17. sz. mell'!C21+'[1]9.3.2. sz. mell'!C20+'[1]9.3.3. sz. mell'!C20</f>
        <v>0</v>
      </c>
      <c r="D21" s="680">
        <f>'[1]17. sz. mell'!E21+'[1]9.3.2. sz. mell'!F20+'[1]9.3.3. sz. mell'!F20</f>
        <v>0</v>
      </c>
      <c r="E21" s="631"/>
      <c r="F21" s="1029"/>
    </row>
    <row r="22" spans="1:6" s="47" customFormat="1" ht="12" customHeight="1" thickBot="1" x14ac:dyDescent="0.25">
      <c r="A22" s="176" t="s">
        <v>117</v>
      </c>
      <c r="B22" s="6" t="s">
        <v>376</v>
      </c>
      <c r="C22" s="632">
        <f>'[1]17. sz. mell'!C22+'[1]9.3.2. sz. mell'!C21+'[1]9.3.3. sz. mell'!C21</f>
        <v>0</v>
      </c>
      <c r="D22" s="680"/>
      <c r="E22" s="631"/>
      <c r="F22" s="1029"/>
    </row>
    <row r="23" spans="1:6" s="47" customFormat="1" ht="12" customHeight="1" thickBot="1" x14ac:dyDescent="0.25">
      <c r="A23" s="176" t="s">
        <v>118</v>
      </c>
      <c r="B23" s="6" t="s">
        <v>377</v>
      </c>
      <c r="C23" s="632">
        <f>'[1]17. sz. mell'!C23+'[1]9.3.2. sz. mell'!C22+'[1]9.3.3. sz. mell'!C22</f>
        <v>0</v>
      </c>
      <c r="D23" s="680">
        <v>737049</v>
      </c>
      <c r="E23" s="631">
        <v>933247</v>
      </c>
      <c r="F23" s="1029">
        <f t="shared" si="0"/>
        <v>126.61939708214787</v>
      </c>
    </row>
    <row r="24" spans="1:6" s="47" customFormat="1" ht="12" customHeight="1" thickBot="1" x14ac:dyDescent="0.25">
      <c r="A24" s="176" t="s">
        <v>119</v>
      </c>
      <c r="B24" s="6" t="s">
        <v>45</v>
      </c>
      <c r="C24" s="632">
        <f>'[1]17. sz. mell'!C24+'[1]9.3.2. sz. mell'!C23+'[1]9.3.3. sz. mell'!C23</f>
        <v>0</v>
      </c>
      <c r="D24" s="680">
        <f>'[1]17. sz. mell'!E24+'[1]9.3.2. sz. mell'!F23+'[1]9.3.3. sz. mell'!F23</f>
        <v>0</v>
      </c>
      <c r="E24" s="631"/>
      <c r="F24" s="1029"/>
    </row>
    <row r="25" spans="1:6" s="47" customFormat="1" ht="12" customHeight="1" thickBot="1" x14ac:dyDescent="0.25">
      <c r="A25" s="61" t="s">
        <v>53</v>
      </c>
      <c r="B25" s="50" t="s">
        <v>142</v>
      </c>
      <c r="C25" s="672">
        <f t="shared" ref="C25:C26" si="1">SUM(C26:C28)</f>
        <v>0</v>
      </c>
      <c r="D25" s="127">
        <f>SUM(D26:D28)</f>
        <v>0</v>
      </c>
      <c r="E25" s="1038"/>
      <c r="F25" s="1029"/>
    </row>
    <row r="26" spans="1:6" s="47" customFormat="1" ht="12" customHeight="1" thickBot="1" x14ac:dyDescent="0.25">
      <c r="A26" s="61" t="s">
        <v>54</v>
      </c>
      <c r="B26" s="50" t="s">
        <v>378</v>
      </c>
      <c r="C26" s="672">
        <f t="shared" si="1"/>
        <v>0</v>
      </c>
      <c r="D26" s="127">
        <f>SUM(D27:D29)</f>
        <v>0</v>
      </c>
      <c r="E26" s="1038"/>
      <c r="F26" s="1029"/>
    </row>
    <row r="27" spans="1:6" s="47" customFormat="1" ht="12" customHeight="1" thickBot="1" x14ac:dyDescent="0.25">
      <c r="A27" s="177" t="s">
        <v>207</v>
      </c>
      <c r="B27" s="178" t="s">
        <v>376</v>
      </c>
      <c r="C27" s="632">
        <f>'[1]17. sz. mell'!C27+'[1]9.3.2. sz. mell'!C26+'[1]9.3.3. sz. mell'!C26</f>
        <v>0</v>
      </c>
      <c r="D27" s="680">
        <f>'[1]17. sz. mell'!E27+'[1]9.3.2. sz. mell'!F26+'[1]9.3.3. sz. mell'!F26</f>
        <v>0</v>
      </c>
      <c r="E27" s="631"/>
      <c r="F27" s="1029"/>
    </row>
    <row r="28" spans="1:6" s="47" customFormat="1" ht="12" customHeight="1" thickBot="1" x14ac:dyDescent="0.25">
      <c r="A28" s="177" t="s">
        <v>210</v>
      </c>
      <c r="B28" s="179" t="s">
        <v>379</v>
      </c>
      <c r="C28" s="632">
        <f>'[1]17. sz. mell'!C28+'[1]9.3.2. sz. mell'!C27+'[1]9.3.3. sz. mell'!C27</f>
        <v>0</v>
      </c>
      <c r="D28" s="680">
        <f>'[1]17. sz. mell'!E28+'[1]9.3.2. sz. mell'!F27+'[1]9.3.3. sz. mell'!F27</f>
        <v>0</v>
      </c>
      <c r="E28" s="631"/>
      <c r="F28" s="1029"/>
    </row>
    <row r="29" spans="1:6" s="47" customFormat="1" ht="12" customHeight="1" thickBot="1" x14ac:dyDescent="0.25">
      <c r="A29" s="176" t="s">
        <v>211</v>
      </c>
      <c r="B29" s="180" t="s">
        <v>380</v>
      </c>
      <c r="C29" s="632">
        <f>'[1]17. sz. mell'!C29+'[1]9.3.2. sz. mell'!C28+'[1]9.3.3. sz. mell'!C28</f>
        <v>0</v>
      </c>
      <c r="D29" s="680">
        <f>'[1]17. sz. mell'!E29+'[1]9.3.2. sz. mell'!F28+'[1]9.3.3. sz. mell'!F28</f>
        <v>0</v>
      </c>
      <c r="E29" s="631"/>
      <c r="F29" s="1029"/>
    </row>
    <row r="30" spans="1:6" s="47" customFormat="1" ht="12" customHeight="1" thickBot="1" x14ac:dyDescent="0.25">
      <c r="A30" s="61" t="s">
        <v>55</v>
      </c>
      <c r="B30" s="50" t="s">
        <v>381</v>
      </c>
      <c r="C30" s="672">
        <f>SUM(C31:C33)</f>
        <v>0</v>
      </c>
      <c r="D30" s="127">
        <f>SUM(D31:D33)</f>
        <v>0</v>
      </c>
      <c r="E30" s="1038"/>
      <c r="F30" s="1029"/>
    </row>
    <row r="31" spans="1:6" s="47" customFormat="1" ht="12" customHeight="1" thickBot="1" x14ac:dyDescent="0.25">
      <c r="A31" s="177" t="s">
        <v>103</v>
      </c>
      <c r="B31" s="178" t="s">
        <v>236</v>
      </c>
      <c r="C31" s="818"/>
      <c r="D31" s="819"/>
      <c r="F31" s="1029"/>
    </row>
    <row r="32" spans="1:6" s="47" customFormat="1" ht="12" customHeight="1" thickBot="1" x14ac:dyDescent="0.25">
      <c r="A32" s="177" t="s">
        <v>104</v>
      </c>
      <c r="B32" s="179" t="s">
        <v>237</v>
      </c>
      <c r="C32" s="820"/>
      <c r="D32" s="821"/>
      <c r="E32" s="1200"/>
      <c r="F32" s="1029"/>
    </row>
    <row r="33" spans="1:6" s="46" customFormat="1" ht="12" customHeight="1" thickBot="1" x14ac:dyDescent="0.25">
      <c r="A33" s="176" t="s">
        <v>105</v>
      </c>
      <c r="B33" s="51" t="s">
        <v>238</v>
      </c>
      <c r="C33" s="818"/>
      <c r="D33" s="819"/>
      <c r="E33" s="47"/>
      <c r="F33" s="1029"/>
    </row>
    <row r="34" spans="1:6" s="46" customFormat="1" ht="12" customHeight="1" thickBot="1" x14ac:dyDescent="0.25">
      <c r="A34" s="61" t="s">
        <v>56</v>
      </c>
      <c r="B34" s="50" t="s">
        <v>347</v>
      </c>
      <c r="C34" s="822"/>
      <c r="D34" s="126">
        <v>840000</v>
      </c>
      <c r="E34" s="1201">
        <v>840000</v>
      </c>
      <c r="F34" s="1029">
        <f t="shared" si="0"/>
        <v>100</v>
      </c>
    </row>
    <row r="35" spans="1:6" s="46" customFormat="1" ht="12" customHeight="1" thickBot="1" x14ac:dyDescent="0.25">
      <c r="A35" s="61" t="s">
        <v>57</v>
      </c>
      <c r="B35" s="50" t="s">
        <v>382</v>
      </c>
      <c r="C35" s="823"/>
      <c r="D35" s="126"/>
      <c r="E35" s="1096"/>
      <c r="F35" s="1029"/>
    </row>
    <row r="36" spans="1:6" s="46" customFormat="1" ht="12" customHeight="1" thickBot="1" x14ac:dyDescent="0.25">
      <c r="A36" s="58" t="s">
        <v>58</v>
      </c>
      <c r="B36" s="50" t="s">
        <v>383</v>
      </c>
      <c r="C36" s="653">
        <f>+C9+C20+C25+C26+C30+C34+C35</f>
        <v>3540000</v>
      </c>
      <c r="D36" s="127">
        <f>D9+D20+D34</f>
        <v>5561849</v>
      </c>
      <c r="E36" s="1026">
        <f>E34+E20+E9</f>
        <v>4778690</v>
      </c>
      <c r="F36" s="1029">
        <f t="shared" si="0"/>
        <v>85.919089137443322</v>
      </c>
    </row>
    <row r="37" spans="1:6" s="46" customFormat="1" ht="12" customHeight="1" thickBot="1" x14ac:dyDescent="0.25">
      <c r="A37" s="72" t="s">
        <v>59</v>
      </c>
      <c r="B37" s="50" t="s">
        <v>384</v>
      </c>
      <c r="C37" s="653">
        <f>+C38+C39+C40</f>
        <v>25986000</v>
      </c>
      <c r="D37" s="127">
        <v>30496006</v>
      </c>
      <c r="E37" s="1026">
        <f>E40</f>
        <v>28882026</v>
      </c>
      <c r="F37" s="1029">
        <f t="shared" si="0"/>
        <v>94.707569246936799</v>
      </c>
    </row>
    <row r="38" spans="1:6" s="46" customFormat="1" ht="12" customHeight="1" thickBot="1" x14ac:dyDescent="0.25">
      <c r="A38" s="177" t="s">
        <v>385</v>
      </c>
      <c r="B38" s="178" t="s">
        <v>177</v>
      </c>
      <c r="C38" s="632">
        <f>'[1]17. sz. mell'!C38+'[1]9.3.2. sz. mell'!C37+'[1]9.3.3. sz. mell'!C37</f>
        <v>0</v>
      </c>
      <c r="D38" s="680"/>
      <c r="E38" s="631"/>
      <c r="F38" s="1029"/>
    </row>
    <row r="39" spans="1:6" s="47" customFormat="1" ht="12" customHeight="1" thickBot="1" x14ac:dyDescent="0.25">
      <c r="A39" s="177" t="s">
        <v>386</v>
      </c>
      <c r="B39" s="179" t="s">
        <v>46</v>
      </c>
      <c r="C39" s="632">
        <f>'[1]17. sz. mell'!C39+'[1]9.3.2. sz. mell'!C38+'[1]9.3.3. sz. mell'!C38</f>
        <v>0</v>
      </c>
      <c r="D39" s="680">
        <f>'[1]17. sz. mell'!E39+'[1]9.3.2. sz. mell'!F38+'[1]9.3.3. sz. mell'!F38</f>
        <v>0</v>
      </c>
      <c r="E39" s="631"/>
      <c r="F39" s="1029"/>
    </row>
    <row r="40" spans="1:6" s="47" customFormat="1" ht="12" customHeight="1" thickBot="1" x14ac:dyDescent="0.25">
      <c r="A40" s="176" t="s">
        <v>387</v>
      </c>
      <c r="B40" s="51" t="s">
        <v>388</v>
      </c>
      <c r="C40" s="632">
        <v>25986000</v>
      </c>
      <c r="D40" s="680">
        <v>30496006</v>
      </c>
      <c r="E40" s="631">
        <v>28882026</v>
      </c>
      <c r="F40" s="1029">
        <f t="shared" si="0"/>
        <v>94.707569246936799</v>
      </c>
    </row>
    <row r="41" spans="1:6" s="47" customFormat="1" ht="15" customHeight="1" thickBot="1" x14ac:dyDescent="0.25">
      <c r="A41" s="72" t="s">
        <v>60</v>
      </c>
      <c r="B41" s="73" t="s">
        <v>389</v>
      </c>
      <c r="C41" s="824">
        <f>+C36+C37</f>
        <v>29526000</v>
      </c>
      <c r="D41" s="130">
        <f>D36+D37</f>
        <v>36057855</v>
      </c>
      <c r="E41" s="1042">
        <f>E36+E37</f>
        <v>33660716</v>
      </c>
      <c r="F41" s="1029">
        <f t="shared" si="0"/>
        <v>93.35196450260284</v>
      </c>
    </row>
    <row r="42" spans="1:6" s="47" customFormat="1" ht="15" customHeight="1" x14ac:dyDescent="0.2">
      <c r="A42" s="74"/>
      <c r="B42" s="75"/>
      <c r="C42" s="128"/>
      <c r="D42" s="128"/>
      <c r="E42" s="128"/>
      <c r="F42" s="2"/>
    </row>
    <row r="43" spans="1:6" ht="16.5" thickBot="1" x14ac:dyDescent="0.25">
      <c r="A43" s="76"/>
      <c r="B43" s="77"/>
      <c r="C43" s="129"/>
      <c r="D43" s="129"/>
      <c r="E43" s="129"/>
      <c r="F43" s="39"/>
    </row>
    <row r="44" spans="1:6" s="39" customFormat="1" ht="16.5" customHeight="1" thickBot="1" x14ac:dyDescent="0.25">
      <c r="A44" s="78"/>
      <c r="B44" s="832" t="s">
        <v>86</v>
      </c>
      <c r="C44" s="824"/>
      <c r="D44" s="130"/>
      <c r="E44" s="1042"/>
      <c r="F44" s="1195"/>
    </row>
    <row r="45" spans="1:6" s="48" customFormat="1" ht="12" customHeight="1" thickBot="1" x14ac:dyDescent="0.25">
      <c r="A45" s="61" t="s">
        <v>51</v>
      </c>
      <c r="B45" s="50" t="s">
        <v>390</v>
      </c>
      <c r="C45" s="672">
        <f>C46+C47+C48</f>
        <v>29526000</v>
      </c>
      <c r="D45" s="127">
        <f>SUM(D46:D50)</f>
        <v>35512747</v>
      </c>
      <c r="E45" s="1026">
        <f>SUM(E46:E50)</f>
        <v>33126758</v>
      </c>
      <c r="F45" s="1029">
        <f>E45/D45*100</f>
        <v>93.281316705801444</v>
      </c>
    </row>
    <row r="46" spans="1:6" ht="12" customHeight="1" thickBot="1" x14ac:dyDescent="0.25">
      <c r="A46" s="176" t="s">
        <v>110</v>
      </c>
      <c r="B46" s="7" t="s">
        <v>81</v>
      </c>
      <c r="C46" s="632">
        <v>13414000</v>
      </c>
      <c r="D46" s="680">
        <v>15852897</v>
      </c>
      <c r="E46" s="631">
        <v>15728678</v>
      </c>
      <c r="F46" s="1029">
        <f t="shared" ref="F46:F58" si="2">E46/D46*100</f>
        <v>99.216427130006593</v>
      </c>
    </row>
    <row r="47" spans="1:6" ht="12" customHeight="1" thickBot="1" x14ac:dyDescent="0.25">
      <c r="A47" s="176" t="s">
        <v>111</v>
      </c>
      <c r="B47" s="6" t="s">
        <v>151</v>
      </c>
      <c r="C47" s="632">
        <v>2599000</v>
      </c>
      <c r="D47" s="680">
        <v>3148700</v>
      </c>
      <c r="E47" s="631">
        <v>3143410</v>
      </c>
      <c r="F47" s="1029">
        <f t="shared" si="2"/>
        <v>99.831994156318487</v>
      </c>
    </row>
    <row r="48" spans="1:6" ht="12" customHeight="1" thickBot="1" x14ac:dyDescent="0.25">
      <c r="A48" s="176" t="s">
        <v>112</v>
      </c>
      <c r="B48" s="6" t="s">
        <v>129</v>
      </c>
      <c r="C48" s="632">
        <v>13513000</v>
      </c>
      <c r="D48" s="680">
        <v>16511150</v>
      </c>
      <c r="E48" s="631">
        <v>14254670</v>
      </c>
      <c r="F48" s="1029">
        <f t="shared" si="2"/>
        <v>86.333598810500774</v>
      </c>
    </row>
    <row r="49" spans="1:6" ht="12" customHeight="1" thickBot="1" x14ac:dyDescent="0.25">
      <c r="A49" s="176" t="s">
        <v>113</v>
      </c>
      <c r="B49" s="6" t="s">
        <v>152</v>
      </c>
      <c r="C49" s="632">
        <f>'[1]17. sz. mell'!C49+'[1]9.3.2. sz. mell'!C48+'[1]9.3.3. sz. mell'!C48</f>
        <v>0</v>
      </c>
      <c r="D49" s="680">
        <f>'[1]17. sz. mell'!E49+'[1]9.3.2. sz. mell'!F48+'[1]9.3.3. sz. mell'!F48</f>
        <v>0</v>
      </c>
      <c r="E49" s="631"/>
      <c r="F49" s="1029"/>
    </row>
    <row r="50" spans="1:6" ht="12" customHeight="1" thickBot="1" x14ac:dyDescent="0.25">
      <c r="A50" s="176" t="s">
        <v>130</v>
      </c>
      <c r="B50" s="6" t="s">
        <v>153</v>
      </c>
      <c r="C50" s="41"/>
      <c r="D50" s="695"/>
      <c r="E50" s="694"/>
      <c r="F50" s="1029"/>
    </row>
    <row r="51" spans="1:6" ht="12" customHeight="1" thickBot="1" x14ac:dyDescent="0.25">
      <c r="A51" s="61" t="s">
        <v>52</v>
      </c>
      <c r="B51" s="50" t="s">
        <v>391</v>
      </c>
      <c r="C51" s="672">
        <f>SUM(C52:C54)</f>
        <v>0</v>
      </c>
      <c r="D51" s="127">
        <f>SUM(D52:D54)</f>
        <v>545108</v>
      </c>
      <c r="E51" s="1038">
        <f>E52</f>
        <v>533958</v>
      </c>
      <c r="F51" s="1029">
        <f t="shared" si="2"/>
        <v>97.954533780461844</v>
      </c>
    </row>
    <row r="52" spans="1:6" s="48" customFormat="1" ht="12" customHeight="1" thickBot="1" x14ac:dyDescent="0.25">
      <c r="A52" s="176" t="s">
        <v>116</v>
      </c>
      <c r="B52" s="7" t="s">
        <v>171</v>
      </c>
      <c r="C52" s="632"/>
      <c r="D52" s="680">
        <v>545108</v>
      </c>
      <c r="E52" s="631">
        <v>533958</v>
      </c>
      <c r="F52" s="1029">
        <f t="shared" si="2"/>
        <v>97.954533780461844</v>
      </c>
    </row>
    <row r="53" spans="1:6" ht="12" customHeight="1" thickBot="1" x14ac:dyDescent="0.25">
      <c r="A53" s="176" t="s">
        <v>117</v>
      </c>
      <c r="B53" s="6" t="s">
        <v>155</v>
      </c>
      <c r="C53" s="41"/>
      <c r="D53" s="695"/>
      <c r="E53" s="694"/>
      <c r="F53" s="1029"/>
    </row>
    <row r="54" spans="1:6" ht="12" customHeight="1" thickBot="1" x14ac:dyDescent="0.25">
      <c r="A54" s="176" t="s">
        <v>118</v>
      </c>
      <c r="B54" s="6" t="s">
        <v>87</v>
      </c>
      <c r="C54" s="41"/>
      <c r="D54" s="695"/>
      <c r="E54" s="694"/>
      <c r="F54" s="1029"/>
    </row>
    <row r="55" spans="1:6" ht="12" customHeight="1" thickBot="1" x14ac:dyDescent="0.25">
      <c r="A55" s="1001" t="s">
        <v>119</v>
      </c>
      <c r="B55" s="10" t="s">
        <v>47</v>
      </c>
      <c r="C55" s="1015"/>
      <c r="D55" s="1016"/>
      <c r="E55" s="1193"/>
      <c r="F55" s="1029"/>
    </row>
    <row r="56" spans="1:6" ht="12" customHeight="1" thickBot="1" x14ac:dyDescent="0.25">
      <c r="A56" s="1018"/>
      <c r="B56" s="1019" t="s">
        <v>948</v>
      </c>
      <c r="C56" s="1006"/>
      <c r="D56" s="1017"/>
      <c r="E56" s="1194"/>
      <c r="F56" s="1029"/>
    </row>
    <row r="57" spans="1:6" ht="12" customHeight="1" thickBot="1" x14ac:dyDescent="0.25">
      <c r="A57" s="1020"/>
      <c r="B57" s="1004" t="s">
        <v>947</v>
      </c>
      <c r="C57" s="1006"/>
      <c r="D57" s="1017"/>
      <c r="E57" s="1194"/>
      <c r="F57" s="1029"/>
    </row>
    <row r="58" spans="1:6" ht="12" customHeight="1" thickBot="1" x14ac:dyDescent="0.25">
      <c r="A58" s="1022" t="s">
        <v>53</v>
      </c>
      <c r="B58" s="1023" t="s">
        <v>392</v>
      </c>
      <c r="C58" s="825">
        <f>+C45+C51</f>
        <v>29526000</v>
      </c>
      <c r="D58" s="130">
        <f>+D45+D51</f>
        <v>36057855</v>
      </c>
      <c r="E58" s="1042">
        <f>+E45+E51</f>
        <v>33660716</v>
      </c>
      <c r="F58" s="1029">
        <f t="shared" si="2"/>
        <v>93.35196450260284</v>
      </c>
    </row>
    <row r="59" spans="1:6" ht="12" customHeight="1" thickBot="1" x14ac:dyDescent="0.25">
      <c r="C59" s="132"/>
      <c r="D59" s="132"/>
      <c r="E59" s="132"/>
      <c r="F59" s="132"/>
    </row>
    <row r="60" spans="1:6" ht="15" customHeight="1" thickBot="1" x14ac:dyDescent="0.25">
      <c r="A60" s="81" t="s">
        <v>167</v>
      </c>
      <c r="B60" s="82"/>
      <c r="C60" s="799">
        <v>5</v>
      </c>
      <c r="D60" s="800">
        <v>5</v>
      </c>
      <c r="E60" s="1196">
        <v>5</v>
      </c>
      <c r="F60" s="1197">
        <v>5</v>
      </c>
    </row>
    <row r="61" spans="1:6" ht="13.5" thickBot="1" x14ac:dyDescent="0.25">
      <c r="A61" s="81" t="s">
        <v>168</v>
      </c>
      <c r="B61" s="82"/>
      <c r="C61" s="799">
        <v>0</v>
      </c>
      <c r="D61" s="800">
        <v>0</v>
      </c>
      <c r="E61" s="1196">
        <v>0</v>
      </c>
      <c r="F61" s="1197">
        <v>0</v>
      </c>
    </row>
    <row r="62" spans="1:6" ht="15" customHeight="1" x14ac:dyDescent="0.25">
      <c r="A62" s="136"/>
      <c r="B62" s="136"/>
      <c r="C62" s="31"/>
      <c r="E62" s="31"/>
    </row>
    <row r="63" spans="1:6" ht="14.25" customHeight="1" x14ac:dyDescent="0.2"/>
  </sheetData>
  <sheetProtection formatCells="0"/>
  <phoneticPr fontId="24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69" orientation="portrait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92D050"/>
  </sheetPr>
  <dimension ref="A1:D60"/>
  <sheetViews>
    <sheetView view="pageBreakPreview" zoomScale="60" zoomScaleNormal="100" workbookViewId="0">
      <selection activeCell="C1" sqref="C1"/>
    </sheetView>
  </sheetViews>
  <sheetFormatPr defaultRowHeight="12.75" x14ac:dyDescent="0.2"/>
  <cols>
    <col min="1" max="1" width="13.83203125" style="600" customWidth="1"/>
    <col min="2" max="2" width="79.1640625" style="2" customWidth="1"/>
    <col min="3" max="3" width="25" style="2" customWidth="1"/>
  </cols>
  <sheetData>
    <row r="1" spans="1:4" ht="16.5" thickBot="1" x14ac:dyDescent="0.25">
      <c r="A1" s="62"/>
      <c r="B1" s="63"/>
      <c r="C1" s="181" t="s">
        <v>1029</v>
      </c>
      <c r="D1" s="1"/>
    </row>
    <row r="2" spans="1:4" ht="16.5" customHeight="1" x14ac:dyDescent="0.2">
      <c r="A2" s="139" t="s">
        <v>165</v>
      </c>
      <c r="B2" s="118" t="s">
        <v>407</v>
      </c>
      <c r="C2" s="133" t="s">
        <v>91</v>
      </c>
      <c r="D2" s="44"/>
    </row>
    <row r="3" spans="1:4" ht="15.75" customHeight="1" thickBot="1" x14ac:dyDescent="0.25">
      <c r="A3" s="174" t="s">
        <v>164</v>
      </c>
      <c r="B3" s="119" t="s">
        <v>533</v>
      </c>
      <c r="C3" s="134" t="s">
        <v>1000</v>
      </c>
      <c r="D3" s="44"/>
    </row>
    <row r="4" spans="1:4" ht="14.25" thickBot="1" x14ac:dyDescent="0.3">
      <c r="A4" s="64"/>
      <c r="B4" s="64"/>
      <c r="C4" s="65"/>
      <c r="D4" s="45"/>
    </row>
    <row r="5" spans="1:4" ht="23.25" customHeight="1" thickBot="1" x14ac:dyDescent="0.25">
      <c r="A5" s="140" t="s">
        <v>166</v>
      </c>
      <c r="B5" s="66" t="s">
        <v>83</v>
      </c>
      <c r="C5" s="67" t="s">
        <v>84</v>
      </c>
      <c r="D5" s="2"/>
    </row>
    <row r="6" spans="1:4" ht="16.5" thickBot="1" x14ac:dyDescent="0.25">
      <c r="A6" s="58">
        <v>1</v>
      </c>
      <c r="B6" s="59">
        <v>2</v>
      </c>
      <c r="C6" s="60">
        <v>3</v>
      </c>
      <c r="D6" s="39"/>
    </row>
    <row r="7" spans="1:4" ht="16.5" thickBot="1" x14ac:dyDescent="0.25">
      <c r="A7" s="68"/>
      <c r="B7" s="69" t="s">
        <v>85</v>
      </c>
      <c r="C7" s="70"/>
      <c r="D7" s="39"/>
    </row>
    <row r="8" spans="1:4" ht="16.5" customHeight="1" thickBot="1" x14ac:dyDescent="0.25">
      <c r="A8" s="58" t="s">
        <v>51</v>
      </c>
      <c r="B8" s="71" t="s">
        <v>372</v>
      </c>
      <c r="C8" s="104">
        <f>SUM(C9:C18)</f>
        <v>0</v>
      </c>
      <c r="D8" s="46"/>
    </row>
    <row r="9" spans="1:4" ht="14.25" customHeight="1" x14ac:dyDescent="0.2">
      <c r="A9" s="175" t="s">
        <v>110</v>
      </c>
      <c r="B9" s="8" t="s">
        <v>222</v>
      </c>
      <c r="C9" s="124"/>
      <c r="D9" s="46"/>
    </row>
    <row r="10" spans="1:4" ht="12.75" customHeight="1" x14ac:dyDescent="0.2">
      <c r="A10" s="176" t="s">
        <v>111</v>
      </c>
      <c r="B10" s="6" t="s">
        <v>223</v>
      </c>
      <c r="C10" s="102"/>
      <c r="D10" s="46"/>
    </row>
    <row r="11" spans="1:4" ht="12" customHeight="1" x14ac:dyDescent="0.2">
      <c r="A11" s="176" t="s">
        <v>112</v>
      </c>
      <c r="B11" s="6" t="s">
        <v>224</v>
      </c>
      <c r="C11" s="102"/>
      <c r="D11" s="46"/>
    </row>
    <row r="12" spans="1:4" ht="12" customHeight="1" x14ac:dyDescent="0.2">
      <c r="A12" s="176" t="s">
        <v>113</v>
      </c>
      <c r="B12" s="6" t="s">
        <v>225</v>
      </c>
      <c r="C12" s="102"/>
      <c r="D12" s="46"/>
    </row>
    <row r="13" spans="1:4" ht="12" customHeight="1" x14ac:dyDescent="0.2">
      <c r="A13" s="176" t="s">
        <v>130</v>
      </c>
      <c r="B13" s="6" t="s">
        <v>226</v>
      </c>
      <c r="C13" s="102"/>
      <c r="D13" s="46"/>
    </row>
    <row r="14" spans="1:4" ht="13.5" customHeight="1" x14ac:dyDescent="0.2">
      <c r="A14" s="176" t="s">
        <v>114</v>
      </c>
      <c r="B14" s="6" t="s">
        <v>373</v>
      </c>
      <c r="C14" s="102"/>
      <c r="D14" s="46"/>
    </row>
    <row r="15" spans="1:4" ht="13.5" customHeight="1" x14ac:dyDescent="0.2">
      <c r="A15" s="176" t="s">
        <v>115</v>
      </c>
      <c r="B15" s="5" t="s">
        <v>374</v>
      </c>
      <c r="C15" s="102"/>
      <c r="D15" s="46"/>
    </row>
    <row r="16" spans="1:4" ht="10.5" customHeight="1" x14ac:dyDescent="0.2">
      <c r="A16" s="176" t="s">
        <v>122</v>
      </c>
      <c r="B16" s="6" t="s">
        <v>229</v>
      </c>
      <c r="C16" s="125"/>
      <c r="D16" s="46"/>
    </row>
    <row r="17" spans="1:4" ht="10.5" customHeight="1" x14ac:dyDescent="0.2">
      <c r="A17" s="176" t="s">
        <v>123</v>
      </c>
      <c r="B17" s="6" t="s">
        <v>230</v>
      </c>
      <c r="C17" s="102"/>
      <c r="D17" s="47"/>
    </row>
    <row r="18" spans="1:4" ht="12.75" customHeight="1" thickBot="1" x14ac:dyDescent="0.25">
      <c r="A18" s="176" t="s">
        <v>124</v>
      </c>
      <c r="B18" s="5" t="s">
        <v>231</v>
      </c>
      <c r="C18" s="103"/>
      <c r="D18" s="47"/>
    </row>
    <row r="19" spans="1:4" ht="12" customHeight="1" thickBot="1" x14ac:dyDescent="0.25">
      <c r="A19" s="58" t="s">
        <v>52</v>
      </c>
      <c r="B19" s="71" t="s">
        <v>375</v>
      </c>
      <c r="C19" s="104">
        <f>SUM(C20:C22)</f>
        <v>0</v>
      </c>
      <c r="D19" s="46"/>
    </row>
    <row r="20" spans="1:4" ht="12" customHeight="1" x14ac:dyDescent="0.2">
      <c r="A20" s="176" t="s">
        <v>116</v>
      </c>
      <c r="B20" s="7" t="s">
        <v>197</v>
      </c>
      <c r="C20" s="102"/>
      <c r="D20" s="47"/>
    </row>
    <row r="21" spans="1:4" ht="11.25" customHeight="1" x14ac:dyDescent="0.2">
      <c r="A21" s="176" t="s">
        <v>117</v>
      </c>
      <c r="B21" s="6" t="s">
        <v>376</v>
      </c>
      <c r="C21" s="102"/>
      <c r="D21" s="47"/>
    </row>
    <row r="22" spans="1:4" ht="11.25" customHeight="1" x14ac:dyDescent="0.2">
      <c r="A22" s="176" t="s">
        <v>118</v>
      </c>
      <c r="B22" s="6" t="s">
        <v>377</v>
      </c>
      <c r="C22" s="102"/>
      <c r="D22" s="47"/>
    </row>
    <row r="23" spans="1:4" ht="10.5" customHeight="1" thickBot="1" x14ac:dyDescent="0.25">
      <c r="A23" s="176" t="s">
        <v>119</v>
      </c>
      <c r="B23" s="6" t="s">
        <v>45</v>
      </c>
      <c r="C23" s="102"/>
      <c r="D23" s="47"/>
    </row>
    <row r="24" spans="1:4" ht="12.75" customHeight="1" thickBot="1" x14ac:dyDescent="0.25">
      <c r="A24" s="61" t="s">
        <v>53</v>
      </c>
      <c r="B24" s="50" t="s">
        <v>142</v>
      </c>
      <c r="C24" s="117"/>
      <c r="D24" s="47"/>
    </row>
    <row r="25" spans="1:4" ht="11.25" customHeight="1" thickBot="1" x14ac:dyDescent="0.25">
      <c r="A25" s="61" t="s">
        <v>54</v>
      </c>
      <c r="B25" s="50" t="s">
        <v>378</v>
      </c>
      <c r="C25" s="104">
        <f>+C26+C27</f>
        <v>0</v>
      </c>
      <c r="D25" s="47"/>
    </row>
    <row r="26" spans="1:4" ht="12" customHeight="1" x14ac:dyDescent="0.2">
      <c r="A26" s="177" t="s">
        <v>207</v>
      </c>
      <c r="B26" s="178" t="s">
        <v>376</v>
      </c>
      <c r="C26" s="40"/>
      <c r="D26" s="47"/>
    </row>
    <row r="27" spans="1:4" ht="11.25" customHeight="1" x14ac:dyDescent="0.2">
      <c r="A27" s="177" t="s">
        <v>210</v>
      </c>
      <c r="B27" s="179" t="s">
        <v>379</v>
      </c>
      <c r="C27" s="105"/>
      <c r="D27" s="47"/>
    </row>
    <row r="28" spans="1:4" ht="12" customHeight="1" thickBot="1" x14ac:dyDescent="0.25">
      <c r="A28" s="176" t="s">
        <v>211</v>
      </c>
      <c r="B28" s="180" t="s">
        <v>380</v>
      </c>
      <c r="C28" s="43"/>
      <c r="D28" s="47"/>
    </row>
    <row r="29" spans="1:4" ht="12" customHeight="1" thickBot="1" x14ac:dyDescent="0.25">
      <c r="A29" s="61" t="s">
        <v>55</v>
      </c>
      <c r="B29" s="50" t="s">
        <v>381</v>
      </c>
      <c r="C29" s="104">
        <f>+C30+C31+C32</f>
        <v>0</v>
      </c>
      <c r="D29" s="47"/>
    </row>
    <row r="30" spans="1:4" ht="11.25" customHeight="1" x14ac:dyDescent="0.2">
      <c r="A30" s="177" t="s">
        <v>103</v>
      </c>
      <c r="B30" s="178" t="s">
        <v>236</v>
      </c>
      <c r="C30" s="40"/>
      <c r="D30" s="47"/>
    </row>
    <row r="31" spans="1:4" ht="10.5" customHeight="1" x14ac:dyDescent="0.2">
      <c r="A31" s="177" t="s">
        <v>104</v>
      </c>
      <c r="B31" s="179" t="s">
        <v>237</v>
      </c>
      <c r="C31" s="105"/>
      <c r="D31" s="47"/>
    </row>
    <row r="32" spans="1:4" ht="12" customHeight="1" thickBot="1" x14ac:dyDescent="0.25">
      <c r="A32" s="176" t="s">
        <v>105</v>
      </c>
      <c r="B32" s="51" t="s">
        <v>238</v>
      </c>
      <c r="C32" s="43"/>
      <c r="D32" s="47"/>
    </row>
    <row r="33" spans="1:4" ht="12.75" customHeight="1" thickBot="1" x14ac:dyDescent="0.25">
      <c r="A33" s="61" t="s">
        <v>56</v>
      </c>
      <c r="B33" s="50" t="s">
        <v>347</v>
      </c>
      <c r="C33" s="117"/>
      <c r="D33" s="46"/>
    </row>
    <row r="34" spans="1:4" ht="12" customHeight="1" thickBot="1" x14ac:dyDescent="0.25">
      <c r="A34" s="61" t="s">
        <v>57</v>
      </c>
      <c r="B34" s="50" t="s">
        <v>382</v>
      </c>
      <c r="C34" s="126"/>
      <c r="D34" s="46"/>
    </row>
    <row r="35" spans="1:4" ht="12.75" customHeight="1" thickBot="1" x14ac:dyDescent="0.25">
      <c r="A35" s="58" t="s">
        <v>58</v>
      </c>
      <c r="B35" s="50" t="s">
        <v>383</v>
      </c>
      <c r="C35" s="127">
        <f>+C8+C19+C24+C25+C29+C33+C34</f>
        <v>0</v>
      </c>
      <c r="D35" s="46"/>
    </row>
    <row r="36" spans="1:4" ht="12" customHeight="1" thickBot="1" x14ac:dyDescent="0.25">
      <c r="A36" s="72" t="s">
        <v>59</v>
      </c>
      <c r="B36" s="50" t="s">
        <v>384</v>
      </c>
      <c r="C36" s="127">
        <f>+C37+C38+C39</f>
        <v>0</v>
      </c>
      <c r="D36" s="46"/>
    </row>
    <row r="37" spans="1:4" ht="11.25" customHeight="1" x14ac:dyDescent="0.2">
      <c r="A37" s="177" t="s">
        <v>385</v>
      </c>
      <c r="B37" s="178" t="s">
        <v>177</v>
      </c>
      <c r="C37" s="40"/>
      <c r="D37" s="46"/>
    </row>
    <row r="38" spans="1:4" ht="12" customHeight="1" x14ac:dyDescent="0.2">
      <c r="A38" s="177" t="s">
        <v>386</v>
      </c>
      <c r="B38" s="179" t="s">
        <v>46</v>
      </c>
      <c r="C38" s="105"/>
      <c r="D38" s="46"/>
    </row>
    <row r="39" spans="1:4" ht="12.75" customHeight="1" thickBot="1" x14ac:dyDescent="0.25">
      <c r="A39" s="176" t="s">
        <v>387</v>
      </c>
      <c r="B39" s="51" t="s">
        <v>388</v>
      </c>
      <c r="C39" s="43"/>
      <c r="D39" s="47"/>
    </row>
    <row r="40" spans="1:4" ht="12" customHeight="1" thickBot="1" x14ac:dyDescent="0.25">
      <c r="A40" s="72" t="s">
        <v>60</v>
      </c>
      <c r="B40" s="73" t="s">
        <v>389</v>
      </c>
      <c r="C40" s="130">
        <f>+C35+C36</f>
        <v>0</v>
      </c>
      <c r="D40" s="47"/>
    </row>
    <row r="41" spans="1:4" ht="15" x14ac:dyDescent="0.2">
      <c r="A41" s="74"/>
      <c r="B41" s="75"/>
      <c r="C41" s="128"/>
      <c r="D41" s="47"/>
    </row>
    <row r="42" spans="1:4" ht="16.5" thickBot="1" x14ac:dyDescent="0.25">
      <c r="A42" s="76"/>
      <c r="B42" s="77"/>
      <c r="C42" s="129"/>
      <c r="D42" s="39"/>
    </row>
    <row r="43" spans="1:4" ht="13.5" customHeight="1" thickBot="1" x14ac:dyDescent="0.25">
      <c r="A43" s="78"/>
      <c r="B43" s="79" t="s">
        <v>86</v>
      </c>
      <c r="C43" s="130"/>
      <c r="D43" s="48"/>
    </row>
    <row r="44" spans="1:4" ht="10.5" customHeight="1" thickBot="1" x14ac:dyDescent="0.25">
      <c r="A44" s="61" t="s">
        <v>51</v>
      </c>
      <c r="B44" s="50" t="s">
        <v>390</v>
      </c>
      <c r="C44" s="104">
        <f>SUM(C45:C49)</f>
        <v>0</v>
      </c>
      <c r="D44" s="2"/>
    </row>
    <row r="45" spans="1:4" ht="9.75" customHeight="1" x14ac:dyDescent="0.2">
      <c r="A45" s="176" t="s">
        <v>110</v>
      </c>
      <c r="B45" s="7" t="s">
        <v>81</v>
      </c>
      <c r="C45" s="40"/>
      <c r="D45" s="2"/>
    </row>
    <row r="46" spans="1:4" ht="10.5" customHeight="1" x14ac:dyDescent="0.2">
      <c r="A46" s="176" t="s">
        <v>111</v>
      </c>
      <c r="B46" s="6" t="s">
        <v>151</v>
      </c>
      <c r="C46" s="42"/>
      <c r="D46" s="2"/>
    </row>
    <row r="47" spans="1:4" ht="10.5" customHeight="1" x14ac:dyDescent="0.2">
      <c r="A47" s="176" t="s">
        <v>112</v>
      </c>
      <c r="B47" s="6" t="s">
        <v>129</v>
      </c>
      <c r="C47" s="42"/>
      <c r="D47" s="2"/>
    </row>
    <row r="48" spans="1:4" ht="11.25" customHeight="1" x14ac:dyDescent="0.2">
      <c r="A48" s="176" t="s">
        <v>113</v>
      </c>
      <c r="B48" s="6" t="s">
        <v>152</v>
      </c>
      <c r="C48" s="42"/>
      <c r="D48" s="2"/>
    </row>
    <row r="49" spans="1:4" ht="10.5" customHeight="1" thickBot="1" x14ac:dyDescent="0.25">
      <c r="A49" s="176" t="s">
        <v>130</v>
      </c>
      <c r="B49" s="6" t="s">
        <v>153</v>
      </c>
      <c r="C49" s="42"/>
      <c r="D49" s="2"/>
    </row>
    <row r="50" spans="1:4" ht="10.5" customHeight="1" thickBot="1" x14ac:dyDescent="0.25">
      <c r="A50" s="61" t="s">
        <v>52</v>
      </c>
      <c r="B50" s="50" t="s">
        <v>391</v>
      </c>
      <c r="C50" s="104">
        <f>SUM(C51:C53)</f>
        <v>0</v>
      </c>
      <c r="D50" s="48"/>
    </row>
    <row r="51" spans="1:4" ht="12" customHeight="1" x14ac:dyDescent="0.2">
      <c r="A51" s="176" t="s">
        <v>116</v>
      </c>
      <c r="B51" s="7" t="s">
        <v>171</v>
      </c>
      <c r="C51" s="40"/>
      <c r="D51" s="2"/>
    </row>
    <row r="52" spans="1:4" ht="12.75" customHeight="1" x14ac:dyDescent="0.2">
      <c r="A52" s="176" t="s">
        <v>117</v>
      </c>
      <c r="B52" s="6" t="s">
        <v>155</v>
      </c>
      <c r="C52" s="42"/>
      <c r="D52" s="2"/>
    </row>
    <row r="53" spans="1:4" ht="11.25" customHeight="1" x14ac:dyDescent="0.2">
      <c r="A53" s="176" t="s">
        <v>118</v>
      </c>
      <c r="B53" s="6" t="s">
        <v>87</v>
      </c>
      <c r="C53" s="42"/>
      <c r="D53" s="2"/>
    </row>
    <row r="54" spans="1:4" ht="12.75" customHeight="1" thickBot="1" x14ac:dyDescent="0.25">
      <c r="A54" s="176" t="s">
        <v>119</v>
      </c>
      <c r="B54" s="6" t="s">
        <v>47</v>
      </c>
      <c r="C54" s="42"/>
      <c r="D54" s="2"/>
    </row>
    <row r="55" spans="1:4" ht="13.5" thickBot="1" x14ac:dyDescent="0.25">
      <c r="A55" s="61" t="s">
        <v>53</v>
      </c>
      <c r="B55" s="80" t="s">
        <v>392</v>
      </c>
      <c r="C55" s="131">
        <f>+C44+C50</f>
        <v>0</v>
      </c>
      <c r="D55" s="2"/>
    </row>
    <row r="56" spans="1:4" ht="13.5" thickBot="1" x14ac:dyDescent="0.25">
      <c r="C56" s="132"/>
      <c r="D56" s="2"/>
    </row>
    <row r="57" spans="1:4" ht="13.5" thickBot="1" x14ac:dyDescent="0.25">
      <c r="A57" s="81" t="s">
        <v>167</v>
      </c>
      <c r="B57" s="82"/>
      <c r="C57" s="49"/>
      <c r="D57" s="2"/>
    </row>
    <row r="58" spans="1:4" ht="13.5" thickBot="1" x14ac:dyDescent="0.25">
      <c r="A58" s="81" t="s">
        <v>168</v>
      </c>
      <c r="B58" s="82"/>
      <c r="C58" s="49"/>
      <c r="D58" s="2"/>
    </row>
    <row r="59" spans="1:4" x14ac:dyDescent="0.2">
      <c r="D59" s="2"/>
    </row>
    <row r="60" spans="1:4" x14ac:dyDescent="0.2">
      <c r="D60" s="2"/>
    </row>
  </sheetData>
  <pageMargins left="0.7" right="0.7" top="0.75" bottom="0.75" header="0.3" footer="0.3"/>
  <pageSetup paperSize="9" scale="82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92D050"/>
  </sheetPr>
  <dimension ref="A1:E58"/>
  <sheetViews>
    <sheetView view="pageBreakPreview" zoomScale="60" zoomScaleNormal="100" workbookViewId="0">
      <selection activeCell="C1" sqref="C1"/>
    </sheetView>
  </sheetViews>
  <sheetFormatPr defaultRowHeight="12.75" x14ac:dyDescent="0.2"/>
  <cols>
    <col min="1" max="1" width="13.33203125" customWidth="1"/>
    <col min="2" max="2" width="64.6640625" customWidth="1"/>
    <col min="3" max="3" width="14.1640625" customWidth="1"/>
    <col min="4" max="4" width="13" customWidth="1"/>
    <col min="5" max="5" width="14.83203125" customWidth="1"/>
  </cols>
  <sheetData>
    <row r="1" spans="1:5" ht="15.75" x14ac:dyDescent="0.2">
      <c r="A1" s="62"/>
      <c r="B1" s="63"/>
      <c r="C1" s="181" t="s">
        <v>1030</v>
      </c>
    </row>
    <row r="2" spans="1:5" ht="41.25" customHeight="1" thickBot="1" x14ac:dyDescent="0.25">
      <c r="A2" s="62"/>
      <c r="B2" s="63"/>
      <c r="C2" s="181"/>
    </row>
    <row r="3" spans="1:5" ht="28.5" customHeight="1" x14ac:dyDescent="0.2">
      <c r="A3" s="139" t="s">
        <v>165</v>
      </c>
      <c r="B3" s="118" t="s">
        <v>407</v>
      </c>
      <c r="C3" s="833"/>
      <c r="D3" s="811"/>
      <c r="E3" s="811" t="s">
        <v>91</v>
      </c>
    </row>
    <row r="4" spans="1:5" ht="24.75" thickBot="1" x14ac:dyDescent="0.25">
      <c r="A4" s="174" t="s">
        <v>164</v>
      </c>
      <c r="B4" s="119" t="s">
        <v>886</v>
      </c>
      <c r="C4" s="827"/>
      <c r="D4" s="826"/>
      <c r="E4" s="826" t="s">
        <v>1001</v>
      </c>
    </row>
    <row r="5" spans="1:5" ht="15" customHeight="1" thickBot="1" x14ac:dyDescent="0.3">
      <c r="A5" s="64"/>
      <c r="B5" s="64"/>
      <c r="C5" s="65"/>
      <c r="D5" s="65"/>
      <c r="E5" s="65"/>
    </row>
    <row r="6" spans="1:5" ht="24.75" thickBot="1" x14ac:dyDescent="0.25">
      <c r="A6" s="140" t="s">
        <v>166</v>
      </c>
      <c r="B6" s="66" t="s">
        <v>83</v>
      </c>
      <c r="C6" s="66" t="s">
        <v>850</v>
      </c>
      <c r="D6" s="829" t="s">
        <v>991</v>
      </c>
      <c r="E6" s="67" t="s">
        <v>794</v>
      </c>
    </row>
    <row r="7" spans="1:5" ht="15" customHeight="1" thickBot="1" x14ac:dyDescent="0.25">
      <c r="A7" s="58">
        <v>1</v>
      </c>
      <c r="B7" s="59">
        <v>2</v>
      </c>
      <c r="C7" s="59">
        <v>3</v>
      </c>
      <c r="D7" s="1095">
        <v>4</v>
      </c>
      <c r="E7" s="1097">
        <v>5</v>
      </c>
    </row>
    <row r="8" spans="1:5" ht="13.5" customHeight="1" thickBot="1" x14ac:dyDescent="0.25">
      <c r="A8" s="68"/>
      <c r="B8" s="69" t="s">
        <v>85</v>
      </c>
      <c r="C8" s="817"/>
      <c r="D8" s="831"/>
      <c r="E8" s="1098"/>
    </row>
    <row r="9" spans="1:5" ht="12.75" customHeight="1" thickBot="1" x14ac:dyDescent="0.25">
      <c r="A9" s="58" t="s">
        <v>51</v>
      </c>
      <c r="B9" s="802" t="s">
        <v>372</v>
      </c>
      <c r="C9" s="837">
        <f>SUM(C10:C19)</f>
        <v>0</v>
      </c>
      <c r="D9" s="1026">
        <f>SUM(D10:D19)</f>
        <v>0</v>
      </c>
      <c r="E9" s="1094">
        <f>SUM(E10:E19)</f>
        <v>0</v>
      </c>
    </row>
    <row r="10" spans="1:5" ht="12" customHeight="1" x14ac:dyDescent="0.2">
      <c r="A10" s="175" t="s">
        <v>110</v>
      </c>
      <c r="B10" s="8" t="s">
        <v>222</v>
      </c>
      <c r="C10" s="632">
        <f>'[1]19.sz.mell.'!C10+'[1]9.4.2.sz.mell.'!C9+'[1]9.4.3.sz.mell.'!C9</f>
        <v>0</v>
      </c>
      <c r="D10" s="635">
        <f>'[1]19.sz.mell.'!E10+'[1]9.4.2.sz.mell.'!F9+'[1]9.4.3.sz.mell.'!F9</f>
        <v>0</v>
      </c>
      <c r="E10" s="633"/>
    </row>
    <row r="11" spans="1:5" ht="11.25" customHeight="1" x14ac:dyDescent="0.2">
      <c r="A11" s="176" t="s">
        <v>111</v>
      </c>
      <c r="B11" s="6" t="s">
        <v>223</v>
      </c>
      <c r="C11" s="638">
        <f>'[1]19.sz.mell.'!C11+'[1]9.4.2.sz.mell.'!C10+'[1]9.4.3.sz.mell.'!C10</f>
        <v>0</v>
      </c>
      <c r="D11" s="641">
        <f>'[1]19.sz.mell.'!E11+'[1]9.4.2.sz.mell.'!F10+'[1]9.4.3.sz.mell.'!F10</f>
        <v>0</v>
      </c>
      <c r="E11" s="102"/>
    </row>
    <row r="12" spans="1:5" ht="11.25" customHeight="1" x14ac:dyDescent="0.2">
      <c r="A12" s="176" t="s">
        <v>112</v>
      </c>
      <c r="B12" s="6" t="s">
        <v>224</v>
      </c>
      <c r="C12" s="638">
        <f>'[1]19.sz.mell.'!C12+'[1]9.4.2.sz.mell.'!C11+'[1]9.4.3.sz.mell.'!C11</f>
        <v>0</v>
      </c>
      <c r="D12" s="641">
        <f>'[1]19.sz.mell.'!E12+'[1]9.4.2.sz.mell.'!F11+'[1]9.4.3.sz.mell.'!F11</f>
        <v>0</v>
      </c>
      <c r="E12" s="102"/>
    </row>
    <row r="13" spans="1:5" ht="10.5" customHeight="1" x14ac:dyDescent="0.2">
      <c r="A13" s="176" t="s">
        <v>113</v>
      </c>
      <c r="B13" s="6" t="s">
        <v>225</v>
      </c>
      <c r="C13" s="638">
        <f>'[1]19.sz.mell.'!C13+'[1]9.4.2.sz.mell.'!C12+'[1]9.4.3.sz.mell.'!C12</f>
        <v>0</v>
      </c>
      <c r="D13" s="641">
        <f>'[1]19.sz.mell.'!E13+'[1]9.4.2.sz.mell.'!F12+'[1]9.4.3.sz.mell.'!F12</f>
        <v>0</v>
      </c>
      <c r="E13" s="102"/>
    </row>
    <row r="14" spans="1:5" ht="10.5" customHeight="1" x14ac:dyDescent="0.2">
      <c r="A14" s="176" t="s">
        <v>130</v>
      </c>
      <c r="B14" s="6" t="s">
        <v>226</v>
      </c>
      <c r="C14" s="638"/>
      <c r="D14" s="641"/>
      <c r="E14" s="102"/>
    </row>
    <row r="15" spans="1:5" ht="12" customHeight="1" x14ac:dyDescent="0.2">
      <c r="A15" s="176" t="s">
        <v>114</v>
      </c>
      <c r="B15" s="6" t="s">
        <v>373</v>
      </c>
      <c r="C15" s="638"/>
      <c r="D15" s="641"/>
      <c r="E15" s="102"/>
    </row>
    <row r="16" spans="1:5" ht="11.25" customHeight="1" x14ac:dyDescent="0.2">
      <c r="A16" s="176" t="s">
        <v>115</v>
      </c>
      <c r="B16" s="5" t="s">
        <v>374</v>
      </c>
      <c r="C16" s="638"/>
      <c r="D16" s="641"/>
      <c r="E16" s="102"/>
    </row>
    <row r="17" spans="1:5" ht="12.75" customHeight="1" x14ac:dyDescent="0.2">
      <c r="A17" s="176" t="s">
        <v>122</v>
      </c>
      <c r="B17" s="6" t="s">
        <v>229</v>
      </c>
      <c r="C17" s="638"/>
      <c r="D17" s="641"/>
      <c r="E17" s="102"/>
    </row>
    <row r="18" spans="1:5" ht="12.75" customHeight="1" x14ac:dyDescent="0.2">
      <c r="A18" s="176" t="s">
        <v>123</v>
      </c>
      <c r="B18" s="6" t="s">
        <v>230</v>
      </c>
      <c r="C18" s="638"/>
      <c r="D18" s="641"/>
      <c r="E18" s="102"/>
    </row>
    <row r="19" spans="1:5" ht="27" customHeight="1" thickBot="1" x14ac:dyDescent="0.25">
      <c r="A19" s="176" t="s">
        <v>124</v>
      </c>
      <c r="B19" s="5" t="s">
        <v>231</v>
      </c>
      <c r="C19" s="649"/>
      <c r="D19" s="650"/>
      <c r="E19" s="103"/>
    </row>
    <row r="20" spans="1:5" ht="12.75" customHeight="1" thickBot="1" x14ac:dyDescent="0.25">
      <c r="A20" s="58" t="s">
        <v>52</v>
      </c>
      <c r="B20" s="802" t="s">
        <v>375</v>
      </c>
      <c r="C20" s="837">
        <f>SUM(C21:C23)</f>
        <v>0</v>
      </c>
      <c r="D20" s="1026">
        <f>SUM(D21:D23)</f>
        <v>0</v>
      </c>
      <c r="E20" s="1094">
        <f>SUM(E21:E23)</f>
        <v>0</v>
      </c>
    </row>
    <row r="21" spans="1:5" ht="12" customHeight="1" x14ac:dyDescent="0.2">
      <c r="A21" s="176" t="s">
        <v>116</v>
      </c>
      <c r="B21" s="7" t="s">
        <v>197</v>
      </c>
      <c r="C21" s="638">
        <f>'[1]19.sz.mell.'!C21+'[1]9.4.2.sz.mell.'!C20+'[1]9.4.3.sz.mell.'!C20</f>
        <v>0</v>
      </c>
      <c r="D21" s="641">
        <f>'[1]19.sz.mell.'!E21+'[1]9.4.2.sz.mell.'!F20+'[1]9.4.3.sz.mell.'!F20</f>
        <v>0</v>
      </c>
      <c r="E21" s="102"/>
    </row>
    <row r="22" spans="1:5" ht="12.75" customHeight="1" x14ac:dyDescent="0.2">
      <c r="A22" s="176" t="s">
        <v>117</v>
      </c>
      <c r="B22" s="6" t="s">
        <v>376</v>
      </c>
      <c r="C22" s="638"/>
      <c r="D22" s="641"/>
      <c r="E22" s="103"/>
    </row>
    <row r="23" spans="1:5" ht="10.5" customHeight="1" x14ac:dyDescent="0.2">
      <c r="A23" s="176" t="s">
        <v>118</v>
      </c>
      <c r="B23" s="6" t="s">
        <v>377</v>
      </c>
      <c r="C23" s="638"/>
      <c r="D23" s="641"/>
      <c r="E23" s="102"/>
    </row>
    <row r="24" spans="1:5" ht="11.25" customHeight="1" thickBot="1" x14ac:dyDescent="0.25">
      <c r="A24" s="176" t="s">
        <v>119</v>
      </c>
      <c r="B24" s="6" t="s">
        <v>45</v>
      </c>
      <c r="C24" s="638"/>
      <c r="D24" s="641"/>
      <c r="E24" s="102"/>
    </row>
    <row r="25" spans="1:5" ht="11.25" customHeight="1" thickBot="1" x14ac:dyDescent="0.25">
      <c r="A25" s="61" t="s">
        <v>53</v>
      </c>
      <c r="B25" s="50" t="s">
        <v>142</v>
      </c>
      <c r="C25" s="822"/>
      <c r="D25" s="1096"/>
      <c r="E25" s="1099"/>
    </row>
    <row r="26" spans="1:5" ht="11.25" customHeight="1" thickBot="1" x14ac:dyDescent="0.25">
      <c r="A26" s="61" t="s">
        <v>54</v>
      </c>
      <c r="B26" s="50" t="s">
        <v>378</v>
      </c>
      <c r="C26" s="672">
        <f>+C27+C28</f>
        <v>0</v>
      </c>
      <c r="D26" s="1026">
        <f>+D27+D28</f>
        <v>0</v>
      </c>
      <c r="E26" s="1094">
        <f>+E27+E28</f>
        <v>0</v>
      </c>
    </row>
    <row r="27" spans="1:5" ht="12.75" customHeight="1" x14ac:dyDescent="0.2">
      <c r="A27" s="177" t="s">
        <v>207</v>
      </c>
      <c r="B27" s="178" t="s">
        <v>376</v>
      </c>
      <c r="C27" s="691"/>
      <c r="D27" s="1027"/>
      <c r="E27" s="40"/>
    </row>
    <row r="28" spans="1:5" ht="12" customHeight="1" x14ac:dyDescent="0.2">
      <c r="A28" s="177" t="s">
        <v>210</v>
      </c>
      <c r="B28" s="179" t="s">
        <v>379</v>
      </c>
      <c r="C28" s="691"/>
      <c r="D28" s="1027"/>
      <c r="E28" s="40"/>
    </row>
    <row r="29" spans="1:5" ht="12" customHeight="1" thickBot="1" x14ac:dyDescent="0.25">
      <c r="A29" s="176" t="s">
        <v>211</v>
      </c>
      <c r="B29" s="180" t="s">
        <v>380</v>
      </c>
      <c r="C29" s="691"/>
      <c r="D29" s="1027"/>
      <c r="E29" s="40"/>
    </row>
    <row r="30" spans="1:5" ht="11.25" customHeight="1" thickBot="1" x14ac:dyDescent="0.25">
      <c r="A30" s="61" t="s">
        <v>55</v>
      </c>
      <c r="B30" s="50" t="s">
        <v>381</v>
      </c>
      <c r="C30" s="672">
        <f>+C31+C32+C33</f>
        <v>0</v>
      </c>
      <c r="D30" s="1026">
        <f>+D31+D32+D33</f>
        <v>0</v>
      </c>
      <c r="E30" s="1094">
        <f>+E31+E32+E33</f>
        <v>0</v>
      </c>
    </row>
    <row r="31" spans="1:5" ht="10.5" customHeight="1" x14ac:dyDescent="0.2">
      <c r="A31" s="177" t="s">
        <v>103</v>
      </c>
      <c r="B31" s="178" t="s">
        <v>236</v>
      </c>
      <c r="C31" s="691"/>
      <c r="D31" s="1027"/>
      <c r="E31" s="40"/>
    </row>
    <row r="32" spans="1:5" ht="12" customHeight="1" x14ac:dyDescent="0.2">
      <c r="A32" s="177" t="s">
        <v>104</v>
      </c>
      <c r="B32" s="179" t="s">
        <v>237</v>
      </c>
      <c r="C32" s="691"/>
      <c r="D32" s="1027"/>
      <c r="E32" s="40"/>
    </row>
    <row r="33" spans="1:5" ht="12.75" customHeight="1" thickBot="1" x14ac:dyDescent="0.25">
      <c r="A33" s="176" t="s">
        <v>105</v>
      </c>
      <c r="B33" s="51" t="s">
        <v>238</v>
      </c>
      <c r="C33" s="691"/>
      <c r="D33" s="1027"/>
      <c r="E33" s="40"/>
    </row>
    <row r="34" spans="1:5" ht="11.25" customHeight="1" thickBot="1" x14ac:dyDescent="0.25">
      <c r="A34" s="61" t="s">
        <v>56</v>
      </c>
      <c r="B34" s="50" t="s">
        <v>347</v>
      </c>
      <c r="C34" s="822"/>
      <c r="D34" s="1096"/>
      <c r="E34" s="1099"/>
    </row>
    <row r="35" spans="1:5" ht="12" customHeight="1" thickBot="1" x14ac:dyDescent="0.25">
      <c r="A35" s="61" t="s">
        <v>57</v>
      </c>
      <c r="B35" s="50" t="s">
        <v>382</v>
      </c>
      <c r="C35" s="823"/>
      <c r="D35" s="1096"/>
      <c r="E35" s="1099"/>
    </row>
    <row r="36" spans="1:5" ht="12.75" customHeight="1" thickBot="1" x14ac:dyDescent="0.25">
      <c r="A36" s="58" t="s">
        <v>58</v>
      </c>
      <c r="B36" s="50" t="s">
        <v>383</v>
      </c>
      <c r="C36" s="653"/>
      <c r="D36" s="1026"/>
      <c r="E36" s="1094"/>
    </row>
    <row r="37" spans="1:5" ht="9.75" customHeight="1" thickBot="1" x14ac:dyDescent="0.25">
      <c r="A37" s="72" t="s">
        <v>59</v>
      </c>
      <c r="B37" s="50" t="s">
        <v>384</v>
      </c>
      <c r="C37" s="653"/>
      <c r="D37" s="1026"/>
      <c r="E37" s="1094"/>
    </row>
    <row r="38" spans="1:5" ht="11.25" customHeight="1" x14ac:dyDescent="0.2">
      <c r="A38" s="177" t="s">
        <v>385</v>
      </c>
      <c r="B38" s="178" t="s">
        <v>177</v>
      </c>
      <c r="C38" s="632"/>
      <c r="D38" s="635"/>
      <c r="E38" s="632"/>
    </row>
    <row r="39" spans="1:5" ht="12" customHeight="1" x14ac:dyDescent="0.2">
      <c r="A39" s="177" t="s">
        <v>386</v>
      </c>
      <c r="B39" s="179" t="s">
        <v>46</v>
      </c>
      <c r="C39" s="632"/>
      <c r="D39" s="635"/>
      <c r="E39" s="632"/>
    </row>
    <row r="40" spans="1:5" ht="15" customHeight="1" thickBot="1" x14ac:dyDescent="0.25">
      <c r="A40" s="176" t="s">
        <v>387</v>
      </c>
      <c r="B40" s="51" t="s">
        <v>388</v>
      </c>
      <c r="C40" s="632"/>
      <c r="D40" s="635"/>
      <c r="E40" s="632"/>
    </row>
    <row r="41" spans="1:5" ht="13.5" thickBot="1" x14ac:dyDescent="0.25">
      <c r="A41" s="72" t="s">
        <v>60</v>
      </c>
      <c r="B41" s="73" t="s">
        <v>389</v>
      </c>
      <c r="C41" s="824"/>
      <c r="D41" s="1042"/>
      <c r="E41" s="1100"/>
    </row>
    <row r="42" spans="1:5" ht="12" customHeight="1" thickBot="1" x14ac:dyDescent="0.25">
      <c r="A42" s="74"/>
      <c r="B42" s="75"/>
      <c r="C42" s="128"/>
      <c r="D42" s="128"/>
      <c r="E42" s="128"/>
    </row>
    <row r="43" spans="1:5" ht="12" customHeight="1" thickBot="1" x14ac:dyDescent="0.25">
      <c r="A43" s="78"/>
      <c r="B43" s="79" t="s">
        <v>86</v>
      </c>
      <c r="C43" s="824"/>
      <c r="D43" s="1042"/>
      <c r="E43" s="1100"/>
    </row>
    <row r="44" spans="1:5" ht="12" customHeight="1" thickBot="1" x14ac:dyDescent="0.25">
      <c r="A44" s="61" t="s">
        <v>51</v>
      </c>
      <c r="B44" s="50" t="s">
        <v>390</v>
      </c>
      <c r="C44" s="672"/>
      <c r="D44" s="1026"/>
      <c r="E44" s="1094"/>
    </row>
    <row r="45" spans="1:5" ht="12" customHeight="1" x14ac:dyDescent="0.2">
      <c r="A45" s="176" t="s">
        <v>110</v>
      </c>
      <c r="B45" s="7" t="s">
        <v>81</v>
      </c>
      <c r="C45" s="632"/>
      <c r="D45" s="635"/>
      <c r="E45" s="632"/>
    </row>
    <row r="46" spans="1:5" ht="10.5" customHeight="1" x14ac:dyDescent="0.2">
      <c r="A46" s="176" t="s">
        <v>111</v>
      </c>
      <c r="B46" s="6" t="s">
        <v>151</v>
      </c>
      <c r="C46" s="632"/>
      <c r="D46" s="635"/>
      <c r="E46" s="632"/>
    </row>
    <row r="47" spans="1:5" ht="10.5" customHeight="1" x14ac:dyDescent="0.2">
      <c r="A47" s="176" t="s">
        <v>112</v>
      </c>
      <c r="B47" s="6" t="s">
        <v>129</v>
      </c>
      <c r="C47" s="632"/>
      <c r="D47" s="635"/>
      <c r="E47" s="632"/>
    </row>
    <row r="48" spans="1:5" ht="13.5" customHeight="1" x14ac:dyDescent="0.2">
      <c r="A48" s="176" t="s">
        <v>113</v>
      </c>
      <c r="B48" s="6" t="s">
        <v>152</v>
      </c>
      <c r="C48" s="632"/>
      <c r="D48" s="635"/>
      <c r="E48" s="632"/>
    </row>
    <row r="49" spans="1:5" ht="13.5" customHeight="1" thickBot="1" x14ac:dyDescent="0.25">
      <c r="A49" s="176" t="s">
        <v>130</v>
      </c>
      <c r="B49" s="6" t="s">
        <v>153</v>
      </c>
      <c r="C49" s="632"/>
      <c r="D49" s="635"/>
      <c r="E49" s="632"/>
    </row>
    <row r="50" spans="1:5" ht="11.25" customHeight="1" thickBot="1" x14ac:dyDescent="0.25">
      <c r="A50" s="61" t="s">
        <v>52</v>
      </c>
      <c r="B50" s="50" t="s">
        <v>391</v>
      </c>
      <c r="C50" s="672"/>
      <c r="D50" s="1026"/>
      <c r="E50" s="1094"/>
    </row>
    <row r="51" spans="1:5" ht="10.5" customHeight="1" x14ac:dyDescent="0.2">
      <c r="A51" s="176" t="s">
        <v>116</v>
      </c>
      <c r="B51" s="7" t="s">
        <v>171</v>
      </c>
      <c r="C51" s="691"/>
      <c r="D51" s="1027"/>
      <c r="E51" s="40"/>
    </row>
    <row r="52" spans="1:5" ht="10.5" customHeight="1" x14ac:dyDescent="0.2">
      <c r="A52" s="176" t="s">
        <v>117</v>
      </c>
      <c r="B52" s="6" t="s">
        <v>155</v>
      </c>
      <c r="C52" s="41"/>
      <c r="D52" s="665"/>
      <c r="E52" s="42"/>
    </row>
    <row r="53" spans="1:5" ht="10.5" customHeight="1" x14ac:dyDescent="0.2">
      <c r="A53" s="176" t="s">
        <v>118</v>
      </c>
      <c r="B53" s="6" t="s">
        <v>87</v>
      </c>
      <c r="C53" s="41"/>
      <c r="D53" s="665"/>
      <c r="E53" s="42"/>
    </row>
    <row r="54" spans="1:5" ht="12" customHeight="1" thickBot="1" x14ac:dyDescent="0.25">
      <c r="A54" s="176" t="s">
        <v>119</v>
      </c>
      <c r="B54" s="6" t="s">
        <v>47</v>
      </c>
      <c r="C54" s="41"/>
      <c r="D54" s="665"/>
      <c r="E54" s="42"/>
    </row>
    <row r="55" spans="1:5" ht="13.5" thickBot="1" x14ac:dyDescent="0.25">
      <c r="A55" s="61" t="s">
        <v>53</v>
      </c>
      <c r="B55" s="80" t="s">
        <v>392</v>
      </c>
      <c r="C55" s="825"/>
      <c r="D55" s="1042"/>
      <c r="E55" s="1100"/>
    </row>
    <row r="56" spans="1:5" ht="13.5" thickBot="1" x14ac:dyDescent="0.25">
      <c r="A56" s="600"/>
      <c r="B56" s="2"/>
      <c r="C56" s="132"/>
      <c r="D56" s="132"/>
      <c r="E56" s="132"/>
    </row>
    <row r="57" spans="1:5" ht="13.5" thickBot="1" x14ac:dyDescent="0.25">
      <c r="A57" s="81" t="s">
        <v>167</v>
      </c>
      <c r="B57" s="82"/>
      <c r="C57" s="799"/>
      <c r="D57" s="1101"/>
      <c r="E57" s="1102"/>
    </row>
    <row r="58" spans="1:5" ht="13.5" thickBot="1" x14ac:dyDescent="0.25">
      <c r="A58" s="81" t="s">
        <v>168</v>
      </c>
      <c r="B58" s="82"/>
      <c r="C58" s="799"/>
      <c r="D58" s="1101"/>
      <c r="E58" s="1102"/>
    </row>
  </sheetData>
  <pageMargins left="0" right="0" top="0.55118110236220474" bottom="0.55118110236220474" header="0.31496062992125984" footer="0.31496062992125984"/>
  <pageSetup paperSize="9" scale="86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indexed="50"/>
  </sheetPr>
  <dimension ref="A1:F60"/>
  <sheetViews>
    <sheetView topLeftCell="A28" zoomScaleNormal="100" workbookViewId="0">
      <selection activeCell="K58" sqref="K58"/>
    </sheetView>
  </sheetViews>
  <sheetFormatPr defaultRowHeight="12.75" x14ac:dyDescent="0.2"/>
  <cols>
    <col min="1" max="1" width="13.33203125" customWidth="1"/>
    <col min="2" max="2" width="64.6640625" customWidth="1"/>
    <col min="3" max="3" width="14.1640625" customWidth="1"/>
    <col min="4" max="4" width="15.5" customWidth="1"/>
    <col min="5" max="5" width="14.83203125" customWidth="1"/>
    <col min="6" max="6" width="12.1640625" customWidth="1"/>
  </cols>
  <sheetData>
    <row r="1" spans="1:6" ht="15.75" x14ac:dyDescent="0.2">
      <c r="A1" s="62"/>
      <c r="B1" s="63"/>
      <c r="C1" s="181" t="s">
        <v>1031</v>
      </c>
    </row>
    <row r="2" spans="1:6" ht="41.25" customHeight="1" thickBot="1" x14ac:dyDescent="0.25">
      <c r="A2" s="62"/>
      <c r="B2" s="63"/>
      <c r="C2" s="181"/>
    </row>
    <row r="3" spans="1:6" ht="28.5" customHeight="1" x14ac:dyDescent="0.2">
      <c r="A3" s="139" t="s">
        <v>165</v>
      </c>
      <c r="B3" s="118" t="s">
        <v>408</v>
      </c>
      <c r="C3" s="833"/>
      <c r="D3" s="811"/>
      <c r="E3" s="811"/>
      <c r="F3" s="812" t="s">
        <v>405</v>
      </c>
    </row>
    <row r="4" spans="1:6" ht="24.75" thickBot="1" x14ac:dyDescent="0.25">
      <c r="A4" s="174" t="s">
        <v>164</v>
      </c>
      <c r="B4" s="119" t="s">
        <v>371</v>
      </c>
      <c r="C4" s="827"/>
      <c r="D4" s="826"/>
      <c r="E4" s="826"/>
      <c r="F4" s="134"/>
    </row>
    <row r="5" spans="1:6" ht="15" customHeight="1" thickBot="1" x14ac:dyDescent="0.3">
      <c r="A5" s="64"/>
      <c r="B5" s="64"/>
      <c r="C5" s="65"/>
      <c r="D5" s="65"/>
      <c r="E5" s="65"/>
      <c r="F5" s="65"/>
    </row>
    <row r="6" spans="1:6" ht="24.75" thickBot="1" x14ac:dyDescent="0.25">
      <c r="A6" s="140" t="s">
        <v>166</v>
      </c>
      <c r="B6" s="66" t="s">
        <v>83</v>
      </c>
      <c r="C6" s="66" t="s">
        <v>955</v>
      </c>
      <c r="D6" s="829" t="s">
        <v>991</v>
      </c>
      <c r="E6" s="834" t="s">
        <v>794</v>
      </c>
      <c r="F6" s="828" t="s">
        <v>795</v>
      </c>
    </row>
    <row r="7" spans="1:6" ht="15" customHeight="1" thickBot="1" x14ac:dyDescent="0.25">
      <c r="A7" s="58">
        <v>1</v>
      </c>
      <c r="B7" s="59">
        <v>2</v>
      </c>
      <c r="C7" s="59">
        <v>3</v>
      </c>
      <c r="D7" s="830">
        <v>4</v>
      </c>
      <c r="E7" s="835">
        <v>5</v>
      </c>
      <c r="F7" s="753">
        <v>6</v>
      </c>
    </row>
    <row r="8" spans="1:6" ht="13.5" customHeight="1" thickBot="1" x14ac:dyDescent="0.25">
      <c r="A8" s="68"/>
      <c r="B8" s="69" t="s">
        <v>85</v>
      </c>
      <c r="C8" s="817"/>
      <c r="D8" s="831"/>
      <c r="E8" s="836"/>
      <c r="F8" s="70"/>
    </row>
    <row r="9" spans="1:6" ht="12.75" customHeight="1" thickBot="1" x14ac:dyDescent="0.25">
      <c r="A9" s="58" t="s">
        <v>51</v>
      </c>
      <c r="B9" s="802" t="s">
        <v>372</v>
      </c>
      <c r="C9" s="837">
        <f>SUM(C10:C19)</f>
        <v>78051900</v>
      </c>
      <c r="D9" s="655">
        <f>SUM(D10:D19)</f>
        <v>78052767</v>
      </c>
      <c r="E9" s="838">
        <f>E14+E17+E19</f>
        <v>78379557</v>
      </c>
      <c r="F9" s="838">
        <f>E9/D9*100</f>
        <v>100.41867830258984</v>
      </c>
    </row>
    <row r="10" spans="1:6" ht="12" customHeight="1" thickBot="1" x14ac:dyDescent="0.25">
      <c r="A10" s="175" t="s">
        <v>110</v>
      </c>
      <c r="B10" s="8" t="s">
        <v>222</v>
      </c>
      <c r="C10" s="632">
        <f>'[1]19.sz.mell.'!C10+'[1]9.4.2.sz.mell.'!C9+'[1]9.4.3.sz.mell.'!C9</f>
        <v>0</v>
      </c>
      <c r="D10" s="635">
        <f>'[1]19.sz.mell.'!E10+'[1]9.4.2.sz.mell.'!F9+'[1]9.4.3.sz.mell.'!F9</f>
        <v>0</v>
      </c>
      <c r="E10" s="839"/>
      <c r="F10" s="838"/>
    </row>
    <row r="11" spans="1:6" ht="11.25" customHeight="1" thickBot="1" x14ac:dyDescent="0.25">
      <c r="A11" s="176" t="s">
        <v>111</v>
      </c>
      <c r="B11" s="6" t="s">
        <v>223</v>
      </c>
      <c r="C11" s="638">
        <f>'[1]19.sz.mell.'!C11+'[1]9.4.2.sz.mell.'!C10+'[1]9.4.3.sz.mell.'!C10</f>
        <v>0</v>
      </c>
      <c r="D11" s="641">
        <f>'[1]19.sz.mell.'!E11+'[1]9.4.2.sz.mell.'!F10+'[1]9.4.3.sz.mell.'!F10</f>
        <v>0</v>
      </c>
      <c r="E11" s="840"/>
      <c r="F11" s="838"/>
    </row>
    <row r="12" spans="1:6" ht="11.25" customHeight="1" thickBot="1" x14ac:dyDescent="0.25">
      <c r="A12" s="176" t="s">
        <v>112</v>
      </c>
      <c r="B12" s="6" t="s">
        <v>224</v>
      </c>
      <c r="C12" s="638">
        <f>'[1]19.sz.mell.'!C12+'[1]9.4.2.sz.mell.'!C11+'[1]9.4.3.sz.mell.'!C11</f>
        <v>0</v>
      </c>
      <c r="D12" s="641">
        <f>'[1]19.sz.mell.'!E12+'[1]9.4.2.sz.mell.'!F11+'[1]9.4.3.sz.mell.'!F11</f>
        <v>0</v>
      </c>
      <c r="E12" s="840"/>
      <c r="F12" s="838"/>
    </row>
    <row r="13" spans="1:6" ht="10.5" customHeight="1" thickBot="1" x14ac:dyDescent="0.25">
      <c r="A13" s="176" t="s">
        <v>113</v>
      </c>
      <c r="B13" s="6" t="s">
        <v>225</v>
      </c>
      <c r="C13" s="638">
        <f>'[1]19.sz.mell.'!C13+'[1]9.4.2.sz.mell.'!C12+'[1]9.4.3.sz.mell.'!C12</f>
        <v>0</v>
      </c>
      <c r="D13" s="641">
        <f>'[1]19.sz.mell.'!E13+'[1]9.4.2.sz.mell.'!F12+'[1]9.4.3.sz.mell.'!F12</f>
        <v>0</v>
      </c>
      <c r="E13" s="840"/>
      <c r="F13" s="838"/>
    </row>
    <row r="14" spans="1:6" ht="10.5" customHeight="1" thickBot="1" x14ac:dyDescent="0.25">
      <c r="A14" s="176" t="s">
        <v>130</v>
      </c>
      <c r="B14" s="6" t="s">
        <v>226</v>
      </c>
      <c r="C14" s="638">
        <v>73051900</v>
      </c>
      <c r="D14" s="641">
        <v>78051490</v>
      </c>
      <c r="E14" s="840">
        <v>78377450</v>
      </c>
      <c r="F14" s="838">
        <f t="shared" ref="F14:F41" si="0">E14/D14*100</f>
        <v>100.41762175199986</v>
      </c>
    </row>
    <row r="15" spans="1:6" ht="12" customHeight="1" thickBot="1" x14ac:dyDescent="0.25">
      <c r="A15" s="176" t="s">
        <v>114</v>
      </c>
      <c r="B15" s="6" t="s">
        <v>373</v>
      </c>
      <c r="C15" s="638">
        <f>'[1]19.sz.mell.'!C15+'[1]9.4.2.sz.mell.'!C14+'[1]9.4.3.sz.mell.'!C14</f>
        <v>0</v>
      </c>
      <c r="D15" s="641">
        <f>'[1]19.sz.mell.'!E15+'[1]9.4.2.sz.mell.'!F14+'[1]9.4.3.sz.mell.'!F14</f>
        <v>0</v>
      </c>
      <c r="E15" s="840"/>
      <c r="F15" s="838"/>
    </row>
    <row r="16" spans="1:6" ht="11.25" customHeight="1" thickBot="1" x14ac:dyDescent="0.25">
      <c r="A16" s="176" t="s">
        <v>115</v>
      </c>
      <c r="B16" s="5" t="s">
        <v>374</v>
      </c>
      <c r="C16" s="638">
        <f>'[1]19.sz.mell.'!C16+'[1]9.4.2.sz.mell.'!C15+'[1]9.4.3.sz.mell.'!C15</f>
        <v>0</v>
      </c>
      <c r="D16" s="641">
        <f>'[1]19.sz.mell.'!E16+'[1]9.4.2.sz.mell.'!F15+'[1]9.4.3.sz.mell.'!F15</f>
        <v>0</v>
      </c>
      <c r="E16" s="840"/>
      <c r="F16" s="838"/>
    </row>
    <row r="17" spans="1:6" ht="12.75" customHeight="1" thickBot="1" x14ac:dyDescent="0.25">
      <c r="A17" s="176" t="s">
        <v>122</v>
      </c>
      <c r="B17" s="6" t="s">
        <v>229</v>
      </c>
      <c r="C17" s="638">
        <f>'[1]19.sz.mell.'!C17+'[1]9.4.2.sz.mell.'!C16+'[1]9.4.3.sz.mell.'!C16</f>
        <v>0</v>
      </c>
      <c r="D17" s="641">
        <v>1267</v>
      </c>
      <c r="E17" s="840">
        <v>2107</v>
      </c>
      <c r="F17" s="838">
        <f t="shared" si="0"/>
        <v>166.29834254143648</v>
      </c>
    </row>
    <row r="18" spans="1:6" ht="12.75" customHeight="1" thickBot="1" x14ac:dyDescent="0.25">
      <c r="A18" s="176" t="s">
        <v>123</v>
      </c>
      <c r="B18" s="6" t="s">
        <v>230</v>
      </c>
      <c r="C18" s="638">
        <f>'[1]19.sz.mell.'!C18+'[1]9.4.2.sz.mell.'!C17+'[1]9.4.3.sz.mell.'!C17</f>
        <v>0</v>
      </c>
      <c r="D18" s="641">
        <f>'[1]19.sz.mell.'!E18+'[1]9.4.2.sz.mell.'!F17+'[1]9.4.3.sz.mell.'!F17</f>
        <v>0</v>
      </c>
      <c r="E18" s="840"/>
      <c r="F18" s="838"/>
    </row>
    <row r="19" spans="1:6" ht="27" customHeight="1" thickBot="1" x14ac:dyDescent="0.25">
      <c r="A19" s="176" t="s">
        <v>124</v>
      </c>
      <c r="B19" s="5" t="s">
        <v>231</v>
      </c>
      <c r="C19" s="649">
        <v>5000000</v>
      </c>
      <c r="D19" s="650">
        <v>10</v>
      </c>
      <c r="E19" s="841">
        <v>0</v>
      </c>
      <c r="F19" s="838">
        <f t="shared" si="0"/>
        <v>0</v>
      </c>
    </row>
    <row r="20" spans="1:6" ht="12.75" customHeight="1" thickBot="1" x14ac:dyDescent="0.25">
      <c r="A20" s="58" t="s">
        <v>52</v>
      </c>
      <c r="B20" s="802" t="s">
        <v>375</v>
      </c>
      <c r="C20" s="837"/>
      <c r="D20" s="655">
        <f>SUM(D21:D23)</f>
        <v>0</v>
      </c>
      <c r="E20" s="838"/>
      <c r="F20" s="838"/>
    </row>
    <row r="21" spans="1:6" ht="12" customHeight="1" thickBot="1" x14ac:dyDescent="0.25">
      <c r="A21" s="176" t="s">
        <v>116</v>
      </c>
      <c r="B21" s="7" t="s">
        <v>197</v>
      </c>
      <c r="C21" s="638">
        <f>'[1]19.sz.mell.'!C21+'[1]9.4.2.sz.mell.'!C20+'[1]9.4.3.sz.mell.'!C20</f>
        <v>0</v>
      </c>
      <c r="D21" s="641">
        <f>'[1]19.sz.mell.'!E21+'[1]9.4.2.sz.mell.'!F20+'[1]9.4.3.sz.mell.'!F20</f>
        <v>0</v>
      </c>
      <c r="E21" s="840"/>
      <c r="F21" s="838"/>
    </row>
    <row r="22" spans="1:6" ht="12.75" customHeight="1" thickBot="1" x14ac:dyDescent="0.25">
      <c r="A22" s="176" t="s">
        <v>117</v>
      </c>
      <c r="B22" s="6" t="s">
        <v>376</v>
      </c>
      <c r="C22" s="638"/>
      <c r="D22" s="641"/>
      <c r="E22" s="841"/>
      <c r="F22" s="838"/>
    </row>
    <row r="23" spans="1:6" ht="10.5" customHeight="1" thickBot="1" x14ac:dyDescent="0.25">
      <c r="A23" s="176" t="s">
        <v>118</v>
      </c>
      <c r="B23" s="6" t="s">
        <v>377</v>
      </c>
      <c r="C23" s="638"/>
      <c r="D23" s="681"/>
      <c r="E23" s="840"/>
      <c r="F23" s="838"/>
    </row>
    <row r="24" spans="1:6" ht="11.25" customHeight="1" thickBot="1" x14ac:dyDescent="0.25">
      <c r="A24" s="176" t="s">
        <v>119</v>
      </c>
      <c r="B24" s="6" t="s">
        <v>45</v>
      </c>
      <c r="C24" s="638"/>
      <c r="D24" s="681"/>
      <c r="E24" s="681"/>
      <c r="F24" s="838"/>
    </row>
    <row r="25" spans="1:6" ht="11.25" customHeight="1" thickBot="1" x14ac:dyDescent="0.25">
      <c r="A25" s="61" t="s">
        <v>53</v>
      </c>
      <c r="B25" s="50" t="s">
        <v>142</v>
      </c>
      <c r="C25" s="822"/>
      <c r="D25" s="126"/>
      <c r="E25" s="126"/>
      <c r="F25" s="838"/>
    </row>
    <row r="26" spans="1:6" ht="11.25" customHeight="1" thickBot="1" x14ac:dyDescent="0.25">
      <c r="A26" s="61" t="s">
        <v>54</v>
      </c>
      <c r="B26" s="50" t="s">
        <v>378</v>
      </c>
      <c r="C26" s="672">
        <f>+C27+C28</f>
        <v>0</v>
      </c>
      <c r="D26" s="127">
        <f>+D27+D28</f>
        <v>0</v>
      </c>
      <c r="E26" s="127"/>
      <c r="F26" s="838"/>
    </row>
    <row r="27" spans="1:6" ht="12.75" customHeight="1" thickBot="1" x14ac:dyDescent="0.25">
      <c r="A27" s="177" t="s">
        <v>207</v>
      </c>
      <c r="B27" s="178" t="s">
        <v>376</v>
      </c>
      <c r="C27" s="691"/>
      <c r="D27" s="692"/>
      <c r="E27" s="692"/>
      <c r="F27" s="838"/>
    </row>
    <row r="28" spans="1:6" ht="12" customHeight="1" thickBot="1" x14ac:dyDescent="0.25">
      <c r="A28" s="177" t="s">
        <v>210</v>
      </c>
      <c r="B28" s="179" t="s">
        <v>379</v>
      </c>
      <c r="C28" s="691"/>
      <c r="D28" s="692"/>
      <c r="E28" s="692"/>
      <c r="F28" s="838"/>
    </row>
    <row r="29" spans="1:6" ht="12" customHeight="1" thickBot="1" x14ac:dyDescent="0.25">
      <c r="A29" s="176" t="s">
        <v>211</v>
      </c>
      <c r="B29" s="180" t="s">
        <v>380</v>
      </c>
      <c r="C29" s="691"/>
      <c r="D29" s="692"/>
      <c r="E29" s="692"/>
      <c r="F29" s="838"/>
    </row>
    <row r="30" spans="1:6" ht="11.25" customHeight="1" thickBot="1" x14ac:dyDescent="0.25">
      <c r="A30" s="61" t="s">
        <v>55</v>
      </c>
      <c r="B30" s="50" t="s">
        <v>381</v>
      </c>
      <c r="C30" s="672">
        <f>+C31+C32+C33</f>
        <v>0</v>
      </c>
      <c r="D30" s="127">
        <f>+D31+D32+D33</f>
        <v>0</v>
      </c>
      <c r="E30" s="127"/>
      <c r="F30" s="838"/>
    </row>
    <row r="31" spans="1:6" ht="10.5" customHeight="1" thickBot="1" x14ac:dyDescent="0.25">
      <c r="A31" s="177" t="s">
        <v>103</v>
      </c>
      <c r="B31" s="178" t="s">
        <v>236</v>
      </c>
      <c r="C31" s="691"/>
      <c r="D31" s="692"/>
      <c r="E31" s="692"/>
      <c r="F31" s="838"/>
    </row>
    <row r="32" spans="1:6" ht="12" customHeight="1" thickBot="1" x14ac:dyDescent="0.25">
      <c r="A32" s="177" t="s">
        <v>104</v>
      </c>
      <c r="B32" s="179" t="s">
        <v>237</v>
      </c>
      <c r="C32" s="691"/>
      <c r="D32" s="692"/>
      <c r="E32" s="692"/>
      <c r="F32" s="838"/>
    </row>
    <row r="33" spans="1:6" ht="12.75" customHeight="1" thickBot="1" x14ac:dyDescent="0.25">
      <c r="A33" s="176" t="s">
        <v>105</v>
      </c>
      <c r="B33" s="51" t="s">
        <v>238</v>
      </c>
      <c r="C33" s="691"/>
      <c r="D33" s="692"/>
      <c r="E33" s="692"/>
      <c r="F33" s="838"/>
    </row>
    <row r="34" spans="1:6" ht="11.25" customHeight="1" thickBot="1" x14ac:dyDescent="0.25">
      <c r="A34" s="61" t="s">
        <v>56</v>
      </c>
      <c r="B34" s="50" t="s">
        <v>347</v>
      </c>
      <c r="C34" s="822"/>
      <c r="D34" s="126">
        <v>0</v>
      </c>
      <c r="E34" s="126"/>
      <c r="F34" s="838"/>
    </row>
    <row r="35" spans="1:6" ht="12" customHeight="1" thickBot="1" x14ac:dyDescent="0.25">
      <c r="A35" s="61" t="s">
        <v>57</v>
      </c>
      <c r="B35" s="50" t="s">
        <v>382</v>
      </c>
      <c r="C35" s="823"/>
      <c r="D35" s="126">
        <v>22329585</v>
      </c>
      <c r="E35" s="126">
        <v>2989820</v>
      </c>
      <c r="F35" s="838">
        <f t="shared" si="0"/>
        <v>13.389500969229836</v>
      </c>
    </row>
    <row r="36" spans="1:6" ht="12.75" customHeight="1" thickBot="1" x14ac:dyDescent="0.25">
      <c r="A36" s="58" t="s">
        <v>58</v>
      </c>
      <c r="B36" s="50" t="s">
        <v>383</v>
      </c>
      <c r="C36" s="653">
        <f>+C9+C20+C25+C26+C30+C34+C35</f>
        <v>78051900</v>
      </c>
      <c r="D36" s="127">
        <v>78052767</v>
      </c>
      <c r="E36" s="127">
        <f>E9</f>
        <v>78379557</v>
      </c>
      <c r="F36" s="838">
        <f t="shared" si="0"/>
        <v>100.41867830258984</v>
      </c>
    </row>
    <row r="37" spans="1:6" ht="9.75" customHeight="1" thickBot="1" x14ac:dyDescent="0.25">
      <c r="A37" s="72" t="s">
        <v>59</v>
      </c>
      <c r="B37" s="50" t="s">
        <v>384</v>
      </c>
      <c r="C37" s="653">
        <f>+C38+C39+C40</f>
        <v>84900682</v>
      </c>
      <c r="D37" s="127">
        <v>93704157</v>
      </c>
      <c r="E37" s="127">
        <f>E40+74310</f>
        <v>97458762</v>
      </c>
      <c r="F37" s="838">
        <f t="shared" si="0"/>
        <v>104.00687132802445</v>
      </c>
    </row>
    <row r="38" spans="1:6" ht="11.25" customHeight="1" thickBot="1" x14ac:dyDescent="0.25">
      <c r="A38" s="177" t="s">
        <v>385</v>
      </c>
      <c r="B38" s="178" t="s">
        <v>177</v>
      </c>
      <c r="C38" s="632"/>
      <c r="D38" s="635">
        <v>74310</v>
      </c>
      <c r="E38" s="1024">
        <v>74310</v>
      </c>
      <c r="F38" s="838">
        <f t="shared" si="0"/>
        <v>100</v>
      </c>
    </row>
    <row r="39" spans="1:6" ht="12" customHeight="1" thickBot="1" x14ac:dyDescent="0.25">
      <c r="A39" s="177" t="s">
        <v>386</v>
      </c>
      <c r="B39" s="179" t="s">
        <v>46</v>
      </c>
      <c r="C39" s="632">
        <f>'[1]19.sz.mell.'!C39+'[1]9.4.2.sz.mell.'!C38+'[1]9.4.3.sz.mell.'!C38</f>
        <v>0</v>
      </c>
      <c r="D39" s="635">
        <f>'[1]19.sz.mell.'!E39+'[1]9.4.2.sz.mell.'!F38+'[1]9.4.3.sz.mell.'!F38</f>
        <v>0</v>
      </c>
      <c r="E39" s="839"/>
      <c r="F39" s="838"/>
    </row>
    <row r="40" spans="1:6" ht="15" customHeight="1" thickBot="1" x14ac:dyDescent="0.25">
      <c r="A40" s="176" t="s">
        <v>387</v>
      </c>
      <c r="B40" s="51" t="s">
        <v>388</v>
      </c>
      <c r="C40" s="632">
        <v>84900682</v>
      </c>
      <c r="D40" s="635">
        <v>93629847</v>
      </c>
      <c r="E40" s="1025">
        <v>97384452</v>
      </c>
      <c r="F40" s="838">
        <f t="shared" si="0"/>
        <v>104.01005141020896</v>
      </c>
    </row>
    <row r="41" spans="1:6" ht="13.5" thickBot="1" x14ac:dyDescent="0.25">
      <c r="A41" s="72" t="s">
        <v>60</v>
      </c>
      <c r="B41" s="73" t="s">
        <v>389</v>
      </c>
      <c r="C41" s="824">
        <f>+C36+C37</f>
        <v>162952582</v>
      </c>
      <c r="D41" s="130">
        <v>194086509</v>
      </c>
      <c r="E41" s="130">
        <f>E35+E36+E37</f>
        <v>178828139</v>
      </c>
      <c r="F41" s="838">
        <f t="shared" si="0"/>
        <v>92.138366505422582</v>
      </c>
    </row>
    <row r="42" spans="1:6" ht="12" customHeight="1" thickBot="1" x14ac:dyDescent="0.25">
      <c r="A42" s="74"/>
      <c r="B42" s="75"/>
      <c r="C42" s="128"/>
      <c r="D42" s="128"/>
      <c r="E42" s="128"/>
      <c r="F42" s="128"/>
    </row>
    <row r="43" spans="1:6" ht="12" customHeight="1" thickBot="1" x14ac:dyDescent="0.25">
      <c r="A43" s="78"/>
      <c r="B43" s="79" t="s">
        <v>86</v>
      </c>
      <c r="C43" s="824"/>
      <c r="D43" s="130"/>
      <c r="E43" s="130"/>
      <c r="F43" s="130"/>
    </row>
    <row r="44" spans="1:6" ht="12" customHeight="1" thickBot="1" x14ac:dyDescent="0.25">
      <c r="A44" s="61" t="s">
        <v>51</v>
      </c>
      <c r="B44" s="50" t="s">
        <v>390</v>
      </c>
      <c r="C44" s="672">
        <f>SUM(C45:C49)</f>
        <v>162952582</v>
      </c>
      <c r="D44" s="127">
        <f>SUM(D45:D49)</f>
        <v>171862414</v>
      </c>
      <c r="E44" s="127">
        <f>E45+E46+E47</f>
        <v>178753829</v>
      </c>
      <c r="F44" s="127">
        <f>E44*100/D44</f>
        <v>104.0098441768658</v>
      </c>
    </row>
    <row r="45" spans="1:6" ht="12" customHeight="1" thickBot="1" x14ac:dyDescent="0.25">
      <c r="A45" s="176" t="s">
        <v>110</v>
      </c>
      <c r="B45" s="7" t="s">
        <v>81</v>
      </c>
      <c r="C45" s="632">
        <v>84547300</v>
      </c>
      <c r="D45" s="635">
        <v>92269330</v>
      </c>
      <c r="E45" s="1024">
        <v>97623561</v>
      </c>
      <c r="F45" s="127">
        <f t="shared" ref="F45:F57" si="1">E45*100/D45</f>
        <v>105.80282852384427</v>
      </c>
    </row>
    <row r="46" spans="1:6" ht="10.5" customHeight="1" thickBot="1" x14ac:dyDescent="0.25">
      <c r="A46" s="176" t="s">
        <v>111</v>
      </c>
      <c r="B46" s="6" t="s">
        <v>151</v>
      </c>
      <c r="C46" s="632">
        <v>21572282</v>
      </c>
      <c r="D46" s="635">
        <v>22418630</v>
      </c>
      <c r="E46" s="839">
        <v>21510702</v>
      </c>
      <c r="F46" s="127">
        <f t="shared" si="1"/>
        <v>95.950118272169178</v>
      </c>
    </row>
    <row r="47" spans="1:6" ht="10.5" customHeight="1" thickBot="1" x14ac:dyDescent="0.25">
      <c r="A47" s="176" t="s">
        <v>112</v>
      </c>
      <c r="B47" s="6" t="s">
        <v>129</v>
      </c>
      <c r="C47" s="632">
        <v>56833000</v>
      </c>
      <c r="D47" s="635">
        <v>57174454</v>
      </c>
      <c r="E47" s="839">
        <v>59619566</v>
      </c>
      <c r="F47" s="127">
        <f t="shared" si="1"/>
        <v>104.27658128576094</v>
      </c>
    </row>
    <row r="48" spans="1:6" ht="13.5" customHeight="1" thickBot="1" x14ac:dyDescent="0.25">
      <c r="A48" s="176" t="s">
        <v>113</v>
      </c>
      <c r="B48" s="6" t="s">
        <v>152</v>
      </c>
      <c r="C48" s="632">
        <f>'[1]19.sz.mell.'!C48+'[1]9.4.2.sz.mell.'!C47+'[1]9.4.3.sz.mell.'!C47</f>
        <v>0</v>
      </c>
      <c r="D48" s="635"/>
      <c r="E48" s="839"/>
      <c r="F48" s="127"/>
    </row>
    <row r="49" spans="1:6" ht="13.5" customHeight="1" thickBot="1" x14ac:dyDescent="0.25">
      <c r="A49" s="176" t="s">
        <v>130</v>
      </c>
      <c r="B49" s="6" t="s">
        <v>153</v>
      </c>
      <c r="C49" s="632">
        <f>'[1]19.sz.mell.'!C49+'[1]9.4.2.sz.mell.'!C48+'[1]9.4.3.sz.mell.'!C48</f>
        <v>0</v>
      </c>
      <c r="D49" s="635"/>
      <c r="E49" s="839"/>
      <c r="F49" s="127"/>
    </row>
    <row r="50" spans="1:6" ht="11.25" customHeight="1" thickBot="1" x14ac:dyDescent="0.25">
      <c r="A50" s="61" t="s">
        <v>52</v>
      </c>
      <c r="B50" s="50" t="s">
        <v>391</v>
      </c>
      <c r="C50" s="672">
        <f>SUM(C51:C53)</f>
        <v>0</v>
      </c>
      <c r="D50" s="1026">
        <f>SUM(D51:D53)</f>
        <v>22224095</v>
      </c>
      <c r="E50" s="1029">
        <f>E51+E52</f>
        <v>0</v>
      </c>
      <c r="F50" s="127">
        <f t="shared" si="1"/>
        <v>0</v>
      </c>
    </row>
    <row r="51" spans="1:6" ht="10.5" customHeight="1" thickBot="1" x14ac:dyDescent="0.25">
      <c r="A51" s="176" t="s">
        <v>116</v>
      </c>
      <c r="B51" s="7" t="s">
        <v>171</v>
      </c>
      <c r="C51" s="691"/>
      <c r="D51" s="1027">
        <v>12531010</v>
      </c>
      <c r="E51" s="1030"/>
      <c r="F51" s="127">
        <f t="shared" si="1"/>
        <v>0</v>
      </c>
    </row>
    <row r="52" spans="1:6" ht="10.5" customHeight="1" thickBot="1" x14ac:dyDescent="0.25">
      <c r="A52" s="176" t="s">
        <v>117</v>
      </c>
      <c r="B52" s="6" t="s">
        <v>155</v>
      </c>
      <c r="C52" s="41"/>
      <c r="D52" s="665">
        <v>9693085</v>
      </c>
      <c r="E52" s="1031"/>
      <c r="F52" s="127">
        <f t="shared" si="1"/>
        <v>0</v>
      </c>
    </row>
    <row r="53" spans="1:6" ht="10.5" customHeight="1" thickBot="1" x14ac:dyDescent="0.25">
      <c r="A53" s="176" t="s">
        <v>118</v>
      </c>
      <c r="B53" s="6" t="s">
        <v>87</v>
      </c>
      <c r="C53" s="41"/>
      <c r="D53" s="665"/>
      <c r="E53" s="1031"/>
      <c r="F53" s="127"/>
    </row>
    <row r="54" spans="1:6" ht="12" customHeight="1" thickBot="1" x14ac:dyDescent="0.25">
      <c r="A54" s="1001" t="s">
        <v>119</v>
      </c>
      <c r="B54" s="10" t="s">
        <v>47</v>
      </c>
      <c r="C54" s="1015"/>
      <c r="D54" s="1028"/>
      <c r="E54" s="1032"/>
      <c r="F54" s="127"/>
    </row>
    <row r="55" spans="1:6" ht="12" customHeight="1" thickBot="1" x14ac:dyDescent="0.25">
      <c r="A55" s="1020"/>
      <c r="B55" s="1004" t="s">
        <v>948</v>
      </c>
      <c r="C55" s="1021"/>
      <c r="D55" s="1014"/>
      <c r="E55" s="1008">
        <v>74310</v>
      </c>
      <c r="F55" s="127"/>
    </row>
    <row r="56" spans="1:6" ht="12" customHeight="1" thickBot="1" x14ac:dyDescent="0.25">
      <c r="A56" s="1020"/>
      <c r="B56" s="1004" t="s">
        <v>947</v>
      </c>
      <c r="C56" s="1021"/>
      <c r="D56" s="1014"/>
      <c r="E56" s="1008"/>
      <c r="F56" s="127"/>
    </row>
    <row r="57" spans="1:6" ht="13.5" thickBot="1" x14ac:dyDescent="0.25">
      <c r="A57" s="61" t="s">
        <v>53</v>
      </c>
      <c r="B57" s="80" t="s">
        <v>392</v>
      </c>
      <c r="C57" s="825">
        <f>+C44+C50</f>
        <v>162952582</v>
      </c>
      <c r="D57" s="130">
        <f>+D44+D50</f>
        <v>194086509</v>
      </c>
      <c r="E57" s="130">
        <f>E44+E50+E55</f>
        <v>178828139</v>
      </c>
      <c r="F57" s="127">
        <f t="shared" si="1"/>
        <v>92.138366505422596</v>
      </c>
    </row>
    <row r="58" spans="1:6" ht="13.5" thickBot="1" x14ac:dyDescent="0.25">
      <c r="A58" s="600"/>
      <c r="B58" s="2"/>
      <c r="C58" s="132"/>
      <c r="D58" s="132"/>
      <c r="E58" s="132"/>
      <c r="F58" s="132"/>
    </row>
    <row r="59" spans="1:6" ht="13.5" thickBot="1" x14ac:dyDescent="0.25">
      <c r="A59" s="81" t="s">
        <v>167</v>
      </c>
      <c r="B59" s="82"/>
      <c r="C59" s="799">
        <v>31</v>
      </c>
      <c r="D59" s="800">
        <v>31</v>
      </c>
      <c r="E59" s="800">
        <v>31</v>
      </c>
      <c r="F59" s="800">
        <v>0</v>
      </c>
    </row>
    <row r="60" spans="1:6" ht="13.5" thickBot="1" x14ac:dyDescent="0.25">
      <c r="A60" s="81" t="s">
        <v>168</v>
      </c>
      <c r="B60" s="82"/>
      <c r="C60" s="799">
        <v>0</v>
      </c>
      <c r="D60" s="800">
        <v>1</v>
      </c>
      <c r="E60" s="800">
        <v>0</v>
      </c>
      <c r="F60" s="800">
        <v>0</v>
      </c>
    </row>
  </sheetData>
  <phoneticPr fontId="24" type="noConversion"/>
  <pageMargins left="0" right="0" top="0" bottom="0" header="0.51181102362204722" footer="0.51181102362204722"/>
  <pageSetup paperSize="9" scale="84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indexed="50"/>
  </sheetPr>
  <dimension ref="A1:E60"/>
  <sheetViews>
    <sheetView topLeftCell="A19" zoomScaleNormal="100" workbookViewId="0">
      <selection activeCell="G46" sqref="G46"/>
    </sheetView>
  </sheetViews>
  <sheetFormatPr defaultRowHeight="12.75" x14ac:dyDescent="0.2"/>
  <cols>
    <col min="1" max="1" width="12.83203125" customWidth="1"/>
    <col min="2" max="2" width="64.1640625" customWidth="1"/>
    <col min="3" max="3" width="14.1640625" customWidth="1"/>
    <col min="4" max="4" width="15.5" customWidth="1"/>
    <col min="5" max="5" width="14.83203125" style="1245" customWidth="1"/>
  </cols>
  <sheetData>
    <row r="1" spans="1:5" ht="15.75" x14ac:dyDescent="0.2">
      <c r="A1" s="62"/>
      <c r="B1" s="63"/>
      <c r="C1" s="181" t="s">
        <v>1032</v>
      </c>
    </row>
    <row r="2" spans="1:5" ht="24" customHeight="1" thickBot="1" x14ac:dyDescent="0.25">
      <c r="A2" s="62"/>
      <c r="B2" s="63"/>
      <c r="C2" s="181"/>
    </row>
    <row r="3" spans="1:5" ht="33" customHeight="1" x14ac:dyDescent="0.2">
      <c r="A3" s="139" t="s">
        <v>165</v>
      </c>
      <c r="B3" s="118" t="s">
        <v>408</v>
      </c>
      <c r="C3" s="833"/>
      <c r="D3" s="811"/>
      <c r="E3" s="811"/>
    </row>
    <row r="4" spans="1:5" ht="24.75" thickBot="1" x14ac:dyDescent="0.25">
      <c r="A4" s="174" t="s">
        <v>164</v>
      </c>
      <c r="B4" s="119" t="s">
        <v>394</v>
      </c>
      <c r="C4" s="827"/>
      <c r="D4" s="826"/>
      <c r="E4" s="826"/>
    </row>
    <row r="5" spans="1:5" ht="14.25" thickBot="1" x14ac:dyDescent="0.3">
      <c r="A5" s="64"/>
      <c r="B5" s="64"/>
      <c r="C5" s="65"/>
      <c r="D5" s="65"/>
      <c r="E5" s="65"/>
    </row>
    <row r="6" spans="1:5" ht="24.75" thickBot="1" x14ac:dyDescent="0.25">
      <c r="A6" s="140" t="s">
        <v>166</v>
      </c>
      <c r="B6" s="66" t="s">
        <v>83</v>
      </c>
      <c r="C6" s="66" t="s">
        <v>955</v>
      </c>
      <c r="D6" s="829" t="s">
        <v>991</v>
      </c>
      <c r="E6" s="834" t="s">
        <v>794</v>
      </c>
    </row>
    <row r="7" spans="1:5" ht="13.5" thickBot="1" x14ac:dyDescent="0.25">
      <c r="A7" s="58">
        <v>1</v>
      </c>
      <c r="B7" s="59">
        <v>2</v>
      </c>
      <c r="C7" s="59">
        <v>3</v>
      </c>
      <c r="D7" s="830">
        <v>4</v>
      </c>
      <c r="E7" s="835">
        <v>5</v>
      </c>
    </row>
    <row r="8" spans="1:5" ht="13.5" thickBot="1" x14ac:dyDescent="0.25">
      <c r="A8" s="68"/>
      <c r="B8" s="69" t="s">
        <v>85</v>
      </c>
      <c r="C8" s="817"/>
      <c r="D8" s="831"/>
      <c r="E8" s="836"/>
    </row>
    <row r="9" spans="1:5" ht="13.5" thickBot="1" x14ac:dyDescent="0.25">
      <c r="A9" s="58" t="s">
        <v>51</v>
      </c>
      <c r="B9" s="71" t="s">
        <v>372</v>
      </c>
      <c r="C9" s="837">
        <f>SUM(C10:C19)</f>
        <v>78051900</v>
      </c>
      <c r="D9" s="655">
        <f>SUM(D10:D19)</f>
        <v>78052767</v>
      </c>
      <c r="E9" s="838">
        <f>E14+E17+E19</f>
        <v>78379557</v>
      </c>
    </row>
    <row r="10" spans="1:5" x14ac:dyDescent="0.2">
      <c r="A10" s="175" t="s">
        <v>110</v>
      </c>
      <c r="B10" s="8" t="s">
        <v>222</v>
      </c>
      <c r="C10" s="632">
        <f>'[1]19.sz.mell.'!C10+'[1]9.4.2.sz.mell.'!C9+'[1]9.4.3.sz.mell.'!C9</f>
        <v>0</v>
      </c>
      <c r="D10" s="635">
        <f>'[1]19.sz.mell.'!E10+'[1]9.4.2.sz.mell.'!F9+'[1]9.4.3.sz.mell.'!F9</f>
        <v>0</v>
      </c>
      <c r="E10" s="839"/>
    </row>
    <row r="11" spans="1:5" x14ac:dyDescent="0.2">
      <c r="A11" s="176" t="s">
        <v>111</v>
      </c>
      <c r="B11" s="6" t="s">
        <v>223</v>
      </c>
      <c r="C11" s="638">
        <f>'[1]19.sz.mell.'!C11+'[1]9.4.2.sz.mell.'!C10+'[1]9.4.3.sz.mell.'!C10</f>
        <v>0</v>
      </c>
      <c r="D11" s="641">
        <f>'[1]19.sz.mell.'!E11+'[1]9.4.2.sz.mell.'!F10+'[1]9.4.3.sz.mell.'!F10</f>
        <v>0</v>
      </c>
      <c r="E11" s="840"/>
    </row>
    <row r="12" spans="1:5" x14ac:dyDescent="0.2">
      <c r="A12" s="176" t="s">
        <v>112</v>
      </c>
      <c r="B12" s="6" t="s">
        <v>224</v>
      </c>
      <c r="C12" s="638">
        <f>'[1]19.sz.mell.'!C12+'[1]9.4.2.sz.mell.'!C11+'[1]9.4.3.sz.mell.'!C11</f>
        <v>0</v>
      </c>
      <c r="D12" s="641">
        <f>'[1]19.sz.mell.'!E12+'[1]9.4.2.sz.mell.'!F11+'[1]9.4.3.sz.mell.'!F11</f>
        <v>0</v>
      </c>
      <c r="E12" s="840"/>
    </row>
    <row r="13" spans="1:5" x14ac:dyDescent="0.2">
      <c r="A13" s="176" t="s">
        <v>113</v>
      </c>
      <c r="B13" s="6" t="s">
        <v>225</v>
      </c>
      <c r="C13" s="638">
        <f>'[1]19.sz.mell.'!C13+'[1]9.4.2.sz.mell.'!C12+'[1]9.4.3.sz.mell.'!C12</f>
        <v>0</v>
      </c>
      <c r="D13" s="641">
        <f>'[1]19.sz.mell.'!E13+'[1]9.4.2.sz.mell.'!F12+'[1]9.4.3.sz.mell.'!F12</f>
        <v>0</v>
      </c>
      <c r="E13" s="840"/>
    </row>
    <row r="14" spans="1:5" x14ac:dyDescent="0.2">
      <c r="A14" s="176" t="s">
        <v>130</v>
      </c>
      <c r="B14" s="6" t="s">
        <v>226</v>
      </c>
      <c r="C14" s="638">
        <v>73051900</v>
      </c>
      <c r="D14" s="641">
        <v>78051490</v>
      </c>
      <c r="E14" s="840">
        <v>78377450</v>
      </c>
    </row>
    <row r="15" spans="1:5" x14ac:dyDescent="0.2">
      <c r="A15" s="176" t="s">
        <v>114</v>
      </c>
      <c r="B15" s="6" t="s">
        <v>373</v>
      </c>
      <c r="C15" s="638">
        <f>'[1]19.sz.mell.'!C15+'[1]9.4.2.sz.mell.'!C14+'[1]9.4.3.sz.mell.'!C14</f>
        <v>0</v>
      </c>
      <c r="D15" s="641">
        <f>'[1]19.sz.mell.'!E15+'[1]9.4.2.sz.mell.'!F14+'[1]9.4.3.sz.mell.'!F14</f>
        <v>0</v>
      </c>
      <c r="E15" s="840"/>
    </row>
    <row r="16" spans="1:5" x14ac:dyDescent="0.2">
      <c r="A16" s="176" t="s">
        <v>115</v>
      </c>
      <c r="B16" s="5" t="s">
        <v>374</v>
      </c>
      <c r="C16" s="638">
        <f>'[1]19.sz.mell.'!C16+'[1]9.4.2.sz.mell.'!C15+'[1]9.4.3.sz.mell.'!C15</f>
        <v>0</v>
      </c>
      <c r="D16" s="641">
        <f>'[1]19.sz.mell.'!E16+'[1]9.4.2.sz.mell.'!F15+'[1]9.4.3.sz.mell.'!F15</f>
        <v>0</v>
      </c>
      <c r="E16" s="840"/>
    </row>
    <row r="17" spans="1:5" x14ac:dyDescent="0.2">
      <c r="A17" s="176" t="s">
        <v>122</v>
      </c>
      <c r="B17" s="6" t="s">
        <v>229</v>
      </c>
      <c r="C17" s="638">
        <f>'[1]19.sz.mell.'!C17+'[1]9.4.2.sz.mell.'!C16+'[1]9.4.3.sz.mell.'!C16</f>
        <v>0</v>
      </c>
      <c r="D17" s="641">
        <v>1267</v>
      </c>
      <c r="E17" s="840">
        <v>2107</v>
      </c>
    </row>
    <row r="18" spans="1:5" x14ac:dyDescent="0.2">
      <c r="A18" s="176" t="s">
        <v>123</v>
      </c>
      <c r="B18" s="6" t="s">
        <v>230</v>
      </c>
      <c r="C18" s="638">
        <f>'[1]19.sz.mell.'!C18+'[1]9.4.2.sz.mell.'!C17+'[1]9.4.3.sz.mell.'!C17</f>
        <v>0</v>
      </c>
      <c r="D18" s="641">
        <f>'[1]19.sz.mell.'!E18+'[1]9.4.2.sz.mell.'!F17+'[1]9.4.3.sz.mell.'!F17</f>
        <v>0</v>
      </c>
      <c r="E18" s="840"/>
    </row>
    <row r="19" spans="1:5" ht="13.5" thickBot="1" x14ac:dyDescent="0.25">
      <c r="A19" s="176" t="s">
        <v>124</v>
      </c>
      <c r="B19" s="5" t="s">
        <v>231</v>
      </c>
      <c r="C19" s="649">
        <v>5000000</v>
      </c>
      <c r="D19" s="650">
        <v>10</v>
      </c>
      <c r="E19" s="841">
        <v>0</v>
      </c>
    </row>
    <row r="20" spans="1:5" ht="13.5" thickBot="1" x14ac:dyDescent="0.25">
      <c r="A20" s="58" t="s">
        <v>52</v>
      </c>
      <c r="B20" s="71" t="s">
        <v>375</v>
      </c>
      <c r="C20" s="837"/>
      <c r="D20" s="655">
        <f>SUM(D21:D23)</f>
        <v>0</v>
      </c>
      <c r="E20" s="838"/>
    </row>
    <row r="21" spans="1:5" x14ac:dyDescent="0.2">
      <c r="A21" s="176" t="s">
        <v>116</v>
      </c>
      <c r="B21" s="7" t="s">
        <v>197</v>
      </c>
      <c r="C21" s="638">
        <f>'[1]19.sz.mell.'!C21+'[1]9.4.2.sz.mell.'!C20+'[1]9.4.3.sz.mell.'!C20</f>
        <v>0</v>
      </c>
      <c r="D21" s="641">
        <f>'[1]19.sz.mell.'!E21+'[1]9.4.2.sz.mell.'!F20+'[1]9.4.3.sz.mell.'!F20</f>
        <v>0</v>
      </c>
      <c r="E21" s="840"/>
    </row>
    <row r="22" spans="1:5" x14ac:dyDescent="0.2">
      <c r="A22" s="176" t="s">
        <v>117</v>
      </c>
      <c r="B22" s="6" t="s">
        <v>376</v>
      </c>
      <c r="C22" s="638"/>
      <c r="D22" s="641"/>
      <c r="E22" s="841"/>
    </row>
    <row r="23" spans="1:5" x14ac:dyDescent="0.2">
      <c r="A23" s="176" t="s">
        <v>118</v>
      </c>
      <c r="B23" s="6" t="s">
        <v>377</v>
      </c>
      <c r="C23" s="638"/>
      <c r="D23" s="681"/>
      <c r="E23" s="840"/>
    </row>
    <row r="24" spans="1:5" ht="13.5" thickBot="1" x14ac:dyDescent="0.25">
      <c r="A24" s="176" t="s">
        <v>119</v>
      </c>
      <c r="B24" s="6" t="s">
        <v>45</v>
      </c>
      <c r="C24" s="638"/>
      <c r="D24" s="681"/>
      <c r="E24" s="681"/>
    </row>
    <row r="25" spans="1:5" ht="13.5" thickBot="1" x14ac:dyDescent="0.25">
      <c r="A25" s="61" t="s">
        <v>53</v>
      </c>
      <c r="B25" s="50" t="s">
        <v>142</v>
      </c>
      <c r="C25" s="822"/>
      <c r="D25" s="126"/>
      <c r="E25" s="126"/>
    </row>
    <row r="26" spans="1:5" ht="13.5" thickBot="1" x14ac:dyDescent="0.25">
      <c r="A26" s="61" t="s">
        <v>54</v>
      </c>
      <c r="B26" s="50" t="s">
        <v>378</v>
      </c>
      <c r="C26" s="672">
        <f>+C27+C28</f>
        <v>0</v>
      </c>
      <c r="D26" s="127">
        <f>+D27+D28</f>
        <v>0</v>
      </c>
      <c r="E26" s="127"/>
    </row>
    <row r="27" spans="1:5" x14ac:dyDescent="0.2">
      <c r="A27" s="177" t="s">
        <v>207</v>
      </c>
      <c r="B27" s="178" t="s">
        <v>376</v>
      </c>
      <c r="C27" s="691"/>
      <c r="D27" s="692"/>
      <c r="E27" s="692"/>
    </row>
    <row r="28" spans="1:5" x14ac:dyDescent="0.2">
      <c r="A28" s="177" t="s">
        <v>210</v>
      </c>
      <c r="B28" s="179" t="s">
        <v>379</v>
      </c>
      <c r="C28" s="691"/>
      <c r="D28" s="692"/>
      <c r="E28" s="692"/>
    </row>
    <row r="29" spans="1:5" ht="13.5" thickBot="1" x14ac:dyDescent="0.25">
      <c r="A29" s="176" t="s">
        <v>211</v>
      </c>
      <c r="B29" s="180" t="s">
        <v>380</v>
      </c>
      <c r="C29" s="691"/>
      <c r="D29" s="692"/>
      <c r="E29" s="692"/>
    </row>
    <row r="30" spans="1:5" ht="13.5" thickBot="1" x14ac:dyDescent="0.25">
      <c r="A30" s="61" t="s">
        <v>55</v>
      </c>
      <c r="B30" s="50" t="s">
        <v>381</v>
      </c>
      <c r="C30" s="672">
        <f>+C31+C32+C33</f>
        <v>0</v>
      </c>
      <c r="D30" s="127">
        <f>+D31+D32+D33</f>
        <v>0</v>
      </c>
      <c r="E30" s="127"/>
    </row>
    <row r="31" spans="1:5" x14ac:dyDescent="0.2">
      <c r="A31" s="177" t="s">
        <v>103</v>
      </c>
      <c r="B31" s="178" t="s">
        <v>236</v>
      </c>
      <c r="C31" s="691"/>
      <c r="D31" s="692"/>
      <c r="E31" s="692"/>
    </row>
    <row r="32" spans="1:5" x14ac:dyDescent="0.2">
      <c r="A32" s="177" t="s">
        <v>104</v>
      </c>
      <c r="B32" s="179" t="s">
        <v>237</v>
      </c>
      <c r="C32" s="691"/>
      <c r="D32" s="692"/>
      <c r="E32" s="692"/>
    </row>
    <row r="33" spans="1:5" ht="13.5" thickBot="1" x14ac:dyDescent="0.25">
      <c r="A33" s="176" t="s">
        <v>105</v>
      </c>
      <c r="B33" s="51" t="s">
        <v>238</v>
      </c>
      <c r="C33" s="691"/>
      <c r="D33" s="692"/>
      <c r="E33" s="692"/>
    </row>
    <row r="34" spans="1:5" ht="13.5" thickBot="1" x14ac:dyDescent="0.25">
      <c r="A34" s="61" t="s">
        <v>56</v>
      </c>
      <c r="B34" s="50" t="s">
        <v>347</v>
      </c>
      <c r="C34" s="822"/>
      <c r="D34" s="126">
        <v>0</v>
      </c>
      <c r="E34" s="126"/>
    </row>
    <row r="35" spans="1:5" ht="13.5" thickBot="1" x14ac:dyDescent="0.25">
      <c r="A35" s="61" t="s">
        <v>57</v>
      </c>
      <c r="B35" s="50" t="s">
        <v>382</v>
      </c>
      <c r="C35" s="823"/>
      <c r="D35" s="126">
        <v>22329585</v>
      </c>
      <c r="E35" s="126">
        <v>2989820</v>
      </c>
    </row>
    <row r="36" spans="1:5" ht="13.5" thickBot="1" x14ac:dyDescent="0.25">
      <c r="A36" s="58" t="s">
        <v>58</v>
      </c>
      <c r="B36" s="50" t="s">
        <v>383</v>
      </c>
      <c r="C36" s="653">
        <f>+C9+C20+C25+C26+C30+C34+C35</f>
        <v>78051900</v>
      </c>
      <c r="D36" s="127">
        <v>78052767</v>
      </c>
      <c r="E36" s="127">
        <f>E9</f>
        <v>78379557</v>
      </c>
    </row>
    <row r="37" spans="1:5" ht="13.5" thickBot="1" x14ac:dyDescent="0.25">
      <c r="A37" s="72" t="s">
        <v>59</v>
      </c>
      <c r="B37" s="50" t="s">
        <v>384</v>
      </c>
      <c r="C37" s="653">
        <f>+C38+C39+C40</f>
        <v>84900682</v>
      </c>
      <c r="D37" s="127">
        <v>93704157</v>
      </c>
      <c r="E37" s="127">
        <f>E40+74310</f>
        <v>97458762</v>
      </c>
    </row>
    <row r="38" spans="1:5" x14ac:dyDescent="0.2">
      <c r="A38" s="177" t="s">
        <v>385</v>
      </c>
      <c r="B38" s="178" t="s">
        <v>177</v>
      </c>
      <c r="C38" s="632"/>
      <c r="D38" s="635">
        <v>74310</v>
      </c>
      <c r="E38" s="1024">
        <v>74310</v>
      </c>
    </row>
    <row r="39" spans="1:5" x14ac:dyDescent="0.2">
      <c r="A39" s="177" t="s">
        <v>386</v>
      </c>
      <c r="B39" s="179" t="s">
        <v>46</v>
      </c>
      <c r="C39" s="632">
        <f>'[1]19.sz.mell.'!C39+'[1]9.4.2.sz.mell.'!C38+'[1]9.4.3.sz.mell.'!C38</f>
        <v>0</v>
      </c>
      <c r="D39" s="635">
        <f>'[1]19.sz.mell.'!E39+'[1]9.4.2.sz.mell.'!F38+'[1]9.4.3.sz.mell.'!F38</f>
        <v>0</v>
      </c>
      <c r="E39" s="839"/>
    </row>
    <row r="40" spans="1:5" ht="13.5" thickBot="1" x14ac:dyDescent="0.25">
      <c r="A40" s="176" t="s">
        <v>387</v>
      </c>
      <c r="B40" s="51" t="s">
        <v>388</v>
      </c>
      <c r="C40" s="632">
        <v>84900682</v>
      </c>
      <c r="D40" s="635">
        <v>93629847</v>
      </c>
      <c r="E40" s="1025">
        <v>97384452</v>
      </c>
    </row>
    <row r="41" spans="1:5" ht="13.5" thickBot="1" x14ac:dyDescent="0.25">
      <c r="A41" s="72" t="s">
        <v>60</v>
      </c>
      <c r="B41" s="73" t="s">
        <v>389</v>
      </c>
      <c r="C41" s="824">
        <f>+C36+C37</f>
        <v>162952582</v>
      </c>
      <c r="D41" s="130">
        <v>194086509</v>
      </c>
      <c r="E41" s="130">
        <f>E35+E36+E37</f>
        <v>178828139</v>
      </c>
    </row>
    <row r="42" spans="1:5" ht="13.5" thickBot="1" x14ac:dyDescent="0.25">
      <c r="A42" s="74"/>
      <c r="B42" s="75"/>
      <c r="C42" s="128"/>
      <c r="D42" s="128"/>
      <c r="E42" s="128"/>
    </row>
    <row r="43" spans="1:5" ht="13.5" thickBot="1" x14ac:dyDescent="0.25">
      <c r="A43" s="78"/>
      <c r="B43" s="79" t="s">
        <v>86</v>
      </c>
      <c r="C43" s="824"/>
      <c r="D43" s="130"/>
      <c r="E43" s="130"/>
    </row>
    <row r="44" spans="1:5" ht="13.5" thickBot="1" x14ac:dyDescent="0.25">
      <c r="A44" s="61" t="s">
        <v>51</v>
      </c>
      <c r="B44" s="50" t="s">
        <v>390</v>
      </c>
      <c r="C44" s="672">
        <f>SUM(C45:C49)</f>
        <v>162952582</v>
      </c>
      <c r="D44" s="127">
        <f>SUM(D45:D49)</f>
        <v>171862414</v>
      </c>
      <c r="E44" s="127">
        <f>E45+E46+E47</f>
        <v>178753829</v>
      </c>
    </row>
    <row r="45" spans="1:5" x14ac:dyDescent="0.2">
      <c r="A45" s="176" t="s">
        <v>110</v>
      </c>
      <c r="B45" s="7" t="s">
        <v>81</v>
      </c>
      <c r="C45" s="632">
        <v>84547300</v>
      </c>
      <c r="D45" s="635">
        <v>92269330</v>
      </c>
      <c r="E45" s="1024">
        <v>97623561</v>
      </c>
    </row>
    <row r="46" spans="1:5" x14ac:dyDescent="0.2">
      <c r="A46" s="176" t="s">
        <v>111</v>
      </c>
      <c r="B46" s="6" t="s">
        <v>151</v>
      </c>
      <c r="C46" s="632">
        <v>21572282</v>
      </c>
      <c r="D46" s="635">
        <v>22418630</v>
      </c>
      <c r="E46" s="839">
        <v>21510702</v>
      </c>
    </row>
    <row r="47" spans="1:5" x14ac:dyDescent="0.2">
      <c r="A47" s="176" t="s">
        <v>112</v>
      </c>
      <c r="B47" s="6" t="s">
        <v>129</v>
      </c>
      <c r="C47" s="632">
        <v>56833000</v>
      </c>
      <c r="D47" s="635">
        <v>57174454</v>
      </c>
      <c r="E47" s="839">
        <v>59619566</v>
      </c>
    </row>
    <row r="48" spans="1:5" x14ac:dyDescent="0.2">
      <c r="A48" s="176" t="s">
        <v>113</v>
      </c>
      <c r="B48" s="6" t="s">
        <v>152</v>
      </c>
      <c r="C48" s="632">
        <f>'[1]19.sz.mell.'!C48+'[1]9.4.2.sz.mell.'!C47+'[1]9.4.3.sz.mell.'!C47</f>
        <v>0</v>
      </c>
      <c r="D48" s="635"/>
      <c r="E48" s="839"/>
    </row>
    <row r="49" spans="1:5" ht="13.5" thickBot="1" x14ac:dyDescent="0.25">
      <c r="A49" s="176" t="s">
        <v>130</v>
      </c>
      <c r="B49" s="6" t="s">
        <v>153</v>
      </c>
      <c r="C49" s="632">
        <f>'[1]19.sz.mell.'!C49+'[1]9.4.2.sz.mell.'!C48+'[1]9.4.3.sz.mell.'!C48</f>
        <v>0</v>
      </c>
      <c r="D49" s="635"/>
      <c r="E49" s="839"/>
    </row>
    <row r="50" spans="1:5" ht="13.5" thickBot="1" x14ac:dyDescent="0.25">
      <c r="A50" s="61" t="s">
        <v>52</v>
      </c>
      <c r="B50" s="50" t="s">
        <v>391</v>
      </c>
      <c r="C50" s="672">
        <f>SUM(C51:C53)</f>
        <v>0</v>
      </c>
      <c r="D50" s="1026">
        <f>SUM(D51:D53)</f>
        <v>22224095</v>
      </c>
      <c r="E50" s="1029">
        <f>E51+E52</f>
        <v>0</v>
      </c>
    </row>
    <row r="51" spans="1:5" x14ac:dyDescent="0.2">
      <c r="A51" s="176" t="s">
        <v>116</v>
      </c>
      <c r="B51" s="7" t="s">
        <v>171</v>
      </c>
      <c r="C51" s="691"/>
      <c r="D51" s="1027">
        <v>12531010</v>
      </c>
      <c r="E51" s="1030"/>
    </row>
    <row r="52" spans="1:5" x14ac:dyDescent="0.2">
      <c r="A52" s="176" t="s">
        <v>117</v>
      </c>
      <c r="B52" s="6" t="s">
        <v>155</v>
      </c>
      <c r="C52" s="41"/>
      <c r="D52" s="665">
        <v>9693085</v>
      </c>
      <c r="E52" s="1031"/>
    </row>
    <row r="53" spans="1:5" x14ac:dyDescent="0.2">
      <c r="A53" s="176" t="s">
        <v>118</v>
      </c>
      <c r="B53" s="6" t="s">
        <v>87</v>
      </c>
      <c r="C53" s="41"/>
      <c r="D53" s="665"/>
      <c r="E53" s="1031"/>
    </row>
    <row r="54" spans="1:5" ht="13.5" thickBot="1" x14ac:dyDescent="0.25">
      <c r="A54" s="176" t="s">
        <v>119</v>
      </c>
      <c r="B54" s="6" t="s">
        <v>47</v>
      </c>
      <c r="C54" s="1015"/>
      <c r="D54" s="1028"/>
      <c r="E54" s="1032"/>
    </row>
    <row r="55" spans="1:5" ht="13.5" thickBot="1" x14ac:dyDescent="0.25">
      <c r="A55" s="1018"/>
      <c r="B55" s="1019" t="s">
        <v>948</v>
      </c>
      <c r="C55" s="1021"/>
      <c r="D55" s="1014"/>
      <c r="E55" s="1008">
        <v>74310</v>
      </c>
    </row>
    <row r="56" spans="1:5" ht="13.5" thickBot="1" x14ac:dyDescent="0.25">
      <c r="A56" s="1020"/>
      <c r="B56" s="1004" t="s">
        <v>947</v>
      </c>
      <c r="C56" s="1021"/>
      <c r="D56" s="1014"/>
      <c r="E56" s="1008"/>
    </row>
    <row r="57" spans="1:5" ht="13.5" thickBot="1" x14ac:dyDescent="0.25">
      <c r="A57" s="61" t="s">
        <v>53</v>
      </c>
      <c r="B57" s="80" t="s">
        <v>392</v>
      </c>
      <c r="C57" s="825">
        <f>+C44+C50</f>
        <v>162952582</v>
      </c>
      <c r="D57" s="130">
        <f>+D44+D50</f>
        <v>194086509</v>
      </c>
      <c r="E57" s="130">
        <f>E44+E50+E55</f>
        <v>178828139</v>
      </c>
    </row>
    <row r="58" spans="1:5" ht="13.5" thickBot="1" x14ac:dyDescent="0.25">
      <c r="A58" s="600"/>
      <c r="B58" s="2"/>
      <c r="C58" s="132"/>
      <c r="D58" s="132"/>
      <c r="E58" s="132"/>
    </row>
    <row r="59" spans="1:5" ht="13.5" thickBot="1" x14ac:dyDescent="0.25">
      <c r="A59" s="81" t="s">
        <v>167</v>
      </c>
      <c r="B59" s="82"/>
      <c r="C59" s="799">
        <v>31</v>
      </c>
      <c r="D59" s="800">
        <v>31</v>
      </c>
      <c r="E59" s="800">
        <v>31</v>
      </c>
    </row>
    <row r="60" spans="1:5" ht="13.5" thickBot="1" x14ac:dyDescent="0.25">
      <c r="A60" s="81" t="s">
        <v>168</v>
      </c>
      <c r="B60" s="82"/>
      <c r="C60" s="799">
        <v>0</v>
      </c>
      <c r="D60" s="800">
        <v>1</v>
      </c>
      <c r="E60" s="800">
        <v>0</v>
      </c>
    </row>
  </sheetData>
  <phoneticPr fontId="24" type="noConversion"/>
  <pageMargins left="0" right="0" top="0" bottom="0" header="0.51181102362204722" footer="0.51181102362204722"/>
  <pageSetup paperSize="9" scale="80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indexed="50"/>
  </sheetPr>
  <dimension ref="A1:C59"/>
  <sheetViews>
    <sheetView view="pageBreakPreview" zoomScale="60" zoomScaleNormal="100" workbookViewId="0">
      <selection activeCell="C1" sqref="C1"/>
    </sheetView>
  </sheetViews>
  <sheetFormatPr defaultRowHeight="12.75" x14ac:dyDescent="0.2"/>
  <cols>
    <col min="1" max="1" width="20.1640625" customWidth="1"/>
    <col min="2" max="2" width="66.1640625" customWidth="1"/>
    <col min="3" max="3" width="18" customWidth="1"/>
  </cols>
  <sheetData>
    <row r="1" spans="1:3" ht="16.5" thickBot="1" x14ac:dyDescent="0.25">
      <c r="A1" s="62"/>
      <c r="B1" s="63"/>
      <c r="C1" s="181" t="s">
        <v>1033</v>
      </c>
    </row>
    <row r="2" spans="1:3" ht="31.5" customHeight="1" x14ac:dyDescent="0.2">
      <c r="A2" s="139" t="s">
        <v>165</v>
      </c>
      <c r="B2" s="118" t="s">
        <v>408</v>
      </c>
      <c r="C2" s="133" t="s">
        <v>405</v>
      </c>
    </row>
    <row r="3" spans="1:3" ht="30.75" customHeight="1" thickBot="1" x14ac:dyDescent="0.25">
      <c r="A3" s="174" t="s">
        <v>164</v>
      </c>
      <c r="B3" s="119" t="s">
        <v>533</v>
      </c>
      <c r="C3" s="134" t="s">
        <v>1000</v>
      </c>
    </row>
    <row r="4" spans="1:3" ht="14.25" thickBot="1" x14ac:dyDescent="0.3">
      <c r="A4" s="64"/>
      <c r="B4" s="64"/>
      <c r="C4" s="65"/>
    </row>
    <row r="5" spans="1:3" ht="30.75" customHeight="1" thickBot="1" x14ac:dyDescent="0.25">
      <c r="A5" s="140" t="s">
        <v>166</v>
      </c>
      <c r="B5" s="66" t="s">
        <v>83</v>
      </c>
      <c r="C5" s="67" t="s">
        <v>84</v>
      </c>
    </row>
    <row r="6" spans="1:3" ht="13.5" thickBot="1" x14ac:dyDescent="0.25">
      <c r="A6" s="58">
        <v>1</v>
      </c>
      <c r="B6" s="59">
        <v>2</v>
      </c>
      <c r="C6" s="60">
        <v>3</v>
      </c>
    </row>
    <row r="7" spans="1:3" ht="12.75" customHeight="1" thickBot="1" x14ac:dyDescent="0.25">
      <c r="A7" s="68"/>
      <c r="B7" s="69" t="s">
        <v>85</v>
      </c>
      <c r="C7" s="70"/>
    </row>
    <row r="8" spans="1:3" ht="13.5" customHeight="1" thickBot="1" x14ac:dyDescent="0.25">
      <c r="A8" s="58" t="s">
        <v>51</v>
      </c>
      <c r="B8" s="71" t="s">
        <v>372</v>
      </c>
      <c r="C8" s="104">
        <f>SUM(C9:C18)</f>
        <v>0</v>
      </c>
    </row>
    <row r="9" spans="1:3" ht="14.25" customHeight="1" x14ac:dyDescent="0.2">
      <c r="A9" s="175" t="s">
        <v>110</v>
      </c>
      <c r="B9" s="8" t="s">
        <v>222</v>
      </c>
      <c r="C9" s="124"/>
    </row>
    <row r="10" spans="1:3" ht="12" customHeight="1" x14ac:dyDescent="0.2">
      <c r="A10" s="176" t="s">
        <v>111</v>
      </c>
      <c r="B10" s="6" t="s">
        <v>223</v>
      </c>
      <c r="C10" s="102"/>
    </row>
    <row r="11" spans="1:3" ht="12" customHeight="1" x14ac:dyDescent="0.2">
      <c r="A11" s="176" t="s">
        <v>112</v>
      </c>
      <c r="B11" s="6" t="s">
        <v>224</v>
      </c>
      <c r="C11" s="102"/>
    </row>
    <row r="12" spans="1:3" ht="11.25" customHeight="1" x14ac:dyDescent="0.2">
      <c r="A12" s="176" t="s">
        <v>113</v>
      </c>
      <c r="B12" s="6" t="s">
        <v>225</v>
      </c>
      <c r="C12" s="102"/>
    </row>
    <row r="13" spans="1:3" ht="10.5" customHeight="1" x14ac:dyDescent="0.2">
      <c r="A13" s="176" t="s">
        <v>130</v>
      </c>
      <c r="B13" s="6" t="s">
        <v>226</v>
      </c>
      <c r="C13" s="102"/>
    </row>
    <row r="14" spans="1:3" ht="11.25" customHeight="1" x14ac:dyDescent="0.2">
      <c r="A14" s="176" t="s">
        <v>114</v>
      </c>
      <c r="B14" s="6" t="s">
        <v>373</v>
      </c>
      <c r="C14" s="102"/>
    </row>
    <row r="15" spans="1:3" ht="11.25" customHeight="1" x14ac:dyDescent="0.2">
      <c r="A15" s="176" t="s">
        <v>115</v>
      </c>
      <c r="B15" s="5" t="s">
        <v>374</v>
      </c>
      <c r="C15" s="102"/>
    </row>
    <row r="16" spans="1:3" ht="10.5" customHeight="1" x14ac:dyDescent="0.2">
      <c r="A16" s="176" t="s">
        <v>122</v>
      </c>
      <c r="B16" s="6" t="s">
        <v>229</v>
      </c>
      <c r="C16" s="125"/>
    </row>
    <row r="17" spans="1:3" ht="10.5" customHeight="1" x14ac:dyDescent="0.2">
      <c r="A17" s="176" t="s">
        <v>123</v>
      </c>
      <c r="B17" s="6" t="s">
        <v>230</v>
      </c>
      <c r="C17" s="102"/>
    </row>
    <row r="18" spans="1:3" ht="10.5" customHeight="1" thickBot="1" x14ac:dyDescent="0.25">
      <c r="A18" s="176" t="s">
        <v>124</v>
      </c>
      <c r="B18" s="5" t="s">
        <v>231</v>
      </c>
      <c r="C18" s="103"/>
    </row>
    <row r="19" spans="1:3" ht="10.5" customHeight="1" thickBot="1" x14ac:dyDescent="0.25">
      <c r="A19" s="58" t="s">
        <v>52</v>
      </c>
      <c r="B19" s="71" t="s">
        <v>375</v>
      </c>
      <c r="C19" s="104">
        <f>SUM(C20:C22)</f>
        <v>0</v>
      </c>
    </row>
    <row r="20" spans="1:3" ht="12" customHeight="1" x14ac:dyDescent="0.2">
      <c r="A20" s="176" t="s">
        <v>116</v>
      </c>
      <c r="B20" s="7" t="s">
        <v>197</v>
      </c>
      <c r="C20" s="102"/>
    </row>
    <row r="21" spans="1:3" ht="9.75" customHeight="1" x14ac:dyDescent="0.2">
      <c r="A21" s="176" t="s">
        <v>117</v>
      </c>
      <c r="B21" s="6" t="s">
        <v>376</v>
      </c>
      <c r="C21" s="102"/>
    </row>
    <row r="22" spans="1:3" ht="12" customHeight="1" x14ac:dyDescent="0.2">
      <c r="A22" s="176" t="s">
        <v>118</v>
      </c>
      <c r="B22" s="6" t="s">
        <v>377</v>
      </c>
      <c r="C22" s="102"/>
    </row>
    <row r="23" spans="1:3" ht="12" customHeight="1" thickBot="1" x14ac:dyDescent="0.25">
      <c r="A23" s="176" t="s">
        <v>119</v>
      </c>
      <c r="B23" s="6" t="s">
        <v>45</v>
      </c>
      <c r="C23" s="102"/>
    </row>
    <row r="24" spans="1:3" ht="12" customHeight="1" thickBot="1" x14ac:dyDescent="0.25">
      <c r="A24" s="61" t="s">
        <v>53</v>
      </c>
      <c r="B24" s="50" t="s">
        <v>142</v>
      </c>
      <c r="C24" s="117"/>
    </row>
    <row r="25" spans="1:3" ht="12" customHeight="1" thickBot="1" x14ac:dyDescent="0.25">
      <c r="A25" s="61" t="s">
        <v>54</v>
      </c>
      <c r="B25" s="50" t="s">
        <v>378</v>
      </c>
      <c r="C25" s="104">
        <f>+C26+C27</f>
        <v>0</v>
      </c>
    </row>
    <row r="26" spans="1:3" ht="11.25" customHeight="1" x14ac:dyDescent="0.2">
      <c r="A26" s="177" t="s">
        <v>207</v>
      </c>
      <c r="B26" s="178" t="s">
        <v>376</v>
      </c>
      <c r="C26" s="40"/>
    </row>
    <row r="27" spans="1:3" ht="12" customHeight="1" x14ac:dyDescent="0.2">
      <c r="A27" s="177" t="s">
        <v>210</v>
      </c>
      <c r="B27" s="179" t="s">
        <v>379</v>
      </c>
      <c r="C27" s="105"/>
    </row>
    <row r="28" spans="1:3" ht="12.75" customHeight="1" thickBot="1" x14ac:dyDescent="0.25">
      <c r="A28" s="176" t="s">
        <v>211</v>
      </c>
      <c r="B28" s="180" t="s">
        <v>380</v>
      </c>
      <c r="C28" s="43"/>
    </row>
    <row r="29" spans="1:3" ht="10.5" customHeight="1" thickBot="1" x14ac:dyDescent="0.25">
      <c r="A29" s="61" t="s">
        <v>55</v>
      </c>
      <c r="B29" s="50" t="s">
        <v>381</v>
      </c>
      <c r="C29" s="104">
        <f>+C30+C31+C32</f>
        <v>0</v>
      </c>
    </row>
    <row r="30" spans="1:3" ht="10.5" customHeight="1" x14ac:dyDescent="0.2">
      <c r="A30" s="177" t="s">
        <v>103</v>
      </c>
      <c r="B30" s="178" t="s">
        <v>236</v>
      </c>
      <c r="C30" s="40"/>
    </row>
    <row r="31" spans="1:3" ht="11.25" customHeight="1" x14ac:dyDescent="0.2">
      <c r="A31" s="177" t="s">
        <v>104</v>
      </c>
      <c r="B31" s="179" t="s">
        <v>237</v>
      </c>
      <c r="C31" s="105"/>
    </row>
    <row r="32" spans="1:3" ht="12" customHeight="1" thickBot="1" x14ac:dyDescent="0.25">
      <c r="A32" s="176" t="s">
        <v>105</v>
      </c>
      <c r="B32" s="51" t="s">
        <v>238</v>
      </c>
      <c r="C32" s="43"/>
    </row>
    <row r="33" spans="1:3" ht="11.25" customHeight="1" thickBot="1" x14ac:dyDescent="0.25">
      <c r="A33" s="61" t="s">
        <v>56</v>
      </c>
      <c r="B33" s="50" t="s">
        <v>347</v>
      </c>
      <c r="C33" s="117"/>
    </row>
    <row r="34" spans="1:3" ht="12" customHeight="1" thickBot="1" x14ac:dyDescent="0.25">
      <c r="A34" s="61" t="s">
        <v>57</v>
      </c>
      <c r="B34" s="50" t="s">
        <v>382</v>
      </c>
      <c r="C34" s="126"/>
    </row>
    <row r="35" spans="1:3" ht="11.25" customHeight="1" thickBot="1" x14ac:dyDescent="0.25">
      <c r="A35" s="58" t="s">
        <v>58</v>
      </c>
      <c r="B35" s="50" t="s">
        <v>383</v>
      </c>
      <c r="C35" s="127">
        <f>+C8+C19+C24+C25+C29+C33+C34</f>
        <v>0</v>
      </c>
    </row>
    <row r="36" spans="1:3" ht="11.25" customHeight="1" thickBot="1" x14ac:dyDescent="0.25">
      <c r="A36" s="72" t="s">
        <v>59</v>
      </c>
      <c r="B36" s="50" t="s">
        <v>384</v>
      </c>
      <c r="C36" s="127">
        <f>+C37+C38+C39</f>
        <v>0</v>
      </c>
    </row>
    <row r="37" spans="1:3" ht="10.5" customHeight="1" x14ac:dyDescent="0.2">
      <c r="A37" s="177" t="s">
        <v>385</v>
      </c>
      <c r="B37" s="178" t="s">
        <v>177</v>
      </c>
      <c r="C37" s="40"/>
    </row>
    <row r="38" spans="1:3" ht="12" customHeight="1" x14ac:dyDescent="0.2">
      <c r="A38" s="177" t="s">
        <v>386</v>
      </c>
      <c r="B38" s="179" t="s">
        <v>46</v>
      </c>
      <c r="C38" s="105"/>
    </row>
    <row r="39" spans="1:3" ht="12.75" customHeight="1" thickBot="1" x14ac:dyDescent="0.25">
      <c r="A39" s="176" t="s">
        <v>387</v>
      </c>
      <c r="B39" s="51" t="s">
        <v>388</v>
      </c>
      <c r="C39" s="43"/>
    </row>
    <row r="40" spans="1:3" ht="16.5" customHeight="1" thickBot="1" x14ac:dyDescent="0.25">
      <c r="A40" s="72" t="s">
        <v>60</v>
      </c>
      <c r="B40" s="73" t="s">
        <v>389</v>
      </c>
      <c r="C40" s="130">
        <f>+C35+C36</f>
        <v>0</v>
      </c>
    </row>
    <row r="41" spans="1:3" ht="13.5" thickBot="1" x14ac:dyDescent="0.25">
      <c r="A41" s="74"/>
      <c r="B41" s="75"/>
      <c r="C41" s="128"/>
    </row>
    <row r="42" spans="1:3" ht="11.25" customHeight="1" thickBot="1" x14ac:dyDescent="0.25">
      <c r="A42" s="78"/>
      <c r="B42" s="79" t="s">
        <v>86</v>
      </c>
      <c r="C42" s="130"/>
    </row>
    <row r="43" spans="1:3" ht="11.25" customHeight="1" thickBot="1" x14ac:dyDescent="0.25">
      <c r="A43" s="61" t="s">
        <v>51</v>
      </c>
      <c r="B43" s="50" t="s">
        <v>390</v>
      </c>
      <c r="C43" s="104">
        <f>SUM(C44:C48)</f>
        <v>0</v>
      </c>
    </row>
    <row r="44" spans="1:3" ht="11.25" customHeight="1" x14ac:dyDescent="0.2">
      <c r="A44" s="176" t="s">
        <v>110</v>
      </c>
      <c r="B44" s="7" t="s">
        <v>81</v>
      </c>
      <c r="C44" s="40"/>
    </row>
    <row r="45" spans="1:3" ht="10.5" customHeight="1" x14ac:dyDescent="0.2">
      <c r="A45" s="176" t="s">
        <v>111</v>
      </c>
      <c r="B45" s="6" t="s">
        <v>151</v>
      </c>
      <c r="C45" s="42"/>
    </row>
    <row r="46" spans="1:3" ht="10.5" customHeight="1" x14ac:dyDescent="0.2">
      <c r="A46" s="176" t="s">
        <v>112</v>
      </c>
      <c r="B46" s="6" t="s">
        <v>129</v>
      </c>
      <c r="C46" s="42"/>
    </row>
    <row r="47" spans="1:3" ht="12" customHeight="1" x14ac:dyDescent="0.2">
      <c r="A47" s="176" t="s">
        <v>113</v>
      </c>
      <c r="B47" s="6" t="s">
        <v>152</v>
      </c>
      <c r="C47" s="42"/>
    </row>
    <row r="48" spans="1:3" ht="12.75" customHeight="1" thickBot="1" x14ac:dyDescent="0.25">
      <c r="A48" s="176" t="s">
        <v>130</v>
      </c>
      <c r="B48" s="6" t="s">
        <v>153</v>
      </c>
      <c r="C48" s="42"/>
    </row>
    <row r="49" spans="1:3" ht="13.5" customHeight="1" thickBot="1" x14ac:dyDescent="0.25">
      <c r="A49" s="61" t="s">
        <v>52</v>
      </c>
      <c r="B49" s="50" t="s">
        <v>391</v>
      </c>
      <c r="C49" s="104">
        <f>SUM(C50:C52)</f>
        <v>0</v>
      </c>
    </row>
    <row r="50" spans="1:3" ht="11.25" customHeight="1" x14ac:dyDescent="0.2">
      <c r="A50" s="176" t="s">
        <v>116</v>
      </c>
      <c r="B50" s="7" t="s">
        <v>171</v>
      </c>
      <c r="C50" s="40"/>
    </row>
    <row r="51" spans="1:3" ht="11.25" customHeight="1" x14ac:dyDescent="0.2">
      <c r="A51" s="176" t="s">
        <v>117</v>
      </c>
      <c r="B51" s="6" t="s">
        <v>155</v>
      </c>
      <c r="C51" s="42"/>
    </row>
    <row r="52" spans="1:3" ht="11.25" customHeight="1" x14ac:dyDescent="0.2">
      <c r="A52" s="176" t="s">
        <v>118</v>
      </c>
      <c r="B52" s="6" t="s">
        <v>87</v>
      </c>
      <c r="C52" s="42"/>
    </row>
    <row r="53" spans="1:3" ht="11.25" customHeight="1" thickBot="1" x14ac:dyDescent="0.25">
      <c r="A53" s="176" t="s">
        <v>119</v>
      </c>
      <c r="B53" s="6" t="s">
        <v>47</v>
      </c>
      <c r="C53" s="42"/>
    </row>
    <row r="54" spans="1:3" ht="13.5" thickBot="1" x14ac:dyDescent="0.25">
      <c r="A54" s="61" t="s">
        <v>53</v>
      </c>
      <c r="B54" s="80" t="s">
        <v>392</v>
      </c>
      <c r="C54" s="131">
        <f>+C43+C49</f>
        <v>0</v>
      </c>
    </row>
    <row r="55" spans="1:3" ht="13.5" thickBot="1" x14ac:dyDescent="0.25">
      <c r="A55" s="600"/>
      <c r="B55" s="2"/>
      <c r="C55" s="132"/>
    </row>
    <row r="56" spans="1:3" ht="13.5" thickBot="1" x14ac:dyDescent="0.25">
      <c r="A56" s="81" t="s">
        <v>167</v>
      </c>
      <c r="B56" s="82"/>
      <c r="C56" s="49"/>
    </row>
    <row r="57" spans="1:3" ht="13.5" thickBot="1" x14ac:dyDescent="0.25">
      <c r="A57" s="81" t="s">
        <v>168</v>
      </c>
      <c r="B57" s="82"/>
      <c r="C57" s="49"/>
    </row>
    <row r="58" spans="1:3" x14ac:dyDescent="0.2">
      <c r="A58" s="600"/>
      <c r="B58" s="2"/>
      <c r="C58" s="2"/>
    </row>
    <row r="59" spans="1:3" x14ac:dyDescent="0.2">
      <c r="A59" s="600"/>
      <c r="B59" s="2"/>
      <c r="C59" s="2"/>
    </row>
  </sheetData>
  <pageMargins left="0.7" right="0.7" top="0.75" bottom="0.75" header="0.3" footer="0.3"/>
  <pageSetup paperSize="9" scale="93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indexed="50"/>
  </sheetPr>
  <dimension ref="A1:C59"/>
  <sheetViews>
    <sheetView view="pageBreakPreview" zoomScale="60" zoomScaleNormal="100" workbookViewId="0">
      <selection activeCell="C1" sqref="C1"/>
    </sheetView>
  </sheetViews>
  <sheetFormatPr defaultRowHeight="12.75" x14ac:dyDescent="0.2"/>
  <cols>
    <col min="1" max="1" width="18.83203125" customWidth="1"/>
    <col min="2" max="2" width="66.1640625" customWidth="1"/>
    <col min="3" max="3" width="18.6640625" customWidth="1"/>
  </cols>
  <sheetData>
    <row r="1" spans="1:3" ht="16.5" thickBot="1" x14ac:dyDescent="0.25">
      <c r="A1" s="62"/>
      <c r="B1" s="63"/>
      <c r="C1" s="181" t="s">
        <v>1034</v>
      </c>
    </row>
    <row r="2" spans="1:3" ht="38.25" customHeight="1" x14ac:dyDescent="0.2">
      <c r="A2" s="139" t="s">
        <v>165</v>
      </c>
      <c r="B2" s="118" t="s">
        <v>408</v>
      </c>
      <c r="C2" s="133" t="s">
        <v>405</v>
      </c>
    </row>
    <row r="3" spans="1:3" ht="35.25" customHeight="1" thickBot="1" x14ac:dyDescent="0.25">
      <c r="A3" s="174" t="s">
        <v>164</v>
      </c>
      <c r="B3" s="119" t="s">
        <v>953</v>
      </c>
      <c r="C3" s="134" t="s">
        <v>1001</v>
      </c>
    </row>
    <row r="4" spans="1:3" ht="14.25" thickBot="1" x14ac:dyDescent="0.3">
      <c r="A4" s="64"/>
      <c r="B4" s="64"/>
      <c r="C4" s="65"/>
    </row>
    <row r="5" spans="1:3" ht="27" customHeight="1" thickBot="1" x14ac:dyDescent="0.25">
      <c r="A5" s="140" t="s">
        <v>166</v>
      </c>
      <c r="B5" s="66" t="s">
        <v>83</v>
      </c>
      <c r="C5" s="67" t="s">
        <v>84</v>
      </c>
    </row>
    <row r="6" spans="1:3" ht="13.5" thickBot="1" x14ac:dyDescent="0.25">
      <c r="A6" s="58">
        <v>1</v>
      </c>
      <c r="B6" s="59">
        <v>2</v>
      </c>
      <c r="C6" s="60">
        <v>3</v>
      </c>
    </row>
    <row r="7" spans="1:3" ht="14.25" customHeight="1" thickBot="1" x14ac:dyDescent="0.25">
      <c r="A7" s="68"/>
      <c r="B7" s="69" t="s">
        <v>85</v>
      </c>
      <c r="C7" s="70"/>
    </row>
    <row r="8" spans="1:3" ht="12" customHeight="1" thickBot="1" x14ac:dyDescent="0.25">
      <c r="A8" s="58" t="s">
        <v>51</v>
      </c>
      <c r="B8" s="71" t="s">
        <v>372</v>
      </c>
      <c r="C8" s="104">
        <f>SUM(C9:C18)</f>
        <v>0</v>
      </c>
    </row>
    <row r="9" spans="1:3" ht="10.5" customHeight="1" x14ac:dyDescent="0.2">
      <c r="A9" s="175" t="s">
        <v>110</v>
      </c>
      <c r="B9" s="8" t="s">
        <v>222</v>
      </c>
      <c r="C9" s="124"/>
    </row>
    <row r="10" spans="1:3" ht="10.5" customHeight="1" x14ac:dyDescent="0.2">
      <c r="A10" s="176" t="s">
        <v>111</v>
      </c>
      <c r="B10" s="6" t="s">
        <v>223</v>
      </c>
      <c r="C10" s="102"/>
    </row>
    <row r="11" spans="1:3" ht="11.25" customHeight="1" x14ac:dyDescent="0.2">
      <c r="A11" s="176" t="s">
        <v>112</v>
      </c>
      <c r="B11" s="6" t="s">
        <v>224</v>
      </c>
      <c r="C11" s="102"/>
    </row>
    <row r="12" spans="1:3" ht="11.25" customHeight="1" x14ac:dyDescent="0.2">
      <c r="A12" s="176" t="s">
        <v>113</v>
      </c>
      <c r="B12" s="6" t="s">
        <v>225</v>
      </c>
      <c r="C12" s="102"/>
    </row>
    <row r="13" spans="1:3" ht="10.5" customHeight="1" x14ac:dyDescent="0.2">
      <c r="A13" s="176" t="s">
        <v>130</v>
      </c>
      <c r="B13" s="6" t="s">
        <v>226</v>
      </c>
      <c r="C13" s="102"/>
    </row>
    <row r="14" spans="1:3" ht="11.25" customHeight="1" x14ac:dyDescent="0.2">
      <c r="A14" s="176" t="s">
        <v>114</v>
      </c>
      <c r="B14" s="6" t="s">
        <v>373</v>
      </c>
      <c r="C14" s="102"/>
    </row>
    <row r="15" spans="1:3" ht="11.25" customHeight="1" x14ac:dyDescent="0.2">
      <c r="A15" s="176" t="s">
        <v>115</v>
      </c>
      <c r="B15" s="5" t="s">
        <v>374</v>
      </c>
      <c r="C15" s="102"/>
    </row>
    <row r="16" spans="1:3" ht="11.25" customHeight="1" x14ac:dyDescent="0.2">
      <c r="A16" s="176" t="s">
        <v>122</v>
      </c>
      <c r="B16" s="6" t="s">
        <v>229</v>
      </c>
      <c r="C16" s="125"/>
    </row>
    <row r="17" spans="1:3" ht="12" customHeight="1" x14ac:dyDescent="0.2">
      <c r="A17" s="176" t="s">
        <v>123</v>
      </c>
      <c r="B17" s="6" t="s">
        <v>230</v>
      </c>
      <c r="C17" s="102"/>
    </row>
    <row r="18" spans="1:3" ht="12" customHeight="1" thickBot="1" x14ac:dyDescent="0.25">
      <c r="A18" s="176" t="s">
        <v>124</v>
      </c>
      <c r="B18" s="5" t="s">
        <v>231</v>
      </c>
      <c r="C18" s="103"/>
    </row>
    <row r="19" spans="1:3" ht="12" customHeight="1" thickBot="1" x14ac:dyDescent="0.25">
      <c r="A19" s="58" t="s">
        <v>52</v>
      </c>
      <c r="B19" s="71" t="s">
        <v>375</v>
      </c>
      <c r="C19" s="104">
        <f>SUM(C20:C22)</f>
        <v>0</v>
      </c>
    </row>
    <row r="20" spans="1:3" ht="11.25" customHeight="1" x14ac:dyDescent="0.2">
      <c r="A20" s="176" t="s">
        <v>116</v>
      </c>
      <c r="B20" s="7" t="s">
        <v>197</v>
      </c>
      <c r="C20" s="102"/>
    </row>
    <row r="21" spans="1:3" ht="9.75" customHeight="1" x14ac:dyDescent="0.2">
      <c r="A21" s="176" t="s">
        <v>117</v>
      </c>
      <c r="B21" s="6" t="s">
        <v>376</v>
      </c>
      <c r="C21" s="102"/>
    </row>
    <row r="22" spans="1:3" ht="11.25" customHeight="1" x14ac:dyDescent="0.2">
      <c r="A22" s="176" t="s">
        <v>118</v>
      </c>
      <c r="B22" s="6" t="s">
        <v>377</v>
      </c>
      <c r="C22" s="102"/>
    </row>
    <row r="23" spans="1:3" ht="10.5" customHeight="1" thickBot="1" x14ac:dyDescent="0.25">
      <c r="A23" s="176" t="s">
        <v>119</v>
      </c>
      <c r="B23" s="6" t="s">
        <v>45</v>
      </c>
      <c r="C23" s="102"/>
    </row>
    <row r="24" spans="1:3" ht="11.25" customHeight="1" thickBot="1" x14ac:dyDescent="0.25">
      <c r="A24" s="61" t="s">
        <v>53</v>
      </c>
      <c r="B24" s="50" t="s">
        <v>142</v>
      </c>
      <c r="C24" s="117"/>
    </row>
    <row r="25" spans="1:3" ht="12.75" customHeight="1" thickBot="1" x14ac:dyDescent="0.25">
      <c r="A25" s="61" t="s">
        <v>54</v>
      </c>
      <c r="B25" s="50" t="s">
        <v>378</v>
      </c>
      <c r="C25" s="104">
        <f>+C26+C27</f>
        <v>0</v>
      </c>
    </row>
    <row r="26" spans="1:3" ht="12" customHeight="1" x14ac:dyDescent="0.2">
      <c r="A26" s="177" t="s">
        <v>207</v>
      </c>
      <c r="B26" s="178" t="s">
        <v>376</v>
      </c>
      <c r="C26" s="40"/>
    </row>
    <row r="27" spans="1:3" ht="12" customHeight="1" x14ac:dyDescent="0.2">
      <c r="A27" s="177" t="s">
        <v>210</v>
      </c>
      <c r="B27" s="179" t="s">
        <v>379</v>
      </c>
      <c r="C27" s="105"/>
    </row>
    <row r="28" spans="1:3" ht="12" customHeight="1" thickBot="1" x14ac:dyDescent="0.25">
      <c r="A28" s="176" t="s">
        <v>211</v>
      </c>
      <c r="B28" s="180" t="s">
        <v>380</v>
      </c>
      <c r="C28" s="43"/>
    </row>
    <row r="29" spans="1:3" ht="12.75" customHeight="1" thickBot="1" x14ac:dyDescent="0.25">
      <c r="A29" s="61" t="s">
        <v>55</v>
      </c>
      <c r="B29" s="50" t="s">
        <v>381</v>
      </c>
      <c r="C29" s="104">
        <f>+C30+C31+C32</f>
        <v>0</v>
      </c>
    </row>
    <row r="30" spans="1:3" ht="10.5" customHeight="1" x14ac:dyDescent="0.2">
      <c r="A30" s="177" t="s">
        <v>103</v>
      </c>
      <c r="B30" s="178" t="s">
        <v>236</v>
      </c>
      <c r="C30" s="40"/>
    </row>
    <row r="31" spans="1:3" ht="11.25" customHeight="1" x14ac:dyDescent="0.2">
      <c r="A31" s="177" t="s">
        <v>104</v>
      </c>
      <c r="B31" s="179" t="s">
        <v>237</v>
      </c>
      <c r="C31" s="105"/>
    </row>
    <row r="32" spans="1:3" ht="11.25" customHeight="1" thickBot="1" x14ac:dyDescent="0.25">
      <c r="A32" s="176" t="s">
        <v>105</v>
      </c>
      <c r="B32" s="51" t="s">
        <v>238</v>
      </c>
      <c r="C32" s="43"/>
    </row>
    <row r="33" spans="1:3" ht="11.25" customHeight="1" thickBot="1" x14ac:dyDescent="0.25">
      <c r="A33" s="61" t="s">
        <v>56</v>
      </c>
      <c r="B33" s="50" t="s">
        <v>347</v>
      </c>
      <c r="C33" s="117"/>
    </row>
    <row r="34" spans="1:3" ht="12" customHeight="1" thickBot="1" x14ac:dyDescent="0.25">
      <c r="A34" s="61" t="s">
        <v>57</v>
      </c>
      <c r="B34" s="50" t="s">
        <v>382</v>
      </c>
      <c r="C34" s="126"/>
    </row>
    <row r="35" spans="1:3" ht="12" customHeight="1" thickBot="1" x14ac:dyDescent="0.25">
      <c r="A35" s="58" t="s">
        <v>58</v>
      </c>
      <c r="B35" s="50" t="s">
        <v>383</v>
      </c>
      <c r="C35" s="127">
        <f>+C8+C19+C24+C25+C29+C33+C34</f>
        <v>0</v>
      </c>
    </row>
    <row r="36" spans="1:3" ht="12" customHeight="1" thickBot="1" x14ac:dyDescent="0.25">
      <c r="A36" s="72" t="s">
        <v>59</v>
      </c>
      <c r="B36" s="50" t="s">
        <v>384</v>
      </c>
      <c r="C36" s="127">
        <f>+C37+C38+C39</f>
        <v>0</v>
      </c>
    </row>
    <row r="37" spans="1:3" ht="12" customHeight="1" x14ac:dyDescent="0.2">
      <c r="A37" s="177" t="s">
        <v>385</v>
      </c>
      <c r="B37" s="178" t="s">
        <v>177</v>
      </c>
      <c r="C37" s="40"/>
    </row>
    <row r="38" spans="1:3" ht="13.5" customHeight="1" x14ac:dyDescent="0.2">
      <c r="A38" s="177" t="s">
        <v>386</v>
      </c>
      <c r="B38" s="179" t="s">
        <v>46</v>
      </c>
      <c r="C38" s="105"/>
    </row>
    <row r="39" spans="1:3" ht="12.75" customHeight="1" thickBot="1" x14ac:dyDescent="0.25">
      <c r="A39" s="176" t="s">
        <v>387</v>
      </c>
      <c r="B39" s="51" t="s">
        <v>388</v>
      </c>
      <c r="C39" s="43"/>
    </row>
    <row r="40" spans="1:3" ht="11.25" customHeight="1" thickBot="1" x14ac:dyDescent="0.25">
      <c r="A40" s="72" t="s">
        <v>60</v>
      </c>
      <c r="B40" s="73" t="s">
        <v>389</v>
      </c>
      <c r="C40" s="130">
        <f>+C35+C36</f>
        <v>0</v>
      </c>
    </row>
    <row r="41" spans="1:3" ht="13.5" thickBot="1" x14ac:dyDescent="0.25">
      <c r="A41" s="74"/>
      <c r="B41" s="75"/>
      <c r="C41" s="128"/>
    </row>
    <row r="42" spans="1:3" ht="13.5" thickBot="1" x14ac:dyDescent="0.25">
      <c r="A42" s="78"/>
      <c r="B42" s="79" t="s">
        <v>86</v>
      </c>
      <c r="C42" s="130"/>
    </row>
    <row r="43" spans="1:3" ht="12.75" customHeight="1" thickBot="1" x14ac:dyDescent="0.25">
      <c r="A43" s="61" t="s">
        <v>51</v>
      </c>
      <c r="B43" s="50" t="s">
        <v>390</v>
      </c>
      <c r="C43" s="104">
        <f>SUM(C44:C48)</f>
        <v>0</v>
      </c>
    </row>
    <row r="44" spans="1:3" ht="10.5" customHeight="1" x14ac:dyDescent="0.2">
      <c r="A44" s="176" t="s">
        <v>110</v>
      </c>
      <c r="B44" s="7" t="s">
        <v>81</v>
      </c>
      <c r="C44" s="40"/>
    </row>
    <row r="45" spans="1:3" ht="11.25" customHeight="1" x14ac:dyDescent="0.2">
      <c r="A45" s="176" t="s">
        <v>111</v>
      </c>
      <c r="B45" s="6" t="s">
        <v>151</v>
      </c>
      <c r="C45" s="42"/>
    </row>
    <row r="46" spans="1:3" ht="12" customHeight="1" x14ac:dyDescent="0.2">
      <c r="A46" s="176" t="s">
        <v>112</v>
      </c>
      <c r="B46" s="6" t="s">
        <v>129</v>
      </c>
      <c r="C46" s="42"/>
    </row>
    <row r="47" spans="1:3" ht="11.25" customHeight="1" x14ac:dyDescent="0.2">
      <c r="A47" s="176" t="s">
        <v>113</v>
      </c>
      <c r="B47" s="6" t="s">
        <v>152</v>
      </c>
      <c r="C47" s="42"/>
    </row>
    <row r="48" spans="1:3" ht="11.25" customHeight="1" thickBot="1" x14ac:dyDescent="0.25">
      <c r="A48" s="176" t="s">
        <v>130</v>
      </c>
      <c r="B48" s="6" t="s">
        <v>153</v>
      </c>
      <c r="C48" s="42"/>
    </row>
    <row r="49" spans="1:3" ht="10.5" customHeight="1" thickBot="1" x14ac:dyDescent="0.25">
      <c r="A49" s="61" t="s">
        <v>52</v>
      </c>
      <c r="B49" s="50" t="s">
        <v>391</v>
      </c>
      <c r="C49" s="104">
        <f>SUM(C50:C52)</f>
        <v>0</v>
      </c>
    </row>
    <row r="50" spans="1:3" ht="9.75" customHeight="1" x14ac:dyDescent="0.2">
      <c r="A50" s="176" t="s">
        <v>116</v>
      </c>
      <c r="B50" s="7" t="s">
        <v>171</v>
      </c>
      <c r="C50" s="40"/>
    </row>
    <row r="51" spans="1:3" ht="12" customHeight="1" x14ac:dyDescent="0.2">
      <c r="A51" s="176" t="s">
        <v>117</v>
      </c>
      <c r="B51" s="6" t="s">
        <v>155</v>
      </c>
      <c r="C51" s="42"/>
    </row>
    <row r="52" spans="1:3" ht="12" customHeight="1" x14ac:dyDescent="0.2">
      <c r="A52" s="176" t="s">
        <v>118</v>
      </c>
      <c r="B52" s="6" t="s">
        <v>87</v>
      </c>
      <c r="C52" s="42"/>
    </row>
    <row r="53" spans="1:3" ht="12" customHeight="1" thickBot="1" x14ac:dyDescent="0.25">
      <c r="A53" s="176" t="s">
        <v>119</v>
      </c>
      <c r="B53" s="6" t="s">
        <v>47</v>
      </c>
      <c r="C53" s="42"/>
    </row>
    <row r="54" spans="1:3" ht="12" customHeight="1" thickBot="1" x14ac:dyDescent="0.25">
      <c r="A54" s="61" t="s">
        <v>53</v>
      </c>
      <c r="B54" s="80" t="s">
        <v>392</v>
      </c>
      <c r="C54" s="131">
        <f>+C43+C49</f>
        <v>0</v>
      </c>
    </row>
    <row r="55" spans="1:3" ht="13.5" thickBot="1" x14ac:dyDescent="0.25">
      <c r="A55" s="600"/>
      <c r="B55" s="2"/>
      <c r="C55" s="132"/>
    </row>
    <row r="56" spans="1:3" ht="13.5" thickBot="1" x14ac:dyDescent="0.25">
      <c r="A56" s="81" t="s">
        <v>167</v>
      </c>
      <c r="B56" s="82"/>
      <c r="C56" s="49"/>
    </row>
    <row r="57" spans="1:3" ht="13.5" thickBot="1" x14ac:dyDescent="0.25">
      <c r="A57" s="81" t="s">
        <v>168</v>
      </c>
      <c r="B57" s="82"/>
      <c r="C57" s="49"/>
    </row>
    <row r="58" spans="1:3" x14ac:dyDescent="0.2">
      <c r="A58" s="600"/>
      <c r="B58" s="2"/>
      <c r="C58" s="2"/>
    </row>
    <row r="59" spans="1:3" x14ac:dyDescent="0.2">
      <c r="A59" s="600"/>
      <c r="B59" s="2"/>
      <c r="C59" s="2"/>
    </row>
  </sheetData>
  <pageMargins left="0.7" right="0.7" top="0.75" bottom="0.75" header="0.3" footer="0.3"/>
  <pageSetup paperSize="9" scale="94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G35"/>
  <sheetViews>
    <sheetView topLeftCell="A4" zoomScaleNormal="100" workbookViewId="0">
      <selection sqref="A1:G1"/>
    </sheetView>
  </sheetViews>
  <sheetFormatPr defaultRowHeight="12.75" x14ac:dyDescent="0.2"/>
  <cols>
    <col min="1" max="1" width="41.33203125" customWidth="1"/>
    <col min="2" max="2" width="9.5" bestFit="1" customWidth="1"/>
    <col min="3" max="3" width="14" bestFit="1" customWidth="1"/>
    <col min="4" max="6" width="13.83203125" bestFit="1" customWidth="1"/>
    <col min="7" max="7" width="15.5" customWidth="1"/>
    <col min="257" max="257" width="41.33203125" customWidth="1"/>
    <col min="258" max="258" width="9.5" bestFit="1" customWidth="1"/>
    <col min="259" max="259" width="14" bestFit="1" customWidth="1"/>
    <col min="260" max="262" width="13.83203125" bestFit="1" customWidth="1"/>
    <col min="263" max="263" width="15.5" customWidth="1"/>
    <col min="513" max="513" width="41.33203125" customWidth="1"/>
    <col min="514" max="514" width="9.5" bestFit="1" customWidth="1"/>
    <col min="515" max="515" width="14" bestFit="1" customWidth="1"/>
    <col min="516" max="518" width="13.83203125" bestFit="1" customWidth="1"/>
    <col min="519" max="519" width="15.5" customWidth="1"/>
    <col min="769" max="769" width="41.33203125" customWidth="1"/>
    <col min="770" max="770" width="9.5" bestFit="1" customWidth="1"/>
    <col min="771" max="771" width="14" bestFit="1" customWidth="1"/>
    <col min="772" max="774" width="13.83203125" bestFit="1" customWidth="1"/>
    <col min="775" max="775" width="15.5" customWidth="1"/>
    <col min="1025" max="1025" width="41.33203125" customWidth="1"/>
    <col min="1026" max="1026" width="9.5" bestFit="1" customWidth="1"/>
    <col min="1027" max="1027" width="14" bestFit="1" customWidth="1"/>
    <col min="1028" max="1030" width="13.83203125" bestFit="1" customWidth="1"/>
    <col min="1031" max="1031" width="15.5" customWidth="1"/>
    <col min="1281" max="1281" width="41.33203125" customWidth="1"/>
    <col min="1282" max="1282" width="9.5" bestFit="1" customWidth="1"/>
    <col min="1283" max="1283" width="14" bestFit="1" customWidth="1"/>
    <col min="1284" max="1286" width="13.83203125" bestFit="1" customWidth="1"/>
    <col min="1287" max="1287" width="15.5" customWidth="1"/>
    <col min="1537" max="1537" width="41.33203125" customWidth="1"/>
    <col min="1538" max="1538" width="9.5" bestFit="1" customWidth="1"/>
    <col min="1539" max="1539" width="14" bestFit="1" customWidth="1"/>
    <col min="1540" max="1542" width="13.83203125" bestFit="1" customWidth="1"/>
    <col min="1543" max="1543" width="15.5" customWidth="1"/>
    <col min="1793" max="1793" width="41.33203125" customWidth="1"/>
    <col min="1794" max="1794" width="9.5" bestFit="1" customWidth="1"/>
    <col min="1795" max="1795" width="14" bestFit="1" customWidth="1"/>
    <col min="1796" max="1798" width="13.83203125" bestFit="1" customWidth="1"/>
    <col min="1799" max="1799" width="15.5" customWidth="1"/>
    <col min="2049" max="2049" width="41.33203125" customWidth="1"/>
    <col min="2050" max="2050" width="9.5" bestFit="1" customWidth="1"/>
    <col min="2051" max="2051" width="14" bestFit="1" customWidth="1"/>
    <col min="2052" max="2054" width="13.83203125" bestFit="1" customWidth="1"/>
    <col min="2055" max="2055" width="15.5" customWidth="1"/>
    <col min="2305" max="2305" width="41.33203125" customWidth="1"/>
    <col min="2306" max="2306" width="9.5" bestFit="1" customWidth="1"/>
    <col min="2307" max="2307" width="14" bestFit="1" customWidth="1"/>
    <col min="2308" max="2310" width="13.83203125" bestFit="1" customWidth="1"/>
    <col min="2311" max="2311" width="15.5" customWidth="1"/>
    <col min="2561" max="2561" width="41.33203125" customWidth="1"/>
    <col min="2562" max="2562" width="9.5" bestFit="1" customWidth="1"/>
    <col min="2563" max="2563" width="14" bestFit="1" customWidth="1"/>
    <col min="2564" max="2566" width="13.83203125" bestFit="1" customWidth="1"/>
    <col min="2567" max="2567" width="15.5" customWidth="1"/>
    <col min="2817" max="2817" width="41.33203125" customWidth="1"/>
    <col min="2818" max="2818" width="9.5" bestFit="1" customWidth="1"/>
    <col min="2819" max="2819" width="14" bestFit="1" customWidth="1"/>
    <col min="2820" max="2822" width="13.83203125" bestFit="1" customWidth="1"/>
    <col min="2823" max="2823" width="15.5" customWidth="1"/>
    <col min="3073" max="3073" width="41.33203125" customWidth="1"/>
    <col min="3074" max="3074" width="9.5" bestFit="1" customWidth="1"/>
    <col min="3075" max="3075" width="14" bestFit="1" customWidth="1"/>
    <col min="3076" max="3078" width="13.83203125" bestFit="1" customWidth="1"/>
    <col min="3079" max="3079" width="15.5" customWidth="1"/>
    <col min="3329" max="3329" width="41.33203125" customWidth="1"/>
    <col min="3330" max="3330" width="9.5" bestFit="1" customWidth="1"/>
    <col min="3331" max="3331" width="14" bestFit="1" customWidth="1"/>
    <col min="3332" max="3334" width="13.83203125" bestFit="1" customWidth="1"/>
    <col min="3335" max="3335" width="15.5" customWidth="1"/>
    <col min="3585" max="3585" width="41.33203125" customWidth="1"/>
    <col min="3586" max="3586" width="9.5" bestFit="1" customWidth="1"/>
    <col min="3587" max="3587" width="14" bestFit="1" customWidth="1"/>
    <col min="3588" max="3590" width="13.83203125" bestFit="1" customWidth="1"/>
    <col min="3591" max="3591" width="15.5" customWidth="1"/>
    <col min="3841" max="3841" width="41.33203125" customWidth="1"/>
    <col min="3842" max="3842" width="9.5" bestFit="1" customWidth="1"/>
    <col min="3843" max="3843" width="14" bestFit="1" customWidth="1"/>
    <col min="3844" max="3846" width="13.83203125" bestFit="1" customWidth="1"/>
    <col min="3847" max="3847" width="15.5" customWidth="1"/>
    <col min="4097" max="4097" width="41.33203125" customWidth="1"/>
    <col min="4098" max="4098" width="9.5" bestFit="1" customWidth="1"/>
    <col min="4099" max="4099" width="14" bestFit="1" customWidth="1"/>
    <col min="4100" max="4102" width="13.83203125" bestFit="1" customWidth="1"/>
    <col min="4103" max="4103" width="15.5" customWidth="1"/>
    <col min="4353" max="4353" width="41.33203125" customWidth="1"/>
    <col min="4354" max="4354" width="9.5" bestFit="1" customWidth="1"/>
    <col min="4355" max="4355" width="14" bestFit="1" customWidth="1"/>
    <col min="4356" max="4358" width="13.83203125" bestFit="1" customWidth="1"/>
    <col min="4359" max="4359" width="15.5" customWidth="1"/>
    <col min="4609" max="4609" width="41.33203125" customWidth="1"/>
    <col min="4610" max="4610" width="9.5" bestFit="1" customWidth="1"/>
    <col min="4611" max="4611" width="14" bestFit="1" customWidth="1"/>
    <col min="4612" max="4614" width="13.83203125" bestFit="1" customWidth="1"/>
    <col min="4615" max="4615" width="15.5" customWidth="1"/>
    <col min="4865" max="4865" width="41.33203125" customWidth="1"/>
    <col min="4866" max="4866" width="9.5" bestFit="1" customWidth="1"/>
    <col min="4867" max="4867" width="14" bestFit="1" customWidth="1"/>
    <col min="4868" max="4870" width="13.83203125" bestFit="1" customWidth="1"/>
    <col min="4871" max="4871" width="15.5" customWidth="1"/>
    <col min="5121" max="5121" width="41.33203125" customWidth="1"/>
    <col min="5122" max="5122" width="9.5" bestFit="1" customWidth="1"/>
    <col min="5123" max="5123" width="14" bestFit="1" customWidth="1"/>
    <col min="5124" max="5126" width="13.83203125" bestFit="1" customWidth="1"/>
    <col min="5127" max="5127" width="15.5" customWidth="1"/>
    <col min="5377" max="5377" width="41.33203125" customWidth="1"/>
    <col min="5378" max="5378" width="9.5" bestFit="1" customWidth="1"/>
    <col min="5379" max="5379" width="14" bestFit="1" customWidth="1"/>
    <col min="5380" max="5382" width="13.83203125" bestFit="1" customWidth="1"/>
    <col min="5383" max="5383" width="15.5" customWidth="1"/>
    <col min="5633" max="5633" width="41.33203125" customWidth="1"/>
    <col min="5634" max="5634" width="9.5" bestFit="1" customWidth="1"/>
    <col min="5635" max="5635" width="14" bestFit="1" customWidth="1"/>
    <col min="5636" max="5638" width="13.83203125" bestFit="1" customWidth="1"/>
    <col min="5639" max="5639" width="15.5" customWidth="1"/>
    <col min="5889" max="5889" width="41.33203125" customWidth="1"/>
    <col min="5890" max="5890" width="9.5" bestFit="1" customWidth="1"/>
    <col min="5891" max="5891" width="14" bestFit="1" customWidth="1"/>
    <col min="5892" max="5894" width="13.83203125" bestFit="1" customWidth="1"/>
    <col min="5895" max="5895" width="15.5" customWidth="1"/>
    <col min="6145" max="6145" width="41.33203125" customWidth="1"/>
    <col min="6146" max="6146" width="9.5" bestFit="1" customWidth="1"/>
    <col min="6147" max="6147" width="14" bestFit="1" customWidth="1"/>
    <col min="6148" max="6150" width="13.83203125" bestFit="1" customWidth="1"/>
    <col min="6151" max="6151" width="15.5" customWidth="1"/>
    <col min="6401" max="6401" width="41.33203125" customWidth="1"/>
    <col min="6402" max="6402" width="9.5" bestFit="1" customWidth="1"/>
    <col min="6403" max="6403" width="14" bestFit="1" customWidth="1"/>
    <col min="6404" max="6406" width="13.83203125" bestFit="1" customWidth="1"/>
    <col min="6407" max="6407" width="15.5" customWidth="1"/>
    <col min="6657" max="6657" width="41.33203125" customWidth="1"/>
    <col min="6658" max="6658" width="9.5" bestFit="1" customWidth="1"/>
    <col min="6659" max="6659" width="14" bestFit="1" customWidth="1"/>
    <col min="6660" max="6662" width="13.83203125" bestFit="1" customWidth="1"/>
    <col min="6663" max="6663" width="15.5" customWidth="1"/>
    <col min="6913" max="6913" width="41.33203125" customWidth="1"/>
    <col min="6914" max="6914" width="9.5" bestFit="1" customWidth="1"/>
    <col min="6915" max="6915" width="14" bestFit="1" customWidth="1"/>
    <col min="6916" max="6918" width="13.83203125" bestFit="1" customWidth="1"/>
    <col min="6919" max="6919" width="15.5" customWidth="1"/>
    <col min="7169" max="7169" width="41.33203125" customWidth="1"/>
    <col min="7170" max="7170" width="9.5" bestFit="1" customWidth="1"/>
    <col min="7171" max="7171" width="14" bestFit="1" customWidth="1"/>
    <col min="7172" max="7174" width="13.83203125" bestFit="1" customWidth="1"/>
    <col min="7175" max="7175" width="15.5" customWidth="1"/>
    <col min="7425" max="7425" width="41.33203125" customWidth="1"/>
    <col min="7426" max="7426" width="9.5" bestFit="1" customWidth="1"/>
    <col min="7427" max="7427" width="14" bestFit="1" customWidth="1"/>
    <col min="7428" max="7430" width="13.83203125" bestFit="1" customWidth="1"/>
    <col min="7431" max="7431" width="15.5" customWidth="1"/>
    <col min="7681" max="7681" width="41.33203125" customWidth="1"/>
    <col min="7682" max="7682" width="9.5" bestFit="1" customWidth="1"/>
    <col min="7683" max="7683" width="14" bestFit="1" customWidth="1"/>
    <col min="7684" max="7686" width="13.83203125" bestFit="1" customWidth="1"/>
    <col min="7687" max="7687" width="15.5" customWidth="1"/>
    <col min="7937" max="7937" width="41.33203125" customWidth="1"/>
    <col min="7938" max="7938" width="9.5" bestFit="1" customWidth="1"/>
    <col min="7939" max="7939" width="14" bestFit="1" customWidth="1"/>
    <col min="7940" max="7942" width="13.83203125" bestFit="1" customWidth="1"/>
    <col min="7943" max="7943" width="15.5" customWidth="1"/>
    <col min="8193" max="8193" width="41.33203125" customWidth="1"/>
    <col min="8194" max="8194" width="9.5" bestFit="1" customWidth="1"/>
    <col min="8195" max="8195" width="14" bestFit="1" customWidth="1"/>
    <col min="8196" max="8198" width="13.83203125" bestFit="1" customWidth="1"/>
    <col min="8199" max="8199" width="15.5" customWidth="1"/>
    <col min="8449" max="8449" width="41.33203125" customWidth="1"/>
    <col min="8450" max="8450" width="9.5" bestFit="1" customWidth="1"/>
    <col min="8451" max="8451" width="14" bestFit="1" customWidth="1"/>
    <col min="8452" max="8454" width="13.83203125" bestFit="1" customWidth="1"/>
    <col min="8455" max="8455" width="15.5" customWidth="1"/>
    <col min="8705" max="8705" width="41.33203125" customWidth="1"/>
    <col min="8706" max="8706" width="9.5" bestFit="1" customWidth="1"/>
    <col min="8707" max="8707" width="14" bestFit="1" customWidth="1"/>
    <col min="8708" max="8710" width="13.83203125" bestFit="1" customWidth="1"/>
    <col min="8711" max="8711" width="15.5" customWidth="1"/>
    <col min="8961" max="8961" width="41.33203125" customWidth="1"/>
    <col min="8962" max="8962" width="9.5" bestFit="1" customWidth="1"/>
    <col min="8963" max="8963" width="14" bestFit="1" customWidth="1"/>
    <col min="8964" max="8966" width="13.83203125" bestFit="1" customWidth="1"/>
    <col min="8967" max="8967" width="15.5" customWidth="1"/>
    <col min="9217" max="9217" width="41.33203125" customWidth="1"/>
    <col min="9218" max="9218" width="9.5" bestFit="1" customWidth="1"/>
    <col min="9219" max="9219" width="14" bestFit="1" customWidth="1"/>
    <col min="9220" max="9222" width="13.83203125" bestFit="1" customWidth="1"/>
    <col min="9223" max="9223" width="15.5" customWidth="1"/>
    <col min="9473" max="9473" width="41.33203125" customWidth="1"/>
    <col min="9474" max="9474" width="9.5" bestFit="1" customWidth="1"/>
    <col min="9475" max="9475" width="14" bestFit="1" customWidth="1"/>
    <col min="9476" max="9478" width="13.83203125" bestFit="1" customWidth="1"/>
    <col min="9479" max="9479" width="15.5" customWidth="1"/>
    <col min="9729" max="9729" width="41.33203125" customWidth="1"/>
    <col min="9730" max="9730" width="9.5" bestFit="1" customWidth="1"/>
    <col min="9731" max="9731" width="14" bestFit="1" customWidth="1"/>
    <col min="9732" max="9734" width="13.83203125" bestFit="1" customWidth="1"/>
    <col min="9735" max="9735" width="15.5" customWidth="1"/>
    <col min="9985" max="9985" width="41.33203125" customWidth="1"/>
    <col min="9986" max="9986" width="9.5" bestFit="1" customWidth="1"/>
    <col min="9987" max="9987" width="14" bestFit="1" customWidth="1"/>
    <col min="9988" max="9990" width="13.83203125" bestFit="1" customWidth="1"/>
    <col min="9991" max="9991" width="15.5" customWidth="1"/>
    <col min="10241" max="10241" width="41.33203125" customWidth="1"/>
    <col min="10242" max="10242" width="9.5" bestFit="1" customWidth="1"/>
    <col min="10243" max="10243" width="14" bestFit="1" customWidth="1"/>
    <col min="10244" max="10246" width="13.83203125" bestFit="1" customWidth="1"/>
    <col min="10247" max="10247" width="15.5" customWidth="1"/>
    <col min="10497" max="10497" width="41.33203125" customWidth="1"/>
    <col min="10498" max="10498" width="9.5" bestFit="1" customWidth="1"/>
    <col min="10499" max="10499" width="14" bestFit="1" customWidth="1"/>
    <col min="10500" max="10502" width="13.83203125" bestFit="1" customWidth="1"/>
    <col min="10503" max="10503" width="15.5" customWidth="1"/>
    <col min="10753" max="10753" width="41.33203125" customWidth="1"/>
    <col min="10754" max="10754" width="9.5" bestFit="1" customWidth="1"/>
    <col min="10755" max="10755" width="14" bestFit="1" customWidth="1"/>
    <col min="10756" max="10758" width="13.83203125" bestFit="1" customWidth="1"/>
    <col min="10759" max="10759" width="15.5" customWidth="1"/>
    <col min="11009" max="11009" width="41.33203125" customWidth="1"/>
    <col min="11010" max="11010" width="9.5" bestFit="1" customWidth="1"/>
    <col min="11011" max="11011" width="14" bestFit="1" customWidth="1"/>
    <col min="11012" max="11014" width="13.83203125" bestFit="1" customWidth="1"/>
    <col min="11015" max="11015" width="15.5" customWidth="1"/>
    <col min="11265" max="11265" width="41.33203125" customWidth="1"/>
    <col min="11266" max="11266" width="9.5" bestFit="1" customWidth="1"/>
    <col min="11267" max="11267" width="14" bestFit="1" customWidth="1"/>
    <col min="11268" max="11270" width="13.83203125" bestFit="1" customWidth="1"/>
    <col min="11271" max="11271" width="15.5" customWidth="1"/>
    <col min="11521" max="11521" width="41.33203125" customWidth="1"/>
    <col min="11522" max="11522" width="9.5" bestFit="1" customWidth="1"/>
    <col min="11523" max="11523" width="14" bestFit="1" customWidth="1"/>
    <col min="11524" max="11526" width="13.83203125" bestFit="1" customWidth="1"/>
    <col min="11527" max="11527" width="15.5" customWidth="1"/>
    <col min="11777" max="11777" width="41.33203125" customWidth="1"/>
    <col min="11778" max="11778" width="9.5" bestFit="1" customWidth="1"/>
    <col min="11779" max="11779" width="14" bestFit="1" customWidth="1"/>
    <col min="11780" max="11782" width="13.83203125" bestFit="1" customWidth="1"/>
    <col min="11783" max="11783" width="15.5" customWidth="1"/>
    <col min="12033" max="12033" width="41.33203125" customWidth="1"/>
    <col min="12034" max="12034" width="9.5" bestFit="1" customWidth="1"/>
    <col min="12035" max="12035" width="14" bestFit="1" customWidth="1"/>
    <col min="12036" max="12038" width="13.83203125" bestFit="1" customWidth="1"/>
    <col min="12039" max="12039" width="15.5" customWidth="1"/>
    <col min="12289" max="12289" width="41.33203125" customWidth="1"/>
    <col min="12290" max="12290" width="9.5" bestFit="1" customWidth="1"/>
    <col min="12291" max="12291" width="14" bestFit="1" customWidth="1"/>
    <col min="12292" max="12294" width="13.83203125" bestFit="1" customWidth="1"/>
    <col min="12295" max="12295" width="15.5" customWidth="1"/>
    <col min="12545" max="12545" width="41.33203125" customWidth="1"/>
    <col min="12546" max="12546" width="9.5" bestFit="1" customWidth="1"/>
    <col min="12547" max="12547" width="14" bestFit="1" customWidth="1"/>
    <col min="12548" max="12550" width="13.83203125" bestFit="1" customWidth="1"/>
    <col min="12551" max="12551" width="15.5" customWidth="1"/>
    <col min="12801" max="12801" width="41.33203125" customWidth="1"/>
    <col min="12802" max="12802" width="9.5" bestFit="1" customWidth="1"/>
    <col min="12803" max="12803" width="14" bestFit="1" customWidth="1"/>
    <col min="12804" max="12806" width="13.83203125" bestFit="1" customWidth="1"/>
    <col min="12807" max="12807" width="15.5" customWidth="1"/>
    <col min="13057" max="13057" width="41.33203125" customWidth="1"/>
    <col min="13058" max="13058" width="9.5" bestFit="1" customWidth="1"/>
    <col min="13059" max="13059" width="14" bestFit="1" customWidth="1"/>
    <col min="13060" max="13062" width="13.83203125" bestFit="1" customWidth="1"/>
    <col min="13063" max="13063" width="15.5" customWidth="1"/>
    <col min="13313" max="13313" width="41.33203125" customWidth="1"/>
    <col min="13314" max="13314" width="9.5" bestFit="1" customWidth="1"/>
    <col min="13315" max="13315" width="14" bestFit="1" customWidth="1"/>
    <col min="13316" max="13318" width="13.83203125" bestFit="1" customWidth="1"/>
    <col min="13319" max="13319" width="15.5" customWidth="1"/>
    <col min="13569" max="13569" width="41.33203125" customWidth="1"/>
    <col min="13570" max="13570" width="9.5" bestFit="1" customWidth="1"/>
    <col min="13571" max="13571" width="14" bestFit="1" customWidth="1"/>
    <col min="13572" max="13574" width="13.83203125" bestFit="1" customWidth="1"/>
    <col min="13575" max="13575" width="15.5" customWidth="1"/>
    <col min="13825" max="13825" width="41.33203125" customWidth="1"/>
    <col min="13826" max="13826" width="9.5" bestFit="1" customWidth="1"/>
    <col min="13827" max="13827" width="14" bestFit="1" customWidth="1"/>
    <col min="13828" max="13830" width="13.83203125" bestFit="1" customWidth="1"/>
    <col min="13831" max="13831" width="15.5" customWidth="1"/>
    <col min="14081" max="14081" width="41.33203125" customWidth="1"/>
    <col min="14082" max="14082" width="9.5" bestFit="1" customWidth="1"/>
    <col min="14083" max="14083" width="14" bestFit="1" customWidth="1"/>
    <col min="14084" max="14086" width="13.83203125" bestFit="1" customWidth="1"/>
    <col min="14087" max="14087" width="15.5" customWidth="1"/>
    <col min="14337" max="14337" width="41.33203125" customWidth="1"/>
    <col min="14338" max="14338" width="9.5" bestFit="1" customWidth="1"/>
    <col min="14339" max="14339" width="14" bestFit="1" customWidth="1"/>
    <col min="14340" max="14342" width="13.83203125" bestFit="1" customWidth="1"/>
    <col min="14343" max="14343" width="15.5" customWidth="1"/>
    <col min="14593" max="14593" width="41.33203125" customWidth="1"/>
    <col min="14594" max="14594" width="9.5" bestFit="1" customWidth="1"/>
    <col min="14595" max="14595" width="14" bestFit="1" customWidth="1"/>
    <col min="14596" max="14598" width="13.83203125" bestFit="1" customWidth="1"/>
    <col min="14599" max="14599" width="15.5" customWidth="1"/>
    <col min="14849" max="14849" width="41.33203125" customWidth="1"/>
    <col min="14850" max="14850" width="9.5" bestFit="1" customWidth="1"/>
    <col min="14851" max="14851" width="14" bestFit="1" customWidth="1"/>
    <col min="14852" max="14854" width="13.83203125" bestFit="1" customWidth="1"/>
    <col min="14855" max="14855" width="15.5" customWidth="1"/>
    <col min="15105" max="15105" width="41.33203125" customWidth="1"/>
    <col min="15106" max="15106" width="9.5" bestFit="1" customWidth="1"/>
    <col min="15107" max="15107" width="14" bestFit="1" customWidth="1"/>
    <col min="15108" max="15110" width="13.83203125" bestFit="1" customWidth="1"/>
    <col min="15111" max="15111" width="15.5" customWidth="1"/>
    <col min="15361" max="15361" width="41.33203125" customWidth="1"/>
    <col min="15362" max="15362" width="9.5" bestFit="1" customWidth="1"/>
    <col min="15363" max="15363" width="14" bestFit="1" customWidth="1"/>
    <col min="15364" max="15366" width="13.83203125" bestFit="1" customWidth="1"/>
    <col min="15367" max="15367" width="15.5" customWidth="1"/>
    <col min="15617" max="15617" width="41.33203125" customWidth="1"/>
    <col min="15618" max="15618" width="9.5" bestFit="1" customWidth="1"/>
    <col min="15619" max="15619" width="14" bestFit="1" customWidth="1"/>
    <col min="15620" max="15622" width="13.83203125" bestFit="1" customWidth="1"/>
    <col min="15623" max="15623" width="15.5" customWidth="1"/>
    <col min="15873" max="15873" width="41.33203125" customWidth="1"/>
    <col min="15874" max="15874" width="9.5" bestFit="1" customWidth="1"/>
    <col min="15875" max="15875" width="14" bestFit="1" customWidth="1"/>
    <col min="15876" max="15878" width="13.83203125" bestFit="1" customWidth="1"/>
    <col min="15879" max="15879" width="15.5" customWidth="1"/>
    <col min="16129" max="16129" width="41.33203125" customWidth="1"/>
    <col min="16130" max="16130" width="9.5" bestFit="1" customWidth="1"/>
    <col min="16131" max="16131" width="14" bestFit="1" customWidth="1"/>
    <col min="16132" max="16134" width="13.83203125" bestFit="1" customWidth="1"/>
    <col min="16135" max="16135" width="15.5" customWidth="1"/>
  </cols>
  <sheetData>
    <row r="1" spans="1:7" ht="14.25" x14ac:dyDescent="0.2">
      <c r="A1" s="1311" t="s">
        <v>887</v>
      </c>
      <c r="B1" s="1311"/>
      <c r="C1" s="1311"/>
      <c r="D1" s="1311"/>
      <c r="E1" s="1311"/>
      <c r="F1" s="1311"/>
      <c r="G1" s="1311"/>
    </row>
    <row r="2" spans="1:7" ht="14.25" x14ac:dyDescent="0.2">
      <c r="A2" s="604"/>
      <c r="B2" s="604"/>
      <c r="C2" s="604"/>
      <c r="D2" s="604"/>
      <c r="E2" s="604"/>
      <c r="F2" s="604"/>
      <c r="G2" s="1216" t="s">
        <v>1079</v>
      </c>
    </row>
    <row r="3" spans="1:7" ht="15.75" thickBot="1" x14ac:dyDescent="0.3">
      <c r="A3" s="549"/>
      <c r="B3" s="549"/>
      <c r="C3" s="549"/>
      <c r="D3" s="549"/>
      <c r="E3" s="549"/>
      <c r="F3" s="549"/>
      <c r="G3" s="550"/>
    </row>
    <row r="4" spans="1:7" x14ac:dyDescent="0.2">
      <c r="A4" s="1312" t="s">
        <v>467</v>
      </c>
      <c r="B4" s="1315" t="s">
        <v>888</v>
      </c>
      <c r="C4" s="1318" t="s">
        <v>728</v>
      </c>
      <c r="D4" s="1319"/>
      <c r="E4" s="1319"/>
      <c r="F4" s="1319"/>
      <c r="G4" s="1322" t="s">
        <v>729</v>
      </c>
    </row>
    <row r="5" spans="1:7" x14ac:dyDescent="0.2">
      <c r="A5" s="1313"/>
      <c r="B5" s="1316"/>
      <c r="C5" s="1320"/>
      <c r="D5" s="1321"/>
      <c r="E5" s="1321"/>
      <c r="F5" s="1321"/>
      <c r="G5" s="1323"/>
    </row>
    <row r="6" spans="1:7" ht="13.5" thickBot="1" x14ac:dyDescent="0.25">
      <c r="A6" s="1314"/>
      <c r="B6" s="1317"/>
      <c r="C6" s="551" t="s">
        <v>846</v>
      </c>
      <c r="D6" s="551" t="s">
        <v>959</v>
      </c>
      <c r="E6" s="551" t="s">
        <v>1080</v>
      </c>
      <c r="F6" s="842" t="s">
        <v>1081</v>
      </c>
      <c r="G6" s="1324"/>
    </row>
    <row r="7" spans="1:7" x14ac:dyDescent="0.2">
      <c r="A7" s="1217">
        <v>1</v>
      </c>
      <c r="B7" s="1218">
        <v>2</v>
      </c>
      <c r="C7" s="1218">
        <v>3</v>
      </c>
      <c r="D7" s="1218">
        <v>4</v>
      </c>
      <c r="E7" s="1218">
        <v>5</v>
      </c>
      <c r="F7" s="1219">
        <v>6</v>
      </c>
      <c r="G7" s="1220">
        <v>7</v>
      </c>
    </row>
    <row r="8" spans="1:7" x14ac:dyDescent="0.2">
      <c r="A8" s="552" t="s">
        <v>473</v>
      </c>
      <c r="B8" s="553" t="s">
        <v>82</v>
      </c>
      <c r="C8" s="554">
        <v>120900000</v>
      </c>
      <c r="D8" s="554">
        <f>C8*102%</f>
        <v>123318000</v>
      </c>
      <c r="E8" s="554">
        <f>D8*102%</f>
        <v>125784360</v>
      </c>
      <c r="F8" s="843">
        <f>E8*102%</f>
        <v>128300047.2</v>
      </c>
      <c r="G8" s="555">
        <f>+C8+D8+E8+F8</f>
        <v>498302407.19999999</v>
      </c>
    </row>
    <row r="9" spans="1:7" x14ac:dyDescent="0.2">
      <c r="A9" s="552" t="s">
        <v>730</v>
      </c>
      <c r="B9" s="553" t="s">
        <v>90</v>
      </c>
      <c r="C9" s="554">
        <v>0</v>
      </c>
      <c r="D9" s="554">
        <v>0</v>
      </c>
      <c r="E9" s="554">
        <v>0</v>
      </c>
      <c r="F9" s="843">
        <v>0</v>
      </c>
      <c r="G9" s="555">
        <f t="shared" ref="G9:G34" si="0">+C9+D9+E9+F9</f>
        <v>0</v>
      </c>
    </row>
    <row r="10" spans="1:7" x14ac:dyDescent="0.2">
      <c r="A10" s="552" t="s">
        <v>731</v>
      </c>
      <c r="B10" s="553" t="s">
        <v>91</v>
      </c>
      <c r="C10" s="554">
        <v>500000</v>
      </c>
      <c r="D10" s="554">
        <f t="shared" ref="D10:F11" si="1">C10*102%</f>
        <v>510000</v>
      </c>
      <c r="E10" s="554">
        <f t="shared" si="1"/>
        <v>520200</v>
      </c>
      <c r="F10" s="843">
        <f t="shared" si="1"/>
        <v>530604</v>
      </c>
      <c r="G10" s="555">
        <f t="shared" si="0"/>
        <v>2060804</v>
      </c>
    </row>
    <row r="11" spans="1:7" ht="33.75" x14ac:dyDescent="0.2">
      <c r="A11" s="552" t="s">
        <v>732</v>
      </c>
      <c r="B11" s="553" t="s">
        <v>405</v>
      </c>
      <c r="C11" s="554">
        <v>2600000</v>
      </c>
      <c r="D11" s="554">
        <f t="shared" si="1"/>
        <v>2652000</v>
      </c>
      <c r="E11" s="554">
        <f t="shared" si="1"/>
        <v>2705040</v>
      </c>
      <c r="F11" s="843">
        <f t="shared" si="1"/>
        <v>2759140.8000000003</v>
      </c>
      <c r="G11" s="1221">
        <f>C11+D11+E11+F11</f>
        <v>10716180.800000001</v>
      </c>
    </row>
    <row r="12" spans="1:7" x14ac:dyDescent="0.2">
      <c r="A12" s="552" t="s">
        <v>733</v>
      </c>
      <c r="B12" s="553" t="s">
        <v>734</v>
      </c>
      <c r="C12" s="554">
        <v>0</v>
      </c>
      <c r="D12" s="554">
        <v>0</v>
      </c>
      <c r="E12" s="554">
        <v>0</v>
      </c>
      <c r="F12" s="843">
        <v>0</v>
      </c>
      <c r="G12" s="555">
        <f t="shared" si="0"/>
        <v>0</v>
      </c>
    </row>
    <row r="13" spans="1:7" ht="22.5" x14ac:dyDescent="0.2">
      <c r="A13" s="552" t="s">
        <v>735</v>
      </c>
      <c r="B13" s="553" t="s">
        <v>736</v>
      </c>
      <c r="C13" s="554">
        <v>0</v>
      </c>
      <c r="D13" s="554">
        <v>0</v>
      </c>
      <c r="E13" s="554">
        <v>0</v>
      </c>
      <c r="F13" s="843">
        <v>0</v>
      </c>
      <c r="G13" s="555">
        <f t="shared" si="0"/>
        <v>0</v>
      </c>
    </row>
    <row r="14" spans="1:7" ht="13.5" thickBot="1" x14ac:dyDescent="0.25">
      <c r="A14" s="556" t="s">
        <v>478</v>
      </c>
      <c r="B14" s="557" t="s">
        <v>737</v>
      </c>
      <c r="C14" s="558">
        <v>0</v>
      </c>
      <c r="D14" s="558">
        <v>0</v>
      </c>
      <c r="E14" s="558">
        <v>0</v>
      </c>
      <c r="F14" s="844">
        <v>0</v>
      </c>
      <c r="G14" s="559">
        <f t="shared" si="0"/>
        <v>0</v>
      </c>
    </row>
    <row r="15" spans="1:7" ht="13.5" thickBot="1" x14ac:dyDescent="0.25">
      <c r="A15" s="1222" t="s">
        <v>738</v>
      </c>
      <c r="B15" s="1223" t="s">
        <v>739</v>
      </c>
      <c r="C15" s="1224">
        <f>C8+C10+C11</f>
        <v>124000000</v>
      </c>
      <c r="D15" s="1224">
        <f>D8+D10+D11</f>
        <v>126480000</v>
      </c>
      <c r="E15" s="1224">
        <f>E8+E10+E11</f>
        <v>129009600</v>
      </c>
      <c r="F15" s="1224">
        <f>F8+F10+F11</f>
        <v>131589792</v>
      </c>
      <c r="G15" s="1225">
        <f>G8+G10+G11</f>
        <v>511079392</v>
      </c>
    </row>
    <row r="16" spans="1:7" ht="13.5" thickBot="1" x14ac:dyDescent="0.25">
      <c r="A16" s="845" t="s">
        <v>740</v>
      </c>
      <c r="B16" s="846" t="s">
        <v>741</v>
      </c>
      <c r="C16" s="847">
        <f>+C15*0.5</f>
        <v>62000000</v>
      </c>
      <c r="D16" s="847">
        <f>+D15*0.5</f>
        <v>63240000</v>
      </c>
      <c r="E16" s="847">
        <f>+E15*0.5</f>
        <v>64504800</v>
      </c>
      <c r="F16" s="847">
        <f>+F15*0.5</f>
        <v>65794896</v>
      </c>
      <c r="G16" s="1225">
        <f t="shared" si="0"/>
        <v>255539696</v>
      </c>
    </row>
    <row r="17" spans="1:7" ht="21.75" thickBot="1" x14ac:dyDescent="0.25">
      <c r="A17" s="1222" t="s">
        <v>742</v>
      </c>
      <c r="B17" s="1226">
        <v>10</v>
      </c>
      <c r="C17" s="1224">
        <f>SUM(C18:C24)</f>
        <v>0</v>
      </c>
      <c r="D17" s="1224">
        <f>SUM(D18:D24)</f>
        <v>0</v>
      </c>
      <c r="E17" s="1224">
        <f>SUM(E18:E24)</f>
        <v>0</v>
      </c>
      <c r="F17" s="1227">
        <f>SUM(F18:F24)</f>
        <v>0</v>
      </c>
      <c r="G17" s="1225">
        <f t="shared" si="0"/>
        <v>0</v>
      </c>
    </row>
    <row r="18" spans="1:7" x14ac:dyDescent="0.2">
      <c r="A18" s="560" t="s">
        <v>743</v>
      </c>
      <c r="B18" s="561">
        <v>11</v>
      </c>
      <c r="C18" s="562">
        <v>0</v>
      </c>
      <c r="D18" s="562">
        <v>0</v>
      </c>
      <c r="E18" s="562">
        <v>0</v>
      </c>
      <c r="F18" s="848">
        <v>0</v>
      </c>
      <c r="G18" s="563">
        <f t="shared" si="0"/>
        <v>0</v>
      </c>
    </row>
    <row r="19" spans="1:7" x14ac:dyDescent="0.2">
      <c r="A19" s="552" t="s">
        <v>744</v>
      </c>
      <c r="B19" s="564">
        <v>12</v>
      </c>
      <c r="C19" s="554">
        <v>0</v>
      </c>
      <c r="D19" s="554">
        <v>0</v>
      </c>
      <c r="E19" s="554">
        <v>0</v>
      </c>
      <c r="F19" s="843">
        <v>0</v>
      </c>
      <c r="G19" s="555">
        <f t="shared" si="0"/>
        <v>0</v>
      </c>
    </row>
    <row r="20" spans="1:7" x14ac:dyDescent="0.2">
      <c r="A20" s="552" t="s">
        <v>745</v>
      </c>
      <c r="B20" s="564">
        <v>13</v>
      </c>
      <c r="C20" s="554">
        <v>0</v>
      </c>
      <c r="D20" s="554">
        <v>0</v>
      </c>
      <c r="E20" s="554">
        <v>0</v>
      </c>
      <c r="F20" s="843">
        <v>0</v>
      </c>
      <c r="G20" s="555">
        <f t="shared" si="0"/>
        <v>0</v>
      </c>
    </row>
    <row r="21" spans="1:7" x14ac:dyDescent="0.2">
      <c r="A21" s="552" t="s">
        <v>746</v>
      </c>
      <c r="B21" s="564">
        <v>14</v>
      </c>
      <c r="C21" s="554">
        <v>0</v>
      </c>
      <c r="D21" s="554">
        <v>0</v>
      </c>
      <c r="E21" s="554">
        <v>0</v>
      </c>
      <c r="F21" s="843">
        <v>0</v>
      </c>
      <c r="G21" s="555">
        <f t="shared" si="0"/>
        <v>0</v>
      </c>
    </row>
    <row r="22" spans="1:7" x14ac:dyDescent="0.2">
      <c r="A22" s="552" t="s">
        <v>747</v>
      </c>
      <c r="B22" s="564">
        <v>15</v>
      </c>
      <c r="C22" s="554">
        <v>0</v>
      </c>
      <c r="D22" s="554">
        <v>0</v>
      </c>
      <c r="E22" s="554">
        <v>0</v>
      </c>
      <c r="F22" s="843">
        <v>0</v>
      </c>
      <c r="G22" s="555">
        <f t="shared" si="0"/>
        <v>0</v>
      </c>
    </row>
    <row r="23" spans="1:7" x14ac:dyDescent="0.2">
      <c r="A23" s="552" t="s">
        <v>748</v>
      </c>
      <c r="B23" s="564">
        <v>16</v>
      </c>
      <c r="C23" s="554">
        <v>0</v>
      </c>
      <c r="D23" s="554">
        <v>0</v>
      </c>
      <c r="E23" s="554">
        <v>0</v>
      </c>
      <c r="F23" s="843">
        <v>0</v>
      </c>
      <c r="G23" s="555">
        <f t="shared" si="0"/>
        <v>0</v>
      </c>
    </row>
    <row r="24" spans="1:7" ht="13.5" thickBot="1" x14ac:dyDescent="0.25">
      <c r="A24" s="556" t="s">
        <v>749</v>
      </c>
      <c r="B24" s="565">
        <v>17</v>
      </c>
      <c r="C24" s="558">
        <v>0</v>
      </c>
      <c r="D24" s="558">
        <v>0</v>
      </c>
      <c r="E24" s="558">
        <v>0</v>
      </c>
      <c r="F24" s="844">
        <v>0</v>
      </c>
      <c r="G24" s="559">
        <f t="shared" si="0"/>
        <v>0</v>
      </c>
    </row>
    <row r="25" spans="1:7" ht="32.25" thickBot="1" x14ac:dyDescent="0.25">
      <c r="A25" s="1222" t="s">
        <v>750</v>
      </c>
      <c r="B25" s="1226">
        <v>18</v>
      </c>
      <c r="C25" s="1224">
        <f>SUM(C26:C32)</f>
        <v>0</v>
      </c>
      <c r="D25" s="1224">
        <f>SUM(D26:D32)</f>
        <v>0</v>
      </c>
      <c r="E25" s="1224">
        <f>SUM(E26:E32)</f>
        <v>0</v>
      </c>
      <c r="F25" s="1227">
        <f>SUM(F26:F32)</f>
        <v>0</v>
      </c>
      <c r="G25" s="1225">
        <f t="shared" si="0"/>
        <v>0</v>
      </c>
    </row>
    <row r="26" spans="1:7" x14ac:dyDescent="0.2">
      <c r="A26" s="560" t="s">
        <v>743</v>
      </c>
      <c r="B26" s="561">
        <v>19</v>
      </c>
      <c r="C26" s="562">
        <v>0</v>
      </c>
      <c r="D26" s="562">
        <v>0</v>
      </c>
      <c r="E26" s="562">
        <v>0</v>
      </c>
      <c r="F26" s="848">
        <v>0</v>
      </c>
      <c r="G26" s="563">
        <f t="shared" si="0"/>
        <v>0</v>
      </c>
    </row>
    <row r="27" spans="1:7" x14ac:dyDescent="0.2">
      <c r="A27" s="552" t="s">
        <v>744</v>
      </c>
      <c r="B27" s="564">
        <v>20</v>
      </c>
      <c r="C27" s="554">
        <v>0</v>
      </c>
      <c r="D27" s="554">
        <v>0</v>
      </c>
      <c r="E27" s="554">
        <v>0</v>
      </c>
      <c r="F27" s="843">
        <v>0</v>
      </c>
      <c r="G27" s="555">
        <f t="shared" si="0"/>
        <v>0</v>
      </c>
    </row>
    <row r="28" spans="1:7" x14ac:dyDescent="0.2">
      <c r="A28" s="552" t="s">
        <v>745</v>
      </c>
      <c r="B28" s="564">
        <v>21</v>
      </c>
      <c r="C28" s="554">
        <v>0</v>
      </c>
      <c r="D28" s="554">
        <v>0</v>
      </c>
      <c r="E28" s="554">
        <v>0</v>
      </c>
      <c r="F28" s="843">
        <v>0</v>
      </c>
      <c r="G28" s="555">
        <f t="shared" si="0"/>
        <v>0</v>
      </c>
    </row>
    <row r="29" spans="1:7" x14ac:dyDescent="0.2">
      <c r="A29" s="552" t="s">
        <v>746</v>
      </c>
      <c r="B29" s="564">
        <v>22</v>
      </c>
      <c r="C29" s="554">
        <v>0</v>
      </c>
      <c r="D29" s="554">
        <v>0</v>
      </c>
      <c r="E29" s="554">
        <v>0</v>
      </c>
      <c r="F29" s="843">
        <v>0</v>
      </c>
      <c r="G29" s="555">
        <f t="shared" si="0"/>
        <v>0</v>
      </c>
    </row>
    <row r="30" spans="1:7" x14ac:dyDescent="0.2">
      <c r="A30" s="552" t="s">
        <v>747</v>
      </c>
      <c r="B30" s="564">
        <v>23</v>
      </c>
      <c r="C30" s="554">
        <v>0</v>
      </c>
      <c r="D30" s="554">
        <v>0</v>
      </c>
      <c r="E30" s="554">
        <v>0</v>
      </c>
      <c r="F30" s="843">
        <v>0</v>
      </c>
      <c r="G30" s="555">
        <f t="shared" si="0"/>
        <v>0</v>
      </c>
    </row>
    <row r="31" spans="1:7" x14ac:dyDescent="0.2">
      <c r="A31" s="552" t="s">
        <v>748</v>
      </c>
      <c r="B31" s="564">
        <v>24</v>
      </c>
      <c r="C31" s="554">
        <v>0</v>
      </c>
      <c r="D31" s="554">
        <v>0</v>
      </c>
      <c r="E31" s="554">
        <v>0</v>
      </c>
      <c r="F31" s="843">
        <v>0</v>
      </c>
      <c r="G31" s="555">
        <f t="shared" si="0"/>
        <v>0</v>
      </c>
    </row>
    <row r="32" spans="1:7" ht="13.5" thickBot="1" x14ac:dyDescent="0.25">
      <c r="A32" s="556" t="s">
        <v>749</v>
      </c>
      <c r="B32" s="565">
        <v>25</v>
      </c>
      <c r="C32" s="558">
        <v>0</v>
      </c>
      <c r="D32" s="558">
        <v>0</v>
      </c>
      <c r="E32" s="558">
        <v>0</v>
      </c>
      <c r="F32" s="844">
        <v>0</v>
      </c>
      <c r="G32" s="559">
        <f t="shared" si="0"/>
        <v>0</v>
      </c>
    </row>
    <row r="33" spans="1:7" ht="13.5" thickBot="1" x14ac:dyDescent="0.25">
      <c r="A33" s="1222" t="s">
        <v>751</v>
      </c>
      <c r="B33" s="1226">
        <v>26</v>
      </c>
      <c r="C33" s="1224">
        <f>+C17+C25</f>
        <v>0</v>
      </c>
      <c r="D33" s="1224">
        <f>+D17+D25</f>
        <v>0</v>
      </c>
      <c r="E33" s="1224">
        <f>+E17+E25</f>
        <v>0</v>
      </c>
      <c r="F33" s="1227">
        <f>+F17+F25</f>
        <v>0</v>
      </c>
      <c r="G33" s="1225">
        <f t="shared" si="0"/>
        <v>0</v>
      </c>
    </row>
    <row r="34" spans="1:7" ht="21.75" thickBot="1" x14ac:dyDescent="0.25">
      <c r="A34" s="845" t="s">
        <v>752</v>
      </c>
      <c r="B34" s="849">
        <v>27</v>
      </c>
      <c r="C34" s="847">
        <f>+C16-C33</f>
        <v>62000000</v>
      </c>
      <c r="D34" s="847">
        <f>+D16-D33</f>
        <v>63240000</v>
      </c>
      <c r="E34" s="847">
        <f>+E16-E33</f>
        <v>64504800</v>
      </c>
      <c r="F34" s="847">
        <f>+F16-F33</f>
        <v>65794896</v>
      </c>
      <c r="G34" s="850">
        <f t="shared" si="0"/>
        <v>255539696</v>
      </c>
    </row>
    <row r="35" spans="1:7" ht="15" x14ac:dyDescent="0.25">
      <c r="A35" s="549"/>
      <c r="B35" s="549"/>
      <c r="C35" s="549"/>
      <c r="D35" s="549"/>
      <c r="E35" s="549"/>
      <c r="F35" s="549"/>
      <c r="G35" s="549"/>
    </row>
  </sheetData>
  <mergeCells count="5">
    <mergeCell ref="A1:G1"/>
    <mergeCell ref="A4:A6"/>
    <mergeCell ref="B4:B6"/>
    <mergeCell ref="C4:F5"/>
    <mergeCell ref="G4:G6"/>
  </mergeCells>
  <pageMargins left="0.7" right="0.7" top="0.75" bottom="0.75" header="0.3" footer="0.3"/>
  <pageSetup paperSize="9" scale="7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E151"/>
  <sheetViews>
    <sheetView view="pageLayout" topLeftCell="A121" zoomScaleNormal="100" workbookViewId="0">
      <selection activeCell="E1" sqref="E1:E1048576"/>
    </sheetView>
  </sheetViews>
  <sheetFormatPr defaultRowHeight="15.75" x14ac:dyDescent="0.25"/>
  <cols>
    <col min="1" max="1" width="9.5" style="136" customWidth="1"/>
    <col min="2" max="2" width="60.33203125" style="136" customWidth="1"/>
    <col min="3" max="3" width="16.1640625" style="136" customWidth="1"/>
    <col min="4" max="4" width="15.33203125" style="136" bestFit="1" customWidth="1"/>
    <col min="5" max="5" width="15.33203125" style="136" hidden="1" customWidth="1"/>
  </cols>
  <sheetData>
    <row r="1" spans="1:5" x14ac:dyDescent="0.25">
      <c r="A1" s="1266" t="s">
        <v>49</v>
      </c>
      <c r="B1" s="1266"/>
      <c r="C1" s="1266"/>
    </row>
    <row r="2" spans="1:5" ht="14.25" thickBot="1" x14ac:dyDescent="0.25">
      <c r="A2" s="1265" t="s">
        <v>133</v>
      </c>
      <c r="B2" s="1265"/>
      <c r="C2" s="601"/>
      <c r="D2" s="599"/>
      <c r="E2" s="599"/>
    </row>
    <row r="3" spans="1:5" ht="36.75" thickBot="1" x14ac:dyDescent="0.25">
      <c r="A3" s="21" t="s">
        <v>98</v>
      </c>
      <c r="B3" s="22" t="s">
        <v>50</v>
      </c>
      <c r="C3" s="29" t="s">
        <v>1014</v>
      </c>
      <c r="D3" s="29" t="s">
        <v>1016</v>
      </c>
      <c r="E3" s="29" t="s">
        <v>795</v>
      </c>
    </row>
    <row r="4" spans="1:5" ht="13.5" thickBot="1" x14ac:dyDescent="0.25">
      <c r="A4" s="141">
        <v>1</v>
      </c>
      <c r="B4" s="142">
        <v>2</v>
      </c>
      <c r="C4" s="143">
        <v>3</v>
      </c>
      <c r="D4" s="143">
        <v>4</v>
      </c>
      <c r="E4" s="143">
        <v>6</v>
      </c>
    </row>
    <row r="5" spans="1:5" ht="13.5" thickBot="1" x14ac:dyDescent="0.25">
      <c r="A5" s="18" t="s">
        <v>51</v>
      </c>
      <c r="B5" s="19" t="s">
        <v>189</v>
      </c>
      <c r="C5" s="92">
        <f>+C6+C7+C8+C9+C10+C11</f>
        <v>0</v>
      </c>
      <c r="D5" s="92">
        <f>+D6+D7+D8+D9+D10+D11</f>
        <v>0</v>
      </c>
      <c r="E5" s="92">
        <f>+E6+E7+E8+E9+E10+E11</f>
        <v>0</v>
      </c>
    </row>
    <row r="6" spans="1:5" ht="12.75" x14ac:dyDescent="0.2">
      <c r="A6" s="13" t="s">
        <v>110</v>
      </c>
      <c r="B6" s="148" t="s">
        <v>190</v>
      </c>
      <c r="C6" s="95"/>
      <c r="D6" s="95"/>
      <c r="E6" s="95"/>
    </row>
    <row r="7" spans="1:5" ht="12.75" x14ac:dyDescent="0.2">
      <c r="A7" s="12" t="s">
        <v>111</v>
      </c>
      <c r="B7" s="149" t="s">
        <v>191</v>
      </c>
      <c r="C7" s="94"/>
      <c r="D7" s="94"/>
      <c r="E7" s="94"/>
    </row>
    <row r="8" spans="1:5" ht="12.75" x14ac:dyDescent="0.2">
      <c r="A8" s="12" t="s">
        <v>112</v>
      </c>
      <c r="B8" s="149" t="s">
        <v>192</v>
      </c>
      <c r="C8" s="94"/>
      <c r="D8" s="94"/>
      <c r="E8" s="94"/>
    </row>
    <row r="9" spans="1:5" ht="13.5" customHeight="1" x14ac:dyDescent="0.2">
      <c r="A9" s="12" t="s">
        <v>113</v>
      </c>
      <c r="B9" s="149" t="s">
        <v>193</v>
      </c>
      <c r="C9" s="94"/>
      <c r="D9" s="94"/>
      <c r="E9" s="94"/>
    </row>
    <row r="10" spans="1:5" ht="12.75" customHeight="1" x14ac:dyDescent="0.2">
      <c r="A10" s="12" t="s">
        <v>130</v>
      </c>
      <c r="B10" s="149" t="s">
        <v>194</v>
      </c>
      <c r="C10" s="94"/>
      <c r="D10" s="94"/>
      <c r="E10" s="94"/>
    </row>
    <row r="11" spans="1:5" ht="16.5" customHeight="1" thickBot="1" x14ac:dyDescent="0.25">
      <c r="A11" s="14" t="s">
        <v>114</v>
      </c>
      <c r="B11" s="150" t="s">
        <v>195</v>
      </c>
      <c r="C11" s="94"/>
      <c r="D11" s="94"/>
      <c r="E11" s="94"/>
    </row>
    <row r="12" spans="1:5" ht="21" customHeight="1" thickBot="1" x14ac:dyDescent="0.25">
      <c r="A12" s="18" t="s">
        <v>52</v>
      </c>
      <c r="B12" s="87" t="s">
        <v>196</v>
      </c>
      <c r="C12" s="92">
        <f>+C13+C14+C15+C16+C17</f>
        <v>0</v>
      </c>
      <c r="D12" s="92">
        <f>+D13+D14+D15+D16+D17</f>
        <v>0</v>
      </c>
      <c r="E12" s="92">
        <f>+E13+E14+E15+E16+E17</f>
        <v>0</v>
      </c>
    </row>
    <row r="13" spans="1:5" ht="13.5" customHeight="1" x14ac:dyDescent="0.2">
      <c r="A13" s="13" t="s">
        <v>116</v>
      </c>
      <c r="B13" s="148" t="s">
        <v>197</v>
      </c>
      <c r="C13" s="95"/>
      <c r="D13" s="95"/>
      <c r="E13" s="95"/>
    </row>
    <row r="14" spans="1:5" ht="13.5" customHeight="1" x14ac:dyDescent="0.2">
      <c r="A14" s="12" t="s">
        <v>117</v>
      </c>
      <c r="B14" s="149" t="s">
        <v>198</v>
      </c>
      <c r="C14" s="94"/>
      <c r="D14" s="94"/>
      <c r="E14" s="94"/>
    </row>
    <row r="15" spans="1:5" ht="15.75" customHeight="1" x14ac:dyDescent="0.2">
      <c r="A15" s="12" t="s">
        <v>118</v>
      </c>
      <c r="B15" s="149" t="s">
        <v>395</v>
      </c>
      <c r="C15" s="94"/>
      <c r="D15" s="94"/>
      <c r="E15" s="94"/>
    </row>
    <row r="16" spans="1:5" ht="14.25" customHeight="1" x14ac:dyDescent="0.2">
      <c r="A16" s="12" t="s">
        <v>119</v>
      </c>
      <c r="B16" s="149" t="s">
        <v>396</v>
      </c>
      <c r="C16" s="94"/>
      <c r="D16" s="94"/>
      <c r="E16" s="94"/>
    </row>
    <row r="17" spans="1:5" ht="11.25" customHeight="1" x14ac:dyDescent="0.2">
      <c r="A17" s="12" t="s">
        <v>120</v>
      </c>
      <c r="B17" s="149" t="s">
        <v>199</v>
      </c>
      <c r="C17" s="94"/>
      <c r="D17" s="94"/>
      <c r="E17" s="94"/>
    </row>
    <row r="18" spans="1:5" ht="12.75" customHeight="1" thickBot="1" x14ac:dyDescent="0.25">
      <c r="A18" s="14" t="s">
        <v>126</v>
      </c>
      <c r="B18" s="150" t="s">
        <v>200</v>
      </c>
      <c r="C18" s="96"/>
      <c r="D18" s="96"/>
      <c r="E18" s="96"/>
    </row>
    <row r="19" spans="1:5" ht="13.5" customHeight="1" thickBot="1" x14ac:dyDescent="0.25">
      <c r="A19" s="18" t="s">
        <v>53</v>
      </c>
      <c r="B19" s="19" t="s">
        <v>201</v>
      </c>
      <c r="C19" s="92">
        <f>+C20+C21+C22+C23+C24</f>
        <v>0</v>
      </c>
      <c r="D19" s="92">
        <f>+D20+D21+D22+D23+D24</f>
        <v>0</v>
      </c>
      <c r="E19" s="92">
        <f>+E20+E21+E22+E23+E24</f>
        <v>0</v>
      </c>
    </row>
    <row r="20" spans="1:5" ht="12.75" customHeight="1" x14ac:dyDescent="0.2">
      <c r="A20" s="13" t="s">
        <v>99</v>
      </c>
      <c r="B20" s="148" t="s">
        <v>202</v>
      </c>
      <c r="C20" s="95"/>
      <c r="D20" s="95"/>
      <c r="E20" s="95"/>
    </row>
    <row r="21" spans="1:5" ht="11.25" customHeight="1" x14ac:dyDescent="0.2">
      <c r="A21" s="12" t="s">
        <v>100</v>
      </c>
      <c r="B21" s="149" t="s">
        <v>203</v>
      </c>
      <c r="C21" s="94"/>
      <c r="D21" s="94"/>
      <c r="E21" s="94"/>
    </row>
    <row r="22" spans="1:5" ht="15.75" customHeight="1" x14ac:dyDescent="0.2">
      <c r="A22" s="12" t="s">
        <v>101</v>
      </c>
      <c r="B22" s="149" t="s">
        <v>397</v>
      </c>
      <c r="C22" s="94"/>
      <c r="D22" s="94"/>
      <c r="E22" s="94"/>
    </row>
    <row r="23" spans="1:5" ht="14.25" customHeight="1" x14ac:dyDescent="0.2">
      <c r="A23" s="12" t="s">
        <v>102</v>
      </c>
      <c r="B23" s="149" t="s">
        <v>398</v>
      </c>
      <c r="C23" s="94"/>
      <c r="D23" s="94"/>
      <c r="E23" s="94"/>
    </row>
    <row r="24" spans="1:5" ht="14.25" customHeight="1" x14ac:dyDescent="0.2">
      <c r="A24" s="12" t="s">
        <v>139</v>
      </c>
      <c r="B24" s="149" t="s">
        <v>204</v>
      </c>
      <c r="C24" s="94"/>
      <c r="D24" s="94"/>
      <c r="E24" s="94"/>
    </row>
    <row r="25" spans="1:5" ht="11.25" customHeight="1" thickBot="1" x14ac:dyDescent="0.25">
      <c r="A25" s="14" t="s">
        <v>140</v>
      </c>
      <c r="B25" s="150" t="s">
        <v>205</v>
      </c>
      <c r="C25" s="96"/>
      <c r="D25" s="96"/>
      <c r="E25" s="96"/>
    </row>
    <row r="26" spans="1:5" ht="13.5" customHeight="1" thickBot="1" x14ac:dyDescent="0.25">
      <c r="A26" s="18" t="s">
        <v>141</v>
      </c>
      <c r="B26" s="19" t="s">
        <v>206</v>
      </c>
      <c r="C26" s="98">
        <f>+C27+C30+C31+C32</f>
        <v>0</v>
      </c>
      <c r="D26" s="98">
        <f>+D27+D30+D31+D32</f>
        <v>0</v>
      </c>
      <c r="E26" s="98">
        <f>+E27+E30+E31+E32</f>
        <v>0</v>
      </c>
    </row>
    <row r="27" spans="1:5" ht="25.5" customHeight="1" x14ac:dyDescent="0.2">
      <c r="A27" s="13" t="s">
        <v>207</v>
      </c>
      <c r="B27" s="148" t="s">
        <v>213</v>
      </c>
      <c r="C27" s="144">
        <f>+C28+C29</f>
        <v>0</v>
      </c>
      <c r="D27" s="144">
        <f>+D28+D29</f>
        <v>0</v>
      </c>
      <c r="E27" s="144">
        <f>+E28+E29</f>
        <v>0</v>
      </c>
    </row>
    <row r="28" spans="1:5" ht="12.75" customHeight="1" x14ac:dyDescent="0.2">
      <c r="A28" s="12" t="s">
        <v>208</v>
      </c>
      <c r="B28" s="149" t="s">
        <v>214</v>
      </c>
      <c r="C28" s="94"/>
      <c r="D28" s="94"/>
      <c r="E28" s="94"/>
    </row>
    <row r="29" spans="1:5" ht="14.25" customHeight="1" x14ac:dyDescent="0.2">
      <c r="A29" s="12" t="s">
        <v>209</v>
      </c>
      <c r="B29" s="149" t="s">
        <v>215</v>
      </c>
      <c r="C29" s="94"/>
      <c r="D29" s="94"/>
      <c r="E29" s="94"/>
    </row>
    <row r="30" spans="1:5" ht="13.5" customHeight="1" x14ac:dyDescent="0.2">
      <c r="A30" s="12" t="s">
        <v>210</v>
      </c>
      <c r="B30" s="149" t="s">
        <v>216</v>
      </c>
      <c r="C30" s="94"/>
      <c r="D30" s="94"/>
      <c r="E30" s="94"/>
    </row>
    <row r="31" spans="1:5" ht="14.25" customHeight="1" x14ac:dyDescent="0.2">
      <c r="A31" s="12" t="s">
        <v>211</v>
      </c>
      <c r="B31" s="149" t="s">
        <v>217</v>
      </c>
      <c r="C31" s="94"/>
      <c r="D31" s="94"/>
      <c r="E31" s="94"/>
    </row>
    <row r="32" spans="1:5" ht="15" customHeight="1" thickBot="1" x14ac:dyDescent="0.25">
      <c r="A32" s="14" t="s">
        <v>212</v>
      </c>
      <c r="B32" s="150" t="s">
        <v>218</v>
      </c>
      <c r="C32" s="96"/>
      <c r="D32" s="96"/>
      <c r="E32" s="96"/>
    </row>
    <row r="33" spans="1:5" ht="15" customHeight="1" thickBot="1" x14ac:dyDescent="0.25">
      <c r="A33" s="18" t="s">
        <v>55</v>
      </c>
      <c r="B33" s="19" t="s">
        <v>219</v>
      </c>
      <c r="C33" s="92">
        <f>SUM(C34:C43)</f>
        <v>2450000</v>
      </c>
      <c r="D33" s="92">
        <f>SUM(D34:D43)</f>
        <v>2720000</v>
      </c>
      <c r="E33" s="92" t="e">
        <f>#REF!*100/D33</f>
        <v>#REF!</v>
      </c>
    </row>
    <row r="34" spans="1:5" ht="14.25" customHeight="1" x14ac:dyDescent="0.2">
      <c r="A34" s="13" t="s">
        <v>103</v>
      </c>
      <c r="B34" s="148" t="s">
        <v>222</v>
      </c>
      <c r="C34" s="95"/>
      <c r="D34" s="95"/>
      <c r="E34" s="95"/>
    </row>
    <row r="35" spans="1:5" ht="15.75" customHeight="1" x14ac:dyDescent="0.2">
      <c r="A35" s="12" t="s">
        <v>104</v>
      </c>
      <c r="B35" s="149" t="s">
        <v>223</v>
      </c>
      <c r="C35" s="94">
        <v>2450000</v>
      </c>
      <c r="D35" s="94">
        <v>2720000</v>
      </c>
      <c r="E35" s="94"/>
    </row>
    <row r="36" spans="1:5" ht="15" customHeight="1" x14ac:dyDescent="0.2">
      <c r="A36" s="12" t="s">
        <v>105</v>
      </c>
      <c r="B36" s="149" t="s">
        <v>224</v>
      </c>
      <c r="C36" s="94"/>
      <c r="D36" s="94"/>
      <c r="E36" s="94"/>
    </row>
    <row r="37" spans="1:5" ht="17.25" customHeight="1" x14ac:dyDescent="0.2">
      <c r="A37" s="12" t="s">
        <v>143</v>
      </c>
      <c r="B37" s="149" t="s">
        <v>225</v>
      </c>
      <c r="C37" s="94"/>
      <c r="D37" s="94"/>
      <c r="E37" s="94"/>
    </row>
    <row r="38" spans="1:5" ht="15.75" customHeight="1" x14ac:dyDescent="0.2">
      <c r="A38" s="12" t="s">
        <v>144</v>
      </c>
      <c r="B38" s="149" t="s">
        <v>226</v>
      </c>
      <c r="C38" s="94"/>
      <c r="D38" s="94"/>
      <c r="E38" s="94"/>
    </row>
    <row r="39" spans="1:5" ht="14.25" customHeight="1" x14ac:dyDescent="0.2">
      <c r="A39" s="12" t="s">
        <v>145</v>
      </c>
      <c r="B39" s="149" t="s">
        <v>227</v>
      </c>
      <c r="C39" s="94"/>
      <c r="D39" s="94"/>
      <c r="E39" s="94"/>
    </row>
    <row r="40" spans="1:5" ht="12.75" customHeight="1" x14ac:dyDescent="0.2">
      <c r="A40" s="12" t="s">
        <v>146</v>
      </c>
      <c r="B40" s="149" t="s">
        <v>228</v>
      </c>
      <c r="C40" s="94"/>
      <c r="D40" s="94"/>
      <c r="E40" s="94"/>
    </row>
    <row r="41" spans="1:5" ht="11.25" customHeight="1" x14ac:dyDescent="0.2">
      <c r="A41" s="12" t="s">
        <v>147</v>
      </c>
      <c r="B41" s="149" t="s">
        <v>229</v>
      </c>
      <c r="C41" s="94"/>
      <c r="D41" s="94"/>
      <c r="E41" s="94"/>
    </row>
    <row r="42" spans="1:5" ht="12.75" customHeight="1" x14ac:dyDescent="0.2">
      <c r="A42" s="12" t="s">
        <v>220</v>
      </c>
      <c r="B42" s="149" t="s">
        <v>230</v>
      </c>
      <c r="C42" s="97"/>
      <c r="D42" s="97"/>
      <c r="E42" s="97"/>
    </row>
    <row r="43" spans="1:5" ht="14.25" customHeight="1" thickBot="1" x14ac:dyDescent="0.25">
      <c r="A43" s="14" t="s">
        <v>221</v>
      </c>
      <c r="B43" s="150" t="s">
        <v>231</v>
      </c>
      <c r="C43" s="138"/>
      <c r="D43" s="138"/>
      <c r="E43" s="138"/>
    </row>
    <row r="44" spans="1:5" ht="14.25" customHeight="1" thickBot="1" x14ac:dyDescent="0.25">
      <c r="A44" s="18" t="s">
        <v>56</v>
      </c>
      <c r="B44" s="19" t="s">
        <v>232</v>
      </c>
      <c r="C44" s="92">
        <f>SUM(C45:C49)</f>
        <v>0</v>
      </c>
      <c r="D44" s="92">
        <f>SUM(D45:D49)</f>
        <v>0</v>
      </c>
      <c r="E44" s="92">
        <f>SUM(E45:E49)</f>
        <v>0</v>
      </c>
    </row>
    <row r="45" spans="1:5" ht="14.25" customHeight="1" x14ac:dyDescent="0.2">
      <c r="A45" s="13" t="s">
        <v>106</v>
      </c>
      <c r="B45" s="148" t="s">
        <v>236</v>
      </c>
      <c r="C45" s="182"/>
      <c r="D45" s="182"/>
      <c r="E45" s="182"/>
    </row>
    <row r="46" spans="1:5" ht="12" customHeight="1" x14ac:dyDescent="0.2">
      <c r="A46" s="12" t="s">
        <v>107</v>
      </c>
      <c r="B46" s="149" t="s">
        <v>237</v>
      </c>
      <c r="C46" s="97"/>
      <c r="D46" s="97"/>
      <c r="E46" s="97"/>
    </row>
    <row r="47" spans="1:5" ht="13.5" customHeight="1" x14ac:dyDescent="0.2">
      <c r="A47" s="12" t="s">
        <v>233</v>
      </c>
      <c r="B47" s="149" t="s">
        <v>238</v>
      </c>
      <c r="C47" s="97"/>
      <c r="D47" s="97"/>
      <c r="E47" s="97"/>
    </row>
    <row r="48" spans="1:5" ht="16.5" customHeight="1" x14ac:dyDescent="0.2">
      <c r="A48" s="12" t="s">
        <v>234</v>
      </c>
      <c r="B48" s="149" t="s">
        <v>239</v>
      </c>
      <c r="C48" s="97"/>
      <c r="D48" s="97"/>
      <c r="E48" s="97"/>
    </row>
    <row r="49" spans="1:5" ht="15" customHeight="1" thickBot="1" x14ac:dyDescent="0.25">
      <c r="A49" s="14" t="s">
        <v>235</v>
      </c>
      <c r="B49" s="150" t="s">
        <v>240</v>
      </c>
      <c r="C49" s="138"/>
      <c r="D49" s="138"/>
      <c r="E49" s="138"/>
    </row>
    <row r="50" spans="1:5" ht="15.75" customHeight="1" thickBot="1" x14ac:dyDescent="0.25">
      <c r="A50" s="18" t="s">
        <v>148</v>
      </c>
      <c r="B50" s="19" t="s">
        <v>241</v>
      </c>
      <c r="C50" s="92">
        <f>SUM(C51:C53)</f>
        <v>0</v>
      </c>
      <c r="D50" s="92">
        <f>SUM(D51:D53)</f>
        <v>0</v>
      </c>
      <c r="E50" s="92">
        <f>SUM(E51:E53)</f>
        <v>0</v>
      </c>
    </row>
    <row r="51" spans="1:5" ht="13.5" customHeight="1" x14ac:dyDescent="0.2">
      <c r="A51" s="13" t="s">
        <v>108</v>
      </c>
      <c r="B51" s="148" t="s">
        <v>242</v>
      </c>
      <c r="C51" s="95"/>
      <c r="D51" s="95"/>
      <c r="E51" s="95"/>
    </row>
    <row r="52" spans="1:5" ht="15" customHeight="1" x14ac:dyDescent="0.2">
      <c r="A52" s="12" t="s">
        <v>109</v>
      </c>
      <c r="B52" s="149" t="s">
        <v>399</v>
      </c>
      <c r="C52" s="94"/>
      <c r="D52" s="94"/>
      <c r="E52" s="94"/>
    </row>
    <row r="53" spans="1:5" ht="15" customHeight="1" x14ac:dyDescent="0.2">
      <c r="A53" s="12" t="s">
        <v>245</v>
      </c>
      <c r="B53" s="149" t="s">
        <v>243</v>
      </c>
      <c r="C53" s="94"/>
      <c r="D53" s="94"/>
      <c r="E53" s="94"/>
    </row>
    <row r="54" spans="1:5" ht="15" customHeight="1" thickBot="1" x14ac:dyDescent="0.25">
      <c r="A54" s="14" t="s">
        <v>246</v>
      </c>
      <c r="B54" s="150" t="s">
        <v>244</v>
      </c>
      <c r="C54" s="96"/>
      <c r="D54" s="96"/>
      <c r="E54" s="96"/>
    </row>
    <row r="55" spans="1:5" ht="25.5" customHeight="1" thickBot="1" x14ac:dyDescent="0.25">
      <c r="A55" s="18" t="s">
        <v>58</v>
      </c>
      <c r="B55" s="87" t="s">
        <v>247</v>
      </c>
      <c r="C55" s="92">
        <f>SUM(C56:C58)</f>
        <v>0</v>
      </c>
      <c r="D55" s="92">
        <f>SUM(D56:D58)</f>
        <v>0</v>
      </c>
      <c r="E55" s="92">
        <f>SUM(E56:E58)</f>
        <v>0</v>
      </c>
    </row>
    <row r="56" spans="1:5" ht="16.5" customHeight="1" x14ac:dyDescent="0.2">
      <c r="A56" s="13" t="s">
        <v>149</v>
      </c>
      <c r="B56" s="148" t="s">
        <v>249</v>
      </c>
      <c r="C56" s="97"/>
      <c r="D56" s="97"/>
      <c r="E56" s="97"/>
    </row>
    <row r="57" spans="1:5" ht="20.25" customHeight="1" x14ac:dyDescent="0.2">
      <c r="A57" s="12" t="s">
        <v>150</v>
      </c>
      <c r="B57" s="149" t="s">
        <v>400</v>
      </c>
      <c r="C57" s="97"/>
      <c r="D57" s="97"/>
      <c r="E57" s="97"/>
    </row>
    <row r="58" spans="1:5" ht="14.25" customHeight="1" x14ac:dyDescent="0.2">
      <c r="A58" s="12" t="s">
        <v>172</v>
      </c>
      <c r="B58" s="149" t="s">
        <v>250</v>
      </c>
      <c r="C58" s="97"/>
      <c r="D58" s="97"/>
      <c r="E58" s="97"/>
    </row>
    <row r="59" spans="1:5" ht="14.25" customHeight="1" thickBot="1" x14ac:dyDescent="0.25">
      <c r="A59" s="14" t="s">
        <v>248</v>
      </c>
      <c r="B59" s="150" t="s">
        <v>251</v>
      </c>
      <c r="C59" s="97"/>
      <c r="D59" s="97"/>
      <c r="E59" s="97"/>
    </row>
    <row r="60" spans="1:5" ht="27" customHeight="1" thickBot="1" x14ac:dyDescent="0.25">
      <c r="A60" s="18" t="s">
        <v>59</v>
      </c>
      <c r="B60" s="19" t="s">
        <v>252</v>
      </c>
      <c r="C60" s="98">
        <f>+C5+C12+C19+C26+C33+C44+C50+C55</f>
        <v>2450000</v>
      </c>
      <c r="D60" s="98">
        <f>+D5+D12+D19+D26+D33+D44+D50+D55</f>
        <v>2720000</v>
      </c>
      <c r="E60" s="98" t="e">
        <f>+E5+E12+E19+E26+E33+E44+E50+E55</f>
        <v>#REF!</v>
      </c>
    </row>
    <row r="61" spans="1:5" ht="19.5" customHeight="1" thickBot="1" x14ac:dyDescent="0.25">
      <c r="A61" s="151" t="s">
        <v>253</v>
      </c>
      <c r="B61" s="87" t="s">
        <v>254</v>
      </c>
      <c r="C61" s="92">
        <f>SUM(C62:C64)</f>
        <v>0</v>
      </c>
      <c r="D61" s="92">
        <f>SUM(D62:D64)</f>
        <v>0</v>
      </c>
      <c r="E61" s="92">
        <f>SUM(E62:E64)</f>
        <v>0</v>
      </c>
    </row>
    <row r="62" spans="1:5" ht="13.5" customHeight="1" x14ac:dyDescent="0.2">
      <c r="A62" s="13" t="s">
        <v>287</v>
      </c>
      <c r="B62" s="148" t="s">
        <v>255</v>
      </c>
      <c r="C62" s="97"/>
      <c r="D62" s="97"/>
      <c r="E62" s="97"/>
    </row>
    <row r="63" spans="1:5" ht="13.5" customHeight="1" x14ac:dyDescent="0.2">
      <c r="A63" s="12" t="s">
        <v>296</v>
      </c>
      <c r="B63" s="149" t="s">
        <v>256</v>
      </c>
      <c r="C63" s="97"/>
      <c r="D63" s="97"/>
      <c r="E63" s="97"/>
    </row>
    <row r="64" spans="1:5" ht="15" customHeight="1" thickBot="1" x14ac:dyDescent="0.25">
      <c r="A64" s="14" t="s">
        <v>297</v>
      </c>
      <c r="B64" s="152" t="s">
        <v>257</v>
      </c>
      <c r="C64" s="97"/>
      <c r="D64" s="97"/>
      <c r="E64" s="97"/>
    </row>
    <row r="65" spans="1:5" ht="15.75" customHeight="1" thickBot="1" x14ac:dyDescent="0.25">
      <c r="A65" s="151" t="s">
        <v>258</v>
      </c>
      <c r="B65" s="87" t="s">
        <v>259</v>
      </c>
      <c r="C65" s="92">
        <f>SUM(C66:C69)</f>
        <v>0</v>
      </c>
      <c r="D65" s="92">
        <f>SUM(D66:D69)</f>
        <v>0</v>
      </c>
      <c r="E65" s="92">
        <f>SUM(E66:E69)</f>
        <v>0</v>
      </c>
    </row>
    <row r="66" spans="1:5" ht="15" customHeight="1" x14ac:dyDescent="0.2">
      <c r="A66" s="13" t="s">
        <v>131</v>
      </c>
      <c r="B66" s="148" t="s">
        <v>260</v>
      </c>
      <c r="C66" s="97"/>
      <c r="D66" s="97"/>
      <c r="E66" s="97"/>
    </row>
    <row r="67" spans="1:5" ht="14.25" customHeight="1" x14ac:dyDescent="0.2">
      <c r="A67" s="12" t="s">
        <v>132</v>
      </c>
      <c r="B67" s="149" t="s">
        <v>261</v>
      </c>
      <c r="C67" s="97"/>
      <c r="D67" s="97"/>
      <c r="E67" s="97"/>
    </row>
    <row r="68" spans="1:5" ht="16.5" customHeight="1" x14ac:dyDescent="0.2">
      <c r="A68" s="12" t="s">
        <v>288</v>
      </c>
      <c r="B68" s="149" t="s">
        <v>262</v>
      </c>
      <c r="C68" s="97"/>
      <c r="D68" s="97"/>
      <c r="E68" s="97"/>
    </row>
    <row r="69" spans="1:5" ht="15.75" customHeight="1" thickBot="1" x14ac:dyDescent="0.25">
      <c r="A69" s="14" t="s">
        <v>289</v>
      </c>
      <c r="B69" s="150" t="s">
        <v>263</v>
      </c>
      <c r="C69" s="97"/>
      <c r="D69" s="97"/>
      <c r="E69" s="97"/>
    </row>
    <row r="70" spans="1:5" ht="15.75" customHeight="1" thickBot="1" x14ac:dyDescent="0.25">
      <c r="A70" s="151" t="s">
        <v>264</v>
      </c>
      <c r="B70" s="87" t="s">
        <v>265</v>
      </c>
      <c r="C70" s="92">
        <f>SUM(C71:C72)</f>
        <v>0</v>
      </c>
      <c r="D70" s="92">
        <f>SUM(D71:D72)</f>
        <v>0</v>
      </c>
      <c r="E70" s="92">
        <f>SUM(E71:E72)</f>
        <v>0</v>
      </c>
    </row>
    <row r="71" spans="1:5" ht="15.75" customHeight="1" x14ac:dyDescent="0.2">
      <c r="A71" s="13" t="s">
        <v>290</v>
      </c>
      <c r="B71" s="148" t="s">
        <v>266</v>
      </c>
      <c r="C71" s="97"/>
      <c r="D71" s="97"/>
      <c r="E71" s="97"/>
    </row>
    <row r="72" spans="1:5" ht="12.75" customHeight="1" thickBot="1" x14ac:dyDescent="0.25">
      <c r="A72" s="14" t="s">
        <v>291</v>
      </c>
      <c r="B72" s="150" t="s">
        <v>267</v>
      </c>
      <c r="C72" s="97"/>
      <c r="D72" s="97"/>
      <c r="E72" s="97"/>
    </row>
    <row r="73" spans="1:5" ht="14.25" customHeight="1" thickBot="1" x14ac:dyDescent="0.25">
      <c r="A73" s="151" t="s">
        <v>268</v>
      </c>
      <c r="B73" s="87" t="s">
        <v>269</v>
      </c>
      <c r="C73" s="92">
        <f>SUM(C74:C76)</f>
        <v>0</v>
      </c>
      <c r="D73" s="92">
        <f>SUM(D74:D76)</f>
        <v>0</v>
      </c>
      <c r="E73" s="92">
        <f>SUM(E74:E76)</f>
        <v>0</v>
      </c>
    </row>
    <row r="74" spans="1:5" ht="15" customHeight="1" x14ac:dyDescent="0.2">
      <c r="A74" s="13" t="s">
        <v>292</v>
      </c>
      <c r="B74" s="148" t="s">
        <v>270</v>
      </c>
      <c r="C74" s="97"/>
      <c r="D74" s="97"/>
      <c r="E74" s="97"/>
    </row>
    <row r="75" spans="1:5" ht="13.5" customHeight="1" x14ac:dyDescent="0.2">
      <c r="A75" s="12" t="s">
        <v>293</v>
      </c>
      <c r="B75" s="149" t="s">
        <v>271</v>
      </c>
      <c r="C75" s="97"/>
      <c r="D75" s="97"/>
      <c r="E75" s="97"/>
    </row>
    <row r="76" spans="1:5" ht="15" customHeight="1" thickBot="1" x14ac:dyDescent="0.25">
      <c r="A76" s="14" t="s">
        <v>294</v>
      </c>
      <c r="B76" s="150" t="s">
        <v>272</v>
      </c>
      <c r="C76" s="97"/>
      <c r="D76" s="97"/>
      <c r="E76" s="97"/>
    </row>
    <row r="77" spans="1:5" ht="14.25" customHeight="1" thickBot="1" x14ac:dyDescent="0.25">
      <c r="A77" s="151" t="s">
        <v>273</v>
      </c>
      <c r="B77" s="87" t="s">
        <v>295</v>
      </c>
      <c r="C77" s="92">
        <f>SUM(C78:C81)</f>
        <v>0</v>
      </c>
      <c r="D77" s="92">
        <f>SUM(D78:D81)</f>
        <v>0</v>
      </c>
      <c r="E77" s="92">
        <f>SUM(E78:E81)</f>
        <v>0</v>
      </c>
    </row>
    <row r="78" spans="1:5" ht="12.75" customHeight="1" x14ac:dyDescent="0.2">
      <c r="A78" s="153" t="s">
        <v>274</v>
      </c>
      <c r="B78" s="148" t="s">
        <v>275</v>
      </c>
      <c r="C78" s="97"/>
      <c r="D78" s="97"/>
      <c r="E78" s="97"/>
    </row>
    <row r="79" spans="1:5" ht="16.5" customHeight="1" x14ac:dyDescent="0.2">
      <c r="A79" s="154" t="s">
        <v>276</v>
      </c>
      <c r="B79" s="149" t="s">
        <v>277</v>
      </c>
      <c r="C79" s="97"/>
      <c r="D79" s="97"/>
      <c r="E79" s="97"/>
    </row>
    <row r="80" spans="1:5" ht="16.5" customHeight="1" x14ac:dyDescent="0.2">
      <c r="A80" s="154" t="s">
        <v>278</v>
      </c>
      <c r="B80" s="149" t="s">
        <v>279</v>
      </c>
      <c r="C80" s="97"/>
      <c r="D80" s="97"/>
      <c r="E80" s="97"/>
    </row>
    <row r="81" spans="1:5" ht="15.75" customHeight="1" thickBot="1" x14ac:dyDescent="0.25">
      <c r="A81" s="155" t="s">
        <v>280</v>
      </c>
      <c r="B81" s="150" t="s">
        <v>281</v>
      </c>
      <c r="C81" s="97"/>
      <c r="D81" s="97"/>
      <c r="E81" s="97"/>
    </row>
    <row r="82" spans="1:5" ht="11.25" customHeight="1" thickBot="1" x14ac:dyDescent="0.25">
      <c r="A82" s="151" t="s">
        <v>282</v>
      </c>
      <c r="B82" s="87" t="s">
        <v>283</v>
      </c>
      <c r="C82" s="183"/>
      <c r="D82" s="183"/>
      <c r="E82" s="183"/>
    </row>
    <row r="83" spans="1:5" ht="16.5" customHeight="1" thickBot="1" x14ac:dyDescent="0.25">
      <c r="A83" s="151" t="s">
        <v>284</v>
      </c>
      <c r="B83" s="156" t="s">
        <v>285</v>
      </c>
      <c r="C83" s="98">
        <f>+C61+C65+C70+C73+C77+C82</f>
        <v>0</v>
      </c>
      <c r="D83" s="98">
        <f>+D61+D65+D70+D73+D77+D82</f>
        <v>0</v>
      </c>
      <c r="E83" s="98">
        <f>+E61+E65+E70+E73+E77+E82</f>
        <v>0</v>
      </c>
    </row>
    <row r="84" spans="1:5" ht="14.25" customHeight="1" thickBot="1" x14ac:dyDescent="0.25">
      <c r="A84" s="157" t="s">
        <v>298</v>
      </c>
      <c r="B84" s="158" t="s">
        <v>286</v>
      </c>
      <c r="C84" s="98">
        <v>2720000</v>
      </c>
      <c r="D84" s="98">
        <f>+D60+D83</f>
        <v>2720000</v>
      </c>
      <c r="E84" s="98" t="e">
        <f>+E60+E83</f>
        <v>#REF!</v>
      </c>
    </row>
    <row r="85" spans="1:5" ht="13.5" customHeight="1" x14ac:dyDescent="0.2">
      <c r="A85" s="3"/>
      <c r="B85" s="4"/>
      <c r="C85" s="4"/>
      <c r="D85" s="99"/>
      <c r="E85" s="99"/>
    </row>
    <row r="86" spans="1:5" ht="13.5" customHeight="1" x14ac:dyDescent="0.25">
      <c r="A86" s="1266" t="s">
        <v>79</v>
      </c>
      <c r="B86" s="1266"/>
      <c r="C86" s="1266"/>
    </row>
    <row r="87" spans="1:5" ht="14.25" customHeight="1" thickBot="1" x14ac:dyDescent="0.3">
      <c r="A87" s="1267" t="s">
        <v>134</v>
      </c>
      <c r="B87" s="1267"/>
      <c r="C87" s="602"/>
      <c r="D87" s="413"/>
      <c r="E87" s="413"/>
    </row>
    <row r="88" spans="1:5" ht="42.75" customHeight="1" thickBot="1" x14ac:dyDescent="0.25">
      <c r="A88" s="21" t="s">
        <v>98</v>
      </c>
      <c r="B88" s="22" t="s">
        <v>80</v>
      </c>
      <c r="C88" s="29" t="s">
        <v>1014</v>
      </c>
      <c r="D88" s="29" t="s">
        <v>1016</v>
      </c>
      <c r="E88" s="29" t="s">
        <v>795</v>
      </c>
    </row>
    <row r="89" spans="1:5" ht="13.5" thickBot="1" x14ac:dyDescent="0.25">
      <c r="A89" s="26">
        <v>1</v>
      </c>
      <c r="B89" s="27">
        <v>2</v>
      </c>
      <c r="C89" s="143">
        <v>3</v>
      </c>
      <c r="D89" s="143">
        <v>4</v>
      </c>
      <c r="E89" s="143">
        <v>6</v>
      </c>
    </row>
    <row r="90" spans="1:5" ht="13.5" thickBot="1" x14ac:dyDescent="0.25">
      <c r="A90" s="20" t="s">
        <v>51</v>
      </c>
      <c r="B90" s="25" t="s">
        <v>301</v>
      </c>
      <c r="C90" s="91">
        <f>SUM(C91:C95)</f>
        <v>2450000</v>
      </c>
      <c r="D90" s="91">
        <f>SUM(D91:D95)</f>
        <v>2720000</v>
      </c>
      <c r="E90" s="91" t="e">
        <f>#REF!*100/D90</f>
        <v>#REF!</v>
      </c>
    </row>
    <row r="91" spans="1:5" ht="12.75" x14ac:dyDescent="0.2">
      <c r="A91" s="15" t="s">
        <v>110</v>
      </c>
      <c r="B91" s="8" t="s">
        <v>81</v>
      </c>
      <c r="C91" s="93"/>
      <c r="D91" s="93"/>
      <c r="E91" s="93"/>
    </row>
    <row r="92" spans="1:5" ht="41.25" customHeight="1" x14ac:dyDescent="0.2">
      <c r="A92" s="12" t="s">
        <v>111</v>
      </c>
      <c r="B92" s="6" t="s">
        <v>151</v>
      </c>
      <c r="C92" s="94"/>
      <c r="D92" s="94"/>
      <c r="E92" s="94"/>
    </row>
    <row r="93" spans="1:5" ht="12.75" x14ac:dyDescent="0.2">
      <c r="A93" s="12" t="s">
        <v>112</v>
      </c>
      <c r="B93" s="6" t="s">
        <v>129</v>
      </c>
      <c r="C93" s="96"/>
      <c r="D93" s="96"/>
      <c r="E93" s="96"/>
    </row>
    <row r="94" spans="1:5" ht="17.25" customHeight="1" x14ac:dyDescent="0.2">
      <c r="A94" s="12" t="s">
        <v>113</v>
      </c>
      <c r="B94" s="9" t="s">
        <v>152</v>
      </c>
      <c r="C94" s="96"/>
      <c r="D94" s="96"/>
      <c r="E94" s="96"/>
    </row>
    <row r="95" spans="1:5" ht="13.5" customHeight="1" x14ac:dyDescent="0.2">
      <c r="A95" s="12" t="s">
        <v>121</v>
      </c>
      <c r="B95" s="6" t="s">
        <v>153</v>
      </c>
      <c r="C95" s="96">
        <v>2450000</v>
      </c>
      <c r="D95" s="96">
        <v>2720000</v>
      </c>
      <c r="E95" s="96"/>
    </row>
    <row r="96" spans="1:5" ht="13.5" customHeight="1" x14ac:dyDescent="0.2">
      <c r="A96" s="12" t="s">
        <v>114</v>
      </c>
      <c r="B96" s="6" t="s">
        <v>302</v>
      </c>
      <c r="C96" s="96"/>
      <c r="D96" s="96"/>
      <c r="E96" s="96"/>
    </row>
    <row r="97" spans="1:5" ht="14.25" customHeight="1" x14ac:dyDescent="0.2">
      <c r="A97" s="12" t="s">
        <v>115</v>
      </c>
      <c r="B97" s="52" t="s">
        <v>303</v>
      </c>
      <c r="C97" s="96"/>
      <c r="D97" s="96"/>
      <c r="E97" s="96"/>
    </row>
    <row r="98" spans="1:5" ht="13.5" customHeight="1" x14ac:dyDescent="0.2">
      <c r="A98" s="12" t="s">
        <v>122</v>
      </c>
      <c r="B98" s="53" t="s">
        <v>304</v>
      </c>
      <c r="C98" s="96"/>
      <c r="D98" s="96"/>
      <c r="E98" s="96"/>
    </row>
    <row r="99" spans="1:5" ht="13.5" customHeight="1" x14ac:dyDescent="0.2">
      <c r="A99" s="12" t="s">
        <v>123</v>
      </c>
      <c r="B99" s="53" t="s">
        <v>305</v>
      </c>
      <c r="C99" s="96"/>
      <c r="D99" s="96"/>
      <c r="E99" s="96"/>
    </row>
    <row r="100" spans="1:5" ht="12.75" customHeight="1" x14ac:dyDescent="0.2">
      <c r="A100" s="12" t="s">
        <v>124</v>
      </c>
      <c r="B100" s="52" t="s">
        <v>306</v>
      </c>
      <c r="C100" s="96">
        <v>1000000</v>
      </c>
      <c r="D100" s="96">
        <v>1000000</v>
      </c>
      <c r="E100" s="96"/>
    </row>
    <row r="101" spans="1:5" ht="12.75" x14ac:dyDescent="0.2">
      <c r="A101" s="12" t="s">
        <v>125</v>
      </c>
      <c r="B101" s="52" t="s">
        <v>307</v>
      </c>
      <c r="C101" s="96"/>
      <c r="D101" s="96"/>
      <c r="E101" s="96"/>
    </row>
    <row r="102" spans="1:5" ht="14.25" customHeight="1" x14ac:dyDescent="0.2">
      <c r="A102" s="12" t="s">
        <v>127</v>
      </c>
      <c r="B102" s="53" t="s">
        <v>308</v>
      </c>
      <c r="C102" s="96"/>
      <c r="D102" s="96"/>
      <c r="E102" s="96"/>
    </row>
    <row r="103" spans="1:5" ht="13.5" customHeight="1" x14ac:dyDescent="0.2">
      <c r="A103" s="11" t="s">
        <v>154</v>
      </c>
      <c r="B103" s="54" t="s">
        <v>837</v>
      </c>
      <c r="C103" s="96"/>
      <c r="D103" s="96"/>
      <c r="E103" s="96"/>
    </row>
    <row r="104" spans="1:5" ht="12.75" x14ac:dyDescent="0.2">
      <c r="A104" s="12" t="s">
        <v>299</v>
      </c>
      <c r="B104" s="54" t="s">
        <v>310</v>
      </c>
      <c r="C104" s="96"/>
      <c r="D104" s="96"/>
      <c r="E104" s="96"/>
    </row>
    <row r="105" spans="1:5" ht="13.5" thickBot="1" x14ac:dyDescent="0.25">
      <c r="A105" s="16" t="s">
        <v>300</v>
      </c>
      <c r="B105" s="55" t="s">
        <v>311</v>
      </c>
      <c r="C105" s="100">
        <v>1450000</v>
      </c>
      <c r="D105" s="100">
        <v>1720000</v>
      </c>
      <c r="E105" s="96"/>
    </row>
    <row r="106" spans="1:5" ht="13.5" customHeight="1" thickBot="1" x14ac:dyDescent="0.25">
      <c r="A106" s="18" t="s">
        <v>52</v>
      </c>
      <c r="B106" s="24" t="s">
        <v>312</v>
      </c>
      <c r="C106" s="92">
        <f>+C107+C109+C111</f>
        <v>0</v>
      </c>
      <c r="D106" s="92">
        <f>+D107+D109+D111</f>
        <v>0</v>
      </c>
      <c r="E106" s="92"/>
    </row>
    <row r="107" spans="1:5" ht="15" customHeight="1" x14ac:dyDescent="0.2">
      <c r="A107" s="13" t="s">
        <v>116</v>
      </c>
      <c r="B107" s="6" t="s">
        <v>171</v>
      </c>
      <c r="C107" s="95"/>
      <c r="D107" s="95"/>
      <c r="E107" s="95"/>
    </row>
    <row r="108" spans="1:5" ht="12.75" customHeight="1" x14ac:dyDescent="0.2">
      <c r="A108" s="13" t="s">
        <v>117</v>
      </c>
      <c r="B108" s="10" t="s">
        <v>316</v>
      </c>
      <c r="C108" s="95"/>
      <c r="D108" s="95"/>
      <c r="E108" s="95"/>
    </row>
    <row r="109" spans="1:5" ht="11.25" customHeight="1" x14ac:dyDescent="0.2">
      <c r="A109" s="13" t="s">
        <v>118</v>
      </c>
      <c r="B109" s="10" t="s">
        <v>155</v>
      </c>
      <c r="C109" s="94"/>
      <c r="D109" s="94"/>
      <c r="E109" s="94"/>
    </row>
    <row r="110" spans="1:5" ht="12.75" customHeight="1" x14ac:dyDescent="0.2">
      <c r="A110" s="13" t="s">
        <v>119</v>
      </c>
      <c r="B110" s="10" t="s">
        <v>317</v>
      </c>
      <c r="C110" s="85"/>
      <c r="D110" s="85"/>
      <c r="E110" s="85"/>
    </row>
    <row r="111" spans="1:5" ht="11.25" customHeight="1" x14ac:dyDescent="0.2">
      <c r="A111" s="13" t="s">
        <v>120</v>
      </c>
      <c r="B111" s="89" t="s">
        <v>173</v>
      </c>
      <c r="C111" s="85"/>
      <c r="D111" s="85"/>
      <c r="E111" s="85"/>
    </row>
    <row r="112" spans="1:5" ht="12.75" customHeight="1" x14ac:dyDescent="0.2">
      <c r="A112" s="13" t="s">
        <v>126</v>
      </c>
      <c r="B112" s="88" t="s">
        <v>401</v>
      </c>
      <c r="C112" s="85"/>
      <c r="D112" s="85"/>
      <c r="E112" s="85"/>
    </row>
    <row r="113" spans="1:5" ht="13.5" customHeight="1" x14ac:dyDescent="0.2">
      <c r="A113" s="13" t="s">
        <v>128</v>
      </c>
      <c r="B113" s="145" t="s">
        <v>322</v>
      </c>
      <c r="C113" s="85"/>
      <c r="D113" s="85"/>
      <c r="E113" s="85"/>
    </row>
    <row r="114" spans="1:5" ht="12" customHeight="1" x14ac:dyDescent="0.2">
      <c r="A114" s="13" t="s">
        <v>156</v>
      </c>
      <c r="B114" s="53" t="s">
        <v>305</v>
      </c>
      <c r="C114" s="85"/>
      <c r="D114" s="85"/>
      <c r="E114" s="85"/>
    </row>
    <row r="115" spans="1:5" ht="12" customHeight="1" x14ac:dyDescent="0.2">
      <c r="A115" s="13" t="s">
        <v>157</v>
      </c>
      <c r="B115" s="53" t="s">
        <v>321</v>
      </c>
      <c r="C115" s="85"/>
      <c r="D115" s="85"/>
      <c r="E115" s="85"/>
    </row>
    <row r="116" spans="1:5" ht="13.5" customHeight="1" x14ac:dyDescent="0.2">
      <c r="A116" s="13" t="s">
        <v>158</v>
      </c>
      <c r="B116" s="53" t="s">
        <v>320</v>
      </c>
      <c r="C116" s="85"/>
      <c r="D116" s="85"/>
      <c r="E116" s="85"/>
    </row>
    <row r="117" spans="1:5" ht="12.75" customHeight="1" x14ac:dyDescent="0.2">
      <c r="A117" s="13" t="s">
        <v>313</v>
      </c>
      <c r="B117" s="53" t="s">
        <v>308</v>
      </c>
      <c r="C117" s="85"/>
      <c r="D117" s="85"/>
      <c r="E117" s="85"/>
    </row>
    <row r="118" spans="1:5" ht="12" customHeight="1" x14ac:dyDescent="0.2">
      <c r="A118" s="13" t="s">
        <v>314</v>
      </c>
      <c r="B118" s="53" t="s">
        <v>319</v>
      </c>
      <c r="C118" s="85"/>
      <c r="D118" s="85"/>
      <c r="E118" s="85"/>
    </row>
    <row r="119" spans="1:5" ht="13.5" customHeight="1" thickBot="1" x14ac:dyDescent="0.25">
      <c r="A119" s="11" t="s">
        <v>315</v>
      </c>
      <c r="B119" s="53" t="s">
        <v>318</v>
      </c>
      <c r="C119" s="86"/>
      <c r="D119" s="86"/>
      <c r="E119" s="86"/>
    </row>
    <row r="120" spans="1:5" ht="12.75" customHeight="1" thickBot="1" x14ac:dyDescent="0.25">
      <c r="A120" s="18" t="s">
        <v>53</v>
      </c>
      <c r="B120" s="50" t="s">
        <v>323</v>
      </c>
      <c r="C120" s="92">
        <f>+C121+C122</f>
        <v>0</v>
      </c>
      <c r="D120" s="92">
        <f>+D121+D122</f>
        <v>0</v>
      </c>
      <c r="E120" s="92">
        <f>+E121+E122</f>
        <v>0</v>
      </c>
    </row>
    <row r="121" spans="1:5" ht="14.25" customHeight="1" x14ac:dyDescent="0.2">
      <c r="A121" s="13" t="s">
        <v>99</v>
      </c>
      <c r="B121" s="7" t="s">
        <v>88</v>
      </c>
      <c r="C121" s="95"/>
      <c r="D121" s="95"/>
      <c r="E121" s="95"/>
    </row>
    <row r="122" spans="1:5" ht="12" customHeight="1" thickBot="1" x14ac:dyDescent="0.25">
      <c r="A122" s="14" t="s">
        <v>100</v>
      </c>
      <c r="B122" s="10" t="s">
        <v>89</v>
      </c>
      <c r="C122" s="96"/>
      <c r="D122" s="96"/>
      <c r="E122" s="96"/>
    </row>
    <row r="123" spans="1:5" ht="12.75" customHeight="1" thickBot="1" x14ac:dyDescent="0.25">
      <c r="A123" s="18" t="s">
        <v>54</v>
      </c>
      <c r="B123" s="50" t="s">
        <v>324</v>
      </c>
      <c r="C123" s="92">
        <f>+C90+C106+C120</f>
        <v>2450000</v>
      </c>
      <c r="D123" s="92">
        <f>+D90+D106+D120</f>
        <v>2720000</v>
      </c>
      <c r="E123" s="92" t="e">
        <f>+E90+E106+E120</f>
        <v>#REF!</v>
      </c>
    </row>
    <row r="124" spans="1:5" ht="13.5" customHeight="1" thickBot="1" x14ac:dyDescent="0.25">
      <c r="A124" s="18" t="s">
        <v>55</v>
      </c>
      <c r="B124" s="50" t="s">
        <v>325</v>
      </c>
      <c r="C124" s="92">
        <f>+C125+C126+C127</f>
        <v>0</v>
      </c>
      <c r="D124" s="92">
        <f>+D125+D126+D127</f>
        <v>0</v>
      </c>
      <c r="E124" s="92">
        <f>+E125+E126+E127</f>
        <v>0</v>
      </c>
    </row>
    <row r="125" spans="1:5" ht="12.75" customHeight="1" x14ac:dyDescent="0.2">
      <c r="A125" s="13" t="s">
        <v>103</v>
      </c>
      <c r="B125" s="7" t="s">
        <v>326</v>
      </c>
      <c r="C125" s="85"/>
      <c r="D125" s="85"/>
      <c r="E125" s="85"/>
    </row>
    <row r="126" spans="1:5" ht="14.25" customHeight="1" x14ac:dyDescent="0.2">
      <c r="A126" s="13" t="s">
        <v>104</v>
      </c>
      <c r="B126" s="7" t="s">
        <v>327</v>
      </c>
      <c r="C126" s="85"/>
      <c r="D126" s="85"/>
      <c r="E126" s="85"/>
    </row>
    <row r="127" spans="1:5" ht="15" customHeight="1" thickBot="1" x14ac:dyDescent="0.25">
      <c r="A127" s="11" t="s">
        <v>105</v>
      </c>
      <c r="B127" s="5" t="s">
        <v>328</v>
      </c>
      <c r="C127" s="85"/>
      <c r="D127" s="85"/>
      <c r="E127" s="85"/>
    </row>
    <row r="128" spans="1:5" ht="14.25" customHeight="1" thickBot="1" x14ac:dyDescent="0.25">
      <c r="A128" s="18" t="s">
        <v>56</v>
      </c>
      <c r="B128" s="50" t="s">
        <v>365</v>
      </c>
      <c r="C128" s="92">
        <f>+C129+C130+C131+C132</f>
        <v>0</v>
      </c>
      <c r="D128" s="92">
        <f>+D129+D130+D131+D132</f>
        <v>0</v>
      </c>
      <c r="E128" s="92">
        <f>+E129+E130+E131+E132</f>
        <v>0</v>
      </c>
    </row>
    <row r="129" spans="1:5" ht="12.75" customHeight="1" x14ac:dyDescent="0.2">
      <c r="A129" s="13" t="s">
        <v>106</v>
      </c>
      <c r="B129" s="7" t="s">
        <v>329</v>
      </c>
      <c r="C129" s="85"/>
      <c r="D129" s="85"/>
      <c r="E129" s="85"/>
    </row>
    <row r="130" spans="1:5" ht="12.75" customHeight="1" x14ac:dyDescent="0.2">
      <c r="A130" s="13" t="s">
        <v>107</v>
      </c>
      <c r="B130" s="7" t="s">
        <v>330</v>
      </c>
      <c r="C130" s="85"/>
      <c r="D130" s="85"/>
      <c r="E130" s="85"/>
    </row>
    <row r="131" spans="1:5" ht="13.5" customHeight="1" x14ac:dyDescent="0.2">
      <c r="A131" s="13" t="s">
        <v>233</v>
      </c>
      <c r="B131" s="7" t="s">
        <v>331</v>
      </c>
      <c r="C131" s="85"/>
      <c r="D131" s="85"/>
      <c r="E131" s="85"/>
    </row>
    <row r="132" spans="1:5" ht="13.5" customHeight="1" thickBot="1" x14ac:dyDescent="0.25">
      <c r="A132" s="11" t="s">
        <v>234</v>
      </c>
      <c r="B132" s="5" t="s">
        <v>332</v>
      </c>
      <c r="C132" s="85"/>
      <c r="D132" s="85"/>
      <c r="E132" s="85"/>
    </row>
    <row r="133" spans="1:5" ht="11.25" customHeight="1" thickBot="1" x14ac:dyDescent="0.25">
      <c r="A133" s="18" t="s">
        <v>57</v>
      </c>
      <c r="B133" s="50" t="s">
        <v>333</v>
      </c>
      <c r="C133" s="98">
        <f>+C134+C135+C136+C137</f>
        <v>0</v>
      </c>
      <c r="D133" s="98">
        <f>+D134+D135+D136+D137</f>
        <v>0</v>
      </c>
      <c r="E133" s="98">
        <f>+E134+E135+E136+E137</f>
        <v>0</v>
      </c>
    </row>
    <row r="134" spans="1:5" ht="12" customHeight="1" x14ac:dyDescent="0.2">
      <c r="A134" s="13" t="s">
        <v>108</v>
      </c>
      <c r="B134" s="7" t="s">
        <v>334</v>
      </c>
      <c r="C134" s="85"/>
      <c r="D134" s="85"/>
      <c r="E134" s="85"/>
    </row>
    <row r="135" spans="1:5" ht="15" customHeight="1" x14ac:dyDescent="0.2">
      <c r="A135" s="13" t="s">
        <v>109</v>
      </c>
      <c r="B135" s="7" t="s">
        <v>344</v>
      </c>
      <c r="C135" s="85"/>
      <c r="D135" s="85"/>
      <c r="E135" s="85"/>
    </row>
    <row r="136" spans="1:5" ht="12.75" customHeight="1" x14ac:dyDescent="0.2">
      <c r="A136" s="13" t="s">
        <v>245</v>
      </c>
      <c r="B136" s="7" t="s">
        <v>335</v>
      </c>
      <c r="C136" s="85"/>
      <c r="D136" s="85"/>
      <c r="E136" s="85"/>
    </row>
    <row r="137" spans="1:5" ht="12.75" customHeight="1" thickBot="1" x14ac:dyDescent="0.25">
      <c r="A137" s="11" t="s">
        <v>246</v>
      </c>
      <c r="B137" s="5" t="s">
        <v>336</v>
      </c>
      <c r="C137" s="85"/>
      <c r="D137" s="85"/>
      <c r="E137" s="85"/>
    </row>
    <row r="138" spans="1:5" ht="12" customHeight="1" thickBot="1" x14ac:dyDescent="0.25">
      <c r="A138" s="18" t="s">
        <v>58</v>
      </c>
      <c r="B138" s="50" t="s">
        <v>337</v>
      </c>
      <c r="C138" s="101">
        <f>+C139+C140+C141+C142</f>
        <v>0</v>
      </c>
      <c r="D138" s="101">
        <f>+D139+D140+D141+D142</f>
        <v>0</v>
      </c>
      <c r="E138" s="101">
        <f>+E139+E140+E141+E142</f>
        <v>0</v>
      </c>
    </row>
    <row r="139" spans="1:5" ht="14.25" customHeight="1" x14ac:dyDescent="0.2">
      <c r="A139" s="13" t="s">
        <v>149</v>
      </c>
      <c r="B139" s="7" t="s">
        <v>338</v>
      </c>
      <c r="C139" s="85"/>
      <c r="D139" s="85"/>
      <c r="E139" s="85"/>
    </row>
    <row r="140" spans="1:5" ht="12.75" customHeight="1" x14ac:dyDescent="0.2">
      <c r="A140" s="13" t="s">
        <v>150</v>
      </c>
      <c r="B140" s="7" t="s">
        <v>339</v>
      </c>
      <c r="C140" s="85"/>
      <c r="D140" s="85"/>
      <c r="E140" s="85"/>
    </row>
    <row r="141" spans="1:5" ht="13.5" customHeight="1" x14ac:dyDescent="0.2">
      <c r="A141" s="13" t="s">
        <v>172</v>
      </c>
      <c r="B141" s="7" t="s">
        <v>340</v>
      </c>
      <c r="C141" s="85"/>
      <c r="D141" s="85"/>
      <c r="E141" s="85"/>
    </row>
    <row r="142" spans="1:5" ht="13.5" customHeight="1" thickBot="1" x14ac:dyDescent="0.25">
      <c r="A142" s="13" t="s">
        <v>248</v>
      </c>
      <c r="B142" s="7" t="s">
        <v>341</v>
      </c>
      <c r="C142" s="85"/>
      <c r="D142" s="85"/>
      <c r="E142" s="85"/>
    </row>
    <row r="143" spans="1:5" ht="12" customHeight="1" thickBot="1" x14ac:dyDescent="0.25">
      <c r="A143" s="18" t="s">
        <v>59</v>
      </c>
      <c r="B143" s="50" t="s">
        <v>342</v>
      </c>
      <c r="C143" s="159">
        <f>+C124+C128+C133+C138</f>
        <v>0</v>
      </c>
      <c r="D143" s="159">
        <f>+D124+D128+D133+D138</f>
        <v>0</v>
      </c>
      <c r="E143" s="159">
        <f>+E124+E128+E133+E138</f>
        <v>0</v>
      </c>
    </row>
    <row r="144" spans="1:5" ht="13.5" customHeight="1" thickBot="1" x14ac:dyDescent="0.25">
      <c r="A144" s="90" t="s">
        <v>60</v>
      </c>
      <c r="B144" s="135" t="s">
        <v>343</v>
      </c>
      <c r="C144" s="159">
        <f>+C123+C143</f>
        <v>2450000</v>
      </c>
      <c r="D144" s="159">
        <f>+D123+D143</f>
        <v>2720000</v>
      </c>
      <c r="E144" s="159" t="e">
        <f>+E123+E143</f>
        <v>#REF!</v>
      </c>
    </row>
    <row r="145" spans="1:5" ht="12.75" customHeight="1" x14ac:dyDescent="0.25">
      <c r="D145" s="137"/>
      <c r="E145" s="137"/>
    </row>
    <row r="146" spans="1:5" ht="14.25" customHeight="1" x14ac:dyDescent="0.25">
      <c r="A146" s="1268" t="s">
        <v>828</v>
      </c>
      <c r="B146" s="1268"/>
      <c r="C146" s="1268"/>
    </row>
    <row r="147" spans="1:5" ht="15.75" customHeight="1" thickBot="1" x14ac:dyDescent="0.25">
      <c r="A147" s="1265" t="s">
        <v>829</v>
      </c>
      <c r="B147" s="1265"/>
      <c r="C147" s="601"/>
      <c r="D147" s="599"/>
      <c r="E147" s="599"/>
    </row>
    <row r="148" spans="1:5" ht="14.25" customHeight="1" thickBot="1" x14ac:dyDescent="0.25">
      <c r="A148" s="18">
        <v>1</v>
      </c>
      <c r="B148" s="24" t="s">
        <v>830</v>
      </c>
      <c r="C148" s="261"/>
      <c r="D148" s="92">
        <f>+D60-D123</f>
        <v>0</v>
      </c>
      <c r="E148" s="1248" t="e">
        <f>+E60-E123</f>
        <v>#REF!</v>
      </c>
    </row>
    <row r="149" spans="1:5" ht="21.75" thickBot="1" x14ac:dyDescent="0.25">
      <c r="A149" s="18" t="s">
        <v>52</v>
      </c>
      <c r="B149" s="24" t="s">
        <v>831</v>
      </c>
      <c r="C149" s="261"/>
      <c r="D149" s="92">
        <f>+D83-D143</f>
        <v>0</v>
      </c>
      <c r="E149" s="1248">
        <f>+E83-E143</f>
        <v>0</v>
      </c>
    </row>
    <row r="150" spans="1:5" x14ac:dyDescent="0.25">
      <c r="A150" s="625"/>
      <c r="B150" s="626"/>
      <c r="C150" s="626"/>
    </row>
    <row r="151" spans="1:5" x14ac:dyDescent="0.25">
      <c r="C151" s="626"/>
    </row>
  </sheetData>
  <mergeCells count="6">
    <mergeCell ref="A147:B147"/>
    <mergeCell ref="A1:C1"/>
    <mergeCell ref="A2:B2"/>
    <mergeCell ref="A86:C86"/>
    <mergeCell ref="A87:B87"/>
    <mergeCell ref="A146:C146"/>
  </mergeCells>
  <pageMargins left="0" right="0" top="0.74803149606299213" bottom="0" header="0.31496062992125984" footer="0.31496062992125984"/>
  <pageSetup paperSize="9" scale="60" orientation="portrait" r:id="rId1"/>
  <headerFooter>
    <oddHeader>&amp;C                                                                                                                 1.3.melléklet a 7/2019. (IV.30.) önkormányzati rendelethez</oddHeader>
  </headerFooter>
  <rowBreaks count="1" manualBreakCount="1">
    <brk id="85" max="16383" man="1"/>
  </row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L44"/>
  <sheetViews>
    <sheetView topLeftCell="D4" zoomScaleNormal="100" workbookViewId="0">
      <selection activeCell="G42" sqref="G42"/>
    </sheetView>
  </sheetViews>
  <sheetFormatPr defaultRowHeight="12.75" x14ac:dyDescent="0.2"/>
  <cols>
    <col min="1" max="1" width="38" hidden="1" customWidth="1"/>
    <col min="2" max="2" width="19.33203125" hidden="1" customWidth="1"/>
    <col min="3" max="3" width="21.6640625" hidden="1" customWidth="1"/>
    <col min="4" max="4" width="41" customWidth="1"/>
    <col min="5" max="10" width="22" customWidth="1"/>
  </cols>
  <sheetData>
    <row r="1" spans="1:12" x14ac:dyDescent="0.2">
      <c r="A1" s="925"/>
      <c r="B1" s="925"/>
      <c r="C1" s="925"/>
      <c r="D1" s="1329" t="s">
        <v>1059</v>
      </c>
      <c r="E1" s="1329"/>
      <c r="F1" s="1329"/>
    </row>
    <row r="3" spans="1:12" x14ac:dyDescent="0.2">
      <c r="H3" t="s">
        <v>1035</v>
      </c>
    </row>
    <row r="5" spans="1:12" ht="13.5" thickBot="1" x14ac:dyDescent="0.25">
      <c r="A5" s="417"/>
      <c r="B5" s="417"/>
      <c r="C5" s="417"/>
      <c r="D5" s="417"/>
      <c r="E5" s="1330" t="s">
        <v>913</v>
      </c>
      <c r="F5" s="1330"/>
      <c r="G5" s="442"/>
      <c r="H5" s="442"/>
      <c r="I5" s="442"/>
      <c r="J5" s="442"/>
    </row>
    <row r="6" spans="1:12" x14ac:dyDescent="0.2">
      <c r="A6" s="1325" t="s">
        <v>546</v>
      </c>
      <c r="B6" s="443" t="s">
        <v>547</v>
      </c>
      <c r="C6" s="444" t="s">
        <v>548</v>
      </c>
      <c r="D6" s="1327" t="s">
        <v>546</v>
      </c>
      <c r="E6" s="443" t="s">
        <v>996</v>
      </c>
      <c r="F6" s="443" t="s">
        <v>1058</v>
      </c>
      <c r="G6" s="443" t="s">
        <v>912</v>
      </c>
      <c r="H6" s="443"/>
      <c r="I6" s="443"/>
      <c r="J6" s="443"/>
    </row>
    <row r="7" spans="1:12" ht="13.5" thickBot="1" x14ac:dyDescent="0.25">
      <c r="A7" s="1328"/>
      <c r="B7" s="445" t="s">
        <v>549</v>
      </c>
      <c r="C7" s="446" t="s">
        <v>550</v>
      </c>
      <c r="D7" s="1326"/>
      <c r="E7" s="545" t="s">
        <v>549</v>
      </c>
      <c r="F7" s="545" t="s">
        <v>549</v>
      </c>
      <c r="G7" s="545" t="s">
        <v>464</v>
      </c>
      <c r="H7" s="545" t="s">
        <v>914</v>
      </c>
      <c r="I7" s="545" t="s">
        <v>407</v>
      </c>
      <c r="J7" s="545" t="s">
        <v>408</v>
      </c>
    </row>
    <row r="8" spans="1:12" ht="25.5" x14ac:dyDescent="0.2">
      <c r="A8" s="447" t="s">
        <v>551</v>
      </c>
      <c r="B8" s="448">
        <v>1837721</v>
      </c>
      <c r="C8" s="448">
        <v>1836684</v>
      </c>
      <c r="D8" s="1103" t="s">
        <v>722</v>
      </c>
      <c r="E8" s="450">
        <v>2065383763</v>
      </c>
      <c r="F8" s="450">
        <f>G8+H8+I8+J8</f>
        <v>2186514125</v>
      </c>
      <c r="G8" s="450">
        <f>G9+G10+G11+G12</f>
        <v>2186514125</v>
      </c>
      <c r="H8" s="450"/>
      <c r="I8" s="450"/>
      <c r="J8" s="450"/>
    </row>
    <row r="9" spans="1:12" x14ac:dyDescent="0.2">
      <c r="A9" s="451" t="s">
        <v>552</v>
      </c>
      <c r="B9" s="452">
        <v>3195</v>
      </c>
      <c r="C9" s="452">
        <v>3195</v>
      </c>
      <c r="D9" s="451" t="s">
        <v>552</v>
      </c>
      <c r="E9" s="450">
        <v>32541005</v>
      </c>
      <c r="F9" s="450">
        <f t="shared" ref="E9:F21" si="0">G9+H9+I9+J9</f>
        <v>2329669</v>
      </c>
      <c r="G9" s="452">
        <v>2329669</v>
      </c>
      <c r="H9" s="452"/>
      <c r="I9" s="452"/>
      <c r="J9" s="452"/>
    </row>
    <row r="10" spans="1:12" x14ac:dyDescent="0.2">
      <c r="A10" s="451" t="s">
        <v>553</v>
      </c>
      <c r="B10" s="452">
        <v>1365700</v>
      </c>
      <c r="C10" s="452">
        <v>1365700</v>
      </c>
      <c r="D10" s="451" t="s">
        <v>553</v>
      </c>
      <c r="E10" s="450">
        <v>1567818184</v>
      </c>
      <c r="F10" s="450">
        <f t="shared" si="0"/>
        <v>1759183396</v>
      </c>
      <c r="G10" s="452">
        <v>1759183396</v>
      </c>
      <c r="H10" s="452"/>
      <c r="I10" s="452"/>
      <c r="J10" s="452"/>
    </row>
    <row r="11" spans="1:12" x14ac:dyDescent="0.2">
      <c r="A11" s="451" t="s">
        <v>554</v>
      </c>
      <c r="B11" s="452">
        <v>21295</v>
      </c>
      <c r="C11" s="452">
        <v>20000</v>
      </c>
      <c r="D11" s="451" t="s">
        <v>554</v>
      </c>
      <c r="E11" s="450">
        <v>20023200</v>
      </c>
      <c r="F11" s="450">
        <f t="shared" si="0"/>
        <v>23200</v>
      </c>
      <c r="G11" s="452">
        <v>23200</v>
      </c>
      <c r="H11" s="452"/>
      <c r="I11" s="452"/>
      <c r="J11" s="452"/>
    </row>
    <row r="12" spans="1:12" ht="13.5" thickBot="1" x14ac:dyDescent="0.25">
      <c r="A12" s="453" t="s">
        <v>555</v>
      </c>
      <c r="B12" s="452">
        <v>447531</v>
      </c>
      <c r="C12" s="454">
        <v>447789</v>
      </c>
      <c r="D12" s="451" t="s">
        <v>555</v>
      </c>
      <c r="E12" s="450">
        <v>445001374</v>
      </c>
      <c r="F12" s="450">
        <f t="shared" si="0"/>
        <v>424977860</v>
      </c>
      <c r="G12" s="452">
        <v>424977860</v>
      </c>
      <c r="H12" s="452"/>
      <c r="I12" s="452"/>
      <c r="J12" s="452"/>
      <c r="L12" s="254"/>
    </row>
    <row r="13" spans="1:12" ht="24.75" customHeight="1" x14ac:dyDescent="0.2">
      <c r="A13" s="455" t="s">
        <v>556</v>
      </c>
      <c r="B13" s="448">
        <v>150518</v>
      </c>
      <c r="C13" s="456">
        <v>154565</v>
      </c>
      <c r="D13" s="1103" t="s">
        <v>557</v>
      </c>
      <c r="E13" s="448">
        <v>296909168</v>
      </c>
      <c r="F13" s="448">
        <f t="shared" si="0"/>
        <v>3011806</v>
      </c>
      <c r="G13" s="448">
        <v>2197651</v>
      </c>
      <c r="H13" s="448"/>
      <c r="I13" s="448"/>
      <c r="J13" s="448">
        <v>814155</v>
      </c>
    </row>
    <row r="14" spans="1:12" x14ac:dyDescent="0.2">
      <c r="A14" s="457" t="s">
        <v>558</v>
      </c>
      <c r="B14" s="452">
        <v>804</v>
      </c>
      <c r="C14" s="458">
        <v>804</v>
      </c>
      <c r="D14" s="451" t="s">
        <v>558</v>
      </c>
      <c r="E14" s="450">
        <f t="shared" si="0"/>
        <v>0</v>
      </c>
      <c r="F14" s="450">
        <f t="shared" si="0"/>
        <v>0</v>
      </c>
      <c r="G14" s="452"/>
      <c r="H14" s="452"/>
      <c r="I14" s="452"/>
      <c r="J14" s="452"/>
    </row>
    <row r="15" spans="1:12" x14ac:dyDescent="0.2">
      <c r="A15" s="459" t="s">
        <v>559</v>
      </c>
      <c r="B15" s="460">
        <v>16292</v>
      </c>
      <c r="C15" s="461">
        <v>30391</v>
      </c>
      <c r="D15" s="451"/>
      <c r="E15" s="450">
        <f>F15+G15+H15+I15</f>
        <v>0</v>
      </c>
      <c r="F15" s="450">
        <f>G15+H15+I15+J15</f>
        <v>0</v>
      </c>
      <c r="G15" s="452"/>
      <c r="H15" s="452"/>
      <c r="I15" s="452"/>
      <c r="J15" s="452"/>
    </row>
    <row r="16" spans="1:12" x14ac:dyDescent="0.2">
      <c r="A16" s="457" t="s">
        <v>561</v>
      </c>
      <c r="B16" s="452">
        <v>0</v>
      </c>
      <c r="C16" s="458">
        <v>0</v>
      </c>
      <c r="D16" s="451" t="s">
        <v>560</v>
      </c>
      <c r="E16" s="450">
        <v>296165743</v>
      </c>
      <c r="F16" s="450">
        <f t="shared" si="0"/>
        <v>2197651</v>
      </c>
      <c r="G16" s="450">
        <v>2197651</v>
      </c>
      <c r="H16" s="450"/>
      <c r="I16" s="450"/>
      <c r="J16" s="450"/>
    </row>
    <row r="17" spans="1:10" ht="13.5" thickBot="1" x14ac:dyDescent="0.25">
      <c r="A17" s="457" t="s">
        <v>562</v>
      </c>
      <c r="B17" s="452">
        <v>123370</v>
      </c>
      <c r="C17" s="458">
        <v>123370</v>
      </c>
      <c r="D17" s="449" t="s">
        <v>563</v>
      </c>
      <c r="E17" s="462">
        <v>210774166</v>
      </c>
      <c r="F17" s="462">
        <f t="shared" si="0"/>
        <v>571137366</v>
      </c>
      <c r="G17" s="1047">
        <v>539577643</v>
      </c>
      <c r="H17" s="462"/>
      <c r="I17" s="462"/>
      <c r="J17" s="462">
        <v>31559723</v>
      </c>
    </row>
    <row r="18" spans="1:10" s="931" customFormat="1" ht="13.5" thickBot="1" x14ac:dyDescent="0.25">
      <c r="A18" s="927"/>
      <c r="B18" s="928"/>
      <c r="C18" s="929"/>
      <c r="D18" s="1104" t="s">
        <v>564</v>
      </c>
      <c r="E18" s="487">
        <v>24057143</v>
      </c>
      <c r="F18" s="487">
        <f>G18+H18+I18+J18</f>
        <v>293423427</v>
      </c>
      <c r="G18" s="930">
        <v>292637577</v>
      </c>
      <c r="H18" s="930">
        <v>0</v>
      </c>
      <c r="I18" s="930"/>
      <c r="J18" s="930">
        <v>785850</v>
      </c>
    </row>
    <row r="19" spans="1:10" ht="13.5" thickBot="1" x14ac:dyDescent="0.25">
      <c r="A19" s="417" t="s">
        <v>565</v>
      </c>
      <c r="B19" s="452">
        <v>10052</v>
      </c>
      <c r="C19" s="458">
        <v>0</v>
      </c>
      <c r="D19" s="1105" t="s">
        <v>727</v>
      </c>
      <c r="E19" s="487">
        <v>991948</v>
      </c>
      <c r="F19" s="487">
        <f t="shared" si="0"/>
        <v>-257202</v>
      </c>
      <c r="G19" s="930">
        <v>-257202</v>
      </c>
      <c r="H19" s="548"/>
      <c r="I19" s="548"/>
      <c r="J19" s="548"/>
    </row>
    <row r="20" spans="1:10" ht="13.5" thickBot="1" x14ac:dyDescent="0.25">
      <c r="B20" s="463"/>
      <c r="C20" s="464"/>
      <c r="D20" s="449" t="s">
        <v>566</v>
      </c>
      <c r="E20" s="487">
        <v>3415908</v>
      </c>
      <c r="F20" s="487">
        <f t="shared" si="0"/>
        <v>2493604</v>
      </c>
      <c r="G20" s="1048">
        <v>1493727</v>
      </c>
      <c r="H20" s="450">
        <v>0</v>
      </c>
      <c r="I20" s="450">
        <v>185692</v>
      </c>
      <c r="J20" s="450">
        <v>814185</v>
      </c>
    </row>
    <row r="21" spans="1:10" ht="15" thickBot="1" x14ac:dyDescent="0.25">
      <c r="A21" s="466" t="s">
        <v>567</v>
      </c>
      <c r="B21" s="467">
        <v>1988239</v>
      </c>
      <c r="C21" s="468">
        <v>1991249</v>
      </c>
      <c r="D21" s="1106" t="s">
        <v>567</v>
      </c>
      <c r="E21" s="487">
        <v>2601532096</v>
      </c>
      <c r="F21" s="487">
        <f t="shared" si="0"/>
        <v>3056323126</v>
      </c>
      <c r="G21" s="1049">
        <f>G8+G17+G18+G19+G20+G13</f>
        <v>3022163521</v>
      </c>
      <c r="H21" s="467">
        <f t="shared" ref="H21:I21" si="1">H8+H17+H18+H19+H20</f>
        <v>0</v>
      </c>
      <c r="I21" s="467">
        <f t="shared" si="1"/>
        <v>185692</v>
      </c>
      <c r="J21" s="467">
        <f>J8+J17+J18+J19+J20+J13</f>
        <v>33973913</v>
      </c>
    </row>
    <row r="22" spans="1:10" ht="15" thickBot="1" x14ac:dyDescent="0.25">
      <c r="A22" s="469"/>
      <c r="B22" s="470"/>
      <c r="C22" s="470"/>
      <c r="D22" s="469"/>
      <c r="E22" s="470"/>
      <c r="F22" s="470"/>
      <c r="G22" s="1050"/>
      <c r="H22" s="470"/>
      <c r="I22" s="470"/>
      <c r="J22" s="470"/>
    </row>
    <row r="23" spans="1:10" x14ac:dyDescent="0.2">
      <c r="A23" s="1325" t="s">
        <v>487</v>
      </c>
      <c r="B23" s="471" t="s">
        <v>568</v>
      </c>
      <c r="C23" s="1107" t="s">
        <v>548</v>
      </c>
      <c r="D23" s="1327" t="s">
        <v>487</v>
      </c>
      <c r="E23" s="443" t="s">
        <v>996</v>
      </c>
      <c r="F23" s="443" t="s">
        <v>1058</v>
      </c>
      <c r="G23" s="1051" t="s">
        <v>912</v>
      </c>
      <c r="H23" s="443"/>
      <c r="I23" s="443"/>
      <c r="J23" s="443"/>
    </row>
    <row r="24" spans="1:10" ht="13.5" thickBot="1" x14ac:dyDescent="0.25">
      <c r="A24" s="1326"/>
      <c r="B24" s="472" t="s">
        <v>549</v>
      </c>
      <c r="C24" s="1108" t="s">
        <v>550</v>
      </c>
      <c r="D24" s="1326"/>
      <c r="E24" s="545" t="s">
        <v>549</v>
      </c>
      <c r="F24" s="545" t="s">
        <v>549</v>
      </c>
      <c r="G24" s="1052" t="s">
        <v>464</v>
      </c>
      <c r="H24" s="545" t="s">
        <v>914</v>
      </c>
      <c r="I24" s="545" t="s">
        <v>407</v>
      </c>
      <c r="J24" s="545" t="s">
        <v>408</v>
      </c>
    </row>
    <row r="25" spans="1:10" x14ac:dyDescent="0.2">
      <c r="A25" s="455" t="s">
        <v>569</v>
      </c>
      <c r="B25" s="473">
        <v>1843276</v>
      </c>
      <c r="C25" s="473">
        <v>1855195</v>
      </c>
      <c r="D25" s="1114" t="s">
        <v>570</v>
      </c>
      <c r="E25" s="448">
        <v>2550444932</v>
      </c>
      <c r="F25" s="448">
        <f>G25+H25+I25+J25</f>
        <v>2914781696</v>
      </c>
      <c r="G25" s="1053">
        <v>2931371105</v>
      </c>
      <c r="H25" s="448">
        <v>-6862890</v>
      </c>
      <c r="I25" s="448">
        <v>-1968470</v>
      </c>
      <c r="J25" s="448">
        <v>-7758049</v>
      </c>
    </row>
    <row r="26" spans="1:10" x14ac:dyDescent="0.2">
      <c r="A26" s="457" t="s">
        <v>571</v>
      </c>
      <c r="B26" s="474">
        <v>1045370</v>
      </c>
      <c r="C26" s="474">
        <v>2257902</v>
      </c>
      <c r="D26" s="451" t="s">
        <v>572</v>
      </c>
      <c r="E26" s="450">
        <v>2257900656</v>
      </c>
      <c r="F26" s="450">
        <f t="shared" ref="E26:F41" si="2">G26+H26+I26+J26</f>
        <v>2257900656</v>
      </c>
      <c r="G26" s="928">
        <v>2257097322</v>
      </c>
      <c r="H26" s="452"/>
      <c r="I26" s="452"/>
      <c r="J26" s="452">
        <v>803334</v>
      </c>
    </row>
    <row r="27" spans="1:10" x14ac:dyDescent="0.2">
      <c r="A27" s="475" t="s">
        <v>573</v>
      </c>
      <c r="B27" s="476">
        <v>797906</v>
      </c>
      <c r="C27" s="477">
        <v>-402707</v>
      </c>
      <c r="D27" s="451" t="s">
        <v>574</v>
      </c>
      <c r="E27" s="450">
        <f t="shared" si="2"/>
        <v>-498772894</v>
      </c>
      <c r="F27" s="450">
        <f t="shared" si="2"/>
        <v>-249386447</v>
      </c>
      <c r="G27" s="452">
        <v>-249386447</v>
      </c>
      <c r="H27" s="452"/>
      <c r="I27" s="452"/>
      <c r="J27" s="452"/>
    </row>
    <row r="28" spans="1:10" s="931" customFormat="1" x14ac:dyDescent="0.2">
      <c r="A28" s="927" t="s">
        <v>575</v>
      </c>
      <c r="B28" s="932"/>
      <c r="C28" s="933"/>
      <c r="D28" s="934" t="s">
        <v>576</v>
      </c>
      <c r="E28" s="450">
        <v>123369321</v>
      </c>
      <c r="F28" s="450">
        <f t="shared" si="2"/>
        <v>123369321</v>
      </c>
      <c r="G28" s="928">
        <v>123369321</v>
      </c>
      <c r="H28" s="928"/>
      <c r="I28" s="928"/>
      <c r="J28" s="928"/>
    </row>
    <row r="29" spans="1:10" s="931" customFormat="1" x14ac:dyDescent="0.2">
      <c r="A29" s="935"/>
      <c r="B29" s="935"/>
      <c r="C29" s="935"/>
      <c r="D29" s="934" t="s">
        <v>577</v>
      </c>
      <c r="E29" s="450">
        <v>-115022679</v>
      </c>
      <c r="F29" s="450">
        <f t="shared" si="2"/>
        <v>767928872</v>
      </c>
      <c r="G29" s="936">
        <v>784245355</v>
      </c>
      <c r="H29" s="936">
        <v>-5122080</v>
      </c>
      <c r="I29" s="936">
        <v>-763113</v>
      </c>
      <c r="J29" s="936">
        <v>-10431290</v>
      </c>
    </row>
    <row r="30" spans="1:10" x14ac:dyDescent="0.2">
      <c r="A30" s="457"/>
      <c r="B30" s="474"/>
      <c r="C30" s="478"/>
      <c r="D30" s="451" t="s">
        <v>578</v>
      </c>
      <c r="E30" s="450">
        <f t="shared" si="2"/>
        <v>0</v>
      </c>
      <c r="F30" s="450">
        <f t="shared" si="2"/>
        <v>0</v>
      </c>
      <c r="G30" s="452"/>
      <c r="H30" s="452"/>
      <c r="I30" s="452"/>
      <c r="J30" s="452"/>
    </row>
    <row r="31" spans="1:10" ht="13.5" thickBot="1" x14ac:dyDescent="0.25">
      <c r="A31" s="255"/>
      <c r="B31" s="481"/>
      <c r="C31" s="481"/>
      <c r="D31" s="453" t="s">
        <v>579</v>
      </c>
      <c r="E31" s="462">
        <v>284197634</v>
      </c>
      <c r="F31" s="462">
        <f t="shared" si="2"/>
        <v>14969294</v>
      </c>
      <c r="G31" s="454">
        <v>16045554</v>
      </c>
      <c r="H31" s="454">
        <v>-1740810</v>
      </c>
      <c r="I31" s="454">
        <v>-1205357</v>
      </c>
      <c r="J31" s="454">
        <v>1869907</v>
      </c>
    </row>
    <row r="32" spans="1:10" x14ac:dyDescent="0.2">
      <c r="A32" s="482" t="s">
        <v>580</v>
      </c>
      <c r="B32" s="483">
        <v>132279</v>
      </c>
      <c r="C32" s="1109">
        <v>123370</v>
      </c>
      <c r="D32" s="449"/>
      <c r="E32" s="448">
        <f t="shared" si="2"/>
        <v>0</v>
      </c>
      <c r="F32" s="448">
        <f t="shared" si="2"/>
        <v>0</v>
      </c>
      <c r="G32" s="450"/>
      <c r="H32" s="450"/>
      <c r="I32" s="450"/>
      <c r="J32" s="450"/>
    </row>
    <row r="33" spans="1:10" x14ac:dyDescent="0.2">
      <c r="A33" s="479" t="s">
        <v>581</v>
      </c>
      <c r="B33" s="480">
        <v>132279</v>
      </c>
      <c r="C33" s="1110">
        <v>123370</v>
      </c>
      <c r="D33" s="451"/>
      <c r="E33" s="450">
        <f t="shared" si="2"/>
        <v>0</v>
      </c>
      <c r="F33" s="450">
        <f t="shared" si="2"/>
        <v>0</v>
      </c>
      <c r="G33" s="452"/>
      <c r="H33" s="452"/>
      <c r="I33" s="452"/>
      <c r="J33" s="452"/>
    </row>
    <row r="34" spans="1:10" ht="13.5" thickBot="1" x14ac:dyDescent="0.25">
      <c r="A34" s="484" t="s">
        <v>582</v>
      </c>
      <c r="B34" s="485"/>
      <c r="C34" s="1111"/>
      <c r="D34" s="451"/>
      <c r="E34" s="462">
        <f t="shared" si="2"/>
        <v>0</v>
      </c>
      <c r="F34" s="462">
        <f t="shared" si="2"/>
        <v>0</v>
      </c>
      <c r="G34" s="452"/>
      <c r="H34" s="452"/>
      <c r="I34" s="452"/>
      <c r="J34" s="452"/>
    </row>
    <row r="35" spans="1:10" x14ac:dyDescent="0.2">
      <c r="A35" s="455" t="s">
        <v>583</v>
      </c>
      <c r="B35" s="448">
        <v>12684</v>
      </c>
      <c r="C35" s="1112">
        <v>12684</v>
      </c>
      <c r="D35" s="1114" t="s">
        <v>584</v>
      </c>
      <c r="E35" s="448">
        <v>31076626</v>
      </c>
      <c r="F35" s="448">
        <f t="shared" si="2"/>
        <v>62959661</v>
      </c>
      <c r="G35" s="448">
        <f>G36+G37+G38</f>
        <v>30531449</v>
      </c>
      <c r="H35" s="448"/>
      <c r="I35" s="448">
        <v>387299</v>
      </c>
      <c r="J35" s="448">
        <v>32040913</v>
      </c>
    </row>
    <row r="36" spans="1:10" x14ac:dyDescent="0.2">
      <c r="A36" s="457" t="s">
        <v>585</v>
      </c>
      <c r="B36" s="452">
        <v>0</v>
      </c>
      <c r="C36" s="416">
        <v>0</v>
      </c>
      <c r="D36" s="451" t="s">
        <v>586</v>
      </c>
      <c r="E36" s="450">
        <v>262199</v>
      </c>
      <c r="F36" s="450">
        <f t="shared" si="2"/>
        <v>1289343</v>
      </c>
      <c r="G36" s="452">
        <v>420854</v>
      </c>
      <c r="H36" s="452"/>
      <c r="I36" s="452">
        <v>387299</v>
      </c>
      <c r="J36" s="452">
        <v>481190</v>
      </c>
    </row>
    <row r="37" spans="1:10" x14ac:dyDescent="0.2">
      <c r="A37" s="457" t="s">
        <v>587</v>
      </c>
      <c r="B37" s="452">
        <v>11541</v>
      </c>
      <c r="C37" s="416">
        <v>12684</v>
      </c>
      <c r="D37" s="451" t="s">
        <v>588</v>
      </c>
      <c r="E37" s="450">
        <v>14042123</v>
      </c>
      <c r="F37" s="450">
        <f t="shared" si="2"/>
        <v>15273016</v>
      </c>
      <c r="G37" s="452">
        <v>15273016</v>
      </c>
      <c r="H37" s="452"/>
      <c r="I37" s="452"/>
      <c r="J37" s="452"/>
    </row>
    <row r="38" spans="1:10" ht="13.5" thickBot="1" x14ac:dyDescent="0.25">
      <c r="A38" s="417"/>
      <c r="B38" s="452"/>
      <c r="C38" s="416"/>
      <c r="D38" s="453" t="s">
        <v>589</v>
      </c>
      <c r="E38" s="462">
        <v>16772304</v>
      </c>
      <c r="F38" s="462">
        <f t="shared" si="2"/>
        <v>46397302</v>
      </c>
      <c r="G38" s="454">
        <v>14837579</v>
      </c>
      <c r="H38" s="454"/>
      <c r="I38" s="454"/>
      <c r="J38" s="454">
        <v>31559723</v>
      </c>
    </row>
    <row r="39" spans="1:10" ht="12.75" customHeight="1" thickBot="1" x14ac:dyDescent="0.25">
      <c r="A39" s="417" t="s">
        <v>590</v>
      </c>
      <c r="B39" s="452">
        <v>1143</v>
      </c>
      <c r="C39" s="416"/>
      <c r="D39" s="1115" t="s">
        <v>726</v>
      </c>
      <c r="E39" s="448">
        <f t="shared" si="2"/>
        <v>0</v>
      </c>
      <c r="F39" s="448">
        <f t="shared" si="2"/>
        <v>0</v>
      </c>
      <c r="G39" s="486"/>
      <c r="H39" s="486"/>
      <c r="I39" s="486"/>
      <c r="J39" s="486"/>
    </row>
    <row r="40" spans="1:10" ht="12.75" customHeight="1" thickBot="1" x14ac:dyDescent="0.25">
      <c r="A40" s="417"/>
      <c r="B40" s="452"/>
      <c r="C40" s="416"/>
      <c r="D40" s="1115" t="s">
        <v>725</v>
      </c>
      <c r="E40" s="448">
        <v>13850564</v>
      </c>
      <c r="F40" s="448">
        <f t="shared" si="2"/>
        <v>6862890</v>
      </c>
      <c r="G40" s="486"/>
      <c r="H40" s="448">
        <v>6862890</v>
      </c>
      <c r="I40" s="448"/>
      <c r="J40" s="448"/>
    </row>
    <row r="41" spans="1:10" ht="14.25" customHeight="1" thickBot="1" x14ac:dyDescent="0.25">
      <c r="A41" s="457"/>
      <c r="B41" s="454"/>
      <c r="C41" s="416"/>
      <c r="D41" s="1116" t="s">
        <v>591</v>
      </c>
      <c r="E41" s="448">
        <v>6159974</v>
      </c>
      <c r="F41" s="448">
        <f t="shared" si="2"/>
        <v>71718879</v>
      </c>
      <c r="G41" s="487">
        <v>60260967</v>
      </c>
      <c r="H41" s="487"/>
      <c r="I41" s="487">
        <v>1766863</v>
      </c>
      <c r="J41" s="487">
        <v>9691049</v>
      </c>
    </row>
    <row r="42" spans="1:10" ht="13.5" thickBot="1" x14ac:dyDescent="0.25">
      <c r="A42" s="488" t="s">
        <v>592</v>
      </c>
      <c r="B42" s="487">
        <v>1988239</v>
      </c>
      <c r="C42" s="1113">
        <v>1991249</v>
      </c>
      <c r="D42" s="489" t="s">
        <v>592</v>
      </c>
      <c r="E42" s="487">
        <v>2601532096</v>
      </c>
      <c r="F42" s="487">
        <f>G42+H42+I42+J42</f>
        <v>3056323126</v>
      </c>
      <c r="G42" s="462">
        <f>G25+G35+G41+G39+G40</f>
        <v>3022163521</v>
      </c>
      <c r="H42" s="462">
        <f>H25+H35+H41+H39+H40</f>
        <v>0</v>
      </c>
      <c r="I42" s="462">
        <f>I25+I35+I41+I39+I40</f>
        <v>185692</v>
      </c>
      <c r="J42" s="462">
        <f>J25+J35+J41+J39+J40</f>
        <v>33973913</v>
      </c>
    </row>
    <row r="43" spans="1:10" x14ac:dyDescent="0.2">
      <c r="A43" s="465"/>
      <c r="B43" s="490"/>
      <c r="C43" s="490"/>
      <c r="D43" s="490"/>
      <c r="E43" s="490"/>
      <c r="F43" s="490"/>
      <c r="G43" s="490"/>
      <c r="H43" s="490"/>
      <c r="I43" s="490"/>
      <c r="J43" s="490"/>
    </row>
    <row r="44" spans="1:10" x14ac:dyDescent="0.2">
      <c r="A44" s="417"/>
      <c r="B44" s="417"/>
      <c r="C44" s="417"/>
      <c r="D44" s="417"/>
      <c r="E44" s="417"/>
      <c r="F44" s="417"/>
      <c r="G44" s="417"/>
      <c r="H44" s="417"/>
      <c r="I44" s="417"/>
      <c r="J44" s="417"/>
    </row>
  </sheetData>
  <mergeCells count="6">
    <mergeCell ref="A23:A24"/>
    <mergeCell ref="D23:D24"/>
    <mergeCell ref="A6:A7"/>
    <mergeCell ref="D6:D7"/>
    <mergeCell ref="D1:F1"/>
    <mergeCell ref="E5:F5"/>
  </mergeCells>
  <pageMargins left="0.70866141732283472" right="0.70866141732283472" top="0" bottom="0" header="0.31496062992125984" footer="0.31496062992125984"/>
  <pageSetup paperSize="9" scale="84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H45"/>
  <sheetViews>
    <sheetView zoomScaleNormal="100" workbookViewId="0">
      <selection activeCell="C26" sqref="C26"/>
    </sheetView>
  </sheetViews>
  <sheetFormatPr defaultRowHeight="12.75" x14ac:dyDescent="0.2"/>
  <cols>
    <col min="1" max="1" width="8" customWidth="1"/>
    <col min="2" max="2" width="64.33203125" customWidth="1"/>
    <col min="3" max="5" width="16.33203125" customWidth="1"/>
    <col min="6" max="6" width="19" customWidth="1"/>
    <col min="7" max="7" width="16.33203125" customWidth="1"/>
  </cols>
  <sheetData>
    <row r="1" spans="1:8" x14ac:dyDescent="0.2">
      <c r="B1" s="1331" t="s">
        <v>1036</v>
      </c>
      <c r="C1" s="1331"/>
      <c r="D1" s="1331"/>
      <c r="E1" s="1331"/>
      <c r="F1" s="1331"/>
      <c r="G1" s="1331"/>
      <c r="H1" s="1331"/>
    </row>
    <row r="4" spans="1:8" ht="14.25" customHeight="1" x14ac:dyDescent="0.2">
      <c r="B4" s="491" t="s">
        <v>684</v>
      </c>
      <c r="C4" s="491"/>
      <c r="D4" s="491"/>
      <c r="E4" s="491"/>
      <c r="F4" s="491"/>
      <c r="G4" s="492"/>
    </row>
    <row r="5" spans="1:8" ht="14.25" customHeight="1" x14ac:dyDescent="0.2">
      <c r="B5" s="491" t="s">
        <v>1038</v>
      </c>
      <c r="C5" s="491"/>
      <c r="D5" s="491"/>
      <c r="E5" s="491"/>
      <c r="F5" s="491"/>
      <c r="G5" s="492"/>
    </row>
    <row r="6" spans="1:8" ht="16.5" customHeight="1" x14ac:dyDescent="0.2">
      <c r="B6" s="491" t="s">
        <v>593</v>
      </c>
      <c r="C6" s="491"/>
      <c r="D6" s="491"/>
      <c r="E6" s="491"/>
      <c r="F6" s="491"/>
      <c r="G6" s="492"/>
    </row>
    <row r="7" spans="1:8" ht="13.5" thickBot="1" x14ac:dyDescent="0.25">
      <c r="B7" s="491"/>
      <c r="C7" s="491"/>
      <c r="D7" s="491"/>
      <c r="E7" s="491"/>
      <c r="F7" s="491"/>
      <c r="G7" s="493"/>
    </row>
    <row r="8" spans="1:8" ht="26.25" thickBot="1" x14ac:dyDescent="0.25">
      <c r="A8" s="494" t="s">
        <v>594</v>
      </c>
      <c r="B8" s="495" t="s">
        <v>92</v>
      </c>
      <c r="C8" s="495" t="s">
        <v>169</v>
      </c>
      <c r="D8" s="495" t="s">
        <v>915</v>
      </c>
      <c r="E8" s="495" t="s">
        <v>754</v>
      </c>
      <c r="F8" s="495" t="s">
        <v>408</v>
      </c>
      <c r="G8" s="939" t="s">
        <v>916</v>
      </c>
    </row>
    <row r="9" spans="1:8" ht="13.5" thickBot="1" x14ac:dyDescent="0.25">
      <c r="A9" s="496" t="s">
        <v>51</v>
      </c>
      <c r="B9" s="497" t="s">
        <v>595</v>
      </c>
      <c r="C9" s="988">
        <v>884229057</v>
      </c>
      <c r="D9" s="988">
        <v>5561505</v>
      </c>
      <c r="E9" s="988">
        <v>4778690</v>
      </c>
      <c r="F9" s="988">
        <v>81369377</v>
      </c>
      <c r="G9" s="941">
        <f>C9+D9+E9+F9</f>
        <v>975938629</v>
      </c>
    </row>
    <row r="10" spans="1:8" ht="13.5" thickBot="1" x14ac:dyDescent="0.25">
      <c r="A10" s="496" t="s">
        <v>52</v>
      </c>
      <c r="B10" s="497" t="s">
        <v>596</v>
      </c>
      <c r="C10" s="990">
        <v>820313373</v>
      </c>
      <c r="D10" s="990">
        <v>105842305</v>
      </c>
      <c r="E10" s="990">
        <v>33660716</v>
      </c>
      <c r="F10" s="990">
        <v>178753829</v>
      </c>
      <c r="G10" s="941">
        <f t="shared" ref="G10:G27" si="0">C10+D10+E10+F10</f>
        <v>1138570223</v>
      </c>
    </row>
    <row r="11" spans="1:8" ht="13.5" thickBot="1" x14ac:dyDescent="0.25">
      <c r="A11" s="498" t="s">
        <v>53</v>
      </c>
      <c r="B11" s="499" t="s">
        <v>597</v>
      </c>
      <c r="C11" s="986">
        <v>63915684</v>
      </c>
      <c r="D11" s="986">
        <v>-100280800</v>
      </c>
      <c r="E11" s="986">
        <v>-28882026</v>
      </c>
      <c r="F11" s="986">
        <v>-97384452</v>
      </c>
      <c r="G11" s="941">
        <f t="shared" si="0"/>
        <v>-162631594</v>
      </c>
    </row>
    <row r="12" spans="1:8" ht="13.5" thickBot="1" x14ac:dyDescent="0.25">
      <c r="A12" s="496" t="s">
        <v>54</v>
      </c>
      <c r="B12" s="497" t="s">
        <v>598</v>
      </c>
      <c r="C12" s="988">
        <v>1046265788</v>
      </c>
      <c r="D12" s="988">
        <v>100280800</v>
      </c>
      <c r="E12" s="988">
        <v>28882026</v>
      </c>
      <c r="F12" s="988">
        <v>97458762</v>
      </c>
      <c r="G12" s="941">
        <f t="shared" si="0"/>
        <v>1272887376</v>
      </c>
    </row>
    <row r="13" spans="1:8" ht="13.5" thickBot="1" x14ac:dyDescent="0.25">
      <c r="A13" s="496" t="s">
        <v>55</v>
      </c>
      <c r="B13" s="497" t="s">
        <v>599</v>
      </c>
      <c r="C13" s="990">
        <v>302329720</v>
      </c>
      <c r="D13" s="990"/>
      <c r="E13" s="990"/>
      <c r="F13" s="990"/>
      <c r="G13" s="941">
        <f t="shared" si="0"/>
        <v>302329720</v>
      </c>
    </row>
    <row r="14" spans="1:8" ht="13.5" thickBot="1" x14ac:dyDescent="0.25">
      <c r="A14" s="498" t="s">
        <v>56</v>
      </c>
      <c r="B14" s="499" t="s">
        <v>600</v>
      </c>
      <c r="C14" s="986">
        <v>743936068</v>
      </c>
      <c r="D14" s="986">
        <v>100280800</v>
      </c>
      <c r="E14" s="986">
        <v>28882026</v>
      </c>
      <c r="F14" s="986">
        <v>97458762</v>
      </c>
      <c r="G14" s="941">
        <f t="shared" si="0"/>
        <v>970557656</v>
      </c>
    </row>
    <row r="15" spans="1:8" ht="13.5" thickBot="1" x14ac:dyDescent="0.25">
      <c r="A15" s="498" t="s">
        <v>57</v>
      </c>
      <c r="B15" s="500" t="s">
        <v>601</v>
      </c>
      <c r="C15" s="1054">
        <f t="shared" ref="C15:E15" si="1">C11+C14</f>
        <v>807851752</v>
      </c>
      <c r="D15" s="1054">
        <f t="shared" si="1"/>
        <v>0</v>
      </c>
      <c r="E15" s="1054">
        <f t="shared" si="1"/>
        <v>0</v>
      </c>
      <c r="F15" s="1054">
        <f>F11+F14</f>
        <v>74310</v>
      </c>
      <c r="G15" s="941">
        <f t="shared" si="0"/>
        <v>807926062</v>
      </c>
    </row>
    <row r="16" spans="1:8" ht="13.5" thickBot="1" x14ac:dyDescent="0.25">
      <c r="A16" s="496" t="s">
        <v>58</v>
      </c>
      <c r="B16" s="497" t="s">
        <v>602</v>
      </c>
      <c r="C16" s="990"/>
      <c r="D16" s="990"/>
      <c r="E16" s="990"/>
      <c r="F16" s="990"/>
      <c r="G16" s="941">
        <f t="shared" si="0"/>
        <v>0</v>
      </c>
    </row>
    <row r="17" spans="1:7" ht="13.5" thickBot="1" x14ac:dyDescent="0.25">
      <c r="A17" s="496" t="s">
        <v>59</v>
      </c>
      <c r="B17" s="497" t="s">
        <v>603</v>
      </c>
      <c r="C17" s="989"/>
      <c r="D17" s="989"/>
      <c r="E17" s="989"/>
      <c r="F17" s="989"/>
      <c r="G17" s="941">
        <f t="shared" si="0"/>
        <v>0</v>
      </c>
    </row>
    <row r="18" spans="1:7" ht="13.5" thickBot="1" x14ac:dyDescent="0.25">
      <c r="A18" s="498" t="s">
        <v>60</v>
      </c>
      <c r="B18" s="499" t="s">
        <v>604</v>
      </c>
      <c r="C18" s="993"/>
      <c r="D18" s="993"/>
      <c r="E18" s="993"/>
      <c r="F18" s="993"/>
      <c r="G18" s="941">
        <f t="shared" si="0"/>
        <v>0</v>
      </c>
    </row>
    <row r="19" spans="1:7" ht="13.5" thickBot="1" x14ac:dyDescent="0.25">
      <c r="A19" s="496" t="s">
        <v>61</v>
      </c>
      <c r="B19" s="497" t="s">
        <v>605</v>
      </c>
      <c r="C19" s="990"/>
      <c r="D19" s="990"/>
      <c r="E19" s="990"/>
      <c r="F19" s="990"/>
      <c r="G19" s="941">
        <f t="shared" si="0"/>
        <v>0</v>
      </c>
    </row>
    <row r="20" spans="1:7" ht="13.5" thickBot="1" x14ac:dyDescent="0.25">
      <c r="A20" s="496" t="s">
        <v>62</v>
      </c>
      <c r="B20" s="497" t="s">
        <v>606</v>
      </c>
      <c r="C20" s="989"/>
      <c r="D20" s="989"/>
      <c r="E20" s="989"/>
      <c r="F20" s="989"/>
      <c r="G20" s="941">
        <f t="shared" si="0"/>
        <v>0</v>
      </c>
    </row>
    <row r="21" spans="1:7" ht="13.5" thickBot="1" x14ac:dyDescent="0.25">
      <c r="A21" s="498" t="s">
        <v>63</v>
      </c>
      <c r="B21" s="499" t="s">
        <v>607</v>
      </c>
      <c r="C21" s="993"/>
      <c r="D21" s="993"/>
      <c r="E21" s="993"/>
      <c r="F21" s="993"/>
      <c r="G21" s="941">
        <f t="shared" si="0"/>
        <v>0</v>
      </c>
    </row>
    <row r="22" spans="1:7" ht="13.5" thickBot="1" x14ac:dyDescent="0.25">
      <c r="A22" s="498" t="s">
        <v>64</v>
      </c>
      <c r="B22" s="500" t="s">
        <v>608</v>
      </c>
      <c r="C22" s="994"/>
      <c r="D22" s="994"/>
      <c r="E22" s="994"/>
      <c r="F22" s="994"/>
      <c r="G22" s="941">
        <f t="shared" si="0"/>
        <v>0</v>
      </c>
    </row>
    <row r="23" spans="1:7" ht="13.5" thickBot="1" x14ac:dyDescent="0.25">
      <c r="A23" s="498" t="s">
        <v>65</v>
      </c>
      <c r="B23" s="499" t="s">
        <v>609</v>
      </c>
      <c r="C23" s="986">
        <f>C15</f>
        <v>807851752</v>
      </c>
      <c r="D23" s="986"/>
      <c r="E23" s="986">
        <v>0</v>
      </c>
      <c r="F23" s="986">
        <v>74310</v>
      </c>
      <c r="G23" s="941">
        <f t="shared" si="0"/>
        <v>807926062</v>
      </c>
    </row>
    <row r="24" spans="1:7" ht="13.5" thickBot="1" x14ac:dyDescent="0.25">
      <c r="A24" s="498" t="s">
        <v>66</v>
      </c>
      <c r="B24" s="499" t="s">
        <v>917</v>
      </c>
      <c r="C24" s="986"/>
      <c r="D24" s="993"/>
      <c r="E24" s="993"/>
      <c r="F24" s="993"/>
      <c r="G24" s="941">
        <f t="shared" si="0"/>
        <v>0</v>
      </c>
    </row>
    <row r="25" spans="1:7" ht="13.5" thickBot="1" x14ac:dyDescent="0.25">
      <c r="A25" s="498" t="s">
        <v>67</v>
      </c>
      <c r="B25" s="501" t="s">
        <v>918</v>
      </c>
      <c r="C25" s="1055">
        <v>807851752</v>
      </c>
      <c r="D25" s="986"/>
      <c r="E25" s="986">
        <v>0</v>
      </c>
      <c r="F25" s="986">
        <v>74310</v>
      </c>
      <c r="G25" s="941">
        <f t="shared" si="0"/>
        <v>807926062</v>
      </c>
    </row>
    <row r="26" spans="1:7" ht="13.5" thickBot="1" x14ac:dyDescent="0.25">
      <c r="A26" s="498" t="s">
        <v>68</v>
      </c>
      <c r="B26" s="499" t="s">
        <v>919</v>
      </c>
      <c r="C26" s="986"/>
      <c r="D26" s="986"/>
      <c r="E26" s="986"/>
      <c r="F26" s="986"/>
      <c r="G26" s="941">
        <f t="shared" si="0"/>
        <v>0</v>
      </c>
    </row>
    <row r="27" spans="1:7" ht="13.5" thickBot="1" x14ac:dyDescent="0.25">
      <c r="A27" s="498" t="s">
        <v>69</v>
      </c>
      <c r="B27" s="499" t="s">
        <v>920</v>
      </c>
      <c r="C27" s="499"/>
      <c r="D27" s="499"/>
      <c r="E27" s="499"/>
      <c r="F27" s="499"/>
      <c r="G27" s="941">
        <f t="shared" si="0"/>
        <v>0</v>
      </c>
    </row>
    <row r="45" spans="4:4" x14ac:dyDescent="0.2">
      <c r="D45" s="527"/>
    </row>
  </sheetData>
  <mergeCells count="1">
    <mergeCell ref="B1:H1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L56"/>
  <sheetViews>
    <sheetView topLeftCell="A14" zoomScaleNormal="100" workbookViewId="0">
      <selection activeCell="E55" sqref="E55"/>
    </sheetView>
  </sheetViews>
  <sheetFormatPr defaultRowHeight="12.75" x14ac:dyDescent="0.2"/>
  <cols>
    <col min="1" max="1" width="6.5" customWidth="1"/>
    <col min="2" max="2" width="65.5" customWidth="1"/>
    <col min="3" max="7" width="17.83203125" customWidth="1"/>
    <col min="8" max="8" width="20.5" customWidth="1"/>
  </cols>
  <sheetData>
    <row r="1" spans="1:12" x14ac:dyDescent="0.2">
      <c r="A1" s="1334" t="s">
        <v>684</v>
      </c>
      <c r="B1" s="1334"/>
      <c r="C1" s="1335"/>
      <c r="F1" s="1331"/>
      <c r="G1" s="1331"/>
      <c r="H1" s="1331"/>
      <c r="I1" s="1331"/>
      <c r="J1" s="1331"/>
      <c r="K1" s="1331"/>
      <c r="L1" s="1331"/>
    </row>
    <row r="2" spans="1:12" x14ac:dyDescent="0.2">
      <c r="A2" s="1334" t="s">
        <v>1038</v>
      </c>
      <c r="B2" s="1334"/>
      <c r="C2" s="1335"/>
      <c r="D2" s="1331"/>
      <c r="E2" s="1331"/>
      <c r="F2" s="1331"/>
      <c r="G2" s="1331"/>
      <c r="H2" s="1331"/>
      <c r="I2" s="1331"/>
      <c r="J2" s="1331"/>
    </row>
    <row r="3" spans="1:12" x14ac:dyDescent="0.2">
      <c r="A3" s="1334" t="s">
        <v>610</v>
      </c>
      <c r="B3" s="1334"/>
      <c r="C3" s="1335"/>
    </row>
    <row r="4" spans="1:12" x14ac:dyDescent="0.2">
      <c r="A4" s="491"/>
      <c r="B4" s="491"/>
      <c r="C4" s="502"/>
      <c r="D4" s="491"/>
      <c r="E4" s="491"/>
      <c r="F4" s="491"/>
      <c r="G4" s="491"/>
      <c r="H4" s="491"/>
    </row>
    <row r="5" spans="1:12" x14ac:dyDescent="0.2">
      <c r="A5" s="491"/>
      <c r="B5" s="491"/>
      <c r="C5" s="1336"/>
      <c r="D5" s="1331" t="s">
        <v>1037</v>
      </c>
      <c r="E5" s="1331"/>
      <c r="F5" s="1331"/>
      <c r="G5" s="1331"/>
      <c r="H5" s="1331"/>
      <c r="I5" s="978"/>
      <c r="J5" s="978"/>
    </row>
    <row r="6" spans="1:12" ht="13.5" thickBot="1" x14ac:dyDescent="0.25">
      <c r="A6" s="491"/>
      <c r="B6" s="491"/>
      <c r="C6" s="1336"/>
      <c r="D6" s="491"/>
      <c r="E6" s="491"/>
      <c r="F6" s="491"/>
      <c r="G6" s="491"/>
      <c r="H6" s="491"/>
    </row>
    <row r="7" spans="1:12" ht="13.5" thickBot="1" x14ac:dyDescent="0.25">
      <c r="A7" s="491"/>
      <c r="B7" s="491"/>
      <c r="C7" s="1332" t="s">
        <v>913</v>
      </c>
      <c r="D7" s="1333"/>
    </row>
    <row r="8" spans="1:12" ht="13.5" x14ac:dyDescent="0.25">
      <c r="A8" s="503"/>
      <c r="B8" s="504"/>
      <c r="C8" s="504" t="s">
        <v>611</v>
      </c>
      <c r="D8" s="942" t="s">
        <v>612</v>
      </c>
      <c r="E8" s="504"/>
      <c r="F8" s="504"/>
      <c r="G8" s="504"/>
      <c r="H8" s="504"/>
    </row>
    <row r="9" spans="1:12" ht="13.5" x14ac:dyDescent="0.25">
      <c r="A9" s="505"/>
      <c r="B9" s="506"/>
      <c r="C9" s="506" t="s">
        <v>613</v>
      </c>
      <c r="D9" s="943" t="s">
        <v>613</v>
      </c>
      <c r="E9" s="506" t="s">
        <v>912</v>
      </c>
      <c r="F9" s="506"/>
      <c r="G9" s="506"/>
      <c r="H9" s="506"/>
    </row>
    <row r="10" spans="1:12" ht="13.5" x14ac:dyDescent="0.25">
      <c r="A10" s="507" t="s">
        <v>594</v>
      </c>
      <c r="B10" s="506" t="s">
        <v>92</v>
      </c>
      <c r="C10" s="506" t="s">
        <v>614</v>
      </c>
      <c r="D10" s="943" t="s">
        <v>614</v>
      </c>
      <c r="E10" s="506"/>
      <c r="F10" s="506"/>
      <c r="G10" s="506"/>
      <c r="H10" s="506"/>
    </row>
    <row r="11" spans="1:12" ht="13.5" x14ac:dyDescent="0.25">
      <c r="A11" s="505"/>
      <c r="B11" s="506"/>
      <c r="C11" s="506" t="s">
        <v>615</v>
      </c>
      <c r="D11" s="943" t="s">
        <v>615</v>
      </c>
      <c r="E11" s="506"/>
      <c r="F11" s="506"/>
      <c r="G11" s="506"/>
      <c r="H11" s="506"/>
    </row>
    <row r="12" spans="1:12" ht="14.25" thickBot="1" x14ac:dyDescent="0.3">
      <c r="A12" s="508"/>
      <c r="B12" s="509"/>
      <c r="C12" s="509"/>
      <c r="D12" s="944"/>
      <c r="E12" s="509" t="s">
        <v>169</v>
      </c>
      <c r="F12" s="509" t="s">
        <v>915</v>
      </c>
      <c r="G12" s="509" t="s">
        <v>754</v>
      </c>
      <c r="H12" s="509" t="s">
        <v>408</v>
      </c>
    </row>
    <row r="13" spans="1:12" ht="13.5" thickBot="1" x14ac:dyDescent="0.25">
      <c r="A13" s="510" t="s">
        <v>51</v>
      </c>
      <c r="B13" s="510" t="s">
        <v>616</v>
      </c>
      <c r="C13" s="511">
        <v>158701363</v>
      </c>
      <c r="D13" s="945">
        <f>E13+F13+G13+H13</f>
        <v>175973448</v>
      </c>
      <c r="E13" s="511">
        <v>175973448</v>
      </c>
      <c r="F13" s="511"/>
      <c r="G13" s="511"/>
      <c r="H13" s="511"/>
    </row>
    <row r="14" spans="1:12" ht="13.5" thickBot="1" x14ac:dyDescent="0.25">
      <c r="A14" s="510" t="s">
        <v>52</v>
      </c>
      <c r="B14" s="510" t="s">
        <v>617</v>
      </c>
      <c r="C14" s="511">
        <v>108939258</v>
      </c>
      <c r="D14" s="945">
        <f t="shared" ref="D14:D54" si="0">E14+F14+G14+H14</f>
        <v>109529551</v>
      </c>
      <c r="E14" s="511">
        <v>26687211</v>
      </c>
      <c r="F14" s="511">
        <v>2915810</v>
      </c>
      <c r="G14" s="511">
        <v>1895730</v>
      </c>
      <c r="H14" s="511">
        <v>78030800</v>
      </c>
    </row>
    <row r="15" spans="1:12" ht="13.5" thickBot="1" x14ac:dyDescent="0.25">
      <c r="A15" s="510" t="s">
        <v>53</v>
      </c>
      <c r="B15" s="510" t="s">
        <v>618</v>
      </c>
      <c r="C15" s="511">
        <v>0</v>
      </c>
      <c r="D15" s="945">
        <f t="shared" si="0"/>
        <v>0</v>
      </c>
      <c r="E15" s="511"/>
      <c r="F15" s="511"/>
      <c r="G15" s="511"/>
      <c r="H15" s="511"/>
    </row>
    <row r="16" spans="1:12" ht="13.5" thickBot="1" x14ac:dyDescent="0.25">
      <c r="A16" s="488" t="s">
        <v>54</v>
      </c>
      <c r="B16" s="488" t="s">
        <v>619</v>
      </c>
      <c r="C16" s="487">
        <v>267630621</v>
      </c>
      <c r="D16" s="945">
        <f t="shared" si="0"/>
        <v>285502999</v>
      </c>
      <c r="E16" s="487">
        <v>202660659</v>
      </c>
      <c r="F16" s="487">
        <v>2915810</v>
      </c>
      <c r="G16" s="487">
        <v>1895730</v>
      </c>
      <c r="H16" s="487">
        <v>78030800</v>
      </c>
    </row>
    <row r="17" spans="1:8" ht="13.5" thickBot="1" x14ac:dyDescent="0.25">
      <c r="A17" s="510" t="s">
        <v>55</v>
      </c>
      <c r="B17" s="510" t="s">
        <v>620</v>
      </c>
      <c r="C17" s="511">
        <v>0</v>
      </c>
      <c r="D17" s="945">
        <f t="shared" si="0"/>
        <v>0</v>
      </c>
      <c r="E17" s="511"/>
      <c r="F17" s="511"/>
      <c r="G17" s="511"/>
      <c r="H17" s="511"/>
    </row>
    <row r="18" spans="1:8" ht="13.5" thickBot="1" x14ac:dyDescent="0.25">
      <c r="A18" s="510" t="s">
        <v>56</v>
      </c>
      <c r="B18" s="510" t="s">
        <v>621</v>
      </c>
      <c r="C18" s="511">
        <v>0</v>
      </c>
      <c r="D18" s="945">
        <f t="shared" si="0"/>
        <v>0</v>
      </c>
      <c r="E18" s="511"/>
      <c r="F18" s="511"/>
      <c r="G18" s="511"/>
      <c r="H18" s="511"/>
    </row>
    <row r="19" spans="1:8" ht="13.5" thickBot="1" x14ac:dyDescent="0.25">
      <c r="A19" s="488" t="s">
        <v>57</v>
      </c>
      <c r="B19" s="488" t="s">
        <v>622</v>
      </c>
      <c r="C19" s="487">
        <v>0</v>
      </c>
      <c r="D19" s="945">
        <f t="shared" si="0"/>
        <v>0</v>
      </c>
      <c r="E19" s="487"/>
      <c r="F19" s="487"/>
      <c r="G19" s="487"/>
      <c r="H19" s="487"/>
    </row>
    <row r="20" spans="1:8" ht="13.5" thickBot="1" x14ac:dyDescent="0.25">
      <c r="A20" s="510" t="s">
        <v>58</v>
      </c>
      <c r="B20" s="510" t="s">
        <v>623</v>
      </c>
      <c r="C20" s="511">
        <v>584866693</v>
      </c>
      <c r="D20" s="945">
        <f t="shared" si="0"/>
        <v>625665614</v>
      </c>
      <c r="E20" s="511">
        <v>401346988</v>
      </c>
      <c r="F20" s="511">
        <v>99970800</v>
      </c>
      <c r="G20" s="511">
        <v>26963374</v>
      </c>
      <c r="H20" s="511">
        <v>97384452</v>
      </c>
    </row>
    <row r="21" spans="1:8" ht="13.5" thickBot="1" x14ac:dyDescent="0.25">
      <c r="A21" s="510" t="s">
        <v>59</v>
      </c>
      <c r="B21" s="510" t="s">
        <v>624</v>
      </c>
      <c r="C21" s="511">
        <v>42691466</v>
      </c>
      <c r="D21" s="945">
        <f t="shared" si="0"/>
        <v>24740603</v>
      </c>
      <c r="E21" s="511">
        <v>18986300</v>
      </c>
      <c r="F21" s="511">
        <v>2066093</v>
      </c>
      <c r="G21" s="511">
        <v>698390</v>
      </c>
      <c r="H21" s="511">
        <v>2989820</v>
      </c>
    </row>
    <row r="22" spans="1:8" ht="13.5" thickBot="1" x14ac:dyDescent="0.25">
      <c r="A22" s="1171"/>
      <c r="B22" s="1171" t="s">
        <v>1003</v>
      </c>
      <c r="C22" s="1172"/>
      <c r="D22" s="1173"/>
      <c r="E22" s="1172">
        <v>151129589</v>
      </c>
      <c r="F22" s="1172"/>
      <c r="G22" s="1172"/>
      <c r="H22" s="1172">
        <v>22329585</v>
      </c>
    </row>
    <row r="23" spans="1:8" ht="13.5" thickBot="1" x14ac:dyDescent="0.25">
      <c r="A23" s="510" t="s">
        <v>60</v>
      </c>
      <c r="B23" s="510" t="s">
        <v>625</v>
      </c>
      <c r="C23" s="511">
        <v>383289734</v>
      </c>
      <c r="D23" s="945">
        <f t="shared" si="0"/>
        <v>38784675</v>
      </c>
      <c r="E23" s="511">
        <v>38329852</v>
      </c>
      <c r="F23" s="511">
        <v>427902</v>
      </c>
      <c r="G23" s="511">
        <v>26918</v>
      </c>
      <c r="H23" s="511">
        <v>3</v>
      </c>
    </row>
    <row r="24" spans="1:8" ht="13.5" thickBot="1" x14ac:dyDescent="0.25">
      <c r="A24" s="488" t="s">
        <v>61</v>
      </c>
      <c r="B24" s="488" t="s">
        <v>626</v>
      </c>
      <c r="C24" s="487">
        <v>1010847893</v>
      </c>
      <c r="D24" s="945">
        <f t="shared" si="0"/>
        <v>843313990</v>
      </c>
      <c r="E24" s="487">
        <v>609792729</v>
      </c>
      <c r="F24" s="487">
        <v>102464795</v>
      </c>
      <c r="G24" s="487">
        <v>30682191</v>
      </c>
      <c r="H24" s="487">
        <v>100374275</v>
      </c>
    </row>
    <row r="25" spans="1:8" ht="13.5" thickBot="1" x14ac:dyDescent="0.25">
      <c r="A25" s="510" t="s">
        <v>62</v>
      </c>
      <c r="B25" s="510" t="s">
        <v>627</v>
      </c>
      <c r="C25" s="511">
        <v>23472032</v>
      </c>
      <c r="D25" s="945">
        <f t="shared" si="0"/>
        <v>33563536</v>
      </c>
      <c r="E25" s="511">
        <v>17787516</v>
      </c>
      <c r="F25" s="511">
        <v>1569438</v>
      </c>
      <c r="G25" s="511">
        <v>2095798</v>
      </c>
      <c r="H25" s="511">
        <v>12110784</v>
      </c>
    </row>
    <row r="26" spans="1:8" ht="13.5" thickBot="1" x14ac:dyDescent="0.25">
      <c r="A26" s="510" t="s">
        <v>63</v>
      </c>
      <c r="B26" s="510" t="s">
        <v>628</v>
      </c>
      <c r="C26" s="511">
        <v>144391103</v>
      </c>
      <c r="D26" s="945">
        <f t="shared" si="0"/>
        <v>149476465</v>
      </c>
      <c r="E26" s="511">
        <v>92283011</v>
      </c>
      <c r="F26" s="511">
        <v>15476703</v>
      </c>
      <c r="G26" s="511">
        <v>8782675</v>
      </c>
      <c r="H26" s="511">
        <v>32934076</v>
      </c>
    </row>
    <row r="27" spans="1:8" ht="13.5" thickBot="1" x14ac:dyDescent="0.25">
      <c r="A27" s="510" t="s">
        <v>64</v>
      </c>
      <c r="B27" s="510" t="s">
        <v>629</v>
      </c>
      <c r="C27" s="511">
        <v>0</v>
      </c>
      <c r="D27" s="945">
        <f t="shared" si="0"/>
        <v>2054</v>
      </c>
      <c r="E27" s="511">
        <v>2054</v>
      </c>
      <c r="F27" s="511"/>
      <c r="G27" s="511"/>
      <c r="H27" s="511"/>
    </row>
    <row r="28" spans="1:8" ht="13.5" thickBot="1" x14ac:dyDescent="0.25">
      <c r="A28" s="510" t="s">
        <v>65</v>
      </c>
      <c r="B28" s="510" t="s">
        <v>630</v>
      </c>
      <c r="C28" s="511">
        <v>0</v>
      </c>
      <c r="D28" s="945">
        <f t="shared" si="0"/>
        <v>0</v>
      </c>
      <c r="E28" s="511"/>
      <c r="F28" s="511"/>
      <c r="G28" s="511"/>
      <c r="H28" s="511"/>
    </row>
    <row r="29" spans="1:8" ht="13.5" thickBot="1" x14ac:dyDescent="0.25">
      <c r="A29" s="488" t="s">
        <v>66</v>
      </c>
      <c r="B29" s="488" t="s">
        <v>631</v>
      </c>
      <c r="C29" s="487">
        <v>165859317</v>
      </c>
      <c r="D29" s="945">
        <f t="shared" si="0"/>
        <v>183042055</v>
      </c>
      <c r="E29" s="487">
        <v>110072581</v>
      </c>
      <c r="F29" s="487">
        <v>17046141</v>
      </c>
      <c r="G29" s="487">
        <v>10878473</v>
      </c>
      <c r="H29" s="487">
        <v>45044860</v>
      </c>
    </row>
    <row r="30" spans="1:8" ht="13.5" thickBot="1" x14ac:dyDescent="0.25">
      <c r="A30" s="510" t="s">
        <v>67</v>
      </c>
      <c r="B30" s="510" t="s">
        <v>632</v>
      </c>
      <c r="C30" s="511">
        <v>166096707</v>
      </c>
      <c r="D30" s="945">
        <f t="shared" si="0"/>
        <v>201583068</v>
      </c>
      <c r="E30" s="511">
        <v>27820080</v>
      </c>
      <c r="F30" s="511">
        <v>68225764</v>
      </c>
      <c r="G30" s="511">
        <v>13244339</v>
      </c>
      <c r="H30" s="511">
        <v>92292885</v>
      </c>
    </row>
    <row r="31" spans="1:8" ht="13.5" thickBot="1" x14ac:dyDescent="0.25">
      <c r="A31" s="510" t="s">
        <v>68</v>
      </c>
      <c r="B31" s="510" t="s">
        <v>633</v>
      </c>
      <c r="C31" s="511">
        <v>34846842</v>
      </c>
      <c r="D31" s="945">
        <f t="shared" si="0"/>
        <v>40669792</v>
      </c>
      <c r="E31" s="511">
        <v>27927349</v>
      </c>
      <c r="F31" s="511">
        <v>4086640</v>
      </c>
      <c r="G31" s="511">
        <v>2597254</v>
      </c>
      <c r="H31" s="511">
        <v>6058549</v>
      </c>
    </row>
    <row r="32" spans="1:8" ht="13.5" thickBot="1" x14ac:dyDescent="0.25">
      <c r="A32" s="510" t="s">
        <v>69</v>
      </c>
      <c r="B32" s="510" t="s">
        <v>634</v>
      </c>
      <c r="C32" s="511">
        <v>55473702</v>
      </c>
      <c r="D32" s="945">
        <f t="shared" si="0"/>
        <v>49412482</v>
      </c>
      <c r="E32" s="511">
        <v>10184170</v>
      </c>
      <c r="F32" s="511">
        <v>14536686</v>
      </c>
      <c r="G32" s="511">
        <v>3160706</v>
      </c>
      <c r="H32" s="511">
        <v>21530920</v>
      </c>
    </row>
    <row r="33" spans="1:8" ht="13.5" thickBot="1" x14ac:dyDescent="0.25">
      <c r="A33" s="488" t="s">
        <v>70</v>
      </c>
      <c r="B33" s="488" t="s">
        <v>635</v>
      </c>
      <c r="C33" s="487">
        <v>256417251</v>
      </c>
      <c r="D33" s="945">
        <f t="shared" si="0"/>
        <v>291665342</v>
      </c>
      <c r="E33" s="487">
        <v>65931599</v>
      </c>
      <c r="F33" s="487">
        <v>86849090</v>
      </c>
      <c r="G33" s="487">
        <v>19002299</v>
      </c>
      <c r="H33" s="487">
        <v>119882354</v>
      </c>
    </row>
    <row r="34" spans="1:8" ht="13.5" thickBot="1" x14ac:dyDescent="0.25">
      <c r="A34" s="512" t="s">
        <v>71</v>
      </c>
      <c r="B34" s="512" t="s">
        <v>636</v>
      </c>
      <c r="C34" s="513">
        <v>74286032</v>
      </c>
      <c r="D34" s="945">
        <f t="shared" si="0"/>
        <v>71976770</v>
      </c>
      <c r="E34" s="513">
        <v>71976770</v>
      </c>
      <c r="F34" s="513"/>
      <c r="G34" s="513"/>
      <c r="H34" s="513"/>
    </row>
    <row r="35" spans="1:8" ht="13.5" thickBot="1" x14ac:dyDescent="0.25">
      <c r="A35" s="488" t="s">
        <v>72</v>
      </c>
      <c r="B35" s="488" t="s">
        <v>637</v>
      </c>
      <c r="C35" s="487">
        <v>498142705</v>
      </c>
      <c r="D35" s="945">
        <f t="shared" si="0"/>
        <v>572396697</v>
      </c>
      <c r="E35" s="487">
        <v>553657800</v>
      </c>
      <c r="F35" s="487">
        <v>3226288</v>
      </c>
      <c r="G35" s="487">
        <v>3902551</v>
      </c>
      <c r="H35" s="487">
        <v>11610058</v>
      </c>
    </row>
    <row r="36" spans="1:8" ht="13.5" thickBot="1" x14ac:dyDescent="0.25">
      <c r="A36" s="488" t="s">
        <v>73</v>
      </c>
      <c r="B36" s="488" t="s">
        <v>638</v>
      </c>
      <c r="C36" s="514">
        <v>283771209</v>
      </c>
      <c r="D36" s="945">
        <f t="shared" si="0"/>
        <v>9736125</v>
      </c>
      <c r="E36" s="514">
        <v>10814638</v>
      </c>
      <c r="F36" s="514">
        <v>-1740914</v>
      </c>
      <c r="G36" s="514">
        <v>-1205402</v>
      </c>
      <c r="H36" s="514">
        <v>1867803</v>
      </c>
    </row>
    <row r="37" spans="1:8" ht="13.5" thickBot="1" x14ac:dyDescent="0.25">
      <c r="A37" s="510" t="s">
        <v>74</v>
      </c>
      <c r="B37" s="510" t="s">
        <v>964</v>
      </c>
      <c r="C37" s="511">
        <v>28603</v>
      </c>
      <c r="D37" s="945">
        <f t="shared" si="0"/>
        <v>0</v>
      </c>
      <c r="E37" s="511"/>
      <c r="F37" s="511"/>
      <c r="G37" s="511"/>
      <c r="H37" s="511"/>
    </row>
    <row r="38" spans="1:8" ht="13.5" thickBot="1" x14ac:dyDescent="0.25">
      <c r="A38" s="510" t="s">
        <v>75</v>
      </c>
      <c r="B38" s="510" t="s">
        <v>639</v>
      </c>
      <c r="C38" s="511">
        <v>653478</v>
      </c>
      <c r="D38" s="945">
        <f t="shared" si="0"/>
        <v>5230916</v>
      </c>
      <c r="E38" s="511">
        <v>5230916</v>
      </c>
      <c r="F38" s="511"/>
      <c r="G38" s="511"/>
      <c r="H38" s="511"/>
    </row>
    <row r="39" spans="1:8" ht="13.5" thickBot="1" x14ac:dyDescent="0.25">
      <c r="A39" s="510" t="s">
        <v>76</v>
      </c>
      <c r="B39" s="510" t="s">
        <v>640</v>
      </c>
      <c r="C39" s="511">
        <v>563</v>
      </c>
      <c r="D39" s="945">
        <f t="shared" si="0"/>
        <v>0</v>
      </c>
      <c r="E39" s="511"/>
      <c r="F39" s="511"/>
      <c r="G39" s="511"/>
      <c r="H39" s="511"/>
    </row>
    <row r="40" spans="1:8" ht="13.5" thickBot="1" x14ac:dyDescent="0.25">
      <c r="A40" s="510" t="s">
        <v>77</v>
      </c>
      <c r="B40" s="515" t="s">
        <v>641</v>
      </c>
      <c r="C40" s="511">
        <v>0</v>
      </c>
      <c r="D40" s="945">
        <f t="shared" si="0"/>
        <v>0</v>
      </c>
      <c r="E40" s="511"/>
      <c r="F40" s="511"/>
      <c r="G40" s="511"/>
      <c r="H40" s="511"/>
    </row>
    <row r="41" spans="1:8" ht="13.5" thickBot="1" x14ac:dyDescent="0.25">
      <c r="A41" s="488" t="s">
        <v>78</v>
      </c>
      <c r="B41" s="488" t="s">
        <v>642</v>
      </c>
      <c r="C41" s="487">
        <v>682644</v>
      </c>
      <c r="D41" s="945">
        <f t="shared" si="0"/>
        <v>5233169</v>
      </c>
      <c r="E41" s="487">
        <v>5230916</v>
      </c>
      <c r="F41" s="487">
        <v>104</v>
      </c>
      <c r="G41" s="487">
        <v>45</v>
      </c>
      <c r="H41" s="487">
        <v>2104</v>
      </c>
    </row>
    <row r="42" spans="1:8" ht="13.5" thickBot="1" x14ac:dyDescent="0.25">
      <c r="A42" s="510" t="s">
        <v>462</v>
      </c>
      <c r="B42" s="510" t="s">
        <v>643</v>
      </c>
      <c r="C42" s="511">
        <v>0</v>
      </c>
      <c r="D42" s="945">
        <f t="shared" si="0"/>
        <v>0</v>
      </c>
      <c r="E42" s="511"/>
      <c r="F42" s="511"/>
      <c r="G42" s="511"/>
      <c r="H42" s="511"/>
    </row>
    <row r="43" spans="1:8" ht="13.5" thickBot="1" x14ac:dyDescent="0.25">
      <c r="A43" s="510" t="s">
        <v>644</v>
      </c>
      <c r="B43" s="510" t="s">
        <v>645</v>
      </c>
      <c r="C43" s="511">
        <v>0</v>
      </c>
      <c r="D43" s="945">
        <f t="shared" si="0"/>
        <v>0</v>
      </c>
      <c r="E43" s="511"/>
      <c r="F43" s="511"/>
      <c r="G43" s="511"/>
      <c r="H43" s="511"/>
    </row>
    <row r="44" spans="1:8" ht="13.5" thickBot="1" x14ac:dyDescent="0.25">
      <c r="A44" s="510" t="s">
        <v>646</v>
      </c>
      <c r="B44" s="510" t="s">
        <v>647</v>
      </c>
      <c r="C44" s="511">
        <v>258219</v>
      </c>
      <c r="D44" s="945">
        <f t="shared" si="0"/>
        <v>0</v>
      </c>
      <c r="E44" s="511"/>
      <c r="F44" s="511"/>
      <c r="G44" s="511"/>
      <c r="H44" s="511"/>
    </row>
    <row r="45" spans="1:8" ht="13.5" thickBot="1" x14ac:dyDescent="0.25">
      <c r="A45" s="510" t="s">
        <v>648</v>
      </c>
      <c r="B45" s="515" t="s">
        <v>649</v>
      </c>
      <c r="C45" s="511">
        <v>0</v>
      </c>
      <c r="D45" s="945">
        <f t="shared" si="0"/>
        <v>0</v>
      </c>
      <c r="E45" s="511"/>
      <c r="F45" s="511"/>
      <c r="G45" s="511"/>
      <c r="H45" s="511"/>
    </row>
    <row r="46" spans="1:8" ht="13.5" thickBot="1" x14ac:dyDescent="0.25">
      <c r="A46" s="488" t="s">
        <v>650</v>
      </c>
      <c r="B46" s="488" t="s">
        <v>651</v>
      </c>
      <c r="C46" s="487">
        <v>258219</v>
      </c>
      <c r="D46" s="945">
        <f t="shared" si="0"/>
        <v>0</v>
      </c>
      <c r="E46" s="487"/>
      <c r="F46" s="487"/>
      <c r="G46" s="487"/>
      <c r="H46" s="487"/>
    </row>
    <row r="47" spans="1:8" ht="13.5" thickBot="1" x14ac:dyDescent="0.25">
      <c r="A47" s="488" t="s">
        <v>652</v>
      </c>
      <c r="B47" s="488" t="s">
        <v>653</v>
      </c>
      <c r="C47" s="487">
        <v>424425</v>
      </c>
      <c r="D47" s="945">
        <f t="shared" si="0"/>
        <v>5233169</v>
      </c>
      <c r="E47" s="487">
        <v>5230916</v>
      </c>
      <c r="F47" s="487">
        <v>104</v>
      </c>
      <c r="G47" s="487">
        <v>45</v>
      </c>
      <c r="H47" s="487">
        <v>2104</v>
      </c>
    </row>
    <row r="48" spans="1:8" ht="13.5" thickBot="1" x14ac:dyDescent="0.25">
      <c r="A48" s="488" t="s">
        <v>654</v>
      </c>
      <c r="B48" s="488" t="s">
        <v>655</v>
      </c>
      <c r="C48" s="514">
        <v>0</v>
      </c>
      <c r="D48" s="945">
        <f t="shared" si="0"/>
        <v>0</v>
      </c>
      <c r="E48" s="514"/>
      <c r="F48" s="514"/>
      <c r="G48" s="514"/>
      <c r="H48" s="514"/>
    </row>
    <row r="49" spans="1:8" ht="13.5" thickBot="1" x14ac:dyDescent="0.25">
      <c r="A49" s="510" t="s">
        <v>656</v>
      </c>
      <c r="B49" s="510" t="s">
        <v>657</v>
      </c>
      <c r="C49" s="511">
        <v>0</v>
      </c>
      <c r="D49" s="945">
        <v>0</v>
      </c>
      <c r="E49" s="511"/>
      <c r="F49" s="511"/>
      <c r="G49" s="511"/>
      <c r="H49" s="511"/>
    </row>
    <row r="50" spans="1:8" ht="13.5" thickBot="1" x14ac:dyDescent="0.25">
      <c r="A50" s="510" t="s">
        <v>658</v>
      </c>
      <c r="B50" s="510" t="s">
        <v>659</v>
      </c>
      <c r="C50" s="511">
        <v>0</v>
      </c>
      <c r="D50" s="945">
        <f t="shared" si="0"/>
        <v>0</v>
      </c>
      <c r="E50" s="511"/>
      <c r="F50" s="511"/>
      <c r="G50" s="511"/>
      <c r="H50" s="511"/>
    </row>
    <row r="51" spans="1:8" ht="13.5" thickBot="1" x14ac:dyDescent="0.25">
      <c r="A51" s="488" t="s">
        <v>660</v>
      </c>
      <c r="B51" s="488" t="s">
        <v>661</v>
      </c>
      <c r="C51" s="487">
        <v>0</v>
      </c>
      <c r="D51" s="945">
        <f t="shared" si="0"/>
        <v>0</v>
      </c>
      <c r="E51" s="487"/>
      <c r="F51" s="487"/>
      <c r="G51" s="487"/>
      <c r="H51" s="487"/>
    </row>
    <row r="52" spans="1:8" ht="13.5" thickBot="1" x14ac:dyDescent="0.25">
      <c r="A52" s="488" t="s">
        <v>662</v>
      </c>
      <c r="B52" s="488" t="s">
        <v>663</v>
      </c>
      <c r="C52" s="487">
        <v>0</v>
      </c>
      <c r="D52" s="945">
        <f t="shared" si="0"/>
        <v>0</v>
      </c>
      <c r="E52" s="487"/>
      <c r="F52" s="487"/>
      <c r="G52" s="487"/>
      <c r="H52" s="487"/>
    </row>
    <row r="53" spans="1:8" ht="13.5" thickBot="1" x14ac:dyDescent="0.25">
      <c r="A53" s="488" t="s">
        <v>664</v>
      </c>
      <c r="B53" s="488" t="s">
        <v>978</v>
      </c>
      <c r="C53" s="487">
        <v>0</v>
      </c>
      <c r="D53" s="945">
        <f t="shared" si="0"/>
        <v>0</v>
      </c>
      <c r="E53" s="487"/>
      <c r="F53" s="487"/>
      <c r="G53" s="487"/>
      <c r="H53" s="487"/>
    </row>
    <row r="54" spans="1:8" ht="13.5" thickBot="1" x14ac:dyDescent="0.25">
      <c r="A54" s="488" t="s">
        <v>665</v>
      </c>
      <c r="B54" s="488" t="s">
        <v>977</v>
      </c>
      <c r="C54" s="487">
        <v>284197634</v>
      </c>
      <c r="D54" s="945">
        <f t="shared" si="0"/>
        <v>14969294</v>
      </c>
      <c r="E54" s="487">
        <v>16045554</v>
      </c>
      <c r="F54" s="487">
        <v>-1740810</v>
      </c>
      <c r="G54" s="487">
        <v>-1205357</v>
      </c>
      <c r="H54" s="487">
        <v>1869907</v>
      </c>
    </row>
    <row r="55" spans="1:8" x14ac:dyDescent="0.2">
      <c r="A55" s="502"/>
      <c r="B55" s="502"/>
      <c r="C55" s="502"/>
      <c r="D55" s="502"/>
      <c r="E55" s="502"/>
      <c r="F55" s="502"/>
      <c r="G55" s="502"/>
      <c r="H55" s="502"/>
    </row>
    <row r="56" spans="1:8" x14ac:dyDescent="0.2">
      <c r="A56" s="502"/>
      <c r="B56" s="502"/>
      <c r="C56" s="502"/>
      <c r="D56" s="502"/>
      <c r="E56" s="502"/>
      <c r="F56" s="502"/>
      <c r="G56" s="502"/>
      <c r="H56" s="502"/>
    </row>
  </sheetData>
  <mergeCells count="8">
    <mergeCell ref="C7:D7"/>
    <mergeCell ref="F1:L1"/>
    <mergeCell ref="D2:J2"/>
    <mergeCell ref="D5:H5"/>
    <mergeCell ref="A1:C1"/>
    <mergeCell ref="A2:C2"/>
    <mergeCell ref="A3:C3"/>
    <mergeCell ref="C5:C6"/>
  </mergeCells>
  <pageMargins left="0.31496062992125984" right="0.31496062992125984" top="0.74803149606299213" bottom="0.74803149606299213" header="0.31496062992125984" footer="0.31496062992125984"/>
  <pageSetup paperSize="9" scale="67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H46"/>
  <sheetViews>
    <sheetView zoomScaleNormal="100" workbookViewId="0">
      <selection activeCell="C16" sqref="C16"/>
    </sheetView>
  </sheetViews>
  <sheetFormatPr defaultRowHeight="12.75" x14ac:dyDescent="0.2"/>
  <cols>
    <col min="2" max="2" width="56.1640625" customWidth="1"/>
    <col min="3" max="5" width="16.33203125" customWidth="1"/>
    <col min="6" max="6" width="21" customWidth="1"/>
    <col min="7" max="7" width="16.33203125" customWidth="1"/>
    <col min="8" max="8" width="9.83203125" bestFit="1" customWidth="1"/>
  </cols>
  <sheetData>
    <row r="1" spans="1:8" ht="12.75" customHeight="1" x14ac:dyDescent="0.2">
      <c r="A1" s="516"/>
      <c r="B1" s="1331" t="s">
        <v>1040</v>
      </c>
      <c r="C1" s="1331"/>
      <c r="D1" s="1331"/>
      <c r="E1" s="1331"/>
      <c r="F1" s="1331"/>
      <c r="G1" s="1331"/>
      <c r="H1" s="1331"/>
    </row>
    <row r="2" spans="1:8" ht="12.75" customHeight="1" x14ac:dyDescent="0.2">
      <c r="A2" s="517"/>
      <c r="B2" s="1331"/>
      <c r="C2" s="1331"/>
      <c r="D2" s="1331"/>
      <c r="E2" s="1331"/>
      <c r="F2" s="1331"/>
      <c r="G2" s="1331"/>
      <c r="H2" s="1331"/>
    </row>
    <row r="3" spans="1:8" x14ac:dyDescent="0.2">
      <c r="A3" s="517"/>
      <c r="B3" s="518"/>
    </row>
    <row r="4" spans="1:8" x14ac:dyDescent="0.2">
      <c r="A4" s="1337" t="s">
        <v>464</v>
      </c>
      <c r="B4" s="1337"/>
      <c r="C4" s="1337"/>
      <c r="D4" s="1337"/>
      <c r="E4" s="1337"/>
      <c r="F4" s="1337"/>
      <c r="G4" s="1337"/>
    </row>
    <row r="5" spans="1:8" x14ac:dyDescent="0.2">
      <c r="A5" s="1337" t="s">
        <v>1039</v>
      </c>
      <c r="B5" s="1337"/>
      <c r="C5" s="1337"/>
      <c r="D5" s="1337"/>
      <c r="E5" s="1337"/>
      <c r="F5" s="1337"/>
      <c r="G5" s="1337"/>
    </row>
    <row r="6" spans="1:8" x14ac:dyDescent="0.2">
      <c r="A6" s="1338" t="s">
        <v>666</v>
      </c>
      <c r="B6" s="1338"/>
      <c r="C6" s="1338"/>
      <c r="D6" s="1338"/>
      <c r="E6" s="1338"/>
      <c r="F6" s="1338"/>
      <c r="G6" s="1338"/>
    </row>
    <row r="7" spans="1:8" ht="13.5" thickBot="1" x14ac:dyDescent="0.25">
      <c r="A7" s="519"/>
      <c r="B7" s="519"/>
      <c r="C7" s="491"/>
      <c r="D7" s="491"/>
      <c r="E7" s="491"/>
      <c r="F7" s="491"/>
      <c r="G7" s="493"/>
    </row>
    <row r="8" spans="1:8" ht="26.25" customHeight="1" thickBot="1" x14ac:dyDescent="0.25">
      <c r="A8" s="946" t="s">
        <v>466</v>
      </c>
      <c r="B8" s="949" t="s">
        <v>92</v>
      </c>
      <c r="C8" s="495" t="s">
        <v>169</v>
      </c>
      <c r="D8" s="495" t="s">
        <v>915</v>
      </c>
      <c r="E8" s="495" t="s">
        <v>754</v>
      </c>
      <c r="F8" s="495" t="s">
        <v>408</v>
      </c>
      <c r="G8" s="939" t="s">
        <v>916</v>
      </c>
    </row>
    <row r="9" spans="1:8" ht="15" customHeight="1" thickBot="1" x14ac:dyDescent="0.25">
      <c r="A9" s="947" t="s">
        <v>51</v>
      </c>
      <c r="B9" s="950" t="s">
        <v>667</v>
      </c>
      <c r="C9" s="497"/>
      <c r="D9" s="937"/>
      <c r="E9" s="937"/>
      <c r="F9" s="937"/>
      <c r="G9" s="941"/>
    </row>
    <row r="10" spans="1:8" ht="18" customHeight="1" thickBot="1" x14ac:dyDescent="0.25">
      <c r="A10" s="947" t="s">
        <v>52</v>
      </c>
      <c r="B10" s="950" t="s">
        <v>668</v>
      </c>
      <c r="C10" s="497"/>
      <c r="D10" s="938"/>
      <c r="E10" s="938"/>
      <c r="F10" s="938"/>
      <c r="G10" s="941"/>
    </row>
    <row r="11" spans="1:8" ht="14.25" customHeight="1" thickBot="1" x14ac:dyDescent="0.25">
      <c r="A11" s="947" t="s">
        <v>53</v>
      </c>
      <c r="B11" s="950" t="s">
        <v>669</v>
      </c>
      <c r="C11" s="991"/>
      <c r="D11" s="986"/>
      <c r="E11" s="986"/>
      <c r="F11" s="986"/>
      <c r="G11" s="941"/>
    </row>
    <row r="12" spans="1:8" ht="15.75" customHeight="1" thickBot="1" x14ac:dyDescent="0.25">
      <c r="A12" s="948" t="s">
        <v>54</v>
      </c>
      <c r="B12" s="951" t="s">
        <v>670</v>
      </c>
      <c r="C12" s="991"/>
      <c r="D12" s="988"/>
      <c r="E12" s="988"/>
      <c r="F12" s="988"/>
      <c r="G12" s="941"/>
    </row>
    <row r="13" spans="1:8" ht="13.5" customHeight="1" thickBot="1" x14ac:dyDescent="0.25">
      <c r="A13" s="947" t="s">
        <v>55</v>
      </c>
      <c r="B13" s="952" t="s">
        <v>671</v>
      </c>
      <c r="C13" s="989">
        <v>1930494845</v>
      </c>
      <c r="D13" s="990">
        <v>105532305</v>
      </c>
      <c r="E13" s="990">
        <v>33660716</v>
      </c>
      <c r="F13" s="990">
        <v>178828139</v>
      </c>
      <c r="G13" s="941"/>
    </row>
    <row r="14" spans="1:8" ht="14.25" customHeight="1" thickBot="1" x14ac:dyDescent="0.25">
      <c r="A14" s="947" t="s">
        <v>56</v>
      </c>
      <c r="B14" s="953" t="s">
        <v>672</v>
      </c>
      <c r="C14" s="991"/>
      <c r="D14" s="991">
        <v>310000</v>
      </c>
      <c r="E14" s="991"/>
      <c r="F14" s="991"/>
      <c r="G14" s="941"/>
    </row>
    <row r="15" spans="1:8" ht="15" customHeight="1" thickBot="1" x14ac:dyDescent="0.25">
      <c r="A15" s="947" t="s">
        <v>57</v>
      </c>
      <c r="B15" s="950" t="s">
        <v>673</v>
      </c>
      <c r="C15" s="991">
        <v>-1122643093</v>
      </c>
      <c r="D15" s="992">
        <v>-105842305</v>
      </c>
      <c r="E15" s="992">
        <v>-33660716</v>
      </c>
      <c r="F15" s="992">
        <v>-178753829</v>
      </c>
      <c r="G15" s="941"/>
    </row>
    <row r="16" spans="1:8" ht="15" customHeight="1" thickBot="1" x14ac:dyDescent="0.25">
      <c r="A16" s="947" t="s">
        <v>58</v>
      </c>
      <c r="B16" s="954" t="s">
        <v>674</v>
      </c>
      <c r="C16" s="989"/>
      <c r="D16" s="990"/>
      <c r="E16" s="990"/>
      <c r="F16" s="990"/>
      <c r="G16" s="941"/>
    </row>
    <row r="17" spans="1:8" ht="15" customHeight="1" thickBot="1" x14ac:dyDescent="0.25">
      <c r="A17" s="947" t="s">
        <v>59</v>
      </c>
      <c r="B17" s="954" t="s">
        <v>921</v>
      </c>
      <c r="C17" s="989"/>
      <c r="D17" s="990"/>
      <c r="E17" s="990"/>
      <c r="F17" s="990"/>
      <c r="G17" s="941"/>
    </row>
    <row r="18" spans="1:8" ht="15" customHeight="1" thickBot="1" x14ac:dyDescent="0.25">
      <c r="A18" s="947" t="s">
        <v>60</v>
      </c>
      <c r="B18" s="954" t="s">
        <v>675</v>
      </c>
      <c r="C18" s="989"/>
      <c r="D18" s="989"/>
      <c r="E18" s="989"/>
      <c r="F18" s="989"/>
      <c r="G18" s="941"/>
    </row>
    <row r="19" spans="1:8" ht="14.25" customHeight="1" thickBot="1" x14ac:dyDescent="0.25">
      <c r="A19" s="947" t="s">
        <v>61</v>
      </c>
      <c r="B19" s="954" t="s">
        <v>676</v>
      </c>
      <c r="C19" s="986"/>
      <c r="D19" s="993"/>
      <c r="E19" s="993"/>
      <c r="F19" s="993"/>
      <c r="G19" s="941"/>
    </row>
    <row r="20" spans="1:8" ht="13.5" thickBot="1" x14ac:dyDescent="0.25">
      <c r="A20" s="947" t="s">
        <v>62</v>
      </c>
      <c r="B20" s="954" t="s">
        <v>677</v>
      </c>
      <c r="C20" s="989"/>
      <c r="D20" s="990"/>
      <c r="E20" s="990"/>
      <c r="F20" s="990"/>
      <c r="G20" s="941"/>
    </row>
    <row r="21" spans="1:8" ht="13.5" thickBot="1" x14ac:dyDescent="0.25">
      <c r="A21" s="947" t="s">
        <v>63</v>
      </c>
      <c r="B21" s="954" t="s">
        <v>678</v>
      </c>
      <c r="C21" s="989"/>
      <c r="D21" s="989"/>
      <c r="E21" s="989"/>
      <c r="F21" s="989"/>
      <c r="G21" s="941"/>
    </row>
    <row r="22" spans="1:8" ht="13.5" thickBot="1" x14ac:dyDescent="0.25">
      <c r="A22" s="948" t="s">
        <v>64</v>
      </c>
      <c r="B22" s="951" t="s">
        <v>945</v>
      </c>
      <c r="C22" s="986"/>
      <c r="D22" s="993"/>
      <c r="E22" s="993"/>
      <c r="F22" s="993"/>
      <c r="G22" s="941"/>
      <c r="H22" s="254"/>
    </row>
    <row r="23" spans="1:8" ht="13.5" customHeight="1" thickBot="1" x14ac:dyDescent="0.25">
      <c r="A23" s="947" t="s">
        <v>65</v>
      </c>
      <c r="B23" s="950" t="s">
        <v>679</v>
      </c>
      <c r="C23" s="987"/>
      <c r="D23" s="994"/>
      <c r="E23" s="994"/>
      <c r="F23" s="994"/>
      <c r="G23" s="941"/>
    </row>
    <row r="24" spans="1:8" ht="13.5" customHeight="1" thickBot="1" x14ac:dyDescent="0.25">
      <c r="A24" s="947" t="s">
        <v>66</v>
      </c>
      <c r="B24" s="950" t="s">
        <v>680</v>
      </c>
      <c r="C24" s="986"/>
      <c r="D24" s="986"/>
      <c r="E24" s="986"/>
      <c r="F24" s="986"/>
      <c r="G24" s="941"/>
    </row>
    <row r="25" spans="1:8" ht="13.5" customHeight="1" thickBot="1" x14ac:dyDescent="0.25">
      <c r="A25" s="947" t="s">
        <v>67</v>
      </c>
      <c r="B25" s="950" t="s">
        <v>681</v>
      </c>
      <c r="C25" s="986"/>
      <c r="D25" s="993"/>
      <c r="E25" s="993"/>
      <c r="F25" s="993"/>
      <c r="G25" s="941"/>
    </row>
    <row r="26" spans="1:8" ht="13.5" thickBot="1" x14ac:dyDescent="0.25">
      <c r="A26" s="947" t="s">
        <v>68</v>
      </c>
      <c r="B26" s="951" t="s">
        <v>944</v>
      </c>
      <c r="C26" s="991">
        <f>C13+C15</f>
        <v>807851752</v>
      </c>
      <c r="D26" s="991">
        <f>D13+D14+D15</f>
        <v>0</v>
      </c>
      <c r="E26" s="991">
        <f>E13+E15</f>
        <v>0</v>
      </c>
      <c r="F26" s="991">
        <f>F13+F15</f>
        <v>74310</v>
      </c>
      <c r="G26" s="1090">
        <f>C26+D26+E26+F26</f>
        <v>807926062</v>
      </c>
    </row>
    <row r="27" spans="1:8" ht="13.5" thickBot="1" x14ac:dyDescent="0.25">
      <c r="A27" s="947" t="s">
        <v>69</v>
      </c>
      <c r="B27" s="954" t="s">
        <v>682</v>
      </c>
      <c r="C27" s="986"/>
      <c r="D27" s="986"/>
      <c r="E27" s="986"/>
      <c r="F27" s="986"/>
      <c r="G27" s="941"/>
    </row>
    <row r="28" spans="1:8" x14ac:dyDescent="0.2">
      <c r="C28" s="955"/>
      <c r="D28" s="955"/>
      <c r="E28" s="955"/>
      <c r="F28" s="955"/>
      <c r="G28" s="956"/>
    </row>
    <row r="46" spans="4:4" x14ac:dyDescent="0.2">
      <c r="D46" s="527"/>
    </row>
  </sheetData>
  <mergeCells count="5">
    <mergeCell ref="A4:G4"/>
    <mergeCell ref="A5:G5"/>
    <mergeCell ref="A6:G6"/>
    <mergeCell ref="B1:H1"/>
    <mergeCell ref="B2:H2"/>
  </mergeCells>
  <pageMargins left="0.7" right="0.7" top="0.75" bottom="0.75" header="0.3" footer="0.3"/>
  <pageSetup paperSize="9" scale="60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Munka3">
    <tabColor rgb="FF92D050"/>
    <pageSetUpPr fitToPage="1"/>
  </sheetPr>
  <dimension ref="A2:M45"/>
  <sheetViews>
    <sheetView zoomScaleNormal="100" workbookViewId="0">
      <selection activeCell="E44" sqref="E44:K44"/>
    </sheetView>
  </sheetViews>
  <sheetFormatPr defaultRowHeight="12.75" x14ac:dyDescent="0.2"/>
  <cols>
    <col min="1" max="1" width="23.33203125" customWidth="1"/>
    <col min="2" max="2" width="14.33203125" customWidth="1"/>
    <col min="3" max="3" width="12.33203125" customWidth="1"/>
    <col min="4" max="4" width="11.1640625" customWidth="1"/>
    <col min="5" max="5" width="13.33203125" bestFit="1" customWidth="1"/>
    <col min="6" max="6" width="11.6640625" customWidth="1"/>
    <col min="7" max="7" width="11.83203125" customWidth="1"/>
    <col min="8" max="8" width="13.33203125" bestFit="1" customWidth="1"/>
    <col min="9" max="9" width="11.6640625" bestFit="1" customWidth="1"/>
    <col min="10" max="10" width="9.5" bestFit="1" customWidth="1"/>
    <col min="11" max="11" width="13.33203125" bestFit="1" customWidth="1"/>
    <col min="12" max="12" width="11.6640625" bestFit="1" customWidth="1"/>
    <col min="13" max="13" width="9.5" bestFit="1" customWidth="1"/>
  </cols>
  <sheetData>
    <row r="2" spans="1:13" ht="15.75" x14ac:dyDescent="0.25">
      <c r="A2" s="605"/>
      <c r="B2" s="605"/>
      <c r="C2" s="605"/>
      <c r="D2" s="605"/>
      <c r="E2" s="1342"/>
      <c r="F2" s="1331"/>
      <c r="G2" s="1331" t="s">
        <v>1041</v>
      </c>
      <c r="H2" s="1331"/>
      <c r="I2" s="1331"/>
      <c r="J2" s="1331"/>
      <c r="K2" s="1331"/>
      <c r="L2" s="1331"/>
      <c r="M2" s="1331"/>
    </row>
    <row r="3" spans="1:13" ht="13.5" thickBot="1" x14ac:dyDescent="0.25">
      <c r="A3" s="1341"/>
      <c r="B3" s="1341"/>
      <c r="C3" s="416"/>
      <c r="D3" s="417"/>
      <c r="E3" s="416"/>
      <c r="F3" s="854"/>
      <c r="G3" s="547"/>
      <c r="H3" s="416"/>
      <c r="J3" s="547"/>
    </row>
    <row r="4" spans="1:13" x14ac:dyDescent="0.2">
      <c r="A4" s="1058" t="s">
        <v>21</v>
      </c>
      <c r="B4" s="1059"/>
      <c r="C4" s="1060" t="s">
        <v>22</v>
      </c>
      <c r="D4" s="1061"/>
      <c r="E4" s="1062"/>
      <c r="F4" s="1060" t="s">
        <v>23</v>
      </c>
      <c r="G4" s="1061"/>
      <c r="H4" s="1062"/>
      <c r="I4" s="1060" t="s">
        <v>922</v>
      </c>
      <c r="J4" s="1061"/>
      <c r="K4" s="1062"/>
    </row>
    <row r="5" spans="1:13" ht="40.5" customHeight="1" x14ac:dyDescent="0.2">
      <c r="A5" s="1063"/>
      <c r="C5" s="851" t="s">
        <v>846</v>
      </c>
      <c r="D5" s="851" t="s">
        <v>846</v>
      </c>
      <c r="E5" s="851" t="s">
        <v>846</v>
      </c>
      <c r="F5" s="851" t="s">
        <v>846</v>
      </c>
      <c r="G5" s="851" t="s">
        <v>846</v>
      </c>
      <c r="H5" s="851" t="s">
        <v>846</v>
      </c>
      <c r="I5" s="851" t="s">
        <v>846</v>
      </c>
      <c r="J5" s="851" t="s">
        <v>846</v>
      </c>
      <c r="K5" s="1177" t="s">
        <v>846</v>
      </c>
      <c r="L5" s="1056"/>
      <c r="M5" s="254"/>
    </row>
    <row r="6" spans="1:13" x14ac:dyDescent="0.2">
      <c r="A6" s="1064"/>
      <c r="B6" s="852"/>
      <c r="C6" s="853" t="s">
        <v>24</v>
      </c>
      <c r="D6" s="1065" t="s">
        <v>889</v>
      </c>
      <c r="E6" s="957" t="s">
        <v>890</v>
      </c>
      <c r="F6" s="853" t="s">
        <v>24</v>
      </c>
      <c r="G6" s="1065" t="s">
        <v>889</v>
      </c>
      <c r="H6" s="957" t="s">
        <v>890</v>
      </c>
      <c r="I6" s="853" t="s">
        <v>24</v>
      </c>
      <c r="J6" s="1065" t="s">
        <v>889</v>
      </c>
      <c r="K6" s="957" t="s">
        <v>890</v>
      </c>
    </row>
    <row r="7" spans="1:13" x14ac:dyDescent="0.2">
      <c r="A7" s="457" t="s">
        <v>25</v>
      </c>
      <c r="B7" s="417"/>
      <c r="C7" s="571">
        <v>21.8</v>
      </c>
      <c r="D7" s="1066">
        <v>4580000</v>
      </c>
      <c r="E7" s="458">
        <v>99660800</v>
      </c>
      <c r="F7" s="571"/>
      <c r="G7" s="1066"/>
      <c r="H7" s="458"/>
      <c r="I7" s="571"/>
      <c r="J7" s="1066"/>
      <c r="K7" s="458"/>
    </row>
    <row r="8" spans="1:13" x14ac:dyDescent="0.2">
      <c r="A8" s="457" t="s">
        <v>26</v>
      </c>
      <c r="B8" s="417"/>
      <c r="C8" s="546"/>
      <c r="D8" s="1067"/>
      <c r="E8" s="458">
        <v>5956330</v>
      </c>
      <c r="F8" s="546"/>
      <c r="G8" s="1067"/>
      <c r="H8" s="458"/>
      <c r="I8" s="546"/>
      <c r="J8" s="1067"/>
      <c r="K8" s="458"/>
    </row>
    <row r="9" spans="1:13" x14ac:dyDescent="0.2">
      <c r="A9" s="457" t="s">
        <v>27</v>
      </c>
      <c r="B9" s="417"/>
      <c r="C9" s="546"/>
      <c r="D9" s="1067" t="s">
        <v>28</v>
      </c>
      <c r="E9" s="458">
        <v>10624000</v>
      </c>
      <c r="F9" s="546"/>
      <c r="G9" s="1067"/>
      <c r="H9" s="458"/>
      <c r="I9" s="546"/>
      <c r="J9" s="1067"/>
      <c r="K9" s="458"/>
    </row>
    <row r="10" spans="1:13" x14ac:dyDescent="0.2">
      <c r="A10" s="457" t="s">
        <v>29</v>
      </c>
      <c r="B10" s="417"/>
      <c r="C10" s="546"/>
      <c r="D10" s="1067" t="s">
        <v>30</v>
      </c>
      <c r="E10" s="458">
        <v>100000</v>
      </c>
      <c r="F10" s="546"/>
      <c r="G10" s="1067"/>
      <c r="H10" s="458"/>
      <c r="I10" s="546"/>
      <c r="J10" s="1067"/>
      <c r="K10" s="458"/>
    </row>
    <row r="11" spans="1:13" x14ac:dyDescent="0.2">
      <c r="A11" s="457" t="s">
        <v>31</v>
      </c>
      <c r="B11" s="417"/>
      <c r="C11" s="546"/>
      <c r="D11" s="1067" t="s">
        <v>32</v>
      </c>
      <c r="E11" s="458">
        <v>5395790</v>
      </c>
      <c r="F11" s="546"/>
      <c r="G11" s="1067"/>
      <c r="H11" s="458"/>
      <c r="I11" s="546"/>
      <c r="J11" s="1067"/>
      <c r="K11" s="458"/>
    </row>
    <row r="12" spans="1:13" x14ac:dyDescent="0.2">
      <c r="A12" s="457" t="s">
        <v>33</v>
      </c>
      <c r="B12" s="417"/>
      <c r="C12" s="546">
        <v>5525</v>
      </c>
      <c r="D12" s="1066">
        <v>2700</v>
      </c>
      <c r="E12" s="958">
        <v>11910780</v>
      </c>
      <c r="F12" s="546"/>
      <c r="G12" s="1066"/>
      <c r="H12" s="958"/>
      <c r="I12" s="546"/>
      <c r="J12" s="1066"/>
      <c r="K12" s="958"/>
    </row>
    <row r="13" spans="1:13" x14ac:dyDescent="0.2">
      <c r="A13" s="457" t="s">
        <v>34</v>
      </c>
      <c r="B13" s="417"/>
      <c r="C13" s="546"/>
      <c r="D13" s="1068"/>
      <c r="E13" s="458">
        <v>370600</v>
      </c>
      <c r="F13" s="546"/>
      <c r="G13" s="1066"/>
      <c r="H13" s="458"/>
      <c r="I13" s="546"/>
      <c r="J13" s="1066"/>
      <c r="K13" s="458"/>
    </row>
    <row r="14" spans="1:13" x14ac:dyDescent="0.2">
      <c r="A14" s="457" t="s">
        <v>35</v>
      </c>
      <c r="B14" s="417"/>
      <c r="C14" s="546"/>
      <c r="D14" s="1069"/>
      <c r="E14" s="959">
        <v>247350</v>
      </c>
      <c r="F14" s="546"/>
      <c r="G14" s="1066"/>
      <c r="H14" s="959"/>
      <c r="I14" s="546"/>
      <c r="J14" s="1066"/>
      <c r="K14" s="959"/>
    </row>
    <row r="15" spans="1:13" x14ac:dyDescent="0.2">
      <c r="A15" s="457" t="s">
        <v>1085</v>
      </c>
      <c r="B15" s="417"/>
      <c r="C15" s="546"/>
      <c r="D15" s="1069"/>
      <c r="E15" s="959">
        <v>1756400</v>
      </c>
      <c r="F15" s="546"/>
      <c r="G15" s="1066"/>
      <c r="H15" s="959"/>
      <c r="I15" s="1228"/>
      <c r="J15" s="1066"/>
      <c r="K15" s="959"/>
    </row>
    <row r="16" spans="1:13" x14ac:dyDescent="0.2">
      <c r="A16" s="1070" t="s">
        <v>965</v>
      </c>
      <c r="B16" s="1071"/>
      <c r="C16" s="1074"/>
      <c r="D16" s="1072"/>
      <c r="E16" s="1073">
        <f>E7+E8+E9+E10+E11+E12++E13+E14+E15</f>
        <v>136022050</v>
      </c>
      <c r="F16" s="1073">
        <f t="shared" ref="F16:J16" si="0">F7+F8+F9+F10+F11+F12++F13+F14+F15</f>
        <v>0</v>
      </c>
      <c r="G16" s="1073">
        <f t="shared" si="0"/>
        <v>0</v>
      </c>
      <c r="H16" s="1073">
        <v>136398420</v>
      </c>
      <c r="I16" s="1073">
        <f t="shared" si="0"/>
        <v>0</v>
      </c>
      <c r="J16" s="1073">
        <f t="shared" si="0"/>
        <v>0</v>
      </c>
      <c r="K16" s="1073">
        <v>136398420</v>
      </c>
    </row>
    <row r="17" spans="1:11" hidden="1" x14ac:dyDescent="0.2">
      <c r="A17" s="457" t="s">
        <v>40</v>
      </c>
      <c r="B17" s="417"/>
      <c r="C17" s="1075">
        <v>18.100000000000001</v>
      </c>
      <c r="D17" s="1066">
        <v>4469900</v>
      </c>
      <c r="E17" s="458">
        <v>53936793</v>
      </c>
      <c r="F17" s="546"/>
      <c r="G17" s="1066"/>
      <c r="H17" s="458">
        <v>53936793</v>
      </c>
      <c r="I17" s="546"/>
      <c r="J17" s="1066"/>
      <c r="K17" s="458"/>
    </row>
    <row r="18" spans="1:11" hidden="1" x14ac:dyDescent="0.2">
      <c r="A18" s="457" t="s">
        <v>41</v>
      </c>
      <c r="B18" s="417"/>
      <c r="C18" s="1075">
        <v>17.8</v>
      </c>
      <c r="D18" s="1066">
        <v>4469900</v>
      </c>
      <c r="E18" s="458">
        <v>27713380</v>
      </c>
      <c r="F18" s="546"/>
      <c r="G18" s="1066"/>
      <c r="H18" s="458">
        <v>26521407</v>
      </c>
      <c r="I18" s="546"/>
      <c r="J18" s="1066"/>
      <c r="K18" s="458"/>
    </row>
    <row r="19" spans="1:11" hidden="1" x14ac:dyDescent="0.2">
      <c r="A19" s="457" t="s">
        <v>1006</v>
      </c>
      <c r="B19" s="417"/>
      <c r="C19" s="1075">
        <v>1</v>
      </c>
      <c r="D19" s="1066">
        <v>4469900</v>
      </c>
      <c r="E19" s="458">
        <v>1489967</v>
      </c>
      <c r="F19" s="546"/>
      <c r="G19" s="1066"/>
      <c r="H19" s="458">
        <v>0</v>
      </c>
      <c r="I19" s="546"/>
      <c r="J19" s="1066"/>
      <c r="K19" s="458"/>
    </row>
    <row r="20" spans="1:11" hidden="1" x14ac:dyDescent="0.2">
      <c r="A20" s="457" t="s">
        <v>1007</v>
      </c>
      <c r="B20" s="417"/>
      <c r="C20" s="1075">
        <v>1</v>
      </c>
      <c r="D20" s="1066">
        <v>38200</v>
      </c>
      <c r="E20" s="458">
        <v>38200</v>
      </c>
      <c r="F20" s="546"/>
      <c r="G20" s="1066"/>
      <c r="H20" s="458"/>
      <c r="I20" s="546"/>
      <c r="J20" s="1066"/>
      <c r="K20" s="458"/>
    </row>
    <row r="21" spans="1:11" hidden="1" x14ac:dyDescent="0.2">
      <c r="A21" s="457" t="s">
        <v>1004</v>
      </c>
      <c r="B21" s="417"/>
      <c r="C21" s="1075">
        <v>18.600000000000001</v>
      </c>
      <c r="D21" s="1066">
        <v>38200</v>
      </c>
      <c r="E21" s="458">
        <v>710520</v>
      </c>
      <c r="F21" s="546"/>
      <c r="G21" s="1066"/>
      <c r="H21" s="458">
        <v>679960</v>
      </c>
      <c r="I21" s="546"/>
      <c r="J21" s="1066"/>
      <c r="K21" s="458"/>
    </row>
    <row r="22" spans="1:11" hidden="1" x14ac:dyDescent="0.2">
      <c r="A22" s="457" t="s">
        <v>723</v>
      </c>
      <c r="B22" s="417"/>
      <c r="C22" s="546">
        <v>14</v>
      </c>
      <c r="D22" s="1066">
        <v>1800000</v>
      </c>
      <c r="E22" s="458">
        <v>16800000</v>
      </c>
      <c r="F22" s="546"/>
      <c r="G22" s="1066"/>
      <c r="H22" s="458">
        <v>16800000</v>
      </c>
      <c r="I22" s="546"/>
      <c r="J22" s="1066"/>
      <c r="K22" s="458"/>
    </row>
    <row r="23" spans="1:11" hidden="1" x14ac:dyDescent="0.2">
      <c r="A23" s="457" t="s">
        <v>724</v>
      </c>
      <c r="B23" s="417"/>
      <c r="C23" s="546">
        <v>13</v>
      </c>
      <c r="D23" s="1066">
        <v>1800000</v>
      </c>
      <c r="E23" s="458">
        <v>7800000</v>
      </c>
      <c r="F23" s="546"/>
      <c r="G23" s="1066"/>
      <c r="H23" s="458">
        <v>8400000</v>
      </c>
      <c r="I23" s="546"/>
      <c r="J23" s="1066"/>
      <c r="K23" s="458"/>
    </row>
    <row r="24" spans="1:11" hidden="1" x14ac:dyDescent="0.2">
      <c r="A24" s="457" t="s">
        <v>966</v>
      </c>
      <c r="B24" s="417"/>
      <c r="C24" s="546">
        <v>198</v>
      </c>
      <c r="D24" s="1066">
        <v>81700</v>
      </c>
      <c r="E24" s="458">
        <v>11274600</v>
      </c>
      <c r="F24" s="546"/>
      <c r="G24" s="1066"/>
      <c r="H24" s="458">
        <v>11274600</v>
      </c>
      <c r="I24" s="546"/>
      <c r="J24" s="1066"/>
      <c r="K24" s="458"/>
    </row>
    <row r="25" spans="1:11" hidden="1" x14ac:dyDescent="0.2">
      <c r="A25" s="457" t="s">
        <v>967</v>
      </c>
      <c r="B25" s="417"/>
      <c r="C25" s="546">
        <v>198</v>
      </c>
      <c r="D25" s="1066">
        <v>81700</v>
      </c>
      <c r="E25" s="458">
        <v>5773467</v>
      </c>
      <c r="F25" s="546"/>
      <c r="G25" s="1066"/>
      <c r="H25" s="458">
        <v>5501133</v>
      </c>
      <c r="I25" s="546"/>
      <c r="J25" s="1066"/>
      <c r="K25" s="458"/>
    </row>
    <row r="26" spans="1:11" x14ac:dyDescent="0.2">
      <c r="A26" s="1076" t="s">
        <v>968</v>
      </c>
      <c r="B26" s="1071"/>
      <c r="C26" s="1074"/>
      <c r="D26" s="1072"/>
      <c r="E26" s="1073">
        <v>127078800</v>
      </c>
      <c r="F26" s="1074"/>
      <c r="G26" s="1081"/>
      <c r="H26" s="1073">
        <v>127052600</v>
      </c>
      <c r="I26" s="1074"/>
      <c r="J26" s="1081"/>
      <c r="K26" s="1073">
        <v>127052600</v>
      </c>
    </row>
    <row r="27" spans="1:11" hidden="1" x14ac:dyDescent="0.2">
      <c r="A27" s="457" t="s">
        <v>969</v>
      </c>
      <c r="B27" s="417"/>
      <c r="C27" s="546">
        <v>5496</v>
      </c>
      <c r="D27" s="1066">
        <v>1.56</v>
      </c>
      <c r="E27" s="458">
        <v>33707000</v>
      </c>
      <c r="F27" s="546"/>
      <c r="G27" s="1066"/>
      <c r="H27" s="458"/>
      <c r="I27" s="546"/>
      <c r="J27" s="1066"/>
      <c r="K27" s="458"/>
    </row>
    <row r="28" spans="1:11" hidden="1" x14ac:dyDescent="0.2">
      <c r="A28" s="457" t="s">
        <v>970</v>
      </c>
      <c r="B28" s="417"/>
      <c r="C28" s="546">
        <v>6375</v>
      </c>
      <c r="D28" s="1066">
        <v>395</v>
      </c>
      <c r="E28" s="458">
        <v>3900000</v>
      </c>
      <c r="F28" s="546"/>
      <c r="G28" s="1066"/>
      <c r="H28" s="458"/>
      <c r="I28" s="546"/>
      <c r="J28" s="1066"/>
      <c r="K28" s="458"/>
    </row>
    <row r="29" spans="1:11" hidden="1" x14ac:dyDescent="0.2">
      <c r="A29" s="457" t="s">
        <v>798</v>
      </c>
      <c r="B29" s="417"/>
      <c r="C29" s="546"/>
      <c r="D29" s="1066"/>
      <c r="E29" s="458"/>
      <c r="F29" s="546"/>
      <c r="G29" s="1066"/>
      <c r="H29" s="458"/>
      <c r="I29" s="546"/>
      <c r="J29" s="1066"/>
      <c r="K29" s="458"/>
    </row>
    <row r="30" spans="1:11" hidden="1" x14ac:dyDescent="0.2">
      <c r="A30" s="457" t="s">
        <v>974</v>
      </c>
      <c r="B30" s="417"/>
      <c r="C30" s="546"/>
      <c r="D30" s="1066"/>
      <c r="E30" s="458"/>
      <c r="F30" s="546"/>
      <c r="G30" s="1066"/>
      <c r="H30" s="458"/>
      <c r="I30" s="546"/>
      <c r="J30" s="1066"/>
      <c r="K30" s="458"/>
    </row>
    <row r="31" spans="1:11" hidden="1" x14ac:dyDescent="0.2">
      <c r="A31" s="457" t="s">
        <v>36</v>
      </c>
      <c r="B31" s="417"/>
      <c r="C31" s="546"/>
      <c r="D31" s="1066"/>
      <c r="E31" s="458"/>
      <c r="F31" s="546"/>
      <c r="G31" s="1066"/>
      <c r="H31" s="458"/>
      <c r="I31" s="546"/>
      <c r="J31" s="1066"/>
      <c r="K31" s="458"/>
    </row>
    <row r="32" spans="1:11" hidden="1" x14ac:dyDescent="0.2">
      <c r="A32" s="1343" t="s">
        <v>37</v>
      </c>
      <c r="B32" s="1344"/>
      <c r="C32" s="1078">
        <v>11</v>
      </c>
      <c r="D32" s="1077">
        <v>55360</v>
      </c>
      <c r="E32" s="1057">
        <v>608960</v>
      </c>
      <c r="F32" s="1174"/>
      <c r="G32" s="1077"/>
      <c r="H32" s="1057"/>
      <c r="I32" s="1174"/>
      <c r="J32" s="1077"/>
      <c r="K32" s="1057"/>
    </row>
    <row r="33" spans="1:11" hidden="1" x14ac:dyDescent="0.2">
      <c r="A33" s="457" t="s">
        <v>1005</v>
      </c>
      <c r="B33" s="417"/>
      <c r="C33" s="1078">
        <v>0</v>
      </c>
      <c r="D33" s="1077">
        <v>475000</v>
      </c>
      <c r="E33" s="1057">
        <v>4750000</v>
      </c>
      <c r="F33" s="1174"/>
      <c r="G33" s="1077"/>
      <c r="H33" s="1057"/>
      <c r="I33" s="1174"/>
      <c r="J33" s="1077"/>
      <c r="K33" s="1057"/>
    </row>
    <row r="34" spans="1:11" hidden="1" x14ac:dyDescent="0.2">
      <c r="A34" s="457" t="s">
        <v>38</v>
      </c>
      <c r="B34" s="417"/>
      <c r="C34" s="546">
        <v>25</v>
      </c>
      <c r="D34" s="1066">
        <v>109000</v>
      </c>
      <c r="E34" s="458">
        <v>2725000</v>
      </c>
      <c r="F34" s="546"/>
      <c r="G34" s="1066"/>
      <c r="H34" s="458"/>
      <c r="I34" s="546"/>
      <c r="J34" s="1066"/>
      <c r="K34" s="458"/>
    </row>
    <row r="35" spans="1:11" hidden="1" x14ac:dyDescent="0.2">
      <c r="A35" s="457" t="s">
        <v>971</v>
      </c>
      <c r="B35" s="417"/>
      <c r="C35" s="546">
        <v>19</v>
      </c>
      <c r="D35" s="1066">
        <v>2606040</v>
      </c>
      <c r="E35" s="458">
        <v>49514760</v>
      </c>
      <c r="F35" s="546"/>
      <c r="G35" s="1066"/>
      <c r="H35" s="458"/>
      <c r="I35" s="546"/>
      <c r="J35" s="1066"/>
      <c r="K35" s="458"/>
    </row>
    <row r="36" spans="1:11" hidden="1" x14ac:dyDescent="0.2">
      <c r="A36" s="457" t="s">
        <v>39</v>
      </c>
      <c r="B36" s="417"/>
      <c r="C36" s="546"/>
      <c r="D36" s="1066"/>
      <c r="E36" s="458">
        <v>5696000</v>
      </c>
      <c r="F36" s="546"/>
      <c r="G36" s="1066"/>
      <c r="H36" s="458"/>
      <c r="I36" s="546"/>
      <c r="J36" s="1066"/>
      <c r="K36" s="458"/>
    </row>
    <row r="37" spans="1:11" hidden="1" x14ac:dyDescent="0.2">
      <c r="A37" s="457" t="s">
        <v>422</v>
      </c>
      <c r="B37" s="417"/>
      <c r="C37" s="546">
        <v>10</v>
      </c>
      <c r="D37" s="1066">
        <v>494100</v>
      </c>
      <c r="E37" s="458">
        <v>4941000</v>
      </c>
      <c r="F37" s="546"/>
      <c r="G37" s="1066"/>
      <c r="H37" s="458"/>
      <c r="I37" s="546"/>
      <c r="J37" s="1066"/>
      <c r="K37" s="458"/>
    </row>
    <row r="38" spans="1:11" hidden="1" x14ac:dyDescent="0.2">
      <c r="A38" s="1343" t="s">
        <v>892</v>
      </c>
      <c r="B38" s="1344"/>
      <c r="C38" s="1079">
        <v>9.76</v>
      </c>
      <c r="D38" s="1066">
        <v>1632000</v>
      </c>
      <c r="E38" s="1057">
        <v>15601920</v>
      </c>
      <c r="F38" s="1175"/>
      <c r="G38" s="1066"/>
      <c r="H38" s="1057"/>
      <c r="I38" s="1175"/>
      <c r="J38" s="1066"/>
      <c r="K38" s="1057"/>
    </row>
    <row r="39" spans="1:11" hidden="1" x14ac:dyDescent="0.2">
      <c r="A39" s="457" t="s">
        <v>893</v>
      </c>
      <c r="B39" s="417"/>
      <c r="C39" s="1080"/>
      <c r="D39" s="1066"/>
      <c r="E39" s="1176">
        <v>18563827</v>
      </c>
      <c r="F39" s="546"/>
      <c r="G39" s="1066"/>
      <c r="H39" s="1176"/>
      <c r="I39" s="546"/>
      <c r="J39" s="1066"/>
      <c r="K39" s="1176"/>
    </row>
    <row r="40" spans="1:11" hidden="1" x14ac:dyDescent="0.2">
      <c r="A40" s="457" t="s">
        <v>972</v>
      </c>
      <c r="B40" s="417"/>
      <c r="C40" s="1080">
        <v>252</v>
      </c>
      <c r="D40" s="1066">
        <v>570</v>
      </c>
      <c r="E40" s="1176">
        <v>143640</v>
      </c>
      <c r="F40" s="546"/>
      <c r="G40" s="1066"/>
      <c r="H40" s="1176"/>
      <c r="I40" s="546"/>
      <c r="J40" s="1066"/>
      <c r="K40" s="1176"/>
    </row>
    <row r="41" spans="1:11" x14ac:dyDescent="0.2">
      <c r="A41" s="1345" t="s">
        <v>1086</v>
      </c>
      <c r="B41" s="1346"/>
      <c r="C41" s="1082"/>
      <c r="D41" s="1066"/>
      <c r="E41" s="1229">
        <v>149147364</v>
      </c>
      <c r="F41" s="546"/>
      <c r="G41" s="1066"/>
      <c r="H41" s="1229">
        <v>178837153</v>
      </c>
      <c r="I41" s="546"/>
      <c r="J41" s="1066"/>
      <c r="K41" s="1229">
        <v>178837153</v>
      </c>
    </row>
    <row r="42" spans="1:11" x14ac:dyDescent="0.2">
      <c r="A42" s="1345" t="s">
        <v>1087</v>
      </c>
      <c r="B42" s="1346"/>
      <c r="C42" s="1082">
        <v>5496</v>
      </c>
      <c r="D42" s="1066">
        <v>1140</v>
      </c>
      <c r="E42" s="1229">
        <v>6624750</v>
      </c>
      <c r="F42" s="546"/>
      <c r="G42" s="1066"/>
      <c r="H42" s="1229">
        <v>8143871</v>
      </c>
      <c r="I42" s="546"/>
      <c r="J42" s="1066"/>
      <c r="K42" s="1229">
        <v>8143871</v>
      </c>
    </row>
    <row r="43" spans="1:11" ht="13.5" thickBot="1" x14ac:dyDescent="0.25">
      <c r="A43" s="1083" t="s">
        <v>973</v>
      </c>
      <c r="B43" s="1084"/>
      <c r="C43" s="1086"/>
      <c r="D43" s="1081"/>
      <c r="E43" s="1085"/>
      <c r="F43" s="1074"/>
      <c r="G43" s="1081"/>
      <c r="H43" s="1085">
        <v>7553504</v>
      </c>
      <c r="I43" s="1074"/>
      <c r="J43" s="1081"/>
      <c r="K43" s="1085">
        <v>4687960</v>
      </c>
    </row>
    <row r="44" spans="1:11" ht="14.25" thickBot="1" x14ac:dyDescent="0.3">
      <c r="A44" s="1339" t="s">
        <v>442</v>
      </c>
      <c r="B44" s="1340"/>
      <c r="C44" s="1087"/>
      <c r="D44" s="1088"/>
      <c r="E44" s="1089">
        <f>E26+E16+E43+E41+E42</f>
        <v>418872964</v>
      </c>
      <c r="F44" s="1089">
        <f t="shared" ref="F44:K44" si="1">F26+F16+F43+F41+F42</f>
        <v>0</v>
      </c>
      <c r="G44" s="1089">
        <f t="shared" si="1"/>
        <v>0</v>
      </c>
      <c r="H44" s="1089">
        <f t="shared" si="1"/>
        <v>457985548</v>
      </c>
      <c r="I44" s="1089">
        <f t="shared" si="1"/>
        <v>0</v>
      </c>
      <c r="J44" s="1089">
        <f t="shared" si="1"/>
        <v>0</v>
      </c>
      <c r="K44" s="1089">
        <f t="shared" si="1"/>
        <v>455120004</v>
      </c>
    </row>
    <row r="45" spans="1:11" x14ac:dyDescent="0.2">
      <c r="E45" t="s">
        <v>1065</v>
      </c>
    </row>
  </sheetData>
  <mergeCells count="8">
    <mergeCell ref="A44:B44"/>
    <mergeCell ref="A3:B3"/>
    <mergeCell ref="E2:F2"/>
    <mergeCell ref="G2:M2"/>
    <mergeCell ref="A32:B32"/>
    <mergeCell ref="A38:B38"/>
    <mergeCell ref="A41:B41"/>
    <mergeCell ref="A42:B42"/>
  </mergeCells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86" orientation="landscape" verticalDpi="300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L62"/>
  <sheetViews>
    <sheetView topLeftCell="A12" zoomScaleNormal="100" workbookViewId="0">
      <selection activeCell="I16" sqref="I16:I33"/>
    </sheetView>
  </sheetViews>
  <sheetFormatPr defaultRowHeight="12.75" x14ac:dyDescent="0.2"/>
  <cols>
    <col min="6" max="6" width="27.83203125" customWidth="1"/>
    <col min="7" max="7" width="11.33203125" bestFit="1" customWidth="1"/>
    <col min="8" max="8" width="9.33203125" customWidth="1"/>
    <col min="9" max="9" width="17.83203125" customWidth="1"/>
    <col min="10" max="10" width="9.33203125" customWidth="1"/>
    <col min="12" max="12" width="17.83203125" customWidth="1"/>
  </cols>
  <sheetData>
    <row r="1" spans="1:12" x14ac:dyDescent="0.2">
      <c r="A1" s="520" t="s">
        <v>963</v>
      </c>
      <c r="B1" s="520"/>
      <c r="C1" s="520"/>
      <c r="D1" s="520"/>
      <c r="E1" s="520"/>
      <c r="F1" s="520"/>
      <c r="G1" s="520"/>
      <c r="H1" s="520"/>
      <c r="I1" s="520"/>
      <c r="J1" s="520"/>
      <c r="K1" s="520"/>
      <c r="L1" s="520"/>
    </row>
    <row r="2" spans="1:12" x14ac:dyDescent="0.2">
      <c r="A2" s="520"/>
      <c r="B2" s="520"/>
      <c r="C2" s="520"/>
      <c r="D2" s="520"/>
      <c r="E2" s="520"/>
      <c r="F2" s="520"/>
      <c r="G2" s="520"/>
      <c r="H2" s="520"/>
      <c r="I2" s="520"/>
      <c r="J2" s="520"/>
      <c r="K2" s="520"/>
      <c r="L2" s="520"/>
    </row>
    <row r="3" spans="1:12" x14ac:dyDescent="0.2">
      <c r="A3" s="521"/>
      <c r="B3" s="521"/>
      <c r="C3" s="521"/>
      <c r="D3" s="521"/>
      <c r="E3" s="1378" t="s">
        <v>1042</v>
      </c>
      <c r="F3" s="1378"/>
      <c r="G3" s="1378"/>
      <c r="H3" s="1378"/>
      <c r="I3" s="1378"/>
      <c r="J3" s="1378"/>
      <c r="K3" s="1378"/>
      <c r="L3" s="1378"/>
    </row>
    <row r="4" spans="1:12" ht="12.75" customHeight="1" x14ac:dyDescent="0.2">
      <c r="A4" s="1379" t="s">
        <v>417</v>
      </c>
      <c r="B4" s="1381" t="s">
        <v>685</v>
      </c>
      <c r="C4" s="1382"/>
      <c r="D4" s="1382"/>
      <c r="E4" s="1382"/>
      <c r="F4" s="1383"/>
      <c r="G4" s="1387" t="s">
        <v>1088</v>
      </c>
      <c r="H4" s="1393"/>
      <c r="I4" s="1391" t="s">
        <v>1089</v>
      </c>
      <c r="J4" s="1387" t="s">
        <v>686</v>
      </c>
      <c r="K4" s="1388"/>
      <c r="L4" s="1391" t="s">
        <v>687</v>
      </c>
    </row>
    <row r="5" spans="1:12" ht="55.5" customHeight="1" x14ac:dyDescent="0.2">
      <c r="A5" s="1380"/>
      <c r="B5" s="1384"/>
      <c r="C5" s="1385"/>
      <c r="D5" s="1385"/>
      <c r="E5" s="1385"/>
      <c r="F5" s="1386"/>
      <c r="G5" s="1394"/>
      <c r="H5" s="1395"/>
      <c r="I5" s="1396"/>
      <c r="J5" s="1389"/>
      <c r="K5" s="1390"/>
      <c r="L5" s="1392"/>
    </row>
    <row r="6" spans="1:12" ht="19.5" customHeight="1" x14ac:dyDescent="0.2">
      <c r="A6" s="522">
        <v>1</v>
      </c>
      <c r="B6" s="1397" t="s">
        <v>688</v>
      </c>
      <c r="C6" s="1397"/>
      <c r="D6" s="1397"/>
      <c r="E6" s="1397"/>
      <c r="F6" s="1397"/>
      <c r="G6" s="1370"/>
      <c r="H6" s="1371"/>
      <c r="I6" s="967"/>
      <c r="J6" s="1370"/>
      <c r="K6" s="1371"/>
      <c r="L6" s="523">
        <f t="shared" ref="L6:L18" si="0">I6-G6</f>
        <v>0</v>
      </c>
    </row>
    <row r="7" spans="1:12" ht="29.25" customHeight="1" x14ac:dyDescent="0.2">
      <c r="A7" s="522">
        <v>2</v>
      </c>
      <c r="B7" s="1358" t="s">
        <v>927</v>
      </c>
      <c r="C7" s="1359"/>
      <c r="D7" s="1359"/>
      <c r="E7" s="1359"/>
      <c r="F7" s="1360"/>
      <c r="G7" s="1370"/>
      <c r="H7" s="1371"/>
      <c r="I7" s="967"/>
      <c r="J7" s="1370"/>
      <c r="K7" s="1371"/>
      <c r="L7" s="523">
        <f t="shared" si="0"/>
        <v>0</v>
      </c>
    </row>
    <row r="8" spans="1:12" ht="23.25" customHeight="1" x14ac:dyDescent="0.2">
      <c r="A8" s="522">
        <v>3</v>
      </c>
      <c r="B8" s="1358" t="s">
        <v>923</v>
      </c>
      <c r="C8" s="1359"/>
      <c r="D8" s="1359"/>
      <c r="E8" s="1359"/>
      <c r="F8" s="1360"/>
      <c r="G8" s="1370"/>
      <c r="H8" s="1371"/>
      <c r="I8" s="967"/>
      <c r="J8" s="1370"/>
      <c r="K8" s="1371"/>
      <c r="L8" s="523">
        <f t="shared" si="0"/>
        <v>0</v>
      </c>
    </row>
    <row r="9" spans="1:12" ht="25.5" customHeight="1" x14ac:dyDescent="0.2">
      <c r="A9" s="522">
        <v>4</v>
      </c>
      <c r="B9" s="1358" t="s">
        <v>924</v>
      </c>
      <c r="C9" s="1359"/>
      <c r="D9" s="1359"/>
      <c r="E9" s="1359"/>
      <c r="F9" s="1360"/>
      <c r="G9" s="1370"/>
      <c r="H9" s="1371"/>
      <c r="I9" s="967"/>
      <c r="J9" s="1370"/>
      <c r="K9" s="1371"/>
      <c r="L9" s="523">
        <f t="shared" si="0"/>
        <v>0</v>
      </c>
    </row>
    <row r="10" spans="1:12" ht="32.25" customHeight="1" x14ac:dyDescent="0.2">
      <c r="A10" s="522">
        <v>5</v>
      </c>
      <c r="B10" s="1358" t="s">
        <v>925</v>
      </c>
      <c r="C10" s="1359"/>
      <c r="D10" s="1359"/>
      <c r="E10" s="1359"/>
      <c r="F10" s="1360"/>
      <c r="G10" s="1370"/>
      <c r="H10" s="1371"/>
      <c r="I10" s="967"/>
      <c r="J10" s="1370"/>
      <c r="K10" s="1371"/>
      <c r="L10" s="523">
        <f t="shared" si="0"/>
        <v>0</v>
      </c>
    </row>
    <row r="11" spans="1:12" ht="30.75" customHeight="1" x14ac:dyDescent="0.2">
      <c r="A11" s="961">
        <v>10</v>
      </c>
      <c r="B11" s="1353" t="s">
        <v>926</v>
      </c>
      <c r="C11" s="1354"/>
      <c r="D11" s="1354"/>
      <c r="E11" s="1354"/>
      <c r="F11" s="1355"/>
      <c r="G11" s="1375"/>
      <c r="H11" s="1376"/>
      <c r="I11" s="968"/>
      <c r="J11" s="1375"/>
      <c r="K11" s="1376"/>
      <c r="L11" s="523">
        <f t="shared" si="0"/>
        <v>0</v>
      </c>
    </row>
    <row r="12" spans="1:12" s="960" customFormat="1" ht="18" customHeight="1" x14ac:dyDescent="0.2">
      <c r="A12" s="961">
        <v>20</v>
      </c>
      <c r="B12" s="1398" t="s">
        <v>928</v>
      </c>
      <c r="C12" s="1398"/>
      <c r="D12" s="1398"/>
      <c r="E12" s="1398"/>
      <c r="F12" s="1398"/>
      <c r="G12" s="1375"/>
      <c r="H12" s="1376"/>
      <c r="I12" s="968"/>
      <c r="J12" s="1375"/>
      <c r="K12" s="1376"/>
      <c r="L12" s="523">
        <f t="shared" si="0"/>
        <v>0</v>
      </c>
    </row>
    <row r="13" spans="1:12" ht="27.75" customHeight="1" x14ac:dyDescent="0.2">
      <c r="A13" s="522">
        <v>29</v>
      </c>
      <c r="B13" s="1358" t="s">
        <v>929</v>
      </c>
      <c r="C13" s="1359"/>
      <c r="D13" s="1359"/>
      <c r="E13" s="1359"/>
      <c r="F13" s="1360"/>
      <c r="G13" s="1370">
        <v>15792949</v>
      </c>
      <c r="H13" s="1371"/>
      <c r="I13" s="967">
        <v>15792949</v>
      </c>
      <c r="J13" s="1370">
        <f>G13-I13</f>
        <v>0</v>
      </c>
      <c r="K13" s="1371"/>
      <c r="L13" s="523">
        <v>0</v>
      </c>
    </row>
    <row r="14" spans="1:12" s="963" customFormat="1" ht="30.75" customHeight="1" x14ac:dyDescent="0.25">
      <c r="A14" s="961">
        <v>30</v>
      </c>
      <c r="B14" s="1353" t="s">
        <v>930</v>
      </c>
      <c r="C14" s="1354"/>
      <c r="D14" s="1354"/>
      <c r="E14" s="1354"/>
      <c r="F14" s="1355"/>
      <c r="G14" s="1368"/>
      <c r="H14" s="1369"/>
      <c r="I14" s="968"/>
      <c r="J14" s="1375"/>
      <c r="K14" s="1376"/>
      <c r="L14" s="523">
        <f t="shared" si="0"/>
        <v>0</v>
      </c>
    </row>
    <row r="15" spans="1:12" ht="21.75" customHeight="1" x14ac:dyDescent="0.2">
      <c r="A15" s="522">
        <v>40</v>
      </c>
      <c r="B15" s="1358" t="s">
        <v>931</v>
      </c>
      <c r="C15" s="1359"/>
      <c r="D15" s="1359"/>
      <c r="E15" s="1359"/>
      <c r="F15" s="1360"/>
      <c r="G15" s="1370"/>
      <c r="H15" s="1371"/>
      <c r="I15" s="967"/>
      <c r="J15" s="1370"/>
      <c r="K15" s="1371"/>
      <c r="L15" s="523">
        <f t="shared" si="0"/>
        <v>0</v>
      </c>
    </row>
    <row r="16" spans="1:12" s="963" customFormat="1" ht="24.75" customHeight="1" x14ac:dyDescent="0.25">
      <c r="A16" s="522">
        <v>42</v>
      </c>
      <c r="B16" s="1358" t="s">
        <v>1012</v>
      </c>
      <c r="C16" s="1359"/>
      <c r="D16" s="1359"/>
      <c r="E16" s="1359"/>
      <c r="F16" s="1360"/>
      <c r="G16" s="1370"/>
      <c r="H16" s="1371"/>
      <c r="I16" s="967"/>
      <c r="J16" s="1375"/>
      <c r="K16" s="1376"/>
      <c r="L16" s="523">
        <f t="shared" si="0"/>
        <v>0</v>
      </c>
    </row>
    <row r="17" spans="1:12" ht="20.25" customHeight="1" x14ac:dyDescent="0.2">
      <c r="A17" s="522">
        <v>43</v>
      </c>
      <c r="B17" s="1397" t="s">
        <v>1091</v>
      </c>
      <c r="C17" s="1397"/>
      <c r="D17" s="1397"/>
      <c r="E17" s="1397"/>
      <c r="F17" s="1397"/>
      <c r="G17" s="1377">
        <v>376370</v>
      </c>
      <c r="H17" s="1377"/>
      <c r="I17" s="967">
        <v>376370</v>
      </c>
      <c r="J17" s="1370"/>
      <c r="K17" s="1371"/>
      <c r="L17" s="523">
        <f t="shared" si="0"/>
        <v>0</v>
      </c>
    </row>
    <row r="18" spans="1:12" ht="26.25" customHeight="1" x14ac:dyDescent="0.2">
      <c r="A18" s="522">
        <v>44</v>
      </c>
      <c r="B18" s="1358" t="s">
        <v>932</v>
      </c>
      <c r="C18" s="1359"/>
      <c r="D18" s="1359"/>
      <c r="E18" s="1359"/>
      <c r="F18" s="1360"/>
      <c r="G18" s="1361"/>
      <c r="H18" s="1362"/>
      <c r="I18" s="967"/>
      <c r="J18" s="1370"/>
      <c r="K18" s="1371"/>
      <c r="L18" s="523">
        <f t="shared" si="0"/>
        <v>0</v>
      </c>
    </row>
    <row r="19" spans="1:12" ht="17.25" customHeight="1" x14ac:dyDescent="0.2">
      <c r="A19" s="522">
        <v>45</v>
      </c>
      <c r="B19" s="1372" t="s">
        <v>933</v>
      </c>
      <c r="C19" s="1373"/>
      <c r="D19" s="1373"/>
      <c r="E19" s="1373"/>
      <c r="F19" s="1374"/>
      <c r="G19" s="1361"/>
      <c r="H19" s="1362"/>
      <c r="I19" s="967"/>
      <c r="J19" s="1370"/>
      <c r="K19" s="1371"/>
      <c r="L19" s="523">
        <f t="shared" ref="L19:L28" si="1">I19-G19</f>
        <v>0</v>
      </c>
    </row>
    <row r="20" spans="1:12" ht="24" customHeight="1" x14ac:dyDescent="0.2">
      <c r="A20" s="522">
        <v>46</v>
      </c>
      <c r="B20" s="1358" t="s">
        <v>934</v>
      </c>
      <c r="C20" s="1359"/>
      <c r="D20" s="1359"/>
      <c r="E20" s="1359"/>
      <c r="F20" s="1360"/>
      <c r="G20" s="1361">
        <v>33223000</v>
      </c>
      <c r="H20" s="1362"/>
      <c r="I20" s="967">
        <v>33223000</v>
      </c>
      <c r="J20" s="1370"/>
      <c r="K20" s="1371"/>
      <c r="L20" s="523">
        <f t="shared" si="1"/>
        <v>0</v>
      </c>
    </row>
    <row r="21" spans="1:12" ht="20.25" customHeight="1" x14ac:dyDescent="0.2">
      <c r="A21" s="522">
        <v>47</v>
      </c>
      <c r="B21" s="1372" t="s">
        <v>1008</v>
      </c>
      <c r="C21" s="1373"/>
      <c r="D21" s="1373"/>
      <c r="E21" s="1373"/>
      <c r="F21" s="1374"/>
      <c r="G21" s="1361">
        <v>11178766</v>
      </c>
      <c r="H21" s="1362"/>
      <c r="I21" s="967">
        <v>11178766</v>
      </c>
      <c r="J21" s="1370"/>
      <c r="K21" s="1371"/>
      <c r="L21" s="523">
        <f>I21-G21</f>
        <v>0</v>
      </c>
    </row>
    <row r="22" spans="1:12" s="963" customFormat="1" ht="18" customHeight="1" x14ac:dyDescent="0.25">
      <c r="A22" s="961"/>
      <c r="B22" s="1365" t="s">
        <v>938</v>
      </c>
      <c r="C22" s="1366"/>
      <c r="D22" s="1366"/>
      <c r="E22" s="1366"/>
      <c r="F22" s="1367"/>
      <c r="G22" s="1368"/>
      <c r="H22" s="1369"/>
      <c r="I22" s="962"/>
      <c r="J22" s="1368"/>
      <c r="K22" s="1369"/>
      <c r="L22" s="523">
        <f t="shared" si="1"/>
        <v>0</v>
      </c>
    </row>
    <row r="23" spans="1:12" ht="24" customHeight="1" x14ac:dyDescent="0.2">
      <c r="A23" s="522">
        <v>51</v>
      </c>
      <c r="B23" s="1358" t="s">
        <v>935</v>
      </c>
      <c r="C23" s="1359"/>
      <c r="D23" s="1359"/>
      <c r="E23" s="1359"/>
      <c r="F23" s="1360"/>
      <c r="G23" s="1361">
        <v>6624750</v>
      </c>
      <c r="H23" s="1362"/>
      <c r="I23" s="523">
        <v>6624750</v>
      </c>
      <c r="J23" s="1361"/>
      <c r="K23" s="1362"/>
      <c r="L23" s="523">
        <f t="shared" si="1"/>
        <v>0</v>
      </c>
    </row>
    <row r="24" spans="1:12" ht="25.5" customHeight="1" x14ac:dyDescent="0.2">
      <c r="A24" s="522">
        <v>56</v>
      </c>
      <c r="B24" s="1358" t="s">
        <v>936</v>
      </c>
      <c r="C24" s="1359"/>
      <c r="D24" s="1359"/>
      <c r="E24" s="1359"/>
      <c r="F24" s="1360"/>
      <c r="G24" s="1361">
        <v>383604</v>
      </c>
      <c r="H24" s="1362"/>
      <c r="I24" s="523">
        <v>383604</v>
      </c>
      <c r="J24" s="1361"/>
      <c r="K24" s="1362"/>
      <c r="L24" s="523">
        <f t="shared" si="1"/>
        <v>0</v>
      </c>
    </row>
    <row r="25" spans="1:12" s="963" customFormat="1" ht="20.25" customHeight="1" x14ac:dyDescent="0.25">
      <c r="A25" s="961">
        <v>57</v>
      </c>
      <c r="B25" s="1365" t="s">
        <v>937</v>
      </c>
      <c r="C25" s="1366"/>
      <c r="D25" s="1366"/>
      <c r="E25" s="1366"/>
      <c r="F25" s="1367"/>
      <c r="G25" s="1361"/>
      <c r="H25" s="1362"/>
      <c r="I25" s="523"/>
      <c r="J25" s="1368"/>
      <c r="K25" s="1369"/>
      <c r="L25" s="523">
        <f t="shared" si="1"/>
        <v>0</v>
      </c>
    </row>
    <row r="26" spans="1:12" s="963" customFormat="1" ht="20.25" customHeight="1" x14ac:dyDescent="0.25">
      <c r="A26" s="961">
        <v>62</v>
      </c>
      <c r="B26" s="1164" t="s">
        <v>1009</v>
      </c>
      <c r="C26" s="1166"/>
      <c r="D26" s="1166"/>
      <c r="E26" s="1166"/>
      <c r="F26" s="1167"/>
      <c r="G26" s="1361"/>
      <c r="H26" s="1362"/>
      <c r="I26" s="523"/>
      <c r="J26" s="1162"/>
      <c r="K26" s="1163"/>
      <c r="L26" s="523"/>
    </row>
    <row r="27" spans="1:12" s="963" customFormat="1" ht="20.25" customHeight="1" x14ac:dyDescent="0.25">
      <c r="A27" s="961">
        <v>63</v>
      </c>
      <c r="B27" s="1165" t="s">
        <v>1010</v>
      </c>
      <c r="C27" s="1166"/>
      <c r="D27" s="1166"/>
      <c r="E27" s="1166"/>
      <c r="F27" s="1167"/>
      <c r="G27" s="1361">
        <v>1135517</v>
      </c>
      <c r="H27" s="1362"/>
      <c r="I27" s="523">
        <v>1135517</v>
      </c>
      <c r="J27" s="1162"/>
      <c r="K27" s="1163"/>
      <c r="L27" s="523"/>
    </row>
    <row r="28" spans="1:12" ht="24.75" customHeight="1" x14ac:dyDescent="0.2">
      <c r="A28" s="522">
        <v>68</v>
      </c>
      <c r="B28" s="1358" t="s">
        <v>1092</v>
      </c>
      <c r="C28" s="1359"/>
      <c r="D28" s="1359"/>
      <c r="E28" s="1359"/>
      <c r="F28" s="1360"/>
      <c r="G28" s="1361">
        <v>2227960</v>
      </c>
      <c r="H28" s="1362"/>
      <c r="I28" s="523">
        <v>2227960</v>
      </c>
      <c r="J28" s="1361"/>
      <c r="K28" s="1362"/>
      <c r="L28" s="523">
        <f t="shared" si="1"/>
        <v>0</v>
      </c>
    </row>
    <row r="29" spans="1:12" ht="24" customHeight="1" x14ac:dyDescent="0.2">
      <c r="A29" s="964">
        <v>82</v>
      </c>
      <c r="B29" s="1353" t="s">
        <v>1090</v>
      </c>
      <c r="C29" s="1354"/>
      <c r="D29" s="1354"/>
      <c r="E29" s="1354"/>
      <c r="F29" s="1355"/>
      <c r="G29" s="1363">
        <v>1756400</v>
      </c>
      <c r="H29" s="1364"/>
      <c r="I29" s="1178">
        <v>1756400</v>
      </c>
      <c r="J29" s="1356"/>
      <c r="K29" s="1357"/>
      <c r="L29" s="523">
        <f t="shared" ref="L29:L31" si="2">I29-G29</f>
        <v>0</v>
      </c>
    </row>
    <row r="30" spans="1:12" ht="30.75" customHeight="1" x14ac:dyDescent="0.2">
      <c r="A30" s="964">
        <v>83</v>
      </c>
      <c r="B30" s="1353" t="s">
        <v>1011</v>
      </c>
      <c r="C30" s="1354"/>
      <c r="D30" s="1354"/>
      <c r="E30" s="1354"/>
      <c r="F30" s="1355"/>
      <c r="G30" s="1363"/>
      <c r="H30" s="1364"/>
      <c r="I30" s="1178"/>
      <c r="J30" s="1356"/>
      <c r="K30" s="1357"/>
      <c r="L30" s="523">
        <f t="shared" si="2"/>
        <v>0</v>
      </c>
    </row>
    <row r="31" spans="1:12" ht="21" customHeight="1" x14ac:dyDescent="0.2">
      <c r="A31" s="522">
        <v>93</v>
      </c>
      <c r="B31" s="1358" t="s">
        <v>1093</v>
      </c>
      <c r="C31" s="1359"/>
      <c r="D31" s="1359"/>
      <c r="E31" s="1359"/>
      <c r="F31" s="1360"/>
      <c r="G31" s="1361">
        <v>377839</v>
      </c>
      <c r="H31" s="1362"/>
      <c r="I31" s="523">
        <v>377839</v>
      </c>
      <c r="J31" s="1361"/>
      <c r="K31" s="1362"/>
      <c r="L31" s="523">
        <f t="shared" si="2"/>
        <v>0</v>
      </c>
    </row>
    <row r="32" spans="1:12" ht="21.75" customHeight="1" x14ac:dyDescent="0.2">
      <c r="A32" s="964">
        <v>96</v>
      </c>
      <c r="B32" s="1353" t="s">
        <v>1094</v>
      </c>
      <c r="C32" s="1354"/>
      <c r="D32" s="1354"/>
      <c r="E32" s="1354"/>
      <c r="F32" s="1355"/>
      <c r="G32" s="1363">
        <v>792000</v>
      </c>
      <c r="H32" s="1364"/>
      <c r="I32" s="1178">
        <v>792000</v>
      </c>
      <c r="J32" s="1356"/>
      <c r="K32" s="1357"/>
      <c r="L32" s="523">
        <f t="shared" ref="L32:L33" si="3">I32-G32</f>
        <v>0</v>
      </c>
    </row>
    <row r="33" spans="1:12" ht="24.75" customHeight="1" x14ac:dyDescent="0.2">
      <c r="A33" s="964">
        <v>123</v>
      </c>
      <c r="B33" s="1353" t="s">
        <v>1095</v>
      </c>
      <c r="C33" s="1354"/>
      <c r="D33" s="1354"/>
      <c r="E33" s="1354"/>
      <c r="F33" s="1355"/>
      <c r="G33" s="1363">
        <v>2460000</v>
      </c>
      <c r="H33" s="1364"/>
      <c r="I33" s="1178">
        <v>2460000</v>
      </c>
      <c r="J33" s="1356"/>
      <c r="K33" s="1357"/>
      <c r="L33" s="523">
        <f t="shared" si="3"/>
        <v>0</v>
      </c>
    </row>
    <row r="34" spans="1:12" x14ac:dyDescent="0.2">
      <c r="A34" s="524"/>
      <c r="B34" s="1347"/>
      <c r="C34" s="1347"/>
      <c r="D34" s="1347"/>
      <c r="E34" s="1347"/>
      <c r="F34" s="1347"/>
      <c r="G34" s="1348"/>
      <c r="H34" s="1349"/>
      <c r="I34" s="966"/>
      <c r="J34" s="1348"/>
      <c r="K34" s="1349"/>
      <c r="L34" s="940"/>
    </row>
    <row r="35" spans="1:12" x14ac:dyDescent="0.2">
      <c r="A35" s="524"/>
      <c r="B35" s="1347"/>
      <c r="C35" s="1347"/>
      <c r="D35" s="1347"/>
      <c r="E35" s="1347"/>
      <c r="F35" s="1347"/>
      <c r="G35" s="1348"/>
      <c r="H35" s="1349"/>
      <c r="I35" s="966"/>
      <c r="J35" s="1348"/>
      <c r="K35" s="1349"/>
      <c r="L35" s="940"/>
    </row>
    <row r="36" spans="1:12" x14ac:dyDescent="0.2">
      <c r="A36" s="524"/>
      <c r="B36" s="1347"/>
      <c r="C36" s="1347"/>
      <c r="D36" s="1347"/>
      <c r="E36" s="1347"/>
      <c r="F36" s="1347"/>
      <c r="G36" s="1348"/>
      <c r="H36" s="1349"/>
      <c r="I36" s="966"/>
      <c r="J36" s="1348"/>
      <c r="K36" s="1349"/>
      <c r="L36" s="940"/>
    </row>
    <row r="37" spans="1:12" x14ac:dyDescent="0.2">
      <c r="A37" s="524"/>
      <c r="B37" s="1347"/>
      <c r="C37" s="1347"/>
      <c r="D37" s="1347"/>
      <c r="E37" s="1347"/>
      <c r="F37" s="1347"/>
      <c r="G37" s="1348"/>
      <c r="H37" s="1349"/>
      <c r="I37" s="966"/>
      <c r="J37" s="1348"/>
      <c r="K37" s="1349"/>
      <c r="L37" s="940"/>
    </row>
    <row r="38" spans="1:12" x14ac:dyDescent="0.2">
      <c r="A38" s="520"/>
      <c r="B38" s="1350"/>
      <c r="C38" s="1350"/>
      <c r="D38" s="1350"/>
      <c r="E38" s="1350"/>
      <c r="F38" s="1350"/>
      <c r="G38" s="1351"/>
      <c r="H38" s="1352"/>
      <c r="I38" s="521"/>
      <c r="J38" s="1348"/>
      <c r="K38" s="1349"/>
      <c r="L38" s="940"/>
    </row>
    <row r="39" spans="1:12" x14ac:dyDescent="0.2">
      <c r="A39" s="524"/>
      <c r="B39" s="1347"/>
      <c r="C39" s="1347"/>
      <c r="D39" s="1347"/>
      <c r="E39" s="1347"/>
      <c r="F39" s="1347"/>
      <c r="G39" s="1348"/>
      <c r="H39" s="1349"/>
      <c r="I39" s="966"/>
      <c r="J39" s="1348"/>
      <c r="K39" s="1349"/>
      <c r="L39" s="940"/>
    </row>
    <row r="40" spans="1:12" x14ac:dyDescent="0.2">
      <c r="A40" s="524"/>
      <c r="B40" s="1347"/>
      <c r="C40" s="1347"/>
      <c r="D40" s="1347"/>
      <c r="E40" s="1347"/>
      <c r="F40" s="1347"/>
      <c r="G40" s="1348"/>
      <c r="H40" s="1349"/>
      <c r="I40" s="966"/>
      <c r="J40" s="1348"/>
      <c r="K40" s="1349"/>
      <c r="L40" s="940"/>
    </row>
    <row r="41" spans="1:12" x14ac:dyDescent="0.2">
      <c r="A41" s="524"/>
      <c r="B41" s="1347"/>
      <c r="C41" s="1347"/>
      <c r="D41" s="1347"/>
      <c r="E41" s="1347"/>
      <c r="F41" s="1347"/>
      <c r="G41" s="1348"/>
      <c r="H41" s="1349"/>
      <c r="I41" s="966"/>
      <c r="J41" s="1348"/>
      <c r="K41" s="1349"/>
      <c r="L41" s="940"/>
    </row>
    <row r="42" spans="1:12" x14ac:dyDescent="0.2">
      <c r="A42" s="524"/>
      <c r="B42" s="1347"/>
      <c r="C42" s="1347"/>
      <c r="D42" s="1347"/>
      <c r="E42" s="1347"/>
      <c r="F42" s="1347"/>
      <c r="G42" s="1348"/>
      <c r="H42" s="1349"/>
      <c r="I42" s="966"/>
      <c r="J42" s="1348"/>
      <c r="K42" s="1349"/>
      <c r="L42" s="940"/>
    </row>
    <row r="43" spans="1:12" x14ac:dyDescent="0.2">
      <c r="A43" s="524"/>
      <c r="B43" s="1347"/>
      <c r="C43" s="1347"/>
      <c r="D43" s="1347"/>
      <c r="E43" s="1347"/>
      <c r="F43" s="1347"/>
      <c r="G43" s="1348"/>
      <c r="H43" s="1349"/>
      <c r="I43" s="966"/>
      <c r="J43" s="1348"/>
      <c r="K43" s="1349"/>
      <c r="L43" s="940"/>
    </row>
    <row r="44" spans="1:12" x14ac:dyDescent="0.2">
      <c r="A44" s="524"/>
      <c r="B44" s="1347"/>
      <c r="C44" s="1347"/>
      <c r="D44" s="1347"/>
      <c r="E44" s="1347"/>
      <c r="F44" s="1347"/>
      <c r="G44" s="1348"/>
      <c r="H44" s="1349"/>
      <c r="I44" s="966"/>
      <c r="J44" s="1348"/>
      <c r="K44" s="1349"/>
      <c r="L44" s="940"/>
    </row>
    <row r="45" spans="1:12" x14ac:dyDescent="0.2">
      <c r="A45" s="524"/>
      <c r="B45" s="1347"/>
      <c r="C45" s="1347"/>
      <c r="D45" s="1347"/>
      <c r="E45" s="1347"/>
      <c r="F45" s="1347"/>
      <c r="G45" s="1348"/>
      <c r="H45" s="1349"/>
      <c r="I45" s="966"/>
      <c r="J45" s="1348"/>
      <c r="K45" s="1349"/>
      <c r="L45" s="940"/>
    </row>
    <row r="46" spans="1:12" x14ac:dyDescent="0.2">
      <c r="A46" s="524"/>
      <c r="B46" s="1347"/>
      <c r="C46" s="1347"/>
      <c r="D46" s="1347"/>
      <c r="E46" s="1347"/>
      <c r="F46" s="1347"/>
      <c r="G46" s="1348"/>
      <c r="H46" s="1349"/>
      <c r="I46" s="966"/>
      <c r="J46" s="1348"/>
      <c r="K46" s="1349"/>
      <c r="L46" s="940"/>
    </row>
    <row r="47" spans="1:12" x14ac:dyDescent="0.2">
      <c r="A47" s="524"/>
      <c r="B47" s="1347"/>
      <c r="C47" s="1347"/>
      <c r="D47" s="1347"/>
      <c r="E47" s="1347"/>
      <c r="F47" s="1347"/>
      <c r="G47" s="1348"/>
      <c r="H47" s="1349"/>
      <c r="I47" s="966"/>
      <c r="J47" s="1348"/>
      <c r="K47" s="1349"/>
      <c r="L47" s="940"/>
    </row>
    <row r="48" spans="1:12" x14ac:dyDescent="0.2">
      <c r="A48" s="524"/>
      <c r="B48" s="1347"/>
      <c r="C48" s="1347"/>
      <c r="D48" s="1347"/>
      <c r="E48" s="1347"/>
      <c r="F48" s="1347"/>
      <c r="G48" s="1348"/>
      <c r="H48" s="1349"/>
      <c r="I48" s="966"/>
      <c r="J48" s="1348"/>
      <c r="K48" s="1349"/>
      <c r="L48" s="940"/>
    </row>
    <row r="49" spans="1:12" x14ac:dyDescent="0.2">
      <c r="A49" s="520"/>
      <c r="B49" s="1350"/>
      <c r="C49" s="1350"/>
      <c r="D49" s="1350"/>
      <c r="E49" s="1350"/>
      <c r="F49" s="1350"/>
      <c r="G49" s="1351"/>
      <c r="H49" s="1352"/>
      <c r="I49" s="521"/>
      <c r="J49" s="1351"/>
      <c r="K49" s="1352"/>
      <c r="L49" s="965"/>
    </row>
    <row r="50" spans="1:12" x14ac:dyDescent="0.2">
      <c r="A50" s="524"/>
      <c r="B50" s="1347"/>
      <c r="C50" s="1347"/>
      <c r="D50" s="1347"/>
      <c r="E50" s="1347"/>
      <c r="F50" s="1347"/>
      <c r="G50" s="1348"/>
      <c r="H50" s="1348"/>
      <c r="I50" s="940"/>
      <c r="J50" s="1348"/>
      <c r="K50" s="1349"/>
      <c r="L50" s="940"/>
    </row>
    <row r="51" spans="1:12" x14ac:dyDescent="0.2">
      <c r="A51" s="524"/>
      <c r="B51" s="1347"/>
      <c r="C51" s="1347"/>
      <c r="D51" s="1347"/>
      <c r="E51" s="1347"/>
      <c r="F51" s="1347"/>
      <c r="G51" s="1348"/>
      <c r="H51" s="1349"/>
      <c r="I51" s="966"/>
      <c r="J51" s="1348"/>
      <c r="K51" s="1349"/>
      <c r="L51" s="940"/>
    </row>
    <row r="52" spans="1:12" x14ac:dyDescent="0.2">
      <c r="A52" s="524"/>
      <c r="B52" s="1347"/>
      <c r="C52" s="1347"/>
      <c r="D52" s="1347"/>
      <c r="E52" s="1347"/>
      <c r="F52" s="1347"/>
      <c r="G52" s="1348"/>
      <c r="H52" s="1349"/>
      <c r="I52" s="966"/>
      <c r="J52" s="1348"/>
      <c r="K52" s="1349"/>
      <c r="L52" s="940"/>
    </row>
    <row r="53" spans="1:12" x14ac:dyDescent="0.2">
      <c r="A53" s="524"/>
      <c r="B53" s="1347"/>
      <c r="C53" s="1347"/>
      <c r="D53" s="1347"/>
      <c r="E53" s="1347"/>
      <c r="F53" s="1347"/>
      <c r="G53" s="1348"/>
      <c r="H53" s="1349"/>
      <c r="I53" s="966"/>
      <c r="J53" s="1348"/>
      <c r="K53" s="1349"/>
      <c r="L53" s="940"/>
    </row>
    <row r="54" spans="1:12" x14ac:dyDescent="0.2">
      <c r="A54" s="524"/>
      <c r="B54" s="1347"/>
      <c r="C54" s="1347"/>
      <c r="D54" s="1347"/>
      <c r="E54" s="1347"/>
      <c r="F54" s="1347"/>
      <c r="G54" s="1348"/>
      <c r="H54" s="1349"/>
      <c r="I54" s="966"/>
      <c r="J54" s="1348"/>
      <c r="K54" s="1349"/>
      <c r="L54" s="940"/>
    </row>
    <row r="55" spans="1:12" x14ac:dyDescent="0.2">
      <c r="A55" s="524"/>
      <c r="B55" s="1347"/>
      <c r="C55" s="1347"/>
      <c r="D55" s="1347"/>
      <c r="E55" s="1347"/>
      <c r="F55" s="1347"/>
      <c r="G55" s="1348"/>
      <c r="H55" s="1349"/>
      <c r="I55" s="966"/>
      <c r="J55" s="1348"/>
      <c r="K55" s="1349"/>
      <c r="L55" s="940"/>
    </row>
    <row r="56" spans="1:12" x14ac:dyDescent="0.2">
      <c r="A56" s="524"/>
      <c r="B56" s="1347"/>
      <c r="C56" s="1347"/>
      <c r="D56" s="1347"/>
      <c r="E56" s="1347"/>
      <c r="F56" s="1347"/>
      <c r="G56" s="1348"/>
      <c r="H56" s="1349"/>
      <c r="I56" s="966"/>
      <c r="J56" s="1348"/>
      <c r="K56" s="1349"/>
      <c r="L56" s="940"/>
    </row>
    <row r="57" spans="1:12" x14ac:dyDescent="0.2">
      <c r="A57" s="524"/>
      <c r="B57" s="1347"/>
      <c r="C57" s="1347"/>
      <c r="D57" s="1347"/>
      <c r="E57" s="1347"/>
      <c r="F57" s="1347"/>
      <c r="G57" s="1348"/>
      <c r="H57" s="1349"/>
      <c r="I57" s="966"/>
      <c r="J57" s="1348"/>
      <c r="K57" s="1349"/>
      <c r="L57" s="940"/>
    </row>
    <row r="58" spans="1:12" x14ac:dyDescent="0.2">
      <c r="A58" s="524"/>
      <c r="B58" s="1347"/>
      <c r="C58" s="1347"/>
      <c r="D58" s="1347"/>
      <c r="E58" s="1347"/>
      <c r="F58" s="1347"/>
      <c r="G58" s="1348"/>
      <c r="H58" s="1349"/>
      <c r="I58" s="966"/>
      <c r="J58" s="1348"/>
      <c r="K58" s="1349"/>
      <c r="L58" s="940"/>
    </row>
    <row r="59" spans="1:12" x14ac:dyDescent="0.2">
      <c r="A59" s="524"/>
      <c r="B59" s="1347"/>
      <c r="C59" s="1347"/>
      <c r="D59" s="1347"/>
      <c r="E59" s="1347"/>
      <c r="F59" s="1347"/>
      <c r="G59" s="1348"/>
      <c r="H59" s="1348"/>
      <c r="I59" s="940"/>
      <c r="J59" s="1348"/>
      <c r="K59" s="1349"/>
      <c r="L59" s="940"/>
    </row>
    <row r="60" spans="1:12" x14ac:dyDescent="0.2">
      <c r="A60" s="524"/>
      <c r="B60" s="1347"/>
      <c r="C60" s="1347"/>
      <c r="D60" s="1347"/>
      <c r="E60" s="1347"/>
      <c r="F60" s="1347"/>
      <c r="G60" s="1348"/>
      <c r="H60" s="1348"/>
      <c r="I60" s="940"/>
      <c r="J60" s="1348"/>
      <c r="K60" s="1349"/>
      <c r="L60" s="940"/>
    </row>
    <row r="61" spans="1:12" x14ac:dyDescent="0.2">
      <c r="A61" s="524"/>
      <c r="B61" s="1347"/>
      <c r="C61" s="1347"/>
      <c r="D61" s="1347"/>
      <c r="E61" s="1347"/>
      <c r="F61" s="1347"/>
      <c r="G61" s="1348"/>
      <c r="H61" s="1348"/>
      <c r="I61" s="940"/>
      <c r="J61" s="1348"/>
      <c r="K61" s="1348"/>
      <c r="L61" s="940"/>
    </row>
    <row r="62" spans="1:12" x14ac:dyDescent="0.2">
      <c r="A62" s="524"/>
      <c r="B62" s="1347"/>
      <c r="C62" s="1347"/>
      <c r="D62" s="1347"/>
      <c r="E62" s="1347"/>
      <c r="F62" s="1347"/>
      <c r="G62" s="1348"/>
      <c r="H62" s="1348"/>
      <c r="I62" s="940"/>
      <c r="J62" s="1348"/>
      <c r="K62" s="1349"/>
      <c r="L62" s="940"/>
    </row>
  </sheetData>
  <mergeCells count="174">
    <mergeCell ref="G26:H26"/>
    <mergeCell ref="G27:H27"/>
    <mergeCell ref="B9:F9"/>
    <mergeCell ref="J9:K9"/>
    <mergeCell ref="B6:F6"/>
    <mergeCell ref="J6:K6"/>
    <mergeCell ref="B7:F7"/>
    <mergeCell ref="J7:K7"/>
    <mergeCell ref="G9:H9"/>
    <mergeCell ref="B12:F12"/>
    <mergeCell ref="J12:K12"/>
    <mergeCell ref="B13:F13"/>
    <mergeCell ref="J13:K13"/>
    <mergeCell ref="B10:F10"/>
    <mergeCell ref="J10:K10"/>
    <mergeCell ref="B11:F11"/>
    <mergeCell ref="J11:K11"/>
    <mergeCell ref="G10:H10"/>
    <mergeCell ref="G11:H11"/>
    <mergeCell ref="G12:H12"/>
    <mergeCell ref="G13:H13"/>
    <mergeCell ref="B16:F16"/>
    <mergeCell ref="J16:K16"/>
    <mergeCell ref="B17:F17"/>
    <mergeCell ref="E3:L3"/>
    <mergeCell ref="A4:A5"/>
    <mergeCell ref="B4:F5"/>
    <mergeCell ref="J4:K5"/>
    <mergeCell ref="L4:L5"/>
    <mergeCell ref="B8:F8"/>
    <mergeCell ref="J8:K8"/>
    <mergeCell ref="G4:H5"/>
    <mergeCell ref="G6:H6"/>
    <mergeCell ref="G7:H7"/>
    <mergeCell ref="G8:H8"/>
    <mergeCell ref="I4:I5"/>
    <mergeCell ref="J17:K17"/>
    <mergeCell ref="B14:F14"/>
    <mergeCell ref="J14:K14"/>
    <mergeCell ref="B15:F15"/>
    <mergeCell ref="J15:K15"/>
    <mergeCell ref="G14:H14"/>
    <mergeCell ref="G15:H15"/>
    <mergeCell ref="G16:H16"/>
    <mergeCell ref="G17:H17"/>
    <mergeCell ref="B20:F20"/>
    <mergeCell ref="J20:K20"/>
    <mergeCell ref="B21:F21"/>
    <mergeCell ref="J21:K21"/>
    <mergeCell ref="B18:F18"/>
    <mergeCell ref="J18:K18"/>
    <mergeCell ref="B19:F19"/>
    <mergeCell ref="J19:K19"/>
    <mergeCell ref="G18:H18"/>
    <mergeCell ref="G19:H19"/>
    <mergeCell ref="G20:H20"/>
    <mergeCell ref="G21:H21"/>
    <mergeCell ref="B24:F24"/>
    <mergeCell ref="J24:K24"/>
    <mergeCell ref="B25:F25"/>
    <mergeCell ref="J25:K25"/>
    <mergeCell ref="B22:F22"/>
    <mergeCell ref="J22:K22"/>
    <mergeCell ref="B23:F23"/>
    <mergeCell ref="J23:K23"/>
    <mergeCell ref="G22:H22"/>
    <mergeCell ref="G23:H23"/>
    <mergeCell ref="G24:H24"/>
    <mergeCell ref="G25:H25"/>
    <mergeCell ref="B29:F29"/>
    <mergeCell ref="J29:K29"/>
    <mergeCell ref="B30:F30"/>
    <mergeCell ref="J30:K30"/>
    <mergeCell ref="B28:F28"/>
    <mergeCell ref="J28:K28"/>
    <mergeCell ref="G28:H28"/>
    <mergeCell ref="G29:H29"/>
    <mergeCell ref="G30:H30"/>
    <mergeCell ref="B33:F33"/>
    <mergeCell ref="J33:K33"/>
    <mergeCell ref="B34:F34"/>
    <mergeCell ref="J34:K34"/>
    <mergeCell ref="B31:F31"/>
    <mergeCell ref="J31:K31"/>
    <mergeCell ref="B32:F32"/>
    <mergeCell ref="J32:K32"/>
    <mergeCell ref="G31:H31"/>
    <mergeCell ref="G32:H32"/>
    <mergeCell ref="G33:H33"/>
    <mergeCell ref="G34:H34"/>
    <mergeCell ref="B37:F37"/>
    <mergeCell ref="J37:K37"/>
    <mergeCell ref="B38:F38"/>
    <mergeCell ref="J38:K38"/>
    <mergeCell ref="B35:F35"/>
    <mergeCell ref="J35:K35"/>
    <mergeCell ref="B36:F36"/>
    <mergeCell ref="J36:K36"/>
    <mergeCell ref="G35:H35"/>
    <mergeCell ref="G36:H36"/>
    <mergeCell ref="G37:H37"/>
    <mergeCell ref="G38:H38"/>
    <mergeCell ref="B41:F41"/>
    <mergeCell ref="J41:K41"/>
    <mergeCell ref="B42:F42"/>
    <mergeCell ref="J42:K42"/>
    <mergeCell ref="B39:F39"/>
    <mergeCell ref="J39:K39"/>
    <mergeCell ref="B40:F40"/>
    <mergeCell ref="J40:K40"/>
    <mergeCell ref="G39:H39"/>
    <mergeCell ref="G40:H40"/>
    <mergeCell ref="G41:H41"/>
    <mergeCell ref="G42:H42"/>
    <mergeCell ref="B45:F45"/>
    <mergeCell ref="J45:K45"/>
    <mergeCell ref="B46:F46"/>
    <mergeCell ref="J46:K46"/>
    <mergeCell ref="B43:F43"/>
    <mergeCell ref="J43:K43"/>
    <mergeCell ref="B44:F44"/>
    <mergeCell ref="J44:K44"/>
    <mergeCell ref="G43:H43"/>
    <mergeCell ref="G44:H44"/>
    <mergeCell ref="G45:H45"/>
    <mergeCell ref="G46:H46"/>
    <mergeCell ref="B49:F49"/>
    <mergeCell ref="J49:K49"/>
    <mergeCell ref="B50:F50"/>
    <mergeCell ref="J50:K50"/>
    <mergeCell ref="B47:F47"/>
    <mergeCell ref="J47:K47"/>
    <mergeCell ref="B48:F48"/>
    <mergeCell ref="J48:K48"/>
    <mergeCell ref="G47:H47"/>
    <mergeCell ref="G48:H48"/>
    <mergeCell ref="G49:H49"/>
    <mergeCell ref="G50:H50"/>
    <mergeCell ref="B53:F53"/>
    <mergeCell ref="J53:K53"/>
    <mergeCell ref="B54:F54"/>
    <mergeCell ref="J54:K54"/>
    <mergeCell ref="B51:F51"/>
    <mergeCell ref="J51:K51"/>
    <mergeCell ref="B52:F52"/>
    <mergeCell ref="J52:K52"/>
    <mergeCell ref="G51:H51"/>
    <mergeCell ref="G52:H52"/>
    <mergeCell ref="G53:H53"/>
    <mergeCell ref="G54:H54"/>
    <mergeCell ref="B57:F57"/>
    <mergeCell ref="J57:K57"/>
    <mergeCell ref="B58:F58"/>
    <mergeCell ref="J58:K58"/>
    <mergeCell ref="B55:F55"/>
    <mergeCell ref="J55:K55"/>
    <mergeCell ref="B56:F56"/>
    <mergeCell ref="J56:K56"/>
    <mergeCell ref="G55:H55"/>
    <mergeCell ref="G56:H56"/>
    <mergeCell ref="G57:H57"/>
    <mergeCell ref="G58:H58"/>
    <mergeCell ref="B61:F61"/>
    <mergeCell ref="J61:K61"/>
    <mergeCell ref="B62:F62"/>
    <mergeCell ref="J62:K62"/>
    <mergeCell ref="B59:F59"/>
    <mergeCell ref="J59:K59"/>
    <mergeCell ref="B60:F60"/>
    <mergeCell ref="J60:K60"/>
    <mergeCell ref="G59:H59"/>
    <mergeCell ref="G60:H60"/>
    <mergeCell ref="G61:H61"/>
    <mergeCell ref="G62:H62"/>
  </mergeCells>
  <pageMargins left="0" right="0" top="0" bottom="0" header="0.31496062992125984" footer="0.31496062992125984"/>
  <pageSetup paperSize="9" scale="61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2:D35"/>
  <sheetViews>
    <sheetView zoomScaleNormal="100" workbookViewId="0">
      <selection activeCell="D35" sqref="D35"/>
    </sheetView>
  </sheetViews>
  <sheetFormatPr defaultRowHeight="12.75" x14ac:dyDescent="0.2"/>
  <cols>
    <col min="1" max="1" width="56.1640625" customWidth="1"/>
    <col min="2" max="2" width="14.1640625" customWidth="1"/>
    <col min="3" max="3" width="14.83203125" customWidth="1"/>
  </cols>
  <sheetData>
    <row r="2" spans="1:4" ht="15.75" x14ac:dyDescent="0.25">
      <c r="A2" s="1399" t="s">
        <v>514</v>
      </c>
      <c r="B2" s="1399"/>
      <c r="C2" s="1399"/>
      <c r="D2" s="2"/>
    </row>
    <row r="3" spans="1:4" ht="15.75" x14ac:dyDescent="0.25">
      <c r="A3" s="383"/>
      <c r="B3" s="383"/>
      <c r="C3" s="383"/>
      <c r="D3" s="2"/>
    </row>
    <row r="4" spans="1:4" ht="12.75" customHeight="1" x14ac:dyDescent="0.25">
      <c r="A4" s="1401" t="s">
        <v>1043</v>
      </c>
      <c r="B4" s="1401"/>
      <c r="C4" s="1401"/>
      <c r="D4" s="1401"/>
    </row>
    <row r="5" spans="1:4" ht="16.5" thickBot="1" x14ac:dyDescent="0.3">
      <c r="A5" s="383"/>
      <c r="B5" s="384"/>
      <c r="C5" s="108"/>
      <c r="D5" s="384"/>
    </row>
    <row r="6" spans="1:4" ht="48.75" thickBot="1" x14ac:dyDescent="0.25">
      <c r="A6" s="385" t="s">
        <v>50</v>
      </c>
      <c r="B6" s="385" t="s">
        <v>515</v>
      </c>
      <c r="C6" s="386" t="s">
        <v>516</v>
      </c>
      <c r="D6" s="387"/>
    </row>
    <row r="7" spans="1:4" ht="13.5" thickBot="1" x14ac:dyDescent="0.25">
      <c r="A7" s="59">
        <v>2</v>
      </c>
      <c r="B7" s="59">
        <v>3</v>
      </c>
      <c r="C7" s="60">
        <v>4</v>
      </c>
      <c r="D7" s="387"/>
    </row>
    <row r="8" spans="1:4" x14ac:dyDescent="0.2">
      <c r="A8" s="864" t="s">
        <v>517</v>
      </c>
      <c r="B8" s="388"/>
      <c r="C8" s="40"/>
      <c r="D8" s="2"/>
    </row>
    <row r="9" spans="1:4" x14ac:dyDescent="0.2">
      <c r="A9" s="865" t="s">
        <v>518</v>
      </c>
      <c r="B9" s="389"/>
      <c r="C9" s="42"/>
      <c r="D9" s="2"/>
    </row>
    <row r="10" spans="1:4" x14ac:dyDescent="0.2">
      <c r="A10" s="865" t="s">
        <v>519</v>
      </c>
      <c r="B10" s="389"/>
      <c r="C10" s="42"/>
      <c r="D10" s="2"/>
    </row>
    <row r="11" spans="1:4" x14ac:dyDescent="0.2">
      <c r="A11" s="865" t="s">
        <v>520</v>
      </c>
      <c r="B11" s="389"/>
      <c r="C11" s="42"/>
      <c r="D11" s="2"/>
    </row>
    <row r="12" spans="1:4" x14ac:dyDescent="0.2">
      <c r="A12" s="865" t="s">
        <v>521</v>
      </c>
      <c r="B12" s="389"/>
      <c r="C12" s="42"/>
      <c r="D12" s="2"/>
    </row>
    <row r="13" spans="1:4" x14ac:dyDescent="0.2">
      <c r="A13" s="865" t="s">
        <v>522</v>
      </c>
      <c r="B13" s="389"/>
      <c r="C13" s="42"/>
      <c r="D13" s="2"/>
    </row>
    <row r="14" spans="1:4" x14ac:dyDescent="0.2">
      <c r="A14" s="866" t="s">
        <v>523</v>
      </c>
      <c r="B14" s="389"/>
      <c r="C14" s="42"/>
      <c r="D14" s="2"/>
    </row>
    <row r="15" spans="1:4" x14ac:dyDescent="0.2">
      <c r="A15" s="866" t="s">
        <v>524</v>
      </c>
      <c r="B15" s="389">
        <v>6045842</v>
      </c>
      <c r="C15" s="42"/>
      <c r="D15" s="2"/>
    </row>
    <row r="16" spans="1:4" x14ac:dyDescent="0.2">
      <c r="A16" s="866" t="s">
        <v>525</v>
      </c>
      <c r="B16" s="389">
        <v>999600</v>
      </c>
      <c r="C16" s="42"/>
      <c r="D16" s="2"/>
    </row>
    <row r="17" spans="1:4" x14ac:dyDescent="0.2">
      <c r="A17" s="866" t="s">
        <v>526</v>
      </c>
      <c r="B17" s="389"/>
      <c r="C17" s="42"/>
      <c r="D17" s="2"/>
    </row>
    <row r="18" spans="1:4" ht="22.5" x14ac:dyDescent="0.2">
      <c r="A18" s="866" t="s">
        <v>527</v>
      </c>
      <c r="B18" s="389">
        <v>146460912</v>
      </c>
      <c r="C18" s="42"/>
      <c r="D18" s="2"/>
    </row>
    <row r="19" spans="1:4" x14ac:dyDescent="0.2">
      <c r="A19" s="865" t="s">
        <v>528</v>
      </c>
      <c r="B19" s="389">
        <v>23584548</v>
      </c>
      <c r="C19" s="42"/>
      <c r="D19" s="2"/>
    </row>
    <row r="20" spans="1:4" x14ac:dyDescent="0.2">
      <c r="A20" s="865" t="s">
        <v>529</v>
      </c>
      <c r="B20" s="389"/>
      <c r="C20" s="42"/>
      <c r="D20" s="2"/>
    </row>
    <row r="21" spans="1:4" x14ac:dyDescent="0.2">
      <c r="A21" s="865" t="s">
        <v>530</v>
      </c>
      <c r="B21" s="389"/>
      <c r="C21" s="42"/>
      <c r="D21" s="2"/>
    </row>
    <row r="22" spans="1:4" x14ac:dyDescent="0.2">
      <c r="A22" s="865" t="s">
        <v>531</v>
      </c>
      <c r="B22" s="389"/>
      <c r="C22" s="42"/>
      <c r="D22" s="2"/>
    </row>
    <row r="23" spans="1:4" x14ac:dyDescent="0.2">
      <c r="A23" s="865" t="s">
        <v>532</v>
      </c>
      <c r="B23" s="389"/>
      <c r="C23" s="42"/>
      <c r="D23" s="2"/>
    </row>
    <row r="24" spans="1:4" x14ac:dyDescent="0.2">
      <c r="A24" s="390"/>
      <c r="B24" s="41"/>
      <c r="C24" s="42"/>
      <c r="D24" s="2"/>
    </row>
    <row r="25" spans="1:4" x14ac:dyDescent="0.2">
      <c r="A25" s="391"/>
      <c r="B25" s="41"/>
      <c r="C25" s="42"/>
      <c r="D25" s="2"/>
    </row>
    <row r="26" spans="1:4" x14ac:dyDescent="0.2">
      <c r="A26" s="391"/>
      <c r="B26" s="41"/>
      <c r="C26" s="42"/>
      <c r="D26" s="2"/>
    </row>
    <row r="27" spans="1:4" x14ac:dyDescent="0.2">
      <c r="A27" s="391"/>
      <c r="B27" s="41"/>
      <c r="C27" s="42"/>
      <c r="D27" s="2"/>
    </row>
    <row r="28" spans="1:4" x14ac:dyDescent="0.2">
      <c r="A28" s="391"/>
      <c r="B28" s="41"/>
      <c r="C28" s="42"/>
      <c r="D28" s="2"/>
    </row>
    <row r="29" spans="1:4" x14ac:dyDescent="0.2">
      <c r="A29" s="391"/>
      <c r="B29" s="41"/>
      <c r="C29" s="42"/>
      <c r="D29" s="2"/>
    </row>
    <row r="30" spans="1:4" x14ac:dyDescent="0.2">
      <c r="A30" s="391"/>
      <c r="B30" s="41"/>
      <c r="C30" s="42"/>
      <c r="D30" s="2"/>
    </row>
    <row r="31" spans="1:4" x14ac:dyDescent="0.2">
      <c r="A31" s="391"/>
      <c r="B31" s="41"/>
      <c r="C31" s="42"/>
      <c r="D31" s="2"/>
    </row>
    <row r="32" spans="1:4" ht="13.5" thickBot="1" x14ac:dyDescent="0.25">
      <c r="A32" s="392"/>
      <c r="B32" s="393"/>
      <c r="C32" s="43"/>
      <c r="D32" s="2"/>
    </row>
    <row r="33" spans="1:4" ht="13.5" thickBot="1" x14ac:dyDescent="0.25">
      <c r="A33" s="394" t="s">
        <v>463</v>
      </c>
      <c r="B33" s="395">
        <f>B8+B15+B16+B18+B19</f>
        <v>177090902</v>
      </c>
      <c r="C33" s="396">
        <f>+C8+C9+C10+C11+C12+C19+C20+C21+C22+C23+C24+C25+C26+C27+C28+C29+C30+C31+C32</f>
        <v>0</v>
      </c>
      <c r="D33" s="2"/>
    </row>
    <row r="34" spans="1:4" x14ac:dyDescent="0.2">
      <c r="A34" s="1400"/>
      <c r="B34" s="1400"/>
      <c r="C34" s="1400"/>
      <c r="D34" s="2"/>
    </row>
    <row r="35" spans="1:4" x14ac:dyDescent="0.2">
      <c r="A35" s="2"/>
      <c r="B35" s="2"/>
      <c r="C35" s="2"/>
      <c r="D35" s="2"/>
    </row>
  </sheetData>
  <mergeCells count="3">
    <mergeCell ref="A2:C2"/>
    <mergeCell ref="A34:C34"/>
    <mergeCell ref="A4:D4"/>
  </mergeCells>
  <pageMargins left="0.7" right="0.7" top="0.75" bottom="0.75" header="0.3" footer="0.3"/>
  <pageSetup paperSize="9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G35"/>
  <sheetViews>
    <sheetView zoomScaleNormal="100" workbookViewId="0">
      <selection activeCell="C14" sqref="C14"/>
    </sheetView>
  </sheetViews>
  <sheetFormatPr defaultRowHeight="12.75" x14ac:dyDescent="0.2"/>
  <cols>
    <col min="2" max="2" width="24.83203125" customWidth="1"/>
    <col min="3" max="3" width="12.1640625" customWidth="1"/>
    <col min="5" max="5" width="30.33203125" customWidth="1"/>
    <col min="6" max="6" width="15" bestFit="1" customWidth="1"/>
  </cols>
  <sheetData>
    <row r="1" spans="1:7" x14ac:dyDescent="0.2">
      <c r="A1" s="1329" t="s">
        <v>683</v>
      </c>
      <c r="B1" s="1329"/>
      <c r="C1" s="1329"/>
      <c r="D1" s="1329"/>
      <c r="E1" s="1329"/>
      <c r="F1" s="1329"/>
    </row>
    <row r="2" spans="1:7" x14ac:dyDescent="0.2">
      <c r="A2" s="1329" t="s">
        <v>689</v>
      </c>
      <c r="B2" s="1329"/>
      <c r="C2" s="1329"/>
      <c r="D2" s="1329"/>
      <c r="E2" s="1329"/>
      <c r="F2" s="1329"/>
    </row>
    <row r="3" spans="1:7" x14ac:dyDescent="0.2">
      <c r="A3" s="1329" t="s">
        <v>846</v>
      </c>
      <c r="B3" s="1329"/>
      <c r="C3" s="1329"/>
      <c r="D3" s="1329"/>
      <c r="E3" s="1329"/>
      <c r="F3" s="1329"/>
    </row>
    <row r="5" spans="1:7" x14ac:dyDescent="0.2">
      <c r="C5" s="1427" t="s">
        <v>1044</v>
      </c>
      <c r="D5" s="1427"/>
      <c r="E5" s="1427"/>
      <c r="F5" s="1427"/>
    </row>
    <row r="7" spans="1:7" x14ac:dyDescent="0.2">
      <c r="F7" s="525"/>
    </row>
    <row r="8" spans="1:7" ht="13.5" thickBot="1" x14ac:dyDescent="0.25">
      <c r="F8" s="526"/>
      <c r="G8" s="527"/>
    </row>
    <row r="9" spans="1:7" ht="13.5" thickBot="1" x14ac:dyDescent="0.25">
      <c r="A9" s="1428" t="s">
        <v>690</v>
      </c>
      <c r="B9" s="1431" t="s">
        <v>691</v>
      </c>
      <c r="C9" s="1434" t="s">
        <v>692</v>
      </c>
      <c r="D9" s="1435"/>
      <c r="E9" s="1435"/>
      <c r="F9" s="1235">
        <v>2329669</v>
      </c>
      <c r="G9" s="254"/>
    </row>
    <row r="10" spans="1:7" x14ac:dyDescent="0.2">
      <c r="A10" s="1429"/>
      <c r="B10" s="1432"/>
      <c r="C10" s="1403" t="s">
        <v>693</v>
      </c>
      <c r="D10" s="1436" t="s">
        <v>694</v>
      </c>
      <c r="E10" s="1437"/>
      <c r="F10" s="1236">
        <v>1729732401</v>
      </c>
      <c r="G10" s="254"/>
    </row>
    <row r="11" spans="1:7" x14ac:dyDescent="0.2">
      <c r="A11" s="1429"/>
      <c r="B11" s="1432"/>
      <c r="C11" s="1404"/>
      <c r="D11" s="1438" t="s">
        <v>695</v>
      </c>
      <c r="E11" s="1439"/>
      <c r="F11" s="1237">
        <v>28290995</v>
      </c>
      <c r="G11" s="254"/>
    </row>
    <row r="12" spans="1:7" x14ac:dyDescent="0.2">
      <c r="A12" s="1429"/>
      <c r="B12" s="1432"/>
      <c r="C12" s="1404"/>
      <c r="D12" s="1438" t="s">
        <v>696</v>
      </c>
      <c r="E12" s="1439"/>
      <c r="F12" s="1238"/>
      <c r="G12" s="254"/>
    </row>
    <row r="13" spans="1:7" ht="13.5" thickBot="1" x14ac:dyDescent="0.25">
      <c r="A13" s="1429"/>
      <c r="B13" s="1432"/>
      <c r="C13" s="1405"/>
      <c r="D13" s="1442" t="s">
        <v>697</v>
      </c>
      <c r="E13" s="1443"/>
      <c r="F13" s="1239">
        <v>1160000</v>
      </c>
      <c r="G13" s="254"/>
    </row>
    <row r="14" spans="1:7" ht="25.5" customHeight="1" thickBot="1" x14ac:dyDescent="0.25">
      <c r="A14" s="1429"/>
      <c r="B14" s="1432"/>
      <c r="C14" s="529" t="s">
        <v>698</v>
      </c>
      <c r="D14" s="1444" t="s">
        <v>699</v>
      </c>
      <c r="E14" s="1437"/>
      <c r="F14" s="1236">
        <v>425001060</v>
      </c>
      <c r="G14" s="254"/>
    </row>
    <row r="15" spans="1:7" ht="13.5" hidden="1" thickBot="1" x14ac:dyDescent="0.25">
      <c r="A15" s="1429"/>
      <c r="B15" s="1433"/>
      <c r="C15" s="1434" t="s">
        <v>939</v>
      </c>
      <c r="D15" s="1435"/>
      <c r="E15" s="1435"/>
      <c r="F15" s="1235">
        <v>445001374</v>
      </c>
      <c r="G15" s="254"/>
    </row>
    <row r="16" spans="1:7" x14ac:dyDescent="0.2">
      <c r="A16" s="1429"/>
      <c r="B16" s="1431" t="s">
        <v>700</v>
      </c>
      <c r="C16" s="1421" t="s">
        <v>701</v>
      </c>
      <c r="D16" s="1422"/>
      <c r="E16" s="1422"/>
      <c r="F16" s="1240"/>
      <c r="G16" s="254"/>
    </row>
    <row r="17" spans="1:7" ht="35.25" customHeight="1" thickBot="1" x14ac:dyDescent="0.25">
      <c r="A17" s="1429"/>
      <c r="B17" s="1432"/>
      <c r="C17" s="1423" t="s">
        <v>699</v>
      </c>
      <c r="D17" s="1424"/>
      <c r="E17" s="1424"/>
      <c r="F17" s="1241">
        <v>2197651</v>
      </c>
      <c r="G17" s="254"/>
    </row>
    <row r="18" spans="1:7" ht="13.5" thickBot="1" x14ac:dyDescent="0.25">
      <c r="A18" s="1429"/>
      <c r="B18" s="1425" t="s">
        <v>702</v>
      </c>
      <c r="C18" s="1426"/>
      <c r="D18" s="1426"/>
      <c r="E18" s="1426"/>
      <c r="F18" s="1235">
        <v>539577643</v>
      </c>
      <c r="G18" s="254"/>
    </row>
    <row r="19" spans="1:7" x14ac:dyDescent="0.2">
      <c r="A19" s="1429"/>
      <c r="B19" s="1406" t="s">
        <v>703</v>
      </c>
      <c r="C19" s="1409" t="s">
        <v>704</v>
      </c>
      <c r="D19" s="1410"/>
      <c r="E19" s="1410"/>
      <c r="F19" s="1240">
        <v>22080607</v>
      </c>
      <c r="G19" s="254"/>
    </row>
    <row r="20" spans="1:7" x14ac:dyDescent="0.2">
      <c r="A20" s="1429"/>
      <c r="B20" s="1407"/>
      <c r="C20" s="1412" t="s">
        <v>705</v>
      </c>
      <c r="D20" s="1413"/>
      <c r="E20" s="1413"/>
      <c r="F20" s="1242">
        <v>40080</v>
      </c>
      <c r="G20" s="254"/>
    </row>
    <row r="21" spans="1:7" ht="13.5" thickBot="1" x14ac:dyDescent="0.25">
      <c r="A21" s="1429"/>
      <c r="B21" s="1408"/>
      <c r="C21" s="1415" t="s">
        <v>706</v>
      </c>
      <c r="D21" s="1416"/>
      <c r="E21" s="1416"/>
      <c r="F21" s="1243">
        <v>270516890</v>
      </c>
      <c r="G21" s="254"/>
    </row>
    <row r="22" spans="1:7" ht="13.5" thickBot="1" x14ac:dyDescent="0.25">
      <c r="A22" s="1429"/>
      <c r="B22" s="532" t="s">
        <v>707</v>
      </c>
      <c r="C22" s="532"/>
      <c r="D22" s="533"/>
      <c r="E22" s="533"/>
      <c r="F22" s="1235">
        <v>-257202</v>
      </c>
      <c r="G22" s="254"/>
    </row>
    <row r="23" spans="1:7" ht="13.5" thickBot="1" x14ac:dyDescent="0.25">
      <c r="A23" s="1430"/>
      <c r="B23" s="1440" t="s">
        <v>708</v>
      </c>
      <c r="C23" s="1441"/>
      <c r="D23" s="1441"/>
      <c r="E23" s="1441"/>
      <c r="F23" s="1235">
        <v>1493727</v>
      </c>
      <c r="G23" s="254"/>
    </row>
    <row r="24" spans="1:7" x14ac:dyDescent="0.2">
      <c r="A24" s="1403" t="s">
        <v>709</v>
      </c>
      <c r="B24" s="1406" t="s">
        <v>710</v>
      </c>
      <c r="C24" s="1409" t="s">
        <v>711</v>
      </c>
      <c r="D24" s="1410"/>
      <c r="E24" s="1411"/>
      <c r="F24" s="1240">
        <v>2257097322</v>
      </c>
      <c r="G24" s="254"/>
    </row>
    <row r="25" spans="1:7" x14ac:dyDescent="0.2">
      <c r="A25" s="1404"/>
      <c r="B25" s="1407"/>
      <c r="C25" s="1412" t="s">
        <v>712</v>
      </c>
      <c r="D25" s="1413"/>
      <c r="E25" s="1414"/>
      <c r="F25" s="1244">
        <v>-249386447</v>
      </c>
      <c r="G25" s="254"/>
    </row>
    <row r="26" spans="1:7" x14ac:dyDescent="0.2">
      <c r="A26" s="1404"/>
      <c r="B26" s="1407"/>
      <c r="C26" s="1412" t="s">
        <v>713</v>
      </c>
      <c r="D26" s="1413"/>
      <c r="E26" s="1414"/>
      <c r="F26" s="534">
        <v>123369321</v>
      </c>
      <c r="G26" s="254"/>
    </row>
    <row r="27" spans="1:7" x14ac:dyDescent="0.2">
      <c r="A27" s="1404"/>
      <c r="B27" s="1407"/>
      <c r="C27" s="1412" t="s">
        <v>714</v>
      </c>
      <c r="D27" s="1413"/>
      <c r="E27" s="1414"/>
      <c r="F27" s="534">
        <v>784245355</v>
      </c>
      <c r="G27" s="254"/>
    </row>
    <row r="28" spans="1:7" x14ac:dyDescent="0.2">
      <c r="A28" s="1404"/>
      <c r="B28" s="1407"/>
      <c r="C28" s="1412" t="s">
        <v>715</v>
      </c>
      <c r="D28" s="1413"/>
      <c r="E28" s="1414"/>
      <c r="F28" s="534">
        <v>0</v>
      </c>
      <c r="G28" s="254"/>
    </row>
    <row r="29" spans="1:7" ht="13.5" thickBot="1" x14ac:dyDescent="0.25">
      <c r="A29" s="1404"/>
      <c r="B29" s="1408"/>
      <c r="C29" s="1415" t="s">
        <v>716</v>
      </c>
      <c r="D29" s="1416"/>
      <c r="E29" s="1417"/>
      <c r="F29" s="531">
        <v>16045554</v>
      </c>
      <c r="G29" s="254"/>
    </row>
    <row r="30" spans="1:7" x14ac:dyDescent="0.2">
      <c r="A30" s="1404"/>
      <c r="B30" s="1418" t="s">
        <v>717</v>
      </c>
      <c r="C30" s="535" t="s">
        <v>704</v>
      </c>
      <c r="D30" s="536"/>
      <c r="E30" s="537"/>
      <c r="F30" s="530">
        <v>420854</v>
      </c>
      <c r="G30" s="254"/>
    </row>
    <row r="31" spans="1:7" x14ac:dyDescent="0.2">
      <c r="A31" s="1404"/>
      <c r="B31" s="1419"/>
      <c r="C31" s="538" t="s">
        <v>705</v>
      </c>
      <c r="D31" s="539"/>
      <c r="E31" s="540"/>
      <c r="F31" s="541">
        <v>15273016</v>
      </c>
      <c r="G31" s="254"/>
    </row>
    <row r="32" spans="1:7" ht="13.5" thickBot="1" x14ac:dyDescent="0.25">
      <c r="A32" s="1404"/>
      <c r="B32" s="1420"/>
      <c r="C32" s="1415" t="s">
        <v>718</v>
      </c>
      <c r="D32" s="1416"/>
      <c r="E32" s="1416"/>
      <c r="F32" s="542">
        <v>14837579</v>
      </c>
      <c r="G32" s="254"/>
    </row>
    <row r="33" spans="1:6" ht="13.5" thickBot="1" x14ac:dyDescent="0.25">
      <c r="A33" s="1404"/>
      <c r="B33" s="532" t="s">
        <v>719</v>
      </c>
      <c r="C33" s="543"/>
      <c r="D33" s="543"/>
      <c r="E33" s="544"/>
      <c r="F33" s="528">
        <v>0</v>
      </c>
    </row>
    <row r="34" spans="1:6" ht="13.5" thickBot="1" x14ac:dyDescent="0.25">
      <c r="A34" s="1404"/>
      <c r="B34" s="532" t="s">
        <v>720</v>
      </c>
      <c r="C34" s="543"/>
      <c r="D34" s="543"/>
      <c r="E34" s="544"/>
      <c r="F34" s="528"/>
    </row>
    <row r="35" spans="1:6" ht="13.5" thickBot="1" x14ac:dyDescent="0.25">
      <c r="A35" s="1405"/>
      <c r="B35" s="532" t="s">
        <v>721</v>
      </c>
      <c r="C35" s="543"/>
      <c r="D35" s="1402"/>
      <c r="E35" s="1402"/>
      <c r="F35" s="528">
        <v>60260967</v>
      </c>
    </row>
  </sheetData>
  <mergeCells count="34">
    <mergeCell ref="A1:F1"/>
    <mergeCell ref="A2:F2"/>
    <mergeCell ref="A3:F3"/>
    <mergeCell ref="C5:F5"/>
    <mergeCell ref="A9:A23"/>
    <mergeCell ref="B9:B15"/>
    <mergeCell ref="C9:E9"/>
    <mergeCell ref="C10:C13"/>
    <mergeCell ref="D10:E10"/>
    <mergeCell ref="D11:E11"/>
    <mergeCell ref="B23:E23"/>
    <mergeCell ref="D12:E12"/>
    <mergeCell ref="D13:E13"/>
    <mergeCell ref="D14:E14"/>
    <mergeCell ref="C15:E15"/>
    <mergeCell ref="B16:B17"/>
    <mergeCell ref="C16:E16"/>
    <mergeCell ref="C17:E17"/>
    <mergeCell ref="B18:E18"/>
    <mergeCell ref="B19:B21"/>
    <mergeCell ref="C19:E19"/>
    <mergeCell ref="C20:E20"/>
    <mergeCell ref="C21:E21"/>
    <mergeCell ref="D35:E35"/>
    <mergeCell ref="A24:A35"/>
    <mergeCell ref="B24:B29"/>
    <mergeCell ref="C24:E24"/>
    <mergeCell ref="C25:E25"/>
    <mergeCell ref="C26:E26"/>
    <mergeCell ref="C27:E27"/>
    <mergeCell ref="C28:E28"/>
    <mergeCell ref="C29:E29"/>
    <mergeCell ref="B30:B32"/>
    <mergeCell ref="C32:E32"/>
  </mergeCells>
  <pageMargins left="0.7" right="0.7" top="0.75" bottom="0.75" header="0.3" footer="0.3"/>
  <pageSetup paperSize="9" scale="96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J18"/>
  <sheetViews>
    <sheetView view="pageLayout" zoomScaleNormal="100" workbookViewId="0">
      <selection activeCell="H18" sqref="H18"/>
    </sheetView>
  </sheetViews>
  <sheetFormatPr defaultRowHeight="12.75" x14ac:dyDescent="0.2"/>
  <cols>
    <col min="1" max="1" width="14.6640625" style="31" customWidth="1"/>
    <col min="2" max="3" width="28" style="30" customWidth="1"/>
    <col min="4" max="10" width="14.6640625" style="30" customWidth="1"/>
  </cols>
  <sheetData>
    <row r="1" spans="1:10" ht="15.75" customHeight="1" x14ac:dyDescent="0.2">
      <c r="A1" s="1287" t="s">
        <v>502</v>
      </c>
      <c r="B1" s="1287"/>
      <c r="C1" s="1287"/>
      <c r="D1" s="1287"/>
      <c r="E1" s="1287"/>
      <c r="F1" s="1287"/>
      <c r="G1" s="1287"/>
      <c r="H1" s="1287"/>
      <c r="I1" s="1287"/>
    </row>
    <row r="2" spans="1:10" ht="14.25" thickBot="1" x14ac:dyDescent="0.3">
      <c r="I2" s="340"/>
    </row>
    <row r="3" spans="1:10" ht="14.25" customHeight="1" x14ac:dyDescent="0.2">
      <c r="A3" s="1452" t="s">
        <v>98</v>
      </c>
      <c r="B3" s="1448" t="s">
        <v>503</v>
      </c>
      <c r="C3" s="1452" t="s">
        <v>504</v>
      </c>
      <c r="D3" s="1452" t="s">
        <v>1096</v>
      </c>
      <c r="E3" s="1445" t="s">
        <v>505</v>
      </c>
      <c r="F3" s="1446"/>
      <c r="G3" s="1446"/>
      <c r="H3" s="1447"/>
      <c r="I3" s="1448" t="s">
        <v>488</v>
      </c>
      <c r="J3" s="341"/>
    </row>
    <row r="4" spans="1:10" ht="15" thickBot="1" x14ac:dyDescent="0.25">
      <c r="A4" s="1453"/>
      <c r="B4" s="1449"/>
      <c r="C4" s="1449"/>
      <c r="D4" s="1453"/>
      <c r="E4" s="342">
        <v>2018</v>
      </c>
      <c r="F4" s="342">
        <v>2019</v>
      </c>
      <c r="G4" s="342">
        <v>2020</v>
      </c>
      <c r="H4" s="343" t="s">
        <v>1097</v>
      </c>
      <c r="I4" s="1449"/>
      <c r="J4" s="344"/>
    </row>
    <row r="5" spans="1:10" ht="15" thickBot="1" x14ac:dyDescent="0.25">
      <c r="A5" s="345">
        <v>1</v>
      </c>
      <c r="B5" s="346">
        <v>2</v>
      </c>
      <c r="C5" s="347">
        <v>3</v>
      </c>
      <c r="D5" s="346">
        <v>4</v>
      </c>
      <c r="E5" s="345">
        <v>5</v>
      </c>
      <c r="F5" s="347">
        <v>6</v>
      </c>
      <c r="G5" s="347">
        <v>9</v>
      </c>
      <c r="H5" s="348">
        <v>10</v>
      </c>
      <c r="I5" s="349" t="s">
        <v>896</v>
      </c>
      <c r="J5" s="350"/>
    </row>
    <row r="6" spans="1:10" ht="54" customHeight="1" thickBot="1" x14ac:dyDescent="0.25">
      <c r="A6" s="351" t="s">
        <v>51</v>
      </c>
      <c r="B6" s="352" t="s">
        <v>506</v>
      </c>
      <c r="C6" s="353"/>
      <c r="D6" s="354">
        <f>+D7+D8</f>
        <v>0</v>
      </c>
      <c r="E6" s="355">
        <f>+E7+E8</f>
        <v>0</v>
      </c>
      <c r="F6" s="356">
        <f>+F7+F8</f>
        <v>0</v>
      </c>
      <c r="G6" s="356">
        <f>+G7+G8</f>
        <v>0</v>
      </c>
      <c r="H6" s="357">
        <f>+H7+H8</f>
        <v>0</v>
      </c>
      <c r="I6" s="354">
        <f t="shared" ref="I6:I17" si="0">SUM(D6:H6)</f>
        <v>0</v>
      </c>
    </row>
    <row r="7" spans="1:10" x14ac:dyDescent="0.2">
      <c r="A7" s="358" t="s">
        <v>52</v>
      </c>
      <c r="B7" s="359" t="s">
        <v>507</v>
      </c>
      <c r="C7" s="360"/>
      <c r="D7" s="361"/>
      <c r="E7" s="362"/>
      <c r="F7" s="23"/>
      <c r="G7" s="23"/>
      <c r="H7" s="363"/>
      <c r="I7" s="364">
        <f t="shared" si="0"/>
        <v>0</v>
      </c>
    </row>
    <row r="8" spans="1:10" ht="13.5" thickBot="1" x14ac:dyDescent="0.25">
      <c r="A8" s="358" t="s">
        <v>53</v>
      </c>
      <c r="B8" s="359" t="s">
        <v>507</v>
      </c>
      <c r="C8" s="360"/>
      <c r="D8" s="361"/>
      <c r="E8" s="362"/>
      <c r="F8" s="23"/>
      <c r="G8" s="23"/>
      <c r="H8" s="363"/>
      <c r="I8" s="364">
        <f t="shared" si="0"/>
        <v>0</v>
      </c>
    </row>
    <row r="9" spans="1:10" ht="54" customHeight="1" thickBot="1" x14ac:dyDescent="0.25">
      <c r="A9" s="351" t="s">
        <v>54</v>
      </c>
      <c r="B9" s="352" t="s">
        <v>508</v>
      </c>
      <c r="C9" s="365"/>
      <c r="D9" s="354">
        <f>+D10+D11</f>
        <v>0</v>
      </c>
      <c r="E9" s="355">
        <f>+E10+E11</f>
        <v>0</v>
      </c>
      <c r="F9" s="356">
        <f>+F10+F11</f>
        <v>0</v>
      </c>
      <c r="G9" s="356">
        <f>+G10+G11</f>
        <v>0</v>
      </c>
      <c r="H9" s="357">
        <f>+H10+H11</f>
        <v>0</v>
      </c>
      <c r="I9" s="354">
        <f t="shared" si="0"/>
        <v>0</v>
      </c>
    </row>
    <row r="10" spans="1:10" x14ac:dyDescent="0.2">
      <c r="A10" s="358" t="s">
        <v>55</v>
      </c>
      <c r="B10" s="359" t="s">
        <v>507</v>
      </c>
      <c r="C10" s="360"/>
      <c r="D10" s="361"/>
      <c r="E10" s="362"/>
      <c r="F10" s="23"/>
      <c r="G10" s="23"/>
      <c r="H10" s="363"/>
      <c r="I10" s="364">
        <f t="shared" si="0"/>
        <v>0</v>
      </c>
    </row>
    <row r="11" spans="1:10" ht="13.5" thickBot="1" x14ac:dyDescent="0.25">
      <c r="A11" s="358" t="s">
        <v>56</v>
      </c>
      <c r="B11" s="359" t="s">
        <v>507</v>
      </c>
      <c r="C11" s="360"/>
      <c r="D11" s="361"/>
      <c r="E11" s="362"/>
      <c r="F11" s="23"/>
      <c r="G11" s="23"/>
      <c r="H11" s="363"/>
      <c r="I11" s="364">
        <f t="shared" si="0"/>
        <v>0</v>
      </c>
    </row>
    <row r="12" spans="1:10" ht="21.75" thickBot="1" x14ac:dyDescent="0.25">
      <c r="A12" s="351" t="s">
        <v>57</v>
      </c>
      <c r="B12" s="352" t="s">
        <v>509</v>
      </c>
      <c r="C12" s="365"/>
      <c r="D12" s="354">
        <f>+D13</f>
        <v>0</v>
      </c>
      <c r="E12" s="355">
        <f>+E13</f>
        <v>0</v>
      </c>
      <c r="F12" s="356">
        <f>+F13</f>
        <v>0</v>
      </c>
      <c r="G12" s="356">
        <f>+G13</f>
        <v>0</v>
      </c>
      <c r="H12" s="357">
        <f>+H13</f>
        <v>0</v>
      </c>
      <c r="I12" s="354">
        <f t="shared" si="0"/>
        <v>0</v>
      </c>
    </row>
    <row r="13" spans="1:10" ht="13.5" thickBot="1" x14ac:dyDescent="0.25">
      <c r="A13" s="358" t="s">
        <v>58</v>
      </c>
      <c r="B13" s="359" t="s">
        <v>507</v>
      </c>
      <c r="C13" s="360"/>
      <c r="D13" s="361"/>
      <c r="E13" s="362"/>
      <c r="F13" s="23"/>
      <c r="G13" s="23"/>
      <c r="H13" s="363"/>
      <c r="I13" s="364">
        <f t="shared" si="0"/>
        <v>0</v>
      </c>
    </row>
    <row r="14" spans="1:10" ht="21.75" thickBot="1" x14ac:dyDescent="0.25">
      <c r="A14" s="351" t="s">
        <v>59</v>
      </c>
      <c r="B14" s="352" t="s">
        <v>510</v>
      </c>
      <c r="C14" s="365"/>
      <c r="D14" s="354">
        <f>+D15</f>
        <v>0</v>
      </c>
      <c r="E14" s="355">
        <f>+E15</f>
        <v>0</v>
      </c>
      <c r="F14" s="356">
        <f>+F15</f>
        <v>0</v>
      </c>
      <c r="G14" s="356">
        <f>+G15</f>
        <v>0</v>
      </c>
      <c r="H14" s="357">
        <f>+H15</f>
        <v>0</v>
      </c>
      <c r="I14" s="354">
        <f t="shared" si="0"/>
        <v>0</v>
      </c>
    </row>
    <row r="15" spans="1:10" ht="13.5" thickBot="1" x14ac:dyDescent="0.25">
      <c r="A15" s="366" t="s">
        <v>60</v>
      </c>
      <c r="B15" s="367" t="s">
        <v>507</v>
      </c>
      <c r="C15" s="368"/>
      <c r="D15" s="369"/>
      <c r="E15" s="370"/>
      <c r="F15" s="371"/>
      <c r="G15" s="371"/>
      <c r="H15" s="372"/>
      <c r="I15" s="373">
        <f t="shared" si="0"/>
        <v>0</v>
      </c>
    </row>
    <row r="16" spans="1:10" ht="21.75" thickBot="1" x14ac:dyDescent="0.25">
      <c r="A16" s="351" t="s">
        <v>61</v>
      </c>
      <c r="B16" s="374" t="s">
        <v>511</v>
      </c>
      <c r="C16" s="365"/>
      <c r="D16" s="354">
        <f>+D17</f>
        <v>0</v>
      </c>
      <c r="E16" s="355">
        <f>+E17</f>
        <v>4200</v>
      </c>
      <c r="F16" s="356">
        <f>+F17</f>
        <v>4200</v>
      </c>
      <c r="G16" s="356">
        <f>+G17</f>
        <v>4200</v>
      </c>
      <c r="H16" s="357">
        <f>+H17</f>
        <v>4200</v>
      </c>
      <c r="I16" s="354">
        <f t="shared" si="0"/>
        <v>16800</v>
      </c>
    </row>
    <row r="17" spans="1:9" ht="47.25" customHeight="1" thickBot="1" x14ac:dyDescent="0.25">
      <c r="A17" s="375" t="s">
        <v>62</v>
      </c>
      <c r="B17" s="376" t="s">
        <v>512</v>
      </c>
      <c r="C17" s="377"/>
      <c r="D17" s="378"/>
      <c r="E17" s="379">
        <v>4200</v>
      </c>
      <c r="F17" s="380">
        <v>4200</v>
      </c>
      <c r="G17" s="380">
        <v>4200</v>
      </c>
      <c r="H17" s="381">
        <v>4200</v>
      </c>
      <c r="I17" s="382">
        <f t="shared" si="0"/>
        <v>16800</v>
      </c>
    </row>
    <row r="18" spans="1:9" ht="13.5" customHeight="1" thickBot="1" x14ac:dyDescent="0.25">
      <c r="A18" s="1450" t="s">
        <v>513</v>
      </c>
      <c r="B18" s="1451"/>
      <c r="C18" s="855"/>
      <c r="D18" s="354">
        <f t="shared" ref="D18:I18" si="1">+D6+D9+D12+D14+D16</f>
        <v>0</v>
      </c>
      <c r="E18" s="355">
        <f t="shared" si="1"/>
        <v>4200</v>
      </c>
      <c r="F18" s="356">
        <f t="shared" si="1"/>
        <v>4200</v>
      </c>
      <c r="G18" s="356">
        <f t="shared" si="1"/>
        <v>4200</v>
      </c>
      <c r="H18" s="357">
        <f t="shared" si="1"/>
        <v>4200</v>
      </c>
      <c r="I18" s="354">
        <f t="shared" si="1"/>
        <v>16800</v>
      </c>
    </row>
  </sheetData>
  <mergeCells count="8">
    <mergeCell ref="A1:I1"/>
    <mergeCell ref="E3:H3"/>
    <mergeCell ref="I3:I4"/>
    <mergeCell ref="A18:B18"/>
    <mergeCell ref="A3:A4"/>
    <mergeCell ref="B3:B4"/>
    <mergeCell ref="C3:C4"/>
    <mergeCell ref="D3:D4"/>
  </mergeCells>
  <pageMargins left="0.7" right="0.7" top="0.75" bottom="0.75" header="0.3" footer="0.3"/>
  <pageSetup paperSize="9" scale="92" orientation="landscape" r:id="rId1"/>
  <headerFooter>
    <oddHeader>&amp;R&amp;"Times New Roman CE,Félkövér dőlt"19. sz. melléklet a 7/2019. (IV.30.) önkormányzati rendelethez</oddHead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H30"/>
  <sheetViews>
    <sheetView view="pageLayout" zoomScaleNormal="100" workbookViewId="0">
      <selection activeCell="C29" sqref="C29"/>
    </sheetView>
  </sheetViews>
  <sheetFormatPr defaultRowHeight="12.75" x14ac:dyDescent="0.2"/>
  <cols>
    <col min="1" max="1" width="6.6640625" customWidth="1"/>
    <col min="2" max="2" width="43.33203125" customWidth="1"/>
    <col min="3" max="3" width="39.83203125" customWidth="1"/>
    <col min="4" max="4" width="12.6640625" customWidth="1"/>
    <col min="5" max="5" width="12.6640625" hidden="1" customWidth="1"/>
    <col min="6" max="6" width="27.83203125" customWidth="1"/>
  </cols>
  <sheetData>
    <row r="1" spans="1:8" ht="15.75" customHeight="1" x14ac:dyDescent="0.25">
      <c r="A1" s="1456" t="s">
        <v>894</v>
      </c>
      <c r="B1" s="1456"/>
      <c r="C1" s="1456"/>
      <c r="D1" s="1456"/>
      <c r="E1" s="1456"/>
      <c r="F1" s="1456"/>
    </row>
    <row r="2" spans="1:8" ht="15.75" customHeight="1" x14ac:dyDescent="0.25">
      <c r="A2" s="606"/>
      <c r="B2" s="606"/>
      <c r="C2" s="606"/>
      <c r="D2" s="606"/>
      <c r="E2" s="1459"/>
      <c r="F2" s="1459"/>
      <c r="G2" s="1459"/>
      <c r="H2" s="1459"/>
    </row>
    <row r="3" spans="1:8" ht="13.5" thickBot="1" x14ac:dyDescent="0.25">
      <c r="C3" s="1457"/>
      <c r="D3" s="1458"/>
      <c r="E3" s="1458"/>
      <c r="F3" s="1458"/>
    </row>
    <row r="4" spans="1:8" ht="26.25" thickBot="1" x14ac:dyDescent="0.25">
      <c r="A4" s="426" t="s">
        <v>98</v>
      </c>
      <c r="B4" s="427" t="s">
        <v>453</v>
      </c>
      <c r="C4" s="427" t="s">
        <v>454</v>
      </c>
      <c r="D4" s="428" t="s">
        <v>536</v>
      </c>
      <c r="E4" s="428" t="s">
        <v>891</v>
      </c>
      <c r="F4" s="429" t="s">
        <v>539</v>
      </c>
    </row>
    <row r="5" spans="1:8" x14ac:dyDescent="0.2">
      <c r="A5" s="268" t="s">
        <v>51</v>
      </c>
      <c r="B5" s="269" t="s">
        <v>455</v>
      </c>
      <c r="C5" s="269" t="s">
        <v>456</v>
      </c>
      <c r="D5" s="431">
        <v>125000</v>
      </c>
      <c r="E5" s="431"/>
      <c r="F5" s="421" t="s">
        <v>541</v>
      </c>
    </row>
    <row r="6" spans="1:8" x14ac:dyDescent="0.2">
      <c r="A6" s="270" t="s">
        <v>52</v>
      </c>
      <c r="B6" s="271" t="s">
        <v>457</v>
      </c>
      <c r="C6" s="271" t="s">
        <v>456</v>
      </c>
      <c r="D6" s="420">
        <v>125000</v>
      </c>
      <c r="E6" s="420"/>
      <c r="F6" s="422" t="s">
        <v>541</v>
      </c>
    </row>
    <row r="7" spans="1:8" x14ac:dyDescent="0.2">
      <c r="A7" s="270" t="s">
        <v>53</v>
      </c>
      <c r="B7" s="271" t="s">
        <v>458</v>
      </c>
      <c r="C7" s="271" t="s">
        <v>456</v>
      </c>
      <c r="D7" s="420">
        <v>125000</v>
      </c>
      <c r="E7" s="420"/>
      <c r="F7" s="422" t="s">
        <v>541</v>
      </c>
    </row>
    <row r="8" spans="1:8" x14ac:dyDescent="0.2">
      <c r="A8" s="419" t="s">
        <v>54</v>
      </c>
      <c r="B8" s="272" t="s">
        <v>460</v>
      </c>
      <c r="C8" s="272" t="s">
        <v>456</v>
      </c>
      <c r="D8" s="425">
        <v>300000</v>
      </c>
      <c r="E8" s="425"/>
      <c r="F8" s="423" t="s">
        <v>541</v>
      </c>
    </row>
    <row r="9" spans="1:8" x14ac:dyDescent="0.2">
      <c r="A9" s="270" t="s">
        <v>55</v>
      </c>
      <c r="B9" s="271" t="s">
        <v>461</v>
      </c>
      <c r="C9" s="272" t="s">
        <v>456</v>
      </c>
      <c r="D9" s="420">
        <v>100000</v>
      </c>
      <c r="E9" s="420"/>
      <c r="F9" s="422" t="s">
        <v>541</v>
      </c>
    </row>
    <row r="10" spans="1:8" x14ac:dyDescent="0.2">
      <c r="A10" s="270" t="s">
        <v>56</v>
      </c>
      <c r="B10" s="271" t="s">
        <v>940</v>
      </c>
      <c r="C10" s="271" t="s">
        <v>456</v>
      </c>
      <c r="D10" s="420">
        <v>675000</v>
      </c>
      <c r="E10" s="420"/>
      <c r="F10" s="422" t="s">
        <v>541</v>
      </c>
    </row>
    <row r="11" spans="1:8" ht="13.5" thickBot="1" x14ac:dyDescent="0.25">
      <c r="A11" s="1230" t="s">
        <v>57</v>
      </c>
      <c r="B11" s="969" t="s">
        <v>895</v>
      </c>
      <c r="C11" s="970" t="s">
        <v>456</v>
      </c>
      <c r="D11" s="971">
        <v>1000000</v>
      </c>
      <c r="E11" s="971"/>
      <c r="F11" s="972" t="s">
        <v>541</v>
      </c>
    </row>
    <row r="12" spans="1:8" ht="13.5" thickBot="1" x14ac:dyDescent="0.25">
      <c r="A12" s="1231" t="s">
        <v>58</v>
      </c>
      <c r="B12" s="1232" t="s">
        <v>538</v>
      </c>
      <c r="C12" s="1232" t="s">
        <v>537</v>
      </c>
      <c r="D12" s="1233">
        <v>1200000</v>
      </c>
      <c r="E12" s="1233"/>
      <c r="F12" s="1234" t="s">
        <v>542</v>
      </c>
    </row>
    <row r="13" spans="1:8" ht="13.5" thickBot="1" x14ac:dyDescent="0.25">
      <c r="A13" s="857" t="s">
        <v>59</v>
      </c>
      <c r="B13" s="858" t="s">
        <v>459</v>
      </c>
      <c r="C13" s="858" t="s">
        <v>456</v>
      </c>
      <c r="D13" s="859">
        <v>1750000</v>
      </c>
      <c r="E13" s="859"/>
      <c r="F13" s="860" t="s">
        <v>540</v>
      </c>
    </row>
    <row r="14" spans="1:8" x14ac:dyDescent="0.2">
      <c r="A14" s="419" t="s">
        <v>60</v>
      </c>
      <c r="B14" s="272"/>
      <c r="C14" s="269"/>
      <c r="D14" s="425"/>
      <c r="E14" s="425"/>
      <c r="F14" s="423"/>
    </row>
    <row r="15" spans="1:8" x14ac:dyDescent="0.2">
      <c r="A15" s="270" t="s">
        <v>61</v>
      </c>
      <c r="B15" s="271"/>
      <c r="C15" s="271"/>
      <c r="D15" s="420"/>
      <c r="E15" s="420"/>
      <c r="F15" s="422"/>
    </row>
    <row r="16" spans="1:8" x14ac:dyDescent="0.2">
      <c r="A16" s="270" t="s">
        <v>62</v>
      </c>
      <c r="B16" s="271"/>
      <c r="C16" s="271"/>
      <c r="D16" s="420"/>
      <c r="E16" s="420"/>
      <c r="F16" s="422"/>
    </row>
    <row r="17" spans="1:6" x14ac:dyDescent="0.2">
      <c r="A17" s="270" t="s">
        <v>63</v>
      </c>
      <c r="B17" s="271"/>
      <c r="C17" s="271"/>
      <c r="D17" s="420"/>
      <c r="E17" s="420"/>
      <c r="F17" s="422"/>
    </row>
    <row r="18" spans="1:6" x14ac:dyDescent="0.2">
      <c r="A18" s="270" t="s">
        <v>64</v>
      </c>
      <c r="B18" s="271"/>
      <c r="C18" s="271"/>
      <c r="D18" s="420"/>
      <c r="E18" s="420"/>
      <c r="F18" s="422"/>
    </row>
    <row r="19" spans="1:6" ht="13.5" thickBot="1" x14ac:dyDescent="0.25">
      <c r="A19" s="270" t="s">
        <v>65</v>
      </c>
      <c r="B19" s="271"/>
      <c r="C19" s="271"/>
      <c r="D19" s="420"/>
      <c r="E19" s="420"/>
      <c r="F19" s="422"/>
    </row>
    <row r="20" spans="1:6" ht="13.5" thickBot="1" x14ac:dyDescent="0.25">
      <c r="A20" s="1454" t="s">
        <v>463</v>
      </c>
      <c r="B20" s="1455"/>
      <c r="C20" s="856"/>
      <c r="D20" s="430">
        <v>5400000</v>
      </c>
      <c r="E20" s="430"/>
      <c r="F20" s="424"/>
    </row>
    <row r="21" spans="1:6" x14ac:dyDescent="0.2">
      <c r="A21" s="861"/>
      <c r="B21" s="862"/>
      <c r="C21" s="862"/>
      <c r="D21" s="863"/>
      <c r="E21" s="863"/>
    </row>
    <row r="22" spans="1:6" x14ac:dyDescent="0.2">
      <c r="A22" s="418"/>
      <c r="B22" s="418"/>
    </row>
    <row r="23" spans="1:6" x14ac:dyDescent="0.2">
      <c r="A23" s="861"/>
      <c r="B23" s="862"/>
      <c r="C23" s="862"/>
      <c r="D23" s="863"/>
      <c r="E23" s="863"/>
    </row>
    <row r="24" spans="1:6" x14ac:dyDescent="0.2">
      <c r="A24" s="861"/>
      <c r="B24" s="862"/>
      <c r="C24" s="862"/>
      <c r="D24" s="863"/>
      <c r="E24" s="863"/>
    </row>
    <row r="25" spans="1:6" x14ac:dyDescent="0.2">
      <c r="A25" s="861"/>
      <c r="B25" s="862"/>
      <c r="C25" s="862"/>
      <c r="D25" s="863"/>
      <c r="E25" s="863"/>
    </row>
    <row r="26" spans="1:6" x14ac:dyDescent="0.2">
      <c r="A26" s="861"/>
      <c r="B26" s="862"/>
      <c r="C26" s="862"/>
      <c r="D26" s="863"/>
      <c r="E26" s="863"/>
    </row>
    <row r="27" spans="1:6" x14ac:dyDescent="0.2">
      <c r="A27" s="861"/>
      <c r="B27" s="862"/>
      <c r="C27" s="862"/>
      <c r="D27" s="863"/>
      <c r="E27" s="863"/>
    </row>
    <row r="28" spans="1:6" x14ac:dyDescent="0.2">
      <c r="A28" s="861"/>
      <c r="B28" s="862"/>
      <c r="C28" s="862"/>
      <c r="D28" s="863"/>
      <c r="E28" s="863"/>
    </row>
    <row r="29" spans="1:6" x14ac:dyDescent="0.2">
      <c r="A29" s="861"/>
      <c r="B29" s="862"/>
      <c r="C29" s="862"/>
      <c r="D29" s="863"/>
      <c r="E29" s="863"/>
    </row>
    <row r="30" spans="1:6" x14ac:dyDescent="0.2">
      <c r="A30" s="861"/>
      <c r="B30" s="862"/>
      <c r="C30" s="862"/>
      <c r="D30" s="863"/>
      <c r="E30" s="863"/>
    </row>
  </sheetData>
  <mergeCells count="4">
    <mergeCell ref="A20:B20"/>
    <mergeCell ref="A1:F1"/>
    <mergeCell ref="C3:F3"/>
    <mergeCell ref="E2:H2"/>
  </mergeCells>
  <conditionalFormatting sqref="D27:F27">
    <cfRule type="cellIs" dxfId="0" priority="3" stopIfTrue="1" operator="equal">
      <formula>0</formula>
    </cfRule>
  </conditionalFormatting>
  <pageMargins left="0.31496062992125984" right="0.31496062992125984" top="0.74803149606299213" bottom="0.74803149606299213" header="0.31496062992125984" footer="0.31496062992125984"/>
  <pageSetup paperSize="9" scale="9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I155"/>
  <sheetViews>
    <sheetView view="pageLayout" topLeftCell="A85" zoomScaleNormal="100" zoomScaleSheetLayoutView="100" workbookViewId="0">
      <selection activeCell="E28" sqref="E1:E1048576"/>
    </sheetView>
  </sheetViews>
  <sheetFormatPr defaultRowHeight="15.75" x14ac:dyDescent="0.25"/>
  <cols>
    <col min="1" max="1" width="9.5" style="136" customWidth="1"/>
    <col min="2" max="2" width="60" style="136" customWidth="1"/>
    <col min="3" max="3" width="15.1640625" style="136" customWidth="1"/>
    <col min="4" max="4" width="12.6640625" style="136" bestFit="1" customWidth="1"/>
    <col min="5" max="5" width="16" style="136" hidden="1" customWidth="1"/>
    <col min="6" max="16384" width="9.33203125" style="136"/>
  </cols>
  <sheetData>
    <row r="1" spans="1:5" ht="15.95" customHeight="1" x14ac:dyDescent="0.25">
      <c r="A1" s="1266" t="s">
        <v>838</v>
      </c>
      <c r="B1" s="1266"/>
      <c r="C1" s="1266"/>
    </row>
    <row r="2" spans="1:5" ht="15.95" customHeight="1" thickBot="1" x14ac:dyDescent="0.3">
      <c r="A2" s="1265" t="s">
        <v>133</v>
      </c>
      <c r="B2" s="1265"/>
      <c r="C2" s="601"/>
      <c r="D2" s="599"/>
      <c r="E2" s="599"/>
    </row>
    <row r="3" spans="1:5" ht="38.1" customHeight="1" thickBot="1" x14ac:dyDescent="0.3">
      <c r="A3" s="21" t="s">
        <v>98</v>
      </c>
      <c r="B3" s="22" t="s">
        <v>50</v>
      </c>
      <c r="C3" s="29" t="s">
        <v>1014</v>
      </c>
      <c r="D3" s="29" t="s">
        <v>1016</v>
      </c>
      <c r="E3" s="29" t="s">
        <v>795</v>
      </c>
    </row>
    <row r="4" spans="1:5" s="146" customFormat="1" ht="12" customHeight="1" thickBot="1" x14ac:dyDescent="0.25">
      <c r="A4" s="141">
        <v>1</v>
      </c>
      <c r="B4" s="142">
        <v>2</v>
      </c>
      <c r="C4" s="143">
        <v>3</v>
      </c>
      <c r="D4" s="143">
        <v>4</v>
      </c>
      <c r="E4" s="143">
        <v>6</v>
      </c>
    </row>
    <row r="5" spans="1:5" s="147" customFormat="1" ht="12" customHeight="1" thickBot="1" x14ac:dyDescent="0.25">
      <c r="A5" s="18" t="s">
        <v>51</v>
      </c>
      <c r="B5" s="19" t="s">
        <v>189</v>
      </c>
      <c r="C5" s="92">
        <f>+C6+C7+C8+C9+C10+C11</f>
        <v>99660800</v>
      </c>
      <c r="D5" s="92">
        <f>+D6+D7+D8+D9+D10+D11+D13</f>
        <v>99660800</v>
      </c>
      <c r="E5" s="92" t="e">
        <f>#REF!*100/D5</f>
        <v>#REF!</v>
      </c>
    </row>
    <row r="6" spans="1:5" s="147" customFormat="1" ht="12" customHeight="1" x14ac:dyDescent="0.2">
      <c r="A6" s="13" t="s">
        <v>110</v>
      </c>
      <c r="B6" s="148" t="s">
        <v>190</v>
      </c>
      <c r="C6" s="95">
        <v>99660800</v>
      </c>
      <c r="D6" s="95">
        <v>99660800</v>
      </c>
      <c r="E6" s="95"/>
    </row>
    <row r="7" spans="1:5" s="147" customFormat="1" ht="12" customHeight="1" x14ac:dyDescent="0.2">
      <c r="A7" s="12" t="s">
        <v>111</v>
      </c>
      <c r="B7" s="149" t="s">
        <v>191</v>
      </c>
      <c r="C7" s="94"/>
      <c r="D7" s="94"/>
      <c r="E7" s="94"/>
    </row>
    <row r="8" spans="1:5" s="147" customFormat="1" ht="12" customHeight="1" x14ac:dyDescent="0.2">
      <c r="A8" s="12" t="s">
        <v>112</v>
      </c>
      <c r="B8" s="149" t="s">
        <v>192</v>
      </c>
      <c r="C8" s="94"/>
      <c r="D8" s="94"/>
      <c r="E8" s="94"/>
    </row>
    <row r="9" spans="1:5" s="147" customFormat="1" ht="12" customHeight="1" x14ac:dyDescent="0.2">
      <c r="A9" s="12" t="s">
        <v>113</v>
      </c>
      <c r="B9" s="149" t="s">
        <v>193</v>
      </c>
      <c r="C9" s="94"/>
      <c r="D9" s="94"/>
      <c r="E9" s="94"/>
    </row>
    <row r="10" spans="1:5" s="147" customFormat="1" ht="12" customHeight="1" x14ac:dyDescent="0.2">
      <c r="A10" s="12" t="s">
        <v>130</v>
      </c>
      <c r="B10" s="149" t="s">
        <v>194</v>
      </c>
      <c r="C10" s="94"/>
      <c r="D10" s="94"/>
      <c r="E10" s="94"/>
    </row>
    <row r="11" spans="1:5" s="147" customFormat="1" ht="12" customHeight="1" x14ac:dyDescent="0.2">
      <c r="A11" s="12" t="s">
        <v>114</v>
      </c>
      <c r="B11" s="149" t="s">
        <v>195</v>
      </c>
      <c r="C11" s="94"/>
      <c r="D11" s="94"/>
      <c r="E11" s="94"/>
    </row>
    <row r="12" spans="1:5" s="147" customFormat="1" ht="12" customHeight="1" x14ac:dyDescent="0.2">
      <c r="A12" s="11" t="s">
        <v>115</v>
      </c>
      <c r="B12" s="149" t="s">
        <v>796</v>
      </c>
      <c r="C12" s="94"/>
      <c r="D12" s="412"/>
      <c r="E12" s="412"/>
    </row>
    <row r="13" spans="1:5" s="147" customFormat="1" ht="12" customHeight="1" x14ac:dyDescent="0.2">
      <c r="A13" s="12" t="s">
        <v>122</v>
      </c>
      <c r="B13" s="149" t="s">
        <v>797</v>
      </c>
      <c r="C13" s="94"/>
      <c r="D13" s="441"/>
      <c r="E13" s="441"/>
    </row>
    <row r="14" spans="1:5" s="147" customFormat="1" ht="12" customHeight="1" x14ac:dyDescent="0.2">
      <c r="A14" s="12" t="s">
        <v>123</v>
      </c>
      <c r="B14" s="149" t="s">
        <v>798</v>
      </c>
      <c r="C14" s="94"/>
      <c r="D14" s="441"/>
      <c r="E14" s="441"/>
    </row>
    <row r="15" spans="1:5" s="147" customFormat="1" ht="12" customHeight="1" thickBot="1" x14ac:dyDescent="0.25">
      <c r="A15" s="11" t="s">
        <v>124</v>
      </c>
      <c r="B15" s="259" t="s">
        <v>799</v>
      </c>
      <c r="C15" s="412"/>
      <c r="D15" s="412"/>
      <c r="E15" s="412"/>
    </row>
    <row r="16" spans="1:5" s="147" customFormat="1" ht="12" customHeight="1" thickBot="1" x14ac:dyDescent="0.25">
      <c r="A16" s="18" t="s">
        <v>52</v>
      </c>
      <c r="B16" s="87" t="s">
        <v>196</v>
      </c>
      <c r="C16" s="92">
        <f>+C17+C18+C19+C20+C21</f>
        <v>0</v>
      </c>
      <c r="D16" s="92">
        <f>+D17+D18+D19+D20+D21</f>
        <v>1928797</v>
      </c>
      <c r="E16" s="92">
        <f>+E17+E18+E19+E20+E21</f>
        <v>0</v>
      </c>
    </row>
    <row r="17" spans="1:5" s="147" customFormat="1" ht="12" customHeight="1" x14ac:dyDescent="0.2">
      <c r="A17" s="13" t="s">
        <v>116</v>
      </c>
      <c r="B17" s="148" t="s">
        <v>197</v>
      </c>
      <c r="C17" s="95"/>
      <c r="D17" s="95"/>
      <c r="E17" s="95"/>
    </row>
    <row r="18" spans="1:5" s="147" customFormat="1" ht="12" customHeight="1" x14ac:dyDescent="0.2">
      <c r="A18" s="12" t="s">
        <v>117</v>
      </c>
      <c r="B18" s="149" t="s">
        <v>198</v>
      </c>
      <c r="C18" s="94"/>
      <c r="D18" s="94"/>
      <c r="E18" s="94"/>
    </row>
    <row r="19" spans="1:5" s="147" customFormat="1" ht="12" customHeight="1" x14ac:dyDescent="0.2">
      <c r="A19" s="12" t="s">
        <v>118</v>
      </c>
      <c r="B19" s="149" t="s">
        <v>395</v>
      </c>
      <c r="C19" s="94"/>
      <c r="D19" s="94"/>
      <c r="E19" s="94"/>
    </row>
    <row r="20" spans="1:5" s="147" customFormat="1" ht="12" customHeight="1" x14ac:dyDescent="0.2">
      <c r="A20" s="12" t="s">
        <v>119</v>
      </c>
      <c r="B20" s="149" t="s">
        <v>396</v>
      </c>
      <c r="C20" s="94"/>
      <c r="D20" s="94"/>
      <c r="E20" s="94"/>
    </row>
    <row r="21" spans="1:5" s="147" customFormat="1" ht="12" customHeight="1" x14ac:dyDescent="0.2">
      <c r="A21" s="12" t="s">
        <v>120</v>
      </c>
      <c r="B21" s="149" t="s">
        <v>199</v>
      </c>
      <c r="C21" s="94"/>
      <c r="D21" s="94">
        <v>1928797</v>
      </c>
      <c r="E21" s="94"/>
    </row>
    <row r="22" spans="1:5" s="147" customFormat="1" ht="12" customHeight="1" thickBot="1" x14ac:dyDescent="0.25">
      <c r="A22" s="14" t="s">
        <v>126</v>
      </c>
      <c r="B22" s="150" t="s">
        <v>200</v>
      </c>
      <c r="C22" s="96"/>
      <c r="D22" s="96"/>
      <c r="E22" s="96"/>
    </row>
    <row r="23" spans="1:5" s="147" customFormat="1" ht="12" customHeight="1" thickBot="1" x14ac:dyDescent="0.25">
      <c r="A23" s="18" t="s">
        <v>53</v>
      </c>
      <c r="B23" s="19" t="s">
        <v>201</v>
      </c>
      <c r="C23" s="92">
        <f>+C24+C25+C26+C27+C28</f>
        <v>0</v>
      </c>
      <c r="D23" s="92">
        <f>+D24+D25+D26+D27+D28</f>
        <v>0</v>
      </c>
      <c r="E23" s="92">
        <f>+E24+E25+E26+E27+E28</f>
        <v>0</v>
      </c>
    </row>
    <row r="24" spans="1:5" s="147" customFormat="1" ht="12" customHeight="1" x14ac:dyDescent="0.2">
      <c r="A24" s="13" t="s">
        <v>99</v>
      </c>
      <c r="B24" s="148" t="s">
        <v>202</v>
      </c>
      <c r="C24" s="95"/>
      <c r="D24" s="95"/>
      <c r="E24" s="95"/>
    </row>
    <row r="25" spans="1:5" s="147" customFormat="1" ht="12" customHeight="1" x14ac:dyDescent="0.2">
      <c r="A25" s="12" t="s">
        <v>100</v>
      </c>
      <c r="B25" s="149" t="s">
        <v>203</v>
      </c>
      <c r="C25" s="94"/>
      <c r="D25" s="94"/>
      <c r="E25" s="94"/>
    </row>
    <row r="26" spans="1:5" s="147" customFormat="1" ht="12" customHeight="1" x14ac:dyDescent="0.2">
      <c r="A26" s="12" t="s">
        <v>101</v>
      </c>
      <c r="B26" s="149" t="s">
        <v>397</v>
      </c>
      <c r="C26" s="94"/>
      <c r="D26" s="94"/>
      <c r="E26" s="94"/>
    </row>
    <row r="27" spans="1:5" s="147" customFormat="1" ht="12" customHeight="1" x14ac:dyDescent="0.2">
      <c r="A27" s="12" t="s">
        <v>102</v>
      </c>
      <c r="B27" s="149" t="s">
        <v>398</v>
      </c>
      <c r="C27" s="94"/>
      <c r="D27" s="94"/>
      <c r="E27" s="94"/>
    </row>
    <row r="28" spans="1:5" s="147" customFormat="1" ht="12" customHeight="1" x14ac:dyDescent="0.2">
      <c r="A28" s="12" t="s">
        <v>139</v>
      </c>
      <c r="B28" s="149" t="s">
        <v>204</v>
      </c>
      <c r="C28" s="94"/>
      <c r="D28" s="94"/>
      <c r="E28" s="94"/>
    </row>
    <row r="29" spans="1:5" s="147" customFormat="1" ht="12" customHeight="1" thickBot="1" x14ac:dyDescent="0.25">
      <c r="A29" s="14" t="s">
        <v>140</v>
      </c>
      <c r="B29" s="150" t="s">
        <v>205</v>
      </c>
      <c r="C29" s="96"/>
      <c r="D29" s="96"/>
      <c r="E29" s="96"/>
    </row>
    <row r="30" spans="1:5" s="147" customFormat="1" ht="12" customHeight="1" thickBot="1" x14ac:dyDescent="0.25">
      <c r="A30" s="18" t="s">
        <v>141</v>
      </c>
      <c r="B30" s="19" t="s">
        <v>206</v>
      </c>
      <c r="C30" s="98">
        <f>+C31+C34+C35+C36</f>
        <v>0</v>
      </c>
      <c r="D30" s="98">
        <f>+D31+D34+D35+D36</f>
        <v>0</v>
      </c>
      <c r="E30" s="98">
        <f>+E31+E34+E35+E36</f>
        <v>0</v>
      </c>
    </row>
    <row r="31" spans="1:5" s="147" customFormat="1" ht="12" customHeight="1" x14ac:dyDescent="0.2">
      <c r="A31" s="13" t="s">
        <v>207</v>
      </c>
      <c r="B31" s="148" t="s">
        <v>213</v>
      </c>
      <c r="C31" s="144">
        <f>+C32+C33</f>
        <v>0</v>
      </c>
      <c r="D31" s="144">
        <f>+D32+D33</f>
        <v>0</v>
      </c>
      <c r="E31" s="144">
        <f>+E32+E33</f>
        <v>0</v>
      </c>
    </row>
    <row r="32" spans="1:5" s="147" customFormat="1" ht="12" customHeight="1" x14ac:dyDescent="0.2">
      <c r="A32" s="12" t="s">
        <v>208</v>
      </c>
      <c r="B32" s="149" t="s">
        <v>214</v>
      </c>
      <c r="C32" s="94"/>
      <c r="D32" s="94"/>
      <c r="E32" s="94"/>
    </row>
    <row r="33" spans="1:5" s="147" customFormat="1" ht="12" customHeight="1" x14ac:dyDescent="0.2">
      <c r="A33" s="12" t="s">
        <v>209</v>
      </c>
      <c r="B33" s="149" t="s">
        <v>215</v>
      </c>
      <c r="C33" s="94"/>
      <c r="D33" s="94"/>
      <c r="E33" s="94"/>
    </row>
    <row r="34" spans="1:5" s="147" customFormat="1" ht="12" customHeight="1" x14ac:dyDescent="0.2">
      <c r="A34" s="12" t="s">
        <v>210</v>
      </c>
      <c r="B34" s="149" t="s">
        <v>216</v>
      </c>
      <c r="C34" s="94"/>
      <c r="D34" s="94"/>
      <c r="E34" s="94"/>
    </row>
    <row r="35" spans="1:5" s="147" customFormat="1" ht="12" customHeight="1" x14ac:dyDescent="0.2">
      <c r="A35" s="12" t="s">
        <v>211</v>
      </c>
      <c r="B35" s="149" t="s">
        <v>217</v>
      </c>
      <c r="C35" s="94"/>
      <c r="D35" s="94"/>
      <c r="E35" s="94"/>
    </row>
    <row r="36" spans="1:5" s="147" customFormat="1" ht="12" customHeight="1" thickBot="1" x14ac:dyDescent="0.25">
      <c r="A36" s="14" t="s">
        <v>212</v>
      </c>
      <c r="B36" s="150" t="s">
        <v>218</v>
      </c>
      <c r="C36" s="96"/>
      <c r="D36" s="96"/>
      <c r="E36" s="96"/>
    </row>
    <row r="37" spans="1:5" s="147" customFormat="1" ht="12" customHeight="1" thickBot="1" x14ac:dyDescent="0.25">
      <c r="A37" s="18" t="s">
        <v>55</v>
      </c>
      <c r="B37" s="19" t="s">
        <v>219</v>
      </c>
      <c r="C37" s="92">
        <f>SUM(C38:C47)</f>
        <v>0</v>
      </c>
      <c r="D37" s="92">
        <f>SUM(D38:D47)</f>
        <v>0</v>
      </c>
      <c r="E37" s="92">
        <f>SUM(E38:E47)</f>
        <v>0</v>
      </c>
    </row>
    <row r="38" spans="1:5" s="147" customFormat="1" ht="12" customHeight="1" x14ac:dyDescent="0.2">
      <c r="A38" s="13" t="s">
        <v>103</v>
      </c>
      <c r="B38" s="148" t="s">
        <v>222</v>
      </c>
      <c r="C38" s="95"/>
      <c r="D38" s="95"/>
      <c r="E38" s="95"/>
    </row>
    <row r="39" spans="1:5" s="147" customFormat="1" ht="12" customHeight="1" x14ac:dyDescent="0.2">
      <c r="A39" s="12" t="s">
        <v>104</v>
      </c>
      <c r="B39" s="149" t="s">
        <v>223</v>
      </c>
      <c r="C39" s="94"/>
      <c r="D39" s="94"/>
      <c r="E39" s="94"/>
    </row>
    <row r="40" spans="1:5" s="147" customFormat="1" ht="12" customHeight="1" x14ac:dyDescent="0.2">
      <c r="A40" s="12" t="s">
        <v>105</v>
      </c>
      <c r="B40" s="149" t="s">
        <v>224</v>
      </c>
      <c r="C40" s="94"/>
      <c r="D40" s="94"/>
      <c r="E40" s="94"/>
    </row>
    <row r="41" spans="1:5" s="147" customFormat="1" ht="12" customHeight="1" x14ac:dyDescent="0.2">
      <c r="A41" s="12" t="s">
        <v>143</v>
      </c>
      <c r="B41" s="149" t="s">
        <v>225</v>
      </c>
      <c r="C41" s="94"/>
      <c r="D41" s="94"/>
      <c r="E41" s="94"/>
    </row>
    <row r="42" spans="1:5" s="147" customFormat="1" ht="12" customHeight="1" x14ac:dyDescent="0.2">
      <c r="A42" s="12" t="s">
        <v>144</v>
      </c>
      <c r="B42" s="149" t="s">
        <v>226</v>
      </c>
      <c r="C42" s="94"/>
      <c r="D42" s="94"/>
      <c r="E42" s="94"/>
    </row>
    <row r="43" spans="1:5" s="147" customFormat="1" ht="12" customHeight="1" x14ac:dyDescent="0.2">
      <c r="A43" s="12" t="s">
        <v>145</v>
      </c>
      <c r="B43" s="149" t="s">
        <v>227</v>
      </c>
      <c r="C43" s="94"/>
      <c r="D43" s="94"/>
      <c r="E43" s="94"/>
    </row>
    <row r="44" spans="1:5" s="147" customFormat="1" ht="12" customHeight="1" x14ac:dyDescent="0.2">
      <c r="A44" s="12" t="s">
        <v>146</v>
      </c>
      <c r="B44" s="149" t="s">
        <v>228</v>
      </c>
      <c r="C44" s="94"/>
      <c r="D44" s="94"/>
      <c r="E44" s="94"/>
    </row>
    <row r="45" spans="1:5" s="147" customFormat="1" ht="12" customHeight="1" x14ac:dyDescent="0.2">
      <c r="A45" s="12" t="s">
        <v>147</v>
      </c>
      <c r="B45" s="149" t="s">
        <v>229</v>
      </c>
      <c r="C45" s="94"/>
      <c r="D45" s="94"/>
      <c r="E45" s="94"/>
    </row>
    <row r="46" spans="1:5" s="147" customFormat="1" ht="12" customHeight="1" x14ac:dyDescent="0.2">
      <c r="A46" s="12" t="s">
        <v>220</v>
      </c>
      <c r="B46" s="149" t="s">
        <v>230</v>
      </c>
      <c r="C46" s="97"/>
      <c r="D46" s="97"/>
      <c r="E46" s="97"/>
    </row>
    <row r="47" spans="1:5" s="147" customFormat="1" ht="12" customHeight="1" thickBot="1" x14ac:dyDescent="0.25">
      <c r="A47" s="14" t="s">
        <v>221</v>
      </c>
      <c r="B47" s="150" t="s">
        <v>231</v>
      </c>
      <c r="C47" s="138"/>
      <c r="D47" s="138"/>
      <c r="E47" s="138"/>
    </row>
    <row r="48" spans="1:5" s="147" customFormat="1" ht="12" customHeight="1" thickBot="1" x14ac:dyDescent="0.25">
      <c r="A48" s="18" t="s">
        <v>56</v>
      </c>
      <c r="B48" s="19" t="s">
        <v>232</v>
      </c>
      <c r="C48" s="92">
        <f>SUM(C49:C53)</f>
        <v>0</v>
      </c>
      <c r="D48" s="92">
        <f>SUM(D49:D53)</f>
        <v>0</v>
      </c>
      <c r="E48" s="92">
        <f>SUM(E49:E53)</f>
        <v>0</v>
      </c>
    </row>
    <row r="49" spans="1:5" s="147" customFormat="1" ht="12" customHeight="1" x14ac:dyDescent="0.2">
      <c r="A49" s="13" t="s">
        <v>106</v>
      </c>
      <c r="B49" s="148" t="s">
        <v>236</v>
      </c>
      <c r="C49" s="182"/>
      <c r="D49" s="182"/>
      <c r="E49" s="182"/>
    </row>
    <row r="50" spans="1:5" s="147" customFormat="1" ht="12" customHeight="1" x14ac:dyDescent="0.2">
      <c r="A50" s="12" t="s">
        <v>107</v>
      </c>
      <c r="B50" s="149" t="s">
        <v>237</v>
      </c>
      <c r="C50" s="97"/>
      <c r="D50" s="97"/>
      <c r="E50" s="97"/>
    </row>
    <row r="51" spans="1:5" s="147" customFormat="1" ht="12" customHeight="1" x14ac:dyDescent="0.2">
      <c r="A51" s="12" t="s">
        <v>233</v>
      </c>
      <c r="B51" s="149" t="s">
        <v>238</v>
      </c>
      <c r="C51" s="97"/>
      <c r="D51" s="97"/>
      <c r="E51" s="97"/>
    </row>
    <row r="52" spans="1:5" s="147" customFormat="1" ht="12" customHeight="1" x14ac:dyDescent="0.2">
      <c r="A52" s="12" t="s">
        <v>234</v>
      </c>
      <c r="B52" s="149" t="s">
        <v>239</v>
      </c>
      <c r="C52" s="97"/>
      <c r="D52" s="97"/>
      <c r="E52" s="97"/>
    </row>
    <row r="53" spans="1:5" s="147" customFormat="1" ht="12" customHeight="1" thickBot="1" x14ac:dyDescent="0.25">
      <c r="A53" s="14" t="s">
        <v>235</v>
      </c>
      <c r="B53" s="150" t="s">
        <v>240</v>
      </c>
      <c r="C53" s="138"/>
      <c r="D53" s="138"/>
      <c r="E53" s="138"/>
    </row>
    <row r="54" spans="1:5" s="147" customFormat="1" ht="12" customHeight="1" thickBot="1" x14ac:dyDescent="0.25">
      <c r="A54" s="18" t="s">
        <v>148</v>
      </c>
      <c r="B54" s="19" t="s">
        <v>241</v>
      </c>
      <c r="C54" s="92">
        <f>SUM(C55:C57)</f>
        <v>0</v>
      </c>
      <c r="D54" s="92">
        <f>SUM(D55:D57)</f>
        <v>0</v>
      </c>
      <c r="E54" s="92"/>
    </row>
    <row r="55" spans="1:5" s="147" customFormat="1" ht="12" customHeight="1" x14ac:dyDescent="0.2">
      <c r="A55" s="13" t="s">
        <v>108</v>
      </c>
      <c r="B55" s="148" t="s">
        <v>242</v>
      </c>
      <c r="C55" s="95"/>
      <c r="D55" s="95"/>
      <c r="E55" s="95"/>
    </row>
    <row r="56" spans="1:5" s="147" customFormat="1" ht="12" customHeight="1" x14ac:dyDescent="0.2">
      <c r="A56" s="12" t="s">
        <v>109</v>
      </c>
      <c r="B56" s="149" t="s">
        <v>399</v>
      </c>
      <c r="C56" s="94"/>
      <c r="D56" s="94"/>
      <c r="E56" s="94"/>
    </row>
    <row r="57" spans="1:5" s="147" customFormat="1" ht="12" customHeight="1" x14ac:dyDescent="0.2">
      <c r="A57" s="12" t="s">
        <v>245</v>
      </c>
      <c r="B57" s="149" t="s">
        <v>243</v>
      </c>
      <c r="C57" s="94"/>
      <c r="D57" s="94"/>
      <c r="E57" s="94"/>
    </row>
    <row r="58" spans="1:5" s="147" customFormat="1" ht="12" customHeight="1" thickBot="1" x14ac:dyDescent="0.25">
      <c r="A58" s="14" t="s">
        <v>246</v>
      </c>
      <c r="B58" s="150" t="s">
        <v>244</v>
      </c>
      <c r="C58" s="96"/>
      <c r="D58" s="96"/>
      <c r="E58" s="96"/>
    </row>
    <row r="59" spans="1:5" s="147" customFormat="1" ht="12" customHeight="1" thickBot="1" x14ac:dyDescent="0.25">
      <c r="A59" s="18" t="s">
        <v>58</v>
      </c>
      <c r="B59" s="87" t="s">
        <v>247</v>
      </c>
      <c r="C59" s="92">
        <f>SUM(C60:C62)</f>
        <v>0</v>
      </c>
      <c r="D59" s="92">
        <f>SUM(D60:D62)</f>
        <v>0</v>
      </c>
      <c r="E59" s="92"/>
    </row>
    <row r="60" spans="1:5" s="147" customFormat="1" ht="12" customHeight="1" x14ac:dyDescent="0.2">
      <c r="A60" s="13" t="s">
        <v>149</v>
      </c>
      <c r="B60" s="148" t="s">
        <v>249</v>
      </c>
      <c r="C60" s="97"/>
      <c r="D60" s="97"/>
      <c r="E60" s="97"/>
    </row>
    <row r="61" spans="1:5" s="147" customFormat="1" ht="12" customHeight="1" x14ac:dyDescent="0.2">
      <c r="A61" s="12" t="s">
        <v>150</v>
      </c>
      <c r="B61" s="149" t="s">
        <v>400</v>
      </c>
      <c r="C61" s="97"/>
      <c r="D61" s="97"/>
      <c r="E61" s="97"/>
    </row>
    <row r="62" spans="1:5" s="147" customFormat="1" ht="12" customHeight="1" x14ac:dyDescent="0.2">
      <c r="A62" s="12" t="s">
        <v>172</v>
      </c>
      <c r="B62" s="149" t="s">
        <v>250</v>
      </c>
      <c r="C62" s="97"/>
      <c r="D62" s="97"/>
      <c r="E62" s="97"/>
    </row>
    <row r="63" spans="1:5" s="147" customFormat="1" ht="12" customHeight="1" thickBot="1" x14ac:dyDescent="0.25">
      <c r="A63" s="14" t="s">
        <v>248</v>
      </c>
      <c r="B63" s="150" t="s">
        <v>251</v>
      </c>
      <c r="C63" s="97"/>
      <c r="D63" s="97"/>
      <c r="E63" s="97"/>
    </row>
    <row r="64" spans="1:5" s="147" customFormat="1" ht="12" customHeight="1" thickBot="1" x14ac:dyDescent="0.25">
      <c r="A64" s="18" t="s">
        <v>59</v>
      </c>
      <c r="B64" s="19" t="s">
        <v>252</v>
      </c>
      <c r="C64" s="98">
        <f>+C5+C16+C23+C30+C37+C48+C54+C59</f>
        <v>99660800</v>
      </c>
      <c r="D64" s="98">
        <f>+D5+D16+D23+D30+D37+D48+D54+D59</f>
        <v>101589597</v>
      </c>
      <c r="E64" s="98" t="e">
        <f>#REF!*100/D64</f>
        <v>#REF!</v>
      </c>
    </row>
    <row r="65" spans="1:5" s="147" customFormat="1" ht="12" customHeight="1" thickBot="1" x14ac:dyDescent="0.25">
      <c r="A65" s="151" t="s">
        <v>253</v>
      </c>
      <c r="B65" s="87" t="s">
        <v>254</v>
      </c>
      <c r="C65" s="92">
        <f>SUM(C66:C68)</f>
        <v>0</v>
      </c>
      <c r="D65" s="92">
        <f>SUM(D66:D68)</f>
        <v>0</v>
      </c>
      <c r="E65" s="92">
        <f>SUM(E66:E68)</f>
        <v>0</v>
      </c>
    </row>
    <row r="66" spans="1:5" s="147" customFormat="1" ht="12" customHeight="1" x14ac:dyDescent="0.2">
      <c r="A66" s="13" t="s">
        <v>287</v>
      </c>
      <c r="B66" s="148" t="s">
        <v>255</v>
      </c>
      <c r="C66" s="97"/>
      <c r="D66" s="97"/>
      <c r="E66" s="97"/>
    </row>
    <row r="67" spans="1:5" s="147" customFormat="1" ht="12" customHeight="1" x14ac:dyDescent="0.2">
      <c r="A67" s="12" t="s">
        <v>296</v>
      </c>
      <c r="B67" s="149" t="s">
        <v>256</v>
      </c>
      <c r="C67" s="97"/>
      <c r="D67" s="97"/>
      <c r="E67" s="97"/>
    </row>
    <row r="68" spans="1:5" s="147" customFormat="1" ht="12" customHeight="1" thickBot="1" x14ac:dyDescent="0.25">
      <c r="A68" s="14" t="s">
        <v>297</v>
      </c>
      <c r="B68" s="152" t="s">
        <v>257</v>
      </c>
      <c r="C68" s="97"/>
      <c r="D68" s="97"/>
      <c r="E68" s="97"/>
    </row>
    <row r="69" spans="1:5" s="147" customFormat="1" ht="12" customHeight="1" thickBot="1" x14ac:dyDescent="0.25">
      <c r="A69" s="151" t="s">
        <v>258</v>
      </c>
      <c r="B69" s="87" t="s">
        <v>259</v>
      </c>
      <c r="C69" s="92">
        <f>SUM(C70:C73)</f>
        <v>0</v>
      </c>
      <c r="D69" s="92">
        <f>SUM(D70:D73)</f>
        <v>0</v>
      </c>
      <c r="E69" s="92">
        <f>SUM(E70:E73)</f>
        <v>0</v>
      </c>
    </row>
    <row r="70" spans="1:5" s="147" customFormat="1" ht="12" customHeight="1" x14ac:dyDescent="0.2">
      <c r="A70" s="13" t="s">
        <v>131</v>
      </c>
      <c r="B70" s="148" t="s">
        <v>260</v>
      </c>
      <c r="C70" s="97"/>
      <c r="D70" s="97"/>
      <c r="E70" s="97"/>
    </row>
    <row r="71" spans="1:5" s="147" customFormat="1" ht="12" customHeight="1" x14ac:dyDescent="0.2">
      <c r="A71" s="12" t="s">
        <v>132</v>
      </c>
      <c r="B71" s="149" t="s">
        <v>261</v>
      </c>
      <c r="C71" s="97"/>
      <c r="D71" s="97"/>
      <c r="E71" s="97"/>
    </row>
    <row r="72" spans="1:5" s="147" customFormat="1" ht="12" customHeight="1" x14ac:dyDescent="0.2">
      <c r="A72" s="12" t="s">
        <v>288</v>
      </c>
      <c r="B72" s="149" t="s">
        <v>262</v>
      </c>
      <c r="C72" s="97"/>
      <c r="D72" s="97"/>
      <c r="E72" s="97"/>
    </row>
    <row r="73" spans="1:5" s="147" customFormat="1" ht="12" customHeight="1" thickBot="1" x14ac:dyDescent="0.25">
      <c r="A73" s="14" t="s">
        <v>289</v>
      </c>
      <c r="B73" s="150" t="s">
        <v>263</v>
      </c>
      <c r="C73" s="97"/>
      <c r="D73" s="97"/>
      <c r="E73" s="97"/>
    </row>
    <row r="74" spans="1:5" s="147" customFormat="1" ht="12" customHeight="1" thickBot="1" x14ac:dyDescent="0.25">
      <c r="A74" s="151" t="s">
        <v>264</v>
      </c>
      <c r="B74" s="87" t="s">
        <v>265</v>
      </c>
      <c r="C74" s="92">
        <f>SUM(C75:C76)</f>
        <v>0</v>
      </c>
      <c r="D74" s="92">
        <f>SUM(D75:D76)</f>
        <v>310000</v>
      </c>
      <c r="E74" s="92"/>
    </row>
    <row r="75" spans="1:5" s="147" customFormat="1" ht="12" customHeight="1" x14ac:dyDescent="0.2">
      <c r="A75" s="13" t="s">
        <v>290</v>
      </c>
      <c r="B75" s="148" t="s">
        <v>266</v>
      </c>
      <c r="C75" s="97"/>
      <c r="D75" s="97">
        <v>310000</v>
      </c>
      <c r="E75" s="97"/>
    </row>
    <row r="76" spans="1:5" s="147" customFormat="1" ht="12" customHeight="1" thickBot="1" x14ac:dyDescent="0.25">
      <c r="A76" s="14" t="s">
        <v>291</v>
      </c>
      <c r="B76" s="150" t="s">
        <v>267</v>
      </c>
      <c r="C76" s="97"/>
      <c r="D76" s="97"/>
      <c r="E76" s="97"/>
    </row>
    <row r="77" spans="1:5" s="147" customFormat="1" ht="12" customHeight="1" thickBot="1" x14ac:dyDescent="0.25">
      <c r="A77" s="151" t="s">
        <v>268</v>
      </c>
      <c r="B77" s="87" t="s">
        <v>269</v>
      </c>
      <c r="C77" s="92">
        <f>SUM(C78:C80)</f>
        <v>0</v>
      </c>
      <c r="D77" s="92"/>
      <c r="E77" s="92"/>
    </row>
    <row r="78" spans="1:5" s="147" customFormat="1" ht="12" customHeight="1" x14ac:dyDescent="0.2">
      <c r="A78" s="13" t="s">
        <v>292</v>
      </c>
      <c r="B78" s="148" t="s">
        <v>270</v>
      </c>
      <c r="C78" s="97"/>
      <c r="D78" s="97"/>
      <c r="E78" s="97"/>
    </row>
    <row r="79" spans="1:5" s="147" customFormat="1" ht="12" customHeight="1" x14ac:dyDescent="0.2">
      <c r="A79" s="12" t="s">
        <v>293</v>
      </c>
      <c r="B79" s="149" t="s">
        <v>271</v>
      </c>
      <c r="C79" s="97"/>
      <c r="D79" s="97"/>
      <c r="E79" s="97"/>
    </row>
    <row r="80" spans="1:5" s="147" customFormat="1" ht="12" customHeight="1" thickBot="1" x14ac:dyDescent="0.25">
      <c r="A80" s="14" t="s">
        <v>294</v>
      </c>
      <c r="B80" s="150" t="s">
        <v>272</v>
      </c>
      <c r="C80" s="97"/>
      <c r="D80" s="97"/>
      <c r="E80" s="97"/>
    </row>
    <row r="81" spans="1:5" s="147" customFormat="1" ht="12" customHeight="1" thickBot="1" x14ac:dyDescent="0.25">
      <c r="A81" s="151" t="s">
        <v>273</v>
      </c>
      <c r="B81" s="87" t="s">
        <v>295</v>
      </c>
      <c r="C81" s="92">
        <f>SUM(C82:C85)</f>
        <v>0</v>
      </c>
      <c r="D81" s="92">
        <f>SUM(D82:D85)</f>
        <v>0</v>
      </c>
      <c r="E81" s="92">
        <f>SUM(E82:E85)</f>
        <v>0</v>
      </c>
    </row>
    <row r="82" spans="1:5" s="147" customFormat="1" ht="13.5" customHeight="1" x14ac:dyDescent="0.2">
      <c r="A82" s="153" t="s">
        <v>274</v>
      </c>
      <c r="B82" s="148" t="s">
        <v>275</v>
      </c>
      <c r="C82" s="97"/>
      <c r="D82" s="97"/>
      <c r="E82" s="97"/>
    </row>
    <row r="83" spans="1:5" s="147" customFormat="1" ht="15.75" customHeight="1" x14ac:dyDescent="0.2">
      <c r="A83" s="154" t="s">
        <v>276</v>
      </c>
      <c r="B83" s="149" t="s">
        <v>277</v>
      </c>
      <c r="C83" s="97"/>
      <c r="D83" s="97"/>
      <c r="E83" s="97"/>
    </row>
    <row r="84" spans="1:5" s="147" customFormat="1" ht="11.25" customHeight="1" x14ac:dyDescent="0.2">
      <c r="A84" s="154" t="s">
        <v>278</v>
      </c>
      <c r="B84" s="149" t="s">
        <v>279</v>
      </c>
      <c r="C84" s="97"/>
      <c r="D84" s="97"/>
      <c r="E84" s="97"/>
    </row>
    <row r="85" spans="1:5" s="147" customFormat="1" ht="15" customHeight="1" thickBot="1" x14ac:dyDescent="0.25">
      <c r="A85" s="155" t="s">
        <v>280</v>
      </c>
      <c r="B85" s="150" t="s">
        <v>281</v>
      </c>
      <c r="C85" s="97"/>
      <c r="D85" s="97"/>
      <c r="E85" s="97"/>
    </row>
    <row r="86" spans="1:5" ht="16.5" customHeight="1" thickBot="1" x14ac:dyDescent="0.3">
      <c r="A86" s="151" t="s">
        <v>282</v>
      </c>
      <c r="B86" s="87" t="s">
        <v>283</v>
      </c>
      <c r="C86" s="183"/>
      <c r="D86" s="183"/>
      <c r="E86" s="183"/>
    </row>
    <row r="87" spans="1:5" ht="16.5" customHeight="1" thickBot="1" x14ac:dyDescent="0.3">
      <c r="A87" s="151" t="s">
        <v>284</v>
      </c>
      <c r="B87" s="156" t="s">
        <v>285</v>
      </c>
      <c r="C87" s="98">
        <f>+C65+C69+C74+C77+C81+C86</f>
        <v>0</v>
      </c>
      <c r="D87" s="98">
        <f>+D65+D69+D74+D77+D81+D86</f>
        <v>310000</v>
      </c>
      <c r="E87" s="98">
        <f>+E65+E69+E74+E77+E81+E86</f>
        <v>0</v>
      </c>
    </row>
    <row r="88" spans="1:5" ht="38.1" customHeight="1" thickBot="1" x14ac:dyDescent="0.3">
      <c r="A88" s="157" t="s">
        <v>298</v>
      </c>
      <c r="B88" s="158" t="s">
        <v>286</v>
      </c>
      <c r="C88" s="98">
        <f>+C64+C87</f>
        <v>99660800</v>
      </c>
      <c r="D88" s="98">
        <f>+D64+D87</f>
        <v>101899597</v>
      </c>
      <c r="E88" s="98" t="e">
        <f>#REF!*100/D88</f>
        <v>#REF!</v>
      </c>
    </row>
    <row r="89" spans="1:5" s="146" customFormat="1" ht="12" customHeight="1" x14ac:dyDescent="0.2">
      <c r="A89" s="3"/>
      <c r="B89" s="4"/>
      <c r="C89" s="4"/>
      <c r="D89" s="99"/>
      <c r="E89" s="99"/>
    </row>
    <row r="90" spans="1:5" ht="12" customHeight="1" x14ac:dyDescent="0.25">
      <c r="A90" s="1266" t="s">
        <v>79</v>
      </c>
      <c r="B90" s="1266"/>
      <c r="C90" s="1266"/>
    </row>
    <row r="91" spans="1:5" ht="12" customHeight="1" thickBot="1" x14ac:dyDescent="0.3">
      <c r="A91" s="1267" t="s">
        <v>134</v>
      </c>
      <c r="B91" s="1267"/>
      <c r="C91" s="602"/>
      <c r="D91" s="413"/>
      <c r="E91" s="413"/>
    </row>
    <row r="92" spans="1:5" ht="36.75" thickBot="1" x14ac:dyDescent="0.3">
      <c r="A92" s="21" t="s">
        <v>98</v>
      </c>
      <c r="B92" s="22" t="s">
        <v>80</v>
      </c>
      <c r="C92" s="29" t="s">
        <v>1014</v>
      </c>
      <c r="D92" s="29" t="s">
        <v>1016</v>
      </c>
      <c r="E92" s="29" t="s">
        <v>795</v>
      </c>
    </row>
    <row r="93" spans="1:5" ht="12" customHeight="1" thickBot="1" x14ac:dyDescent="0.3">
      <c r="A93" s="26">
        <v>1</v>
      </c>
      <c r="B93" s="27">
        <v>2</v>
      </c>
      <c r="C93" s="28">
        <v>3</v>
      </c>
      <c r="D93" s="28">
        <v>4</v>
      </c>
      <c r="E93" s="28">
        <v>6</v>
      </c>
    </row>
    <row r="94" spans="1:5" ht="16.5" thickBot="1" x14ac:dyDescent="0.3">
      <c r="A94" s="20" t="s">
        <v>51</v>
      </c>
      <c r="B94" s="25" t="s">
        <v>301</v>
      </c>
      <c r="C94" s="91">
        <f>SUM(C95:C99)</f>
        <v>99660800</v>
      </c>
      <c r="D94" s="91">
        <f>SUM(D95:D99)</f>
        <v>101899597</v>
      </c>
      <c r="E94" s="619" t="e">
        <f>#REF!*100/D94</f>
        <v>#REF!</v>
      </c>
    </row>
    <row r="95" spans="1:5" ht="12" customHeight="1" x14ac:dyDescent="0.25">
      <c r="A95" s="15" t="s">
        <v>110</v>
      </c>
      <c r="B95" s="8" t="s">
        <v>81</v>
      </c>
      <c r="C95" s="93">
        <v>70456252</v>
      </c>
      <c r="D95" s="93">
        <v>71862252</v>
      </c>
      <c r="E95" s="926"/>
    </row>
    <row r="96" spans="1:5" ht="12" customHeight="1" x14ac:dyDescent="0.25">
      <c r="A96" s="12" t="s">
        <v>111</v>
      </c>
      <c r="B96" s="6" t="s">
        <v>151</v>
      </c>
      <c r="C96" s="94">
        <v>14130696</v>
      </c>
      <c r="D96" s="94">
        <v>14416744</v>
      </c>
      <c r="E96" s="926"/>
    </row>
    <row r="97" spans="1:5" ht="12" customHeight="1" x14ac:dyDescent="0.25">
      <c r="A97" s="12" t="s">
        <v>112</v>
      </c>
      <c r="B97" s="6" t="s">
        <v>129</v>
      </c>
      <c r="C97" s="96">
        <v>15073852</v>
      </c>
      <c r="D97" s="96">
        <v>15620601</v>
      </c>
      <c r="E97" s="926"/>
    </row>
    <row r="98" spans="1:5" ht="12" customHeight="1" x14ac:dyDescent="0.25">
      <c r="A98" s="12" t="s">
        <v>113</v>
      </c>
      <c r="B98" s="9" t="s">
        <v>152</v>
      </c>
      <c r="C98" s="96"/>
      <c r="D98" s="96"/>
      <c r="E98" s="95"/>
    </row>
    <row r="99" spans="1:5" ht="12" customHeight="1" x14ac:dyDescent="0.25">
      <c r="A99" s="12" t="s">
        <v>121</v>
      </c>
      <c r="B99" s="17" t="s">
        <v>153</v>
      </c>
      <c r="C99" s="96"/>
      <c r="D99" s="96"/>
      <c r="E99" s="96"/>
    </row>
    <row r="100" spans="1:5" ht="12" customHeight="1" x14ac:dyDescent="0.25">
      <c r="A100" s="12" t="s">
        <v>114</v>
      </c>
      <c r="B100" s="6" t="s">
        <v>302</v>
      </c>
      <c r="C100" s="96"/>
      <c r="D100" s="96"/>
      <c r="E100" s="96"/>
    </row>
    <row r="101" spans="1:5" ht="12" customHeight="1" x14ac:dyDescent="0.25">
      <c r="A101" s="12" t="s">
        <v>115</v>
      </c>
      <c r="B101" s="52" t="s">
        <v>303</v>
      </c>
      <c r="C101" s="96"/>
      <c r="D101" s="96"/>
      <c r="E101" s="96"/>
    </row>
    <row r="102" spans="1:5" ht="12" customHeight="1" x14ac:dyDescent="0.25">
      <c r="A102" s="12" t="s">
        <v>122</v>
      </c>
      <c r="B102" s="53" t="s">
        <v>304</v>
      </c>
      <c r="C102" s="96"/>
      <c r="D102" s="96"/>
      <c r="E102" s="96"/>
    </row>
    <row r="103" spans="1:5" ht="12" customHeight="1" x14ac:dyDescent="0.25">
      <c r="A103" s="12" t="s">
        <v>123</v>
      </c>
      <c r="B103" s="53" t="s">
        <v>305</v>
      </c>
      <c r="C103" s="96"/>
      <c r="D103" s="96"/>
      <c r="E103" s="96"/>
    </row>
    <row r="104" spans="1:5" ht="12" customHeight="1" x14ac:dyDescent="0.25">
      <c r="A104" s="12" t="s">
        <v>124</v>
      </c>
      <c r="B104" s="52" t="s">
        <v>306</v>
      </c>
      <c r="C104" s="96"/>
      <c r="D104" s="96"/>
      <c r="E104" s="96"/>
    </row>
    <row r="105" spans="1:5" ht="12" customHeight="1" x14ac:dyDescent="0.25">
      <c r="A105" s="12" t="s">
        <v>125</v>
      </c>
      <c r="B105" s="52" t="s">
        <v>307</v>
      </c>
      <c r="C105" s="96"/>
      <c r="D105" s="96"/>
      <c r="E105" s="96"/>
    </row>
    <row r="106" spans="1:5" ht="12" customHeight="1" x14ac:dyDescent="0.25">
      <c r="A106" s="12" t="s">
        <v>127</v>
      </c>
      <c r="B106" s="53" t="s">
        <v>308</v>
      </c>
      <c r="C106" s="96"/>
      <c r="D106" s="96"/>
      <c r="E106" s="96"/>
    </row>
    <row r="107" spans="1:5" ht="12" customHeight="1" x14ac:dyDescent="0.25">
      <c r="A107" s="11" t="s">
        <v>154</v>
      </c>
      <c r="B107" s="54" t="s">
        <v>309</v>
      </c>
      <c r="C107" s="96"/>
      <c r="D107" s="96"/>
      <c r="E107" s="96"/>
    </row>
    <row r="108" spans="1:5" ht="12" customHeight="1" x14ac:dyDescent="0.25">
      <c r="A108" s="12" t="s">
        <v>299</v>
      </c>
      <c r="B108" s="54" t="s">
        <v>310</v>
      </c>
      <c r="C108" s="96"/>
      <c r="D108" s="96"/>
      <c r="E108" s="96"/>
    </row>
    <row r="109" spans="1:5" ht="12" customHeight="1" thickBot="1" x14ac:dyDescent="0.3">
      <c r="A109" s="16" t="s">
        <v>300</v>
      </c>
      <c r="B109" s="55" t="s">
        <v>311</v>
      </c>
      <c r="C109" s="100"/>
      <c r="D109" s="100"/>
      <c r="E109" s="100"/>
    </row>
    <row r="110" spans="1:5" ht="12" customHeight="1" thickBot="1" x14ac:dyDescent="0.3">
      <c r="A110" s="18" t="s">
        <v>52</v>
      </c>
      <c r="B110" s="24" t="s">
        <v>312</v>
      </c>
      <c r="C110" s="92">
        <f>+C111+C113+C115</f>
        <v>0</v>
      </c>
      <c r="D110" s="92">
        <f>+D111+D113+D115</f>
        <v>0</v>
      </c>
      <c r="E110" s="92" t="e">
        <f>#REF!*100/D110</f>
        <v>#REF!</v>
      </c>
    </row>
    <row r="111" spans="1:5" ht="12" customHeight="1" x14ac:dyDescent="0.25">
      <c r="A111" s="13" t="s">
        <v>116</v>
      </c>
      <c r="B111" s="6" t="s">
        <v>171</v>
      </c>
      <c r="C111" s="95"/>
      <c r="D111" s="95"/>
      <c r="E111" s="95"/>
    </row>
    <row r="112" spans="1:5" ht="12" customHeight="1" x14ac:dyDescent="0.25">
      <c r="A112" s="13" t="s">
        <v>117</v>
      </c>
      <c r="B112" s="10" t="s">
        <v>316</v>
      </c>
      <c r="C112" s="95"/>
      <c r="D112" s="95"/>
      <c r="E112" s="95"/>
    </row>
    <row r="113" spans="1:5" ht="12" customHeight="1" x14ac:dyDescent="0.25">
      <c r="A113" s="13" t="s">
        <v>118</v>
      </c>
      <c r="B113" s="10" t="s">
        <v>155</v>
      </c>
      <c r="C113" s="94"/>
      <c r="D113" s="94"/>
      <c r="E113" s="94"/>
    </row>
    <row r="114" spans="1:5" x14ac:dyDescent="0.25">
      <c r="A114" s="13" t="s">
        <v>119</v>
      </c>
      <c r="B114" s="10" t="s">
        <v>317</v>
      </c>
      <c r="C114" s="85"/>
      <c r="D114" s="85"/>
      <c r="E114" s="85"/>
    </row>
    <row r="115" spans="1:5" ht="12" customHeight="1" x14ac:dyDescent="0.25">
      <c r="A115" s="13" t="s">
        <v>120</v>
      </c>
      <c r="B115" s="89" t="s">
        <v>173</v>
      </c>
      <c r="C115" s="85"/>
      <c r="D115" s="85"/>
      <c r="E115" s="85"/>
    </row>
    <row r="116" spans="1:5" ht="12" customHeight="1" x14ac:dyDescent="0.25">
      <c r="A116" s="13" t="s">
        <v>126</v>
      </c>
      <c r="B116" s="88" t="s">
        <v>401</v>
      </c>
      <c r="C116" s="85"/>
      <c r="D116" s="85"/>
      <c r="E116" s="85"/>
    </row>
    <row r="117" spans="1:5" ht="12" customHeight="1" x14ac:dyDescent="0.25">
      <c r="A117" s="13" t="s">
        <v>128</v>
      </c>
      <c r="B117" s="145" t="s">
        <v>322</v>
      </c>
      <c r="C117" s="85"/>
      <c r="D117" s="85"/>
      <c r="E117" s="85"/>
    </row>
    <row r="118" spans="1:5" ht="12" customHeight="1" x14ac:dyDescent="0.25">
      <c r="A118" s="13" t="s">
        <v>156</v>
      </c>
      <c r="B118" s="53" t="s">
        <v>305</v>
      </c>
      <c r="C118" s="85"/>
      <c r="D118" s="85"/>
      <c r="E118" s="85"/>
    </row>
    <row r="119" spans="1:5" x14ac:dyDescent="0.25">
      <c r="A119" s="13" t="s">
        <v>157</v>
      </c>
      <c r="B119" s="53" t="s">
        <v>321</v>
      </c>
      <c r="C119" s="85"/>
      <c r="D119" s="85"/>
      <c r="E119" s="85"/>
    </row>
    <row r="120" spans="1:5" ht="12" customHeight="1" x14ac:dyDescent="0.25">
      <c r="A120" s="13" t="s">
        <v>158</v>
      </c>
      <c r="B120" s="53" t="s">
        <v>320</v>
      </c>
      <c r="C120" s="85"/>
      <c r="D120" s="85"/>
      <c r="E120" s="85"/>
    </row>
    <row r="121" spans="1:5" ht="12" customHeight="1" x14ac:dyDescent="0.25">
      <c r="A121" s="13" t="s">
        <v>313</v>
      </c>
      <c r="B121" s="53" t="s">
        <v>308</v>
      </c>
      <c r="C121" s="85"/>
      <c r="D121" s="85"/>
      <c r="E121" s="85"/>
    </row>
    <row r="122" spans="1:5" ht="12" customHeight="1" x14ac:dyDescent="0.25">
      <c r="A122" s="13" t="s">
        <v>314</v>
      </c>
      <c r="B122" s="53" t="s">
        <v>319</v>
      </c>
      <c r="C122" s="85"/>
      <c r="D122" s="85"/>
      <c r="E122" s="85"/>
    </row>
    <row r="123" spans="1:5" ht="12" customHeight="1" thickBot="1" x14ac:dyDescent="0.3">
      <c r="A123" s="11" t="s">
        <v>315</v>
      </c>
      <c r="B123" s="53" t="s">
        <v>318</v>
      </c>
      <c r="C123" s="86"/>
      <c r="D123" s="86"/>
      <c r="E123" s="86"/>
    </row>
    <row r="124" spans="1:5" ht="12" customHeight="1" thickBot="1" x14ac:dyDescent="0.3">
      <c r="A124" s="18" t="s">
        <v>53</v>
      </c>
      <c r="B124" s="50" t="s">
        <v>323</v>
      </c>
      <c r="C124" s="92">
        <f>+C125+C126</f>
        <v>0</v>
      </c>
      <c r="D124" s="92">
        <f>+D125+D126</f>
        <v>0</v>
      </c>
      <c r="E124" s="92">
        <f>+E125+E126</f>
        <v>0</v>
      </c>
    </row>
    <row r="125" spans="1:5" ht="12" customHeight="1" x14ac:dyDescent="0.25">
      <c r="A125" s="13" t="s">
        <v>99</v>
      </c>
      <c r="B125" s="7" t="s">
        <v>88</v>
      </c>
      <c r="C125" s="95"/>
      <c r="D125" s="95"/>
      <c r="E125" s="95"/>
    </row>
    <row r="126" spans="1:5" ht="12" customHeight="1" thickBot="1" x14ac:dyDescent="0.3">
      <c r="A126" s="14" t="s">
        <v>100</v>
      </c>
      <c r="B126" s="10" t="s">
        <v>89</v>
      </c>
      <c r="C126" s="96"/>
      <c r="D126" s="96"/>
      <c r="E126" s="96"/>
    </row>
    <row r="127" spans="1:5" ht="12" customHeight="1" thickBot="1" x14ac:dyDescent="0.3">
      <c r="A127" s="18" t="s">
        <v>54</v>
      </c>
      <c r="B127" s="50" t="s">
        <v>324</v>
      </c>
      <c r="C127" s="92">
        <f>+C94+C110+C124</f>
        <v>99660800</v>
      </c>
      <c r="D127" s="92">
        <f>+D94+D110+D124</f>
        <v>101899597</v>
      </c>
      <c r="E127" s="92" t="e">
        <f>#REF!*100/D127</f>
        <v>#REF!</v>
      </c>
    </row>
    <row r="128" spans="1:5" ht="12" customHeight="1" thickBot="1" x14ac:dyDescent="0.3">
      <c r="A128" s="18" t="s">
        <v>55</v>
      </c>
      <c r="B128" s="50" t="s">
        <v>325</v>
      </c>
      <c r="C128" s="92">
        <f>+C129+C130+C131</f>
        <v>0</v>
      </c>
      <c r="D128" s="92">
        <f>+D129+D130+D131</f>
        <v>0</v>
      </c>
      <c r="E128" s="92">
        <f>+E129+E130+E131</f>
        <v>0</v>
      </c>
    </row>
    <row r="129" spans="1:9" ht="12" customHeight="1" x14ac:dyDescent="0.25">
      <c r="A129" s="13" t="s">
        <v>103</v>
      </c>
      <c r="B129" s="7" t="s">
        <v>326</v>
      </c>
      <c r="C129" s="85"/>
      <c r="D129" s="85"/>
      <c r="E129" s="85"/>
    </row>
    <row r="130" spans="1:9" ht="12" customHeight="1" x14ac:dyDescent="0.25">
      <c r="A130" s="13" t="s">
        <v>104</v>
      </c>
      <c r="B130" s="7" t="s">
        <v>327</v>
      </c>
      <c r="C130" s="85"/>
      <c r="D130" s="85"/>
      <c r="E130" s="85"/>
    </row>
    <row r="131" spans="1:9" ht="12" customHeight="1" thickBot="1" x14ac:dyDescent="0.3">
      <c r="A131" s="11" t="s">
        <v>105</v>
      </c>
      <c r="B131" s="5" t="s">
        <v>328</v>
      </c>
      <c r="C131" s="85"/>
      <c r="D131" s="85"/>
      <c r="E131" s="85"/>
    </row>
    <row r="132" spans="1:9" ht="12" customHeight="1" thickBot="1" x14ac:dyDescent="0.3">
      <c r="A132" s="18" t="s">
        <v>56</v>
      </c>
      <c r="B132" s="50" t="s">
        <v>365</v>
      </c>
      <c r="C132" s="92">
        <f>+C133+C134+C135+C136</f>
        <v>0</v>
      </c>
      <c r="D132" s="92">
        <f>+D133+D134+D135+D136</f>
        <v>0</v>
      </c>
      <c r="E132" s="92">
        <f>+E133+E134+E135+E136</f>
        <v>0</v>
      </c>
    </row>
    <row r="133" spans="1:9" ht="12" customHeight="1" x14ac:dyDescent="0.25">
      <c r="A133" s="13" t="s">
        <v>106</v>
      </c>
      <c r="B133" s="7" t="s">
        <v>329</v>
      </c>
      <c r="C133" s="85"/>
      <c r="D133" s="85"/>
      <c r="E133" s="85"/>
    </row>
    <row r="134" spans="1:9" ht="12" customHeight="1" x14ac:dyDescent="0.25">
      <c r="A134" s="13" t="s">
        <v>107</v>
      </c>
      <c r="B134" s="7" t="s">
        <v>330</v>
      </c>
      <c r="C134" s="85"/>
      <c r="D134" s="85"/>
      <c r="E134" s="85"/>
    </row>
    <row r="135" spans="1:9" ht="12" customHeight="1" x14ac:dyDescent="0.25">
      <c r="A135" s="13" t="s">
        <v>233</v>
      </c>
      <c r="B135" s="7" t="s">
        <v>331</v>
      </c>
      <c r="C135" s="85"/>
      <c r="D135" s="85"/>
      <c r="E135" s="85"/>
    </row>
    <row r="136" spans="1:9" ht="12" customHeight="1" thickBot="1" x14ac:dyDescent="0.3">
      <c r="A136" s="11" t="s">
        <v>234</v>
      </c>
      <c r="B136" s="5" t="s">
        <v>332</v>
      </c>
      <c r="C136" s="85"/>
      <c r="D136" s="85"/>
      <c r="E136" s="85"/>
    </row>
    <row r="137" spans="1:9" ht="12" customHeight="1" thickBot="1" x14ac:dyDescent="0.3">
      <c r="A137" s="18" t="s">
        <v>57</v>
      </c>
      <c r="B137" s="50" t="s">
        <v>333</v>
      </c>
      <c r="C137" s="98">
        <f>+C138+C139+C140+C141</f>
        <v>0</v>
      </c>
      <c r="D137" s="98">
        <f>+D138+D139+D140+D141</f>
        <v>0</v>
      </c>
      <c r="E137" s="98">
        <f>+E138+E139+E140+E141</f>
        <v>0</v>
      </c>
    </row>
    <row r="138" spans="1:9" ht="12" customHeight="1" x14ac:dyDescent="0.25">
      <c r="A138" s="13" t="s">
        <v>108</v>
      </c>
      <c r="B138" s="7" t="s">
        <v>334</v>
      </c>
      <c r="C138" s="85"/>
      <c r="D138" s="85"/>
      <c r="E138" s="85"/>
    </row>
    <row r="139" spans="1:9" ht="12" customHeight="1" x14ac:dyDescent="0.25">
      <c r="A139" s="13" t="s">
        <v>109</v>
      </c>
      <c r="B139" s="7" t="s">
        <v>344</v>
      </c>
      <c r="C139" s="85"/>
      <c r="D139" s="85"/>
      <c r="E139" s="85"/>
    </row>
    <row r="140" spans="1:9" ht="12" customHeight="1" x14ac:dyDescent="0.25">
      <c r="A140" s="13" t="s">
        <v>245</v>
      </c>
      <c r="B140" s="7" t="s">
        <v>335</v>
      </c>
      <c r="C140" s="85"/>
      <c r="D140" s="85"/>
      <c r="E140" s="85"/>
    </row>
    <row r="141" spans="1:9" ht="12" customHeight="1" thickBot="1" x14ac:dyDescent="0.3">
      <c r="A141" s="11" t="s">
        <v>246</v>
      </c>
      <c r="B141" s="5" t="s">
        <v>336</v>
      </c>
      <c r="C141" s="85"/>
      <c r="D141" s="85"/>
      <c r="E141" s="85"/>
    </row>
    <row r="142" spans="1:9" ht="12" customHeight="1" thickBot="1" x14ac:dyDescent="0.3">
      <c r="A142" s="18" t="s">
        <v>58</v>
      </c>
      <c r="B142" s="50" t="s">
        <v>337</v>
      </c>
      <c r="C142" s="101">
        <f>+C143+C144+C145+C146</f>
        <v>0</v>
      </c>
      <c r="D142" s="101">
        <f>+D143+D144+D145+D146</f>
        <v>0</v>
      </c>
      <c r="E142" s="101">
        <f>+E143+E144+E145+E146</f>
        <v>0</v>
      </c>
    </row>
    <row r="143" spans="1:9" ht="15" customHeight="1" x14ac:dyDescent="0.25">
      <c r="A143" s="13" t="s">
        <v>149</v>
      </c>
      <c r="B143" s="7" t="s">
        <v>338</v>
      </c>
      <c r="C143" s="85"/>
      <c r="D143" s="85"/>
      <c r="E143" s="85"/>
      <c r="F143" s="160"/>
      <c r="G143" s="161"/>
      <c r="H143" s="161"/>
      <c r="I143" s="161"/>
    </row>
    <row r="144" spans="1:9" ht="15" customHeight="1" x14ac:dyDescent="0.25">
      <c r="A144" s="13" t="s">
        <v>150</v>
      </c>
      <c r="B144" s="7" t="s">
        <v>339</v>
      </c>
      <c r="C144" s="85"/>
      <c r="D144" s="85"/>
      <c r="E144" s="85"/>
      <c r="F144" s="160"/>
      <c r="G144" s="161"/>
      <c r="H144" s="161"/>
      <c r="I144" s="161"/>
    </row>
    <row r="145" spans="1:9" ht="15" customHeight="1" x14ac:dyDescent="0.25">
      <c r="A145" s="13" t="s">
        <v>172</v>
      </c>
      <c r="B145" s="7" t="s">
        <v>340</v>
      </c>
      <c r="C145" s="85"/>
      <c r="D145" s="85"/>
      <c r="E145" s="85"/>
      <c r="F145" s="160"/>
      <c r="G145" s="161"/>
      <c r="H145" s="161"/>
      <c r="I145" s="161"/>
    </row>
    <row r="146" spans="1:9" s="147" customFormat="1" ht="12.95" customHeight="1" thickBot="1" x14ac:dyDescent="0.25">
      <c r="A146" s="13" t="s">
        <v>248</v>
      </c>
      <c r="B146" s="7" t="s">
        <v>341</v>
      </c>
      <c r="C146" s="85"/>
      <c r="D146" s="85"/>
      <c r="E146" s="85"/>
    </row>
    <row r="147" spans="1:9" ht="15.75" customHeight="1" thickBot="1" x14ac:dyDescent="0.3">
      <c r="A147" s="18" t="s">
        <v>59</v>
      </c>
      <c r="B147" s="50" t="s">
        <v>342</v>
      </c>
      <c r="C147" s="159">
        <f>+C128+C132+C137+C142</f>
        <v>0</v>
      </c>
      <c r="D147" s="159">
        <f>+D128+D132+D137+D142</f>
        <v>0</v>
      </c>
      <c r="E147" s="159">
        <f>+E128+E132+E137+E142</f>
        <v>0</v>
      </c>
    </row>
    <row r="148" spans="1:9" ht="15.75" customHeight="1" thickBot="1" x14ac:dyDescent="0.3">
      <c r="A148" s="1033"/>
      <c r="B148" s="400" t="s">
        <v>952</v>
      </c>
      <c r="C148" s="159"/>
      <c r="D148" s="159"/>
      <c r="E148" s="159"/>
    </row>
    <row r="149" spans="1:9" ht="15.75" customHeight="1" thickBot="1" x14ac:dyDescent="0.3">
      <c r="A149" s="1033"/>
      <c r="B149" s="400" t="s">
        <v>947</v>
      </c>
      <c r="C149" s="159"/>
      <c r="D149" s="159"/>
      <c r="E149" s="159"/>
    </row>
    <row r="150" spans="1:9" ht="16.5" thickBot="1" x14ac:dyDescent="0.3">
      <c r="A150" s="90" t="s">
        <v>60</v>
      </c>
      <c r="B150" s="135" t="s">
        <v>343</v>
      </c>
      <c r="C150" s="159">
        <f>+C127+C147</f>
        <v>99660800</v>
      </c>
      <c r="D150" s="159">
        <f>+D127+D147</f>
        <v>101899597</v>
      </c>
      <c r="E150" s="159" t="e">
        <f>+E127+E147</f>
        <v>#REF!</v>
      </c>
    </row>
    <row r="151" spans="1:9" x14ac:dyDescent="0.25">
      <c r="D151" s="137"/>
      <c r="E151" s="137"/>
    </row>
    <row r="152" spans="1:9" x14ac:dyDescent="0.25">
      <c r="A152" s="1268" t="s">
        <v>828</v>
      </c>
      <c r="B152" s="1268"/>
      <c r="C152" s="1268"/>
    </row>
    <row r="153" spans="1:9" ht="16.5" thickBot="1" x14ac:dyDescent="0.3">
      <c r="A153" s="1265" t="s">
        <v>829</v>
      </c>
      <c r="B153" s="1265"/>
      <c r="C153" s="601"/>
      <c r="D153" s="599"/>
      <c r="E153" s="599"/>
    </row>
    <row r="154" spans="1:9" ht="21.75" thickBot="1" x14ac:dyDescent="0.3">
      <c r="A154" s="18">
        <v>1</v>
      </c>
      <c r="B154" s="24" t="s">
        <v>830</v>
      </c>
      <c r="C154" s="261"/>
      <c r="D154" s="92">
        <f>+D64-D127</f>
        <v>-310000</v>
      </c>
      <c r="E154" s="92" t="e">
        <f>+E64-E127</f>
        <v>#REF!</v>
      </c>
    </row>
    <row r="155" spans="1:9" ht="21.75" thickBot="1" x14ac:dyDescent="0.3">
      <c r="A155" s="18" t="s">
        <v>52</v>
      </c>
      <c r="B155" s="24" t="s">
        <v>831</v>
      </c>
      <c r="C155" s="261"/>
      <c r="D155" s="92">
        <f>+D87-D147</f>
        <v>310000</v>
      </c>
      <c r="E155" s="92"/>
    </row>
  </sheetData>
  <mergeCells count="6">
    <mergeCell ref="A153:B153"/>
    <mergeCell ref="A2:B2"/>
    <mergeCell ref="A1:C1"/>
    <mergeCell ref="A90:C90"/>
    <mergeCell ref="A91:B91"/>
    <mergeCell ref="A152:C152"/>
  </mergeCells>
  <phoneticPr fontId="24" type="noConversion"/>
  <printOptions horizontalCentered="1"/>
  <pageMargins left="0" right="0" top="1.4566929133858268" bottom="0.86614173228346458" header="0.78740157480314965" footer="0.59055118110236227"/>
  <pageSetup paperSize="9" scale="59" fitToHeight="2" orientation="portrait" r:id="rId1"/>
  <headerFooter alignWithMargins="0">
    <oddHeader>&amp;C&amp;"Times New Roman CE,Félkövér"&amp;12
Tát Város Önkormányzat
2018. ÉVI KÖLTSÉGVETÉS
ÁLLAMI (ÁLLAMIGAZGATÁSI) FELADATOK MÉRLEGE
&amp;R&amp;"Times New Roman CE,Félkövér dőlt"&amp;11 1.4. melléklet a  7/2019. (IV.30.) önkormányzati rendelethez</oddHeader>
  </headerFooter>
  <rowBreaks count="1" manualBreakCount="1">
    <brk id="89" max="5" man="1"/>
  </rowBreaks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H90"/>
  <sheetViews>
    <sheetView zoomScaleNormal="100" workbookViewId="0">
      <selection activeCell="H3" sqref="H3"/>
    </sheetView>
  </sheetViews>
  <sheetFormatPr defaultRowHeight="12.75" x14ac:dyDescent="0.2"/>
  <cols>
    <col min="2" max="2" width="9" customWidth="1"/>
    <col min="3" max="3" width="21" customWidth="1"/>
    <col min="4" max="4" width="23.1640625" bestFit="1" customWidth="1"/>
    <col min="5" max="5" width="13.83203125" customWidth="1"/>
    <col min="6" max="6" width="13.33203125" customWidth="1"/>
    <col min="7" max="7" width="13.83203125" customWidth="1"/>
    <col min="8" max="8" width="16" bestFit="1" customWidth="1"/>
  </cols>
  <sheetData>
    <row r="1" spans="1:8" ht="13.5" thickBot="1" x14ac:dyDescent="0.25">
      <c r="B1" s="195"/>
      <c r="C1" s="199"/>
      <c r="D1" s="895"/>
      <c r="E1" s="1427" t="s">
        <v>1045</v>
      </c>
      <c r="F1" s="1427"/>
      <c r="G1" s="1427"/>
      <c r="H1" s="1427"/>
    </row>
    <row r="2" spans="1:8" ht="24.75" thickBot="1" x14ac:dyDescent="0.25">
      <c r="B2" s="1189" t="s">
        <v>51</v>
      </c>
      <c r="C2" s="1482" t="s">
        <v>407</v>
      </c>
      <c r="D2" s="1483"/>
      <c r="E2" s="1161" t="s">
        <v>1046</v>
      </c>
      <c r="F2" s="1161" t="s">
        <v>1047</v>
      </c>
      <c r="G2" s="1161" t="s">
        <v>545</v>
      </c>
      <c r="H2" s="1190" t="s">
        <v>908</v>
      </c>
    </row>
    <row r="3" spans="1:8" ht="12.75" customHeight="1" x14ac:dyDescent="0.2">
      <c r="A3" s="184"/>
      <c r="B3" s="185"/>
      <c r="C3" s="1484" t="s">
        <v>423</v>
      </c>
      <c r="D3" s="186" t="s">
        <v>420</v>
      </c>
      <c r="E3" s="187">
        <v>11067000</v>
      </c>
      <c r="F3" s="187">
        <v>12252117</v>
      </c>
      <c r="G3" s="187">
        <v>12153059</v>
      </c>
      <c r="H3" s="896">
        <f>G3*100/F3</f>
        <v>99.191502986789956</v>
      </c>
    </row>
    <row r="4" spans="1:8" ht="12.75" customHeight="1" x14ac:dyDescent="0.2">
      <c r="A4" s="184"/>
      <c r="B4" s="188"/>
      <c r="C4" s="1485"/>
      <c r="D4" s="189" t="s">
        <v>3</v>
      </c>
      <c r="E4" s="193">
        <v>2136500</v>
      </c>
      <c r="F4" s="193">
        <v>2458262</v>
      </c>
      <c r="G4" s="193">
        <v>2426352</v>
      </c>
      <c r="H4" s="896">
        <f t="shared" ref="H4:H22" si="0">G4*100/F4</f>
        <v>98.701928435618342</v>
      </c>
    </row>
    <row r="5" spans="1:8" x14ac:dyDescent="0.2">
      <c r="A5" s="184"/>
      <c r="B5" s="190"/>
      <c r="C5" s="1485"/>
      <c r="D5" s="191" t="s">
        <v>421</v>
      </c>
      <c r="E5" s="193">
        <v>9652000</v>
      </c>
      <c r="F5" s="193">
        <v>11332060</v>
      </c>
      <c r="G5" s="193">
        <v>10865716</v>
      </c>
      <c r="H5" s="896">
        <f t="shared" si="0"/>
        <v>95.884737638169938</v>
      </c>
    </row>
    <row r="6" spans="1:8" x14ac:dyDescent="0.2">
      <c r="A6" s="184"/>
      <c r="B6" s="192"/>
      <c r="C6" s="1486" t="s">
        <v>6</v>
      </c>
      <c r="D6" s="1487"/>
      <c r="E6" s="897">
        <f>SUM(E3:E5)</f>
        <v>22855500</v>
      </c>
      <c r="F6" s="897">
        <f>SUM(F3:F5)</f>
        <v>26042439</v>
      </c>
      <c r="G6" s="897">
        <f>SUM(G3:G5)</f>
        <v>25445127</v>
      </c>
      <c r="H6" s="898">
        <f t="shared" si="0"/>
        <v>97.706389942969622</v>
      </c>
    </row>
    <row r="7" spans="1:8" x14ac:dyDescent="0.2">
      <c r="A7" s="184"/>
      <c r="B7" s="185"/>
      <c r="C7" s="1484" t="s">
        <v>1062</v>
      </c>
      <c r="D7" s="186" t="s">
        <v>420</v>
      </c>
      <c r="E7" s="193"/>
      <c r="F7" s="193">
        <v>820455</v>
      </c>
      <c r="G7" s="193">
        <v>820455</v>
      </c>
      <c r="H7" s="1213">
        <f t="shared" si="0"/>
        <v>100</v>
      </c>
    </row>
    <row r="8" spans="1:8" x14ac:dyDescent="0.2">
      <c r="A8" s="184"/>
      <c r="B8" s="188"/>
      <c r="C8" s="1484"/>
      <c r="D8" s="189" t="s">
        <v>3</v>
      </c>
      <c r="E8" s="193"/>
      <c r="F8" s="193">
        <v>159988</v>
      </c>
      <c r="G8" s="193">
        <v>159988</v>
      </c>
      <c r="H8" s="1213">
        <f t="shared" si="0"/>
        <v>100</v>
      </c>
    </row>
    <row r="9" spans="1:8" x14ac:dyDescent="0.2">
      <c r="A9" s="184"/>
      <c r="B9" s="190"/>
      <c r="C9" s="1484"/>
      <c r="D9" s="191" t="s">
        <v>421</v>
      </c>
      <c r="E9" s="193"/>
      <c r="F9" s="193"/>
      <c r="G9" s="193"/>
      <c r="H9" s="1213"/>
    </row>
    <row r="10" spans="1:8" x14ac:dyDescent="0.2">
      <c r="A10" s="184"/>
      <c r="B10" s="196"/>
      <c r="C10" s="1486"/>
      <c r="D10" s="1488"/>
      <c r="E10" s="897"/>
      <c r="F10" s="897">
        <f>F7+F8+F9</f>
        <v>980443</v>
      </c>
      <c r="G10" s="897">
        <f>G7+G8+G9</f>
        <v>980443</v>
      </c>
      <c r="H10" s="898">
        <f t="shared" si="0"/>
        <v>100</v>
      </c>
    </row>
    <row r="11" spans="1:8" x14ac:dyDescent="0.2">
      <c r="A11" s="184"/>
      <c r="B11" s="185"/>
      <c r="C11" s="1484" t="s">
        <v>424</v>
      </c>
      <c r="D11" s="186" t="s">
        <v>420</v>
      </c>
      <c r="E11" s="193">
        <v>2347000</v>
      </c>
      <c r="F11" s="193">
        <v>2734525</v>
      </c>
      <c r="G11" s="193">
        <v>2755164</v>
      </c>
      <c r="H11" s="896">
        <f t="shared" si="0"/>
        <v>100.75475631051097</v>
      </c>
    </row>
    <row r="12" spans="1:8" x14ac:dyDescent="0.2">
      <c r="A12" s="184"/>
      <c r="B12" s="188"/>
      <c r="C12" s="1484"/>
      <c r="D12" s="189" t="s">
        <v>3</v>
      </c>
      <c r="E12" s="193">
        <v>462500</v>
      </c>
      <c r="F12" s="193">
        <v>530450</v>
      </c>
      <c r="G12" s="193">
        <v>557070</v>
      </c>
      <c r="H12" s="896">
        <f t="shared" si="0"/>
        <v>105.01838062022811</v>
      </c>
    </row>
    <row r="13" spans="1:8" x14ac:dyDescent="0.2">
      <c r="A13" s="184"/>
      <c r="B13" s="190"/>
      <c r="C13" s="1484"/>
      <c r="D13" s="191" t="s">
        <v>421</v>
      </c>
      <c r="E13" s="193">
        <v>920000</v>
      </c>
      <c r="F13" s="193">
        <v>1125879</v>
      </c>
      <c r="G13" s="193">
        <v>1061388</v>
      </c>
      <c r="H13" s="896">
        <f t="shared" si="0"/>
        <v>94.271942189169522</v>
      </c>
    </row>
    <row r="14" spans="1:8" x14ac:dyDescent="0.2">
      <c r="A14" s="184"/>
      <c r="B14" s="196"/>
      <c r="C14" s="1486" t="s">
        <v>7</v>
      </c>
      <c r="D14" s="1488"/>
      <c r="E14" s="897">
        <f>SUM(E11:E13)</f>
        <v>3729500</v>
      </c>
      <c r="F14" s="897">
        <f>SUM(F11:F13)</f>
        <v>4390854</v>
      </c>
      <c r="G14" s="897">
        <f>SUM(G11:G13)</f>
        <v>4373622</v>
      </c>
      <c r="H14" s="898">
        <f t="shared" si="0"/>
        <v>99.607547871097509</v>
      </c>
    </row>
    <row r="15" spans="1:8" x14ac:dyDescent="0.2">
      <c r="A15" s="184"/>
      <c r="B15" s="196"/>
      <c r="C15" s="1207" t="s">
        <v>425</v>
      </c>
      <c r="D15" s="1208" t="s">
        <v>421</v>
      </c>
      <c r="E15" s="899">
        <v>501000</v>
      </c>
      <c r="F15" s="899">
        <v>501000</v>
      </c>
      <c r="G15" s="899">
        <v>423059</v>
      </c>
      <c r="H15" s="898">
        <f t="shared" si="0"/>
        <v>84.442914171656682</v>
      </c>
    </row>
    <row r="16" spans="1:8" x14ac:dyDescent="0.2">
      <c r="A16" s="184"/>
      <c r="B16" s="196"/>
      <c r="C16" s="1209" t="s">
        <v>0</v>
      </c>
      <c r="D16" s="1208" t="s">
        <v>421</v>
      </c>
      <c r="E16" s="899">
        <v>2000000</v>
      </c>
      <c r="F16" s="899">
        <v>2588703</v>
      </c>
      <c r="G16" s="899">
        <v>952534</v>
      </c>
      <c r="H16" s="898">
        <f t="shared" si="0"/>
        <v>36.795800831536098</v>
      </c>
    </row>
    <row r="17" spans="1:8" x14ac:dyDescent="0.2">
      <c r="A17" s="184"/>
      <c r="B17" s="192"/>
      <c r="C17" s="197" t="s">
        <v>426</v>
      </c>
      <c r="D17" s="198" t="s">
        <v>421</v>
      </c>
      <c r="E17" s="899">
        <v>440000</v>
      </c>
      <c r="F17" s="899">
        <v>963508</v>
      </c>
      <c r="G17" s="899">
        <v>951973</v>
      </c>
      <c r="H17" s="898">
        <f t="shared" si="0"/>
        <v>98.802812223666024</v>
      </c>
    </row>
    <row r="18" spans="1:8" x14ac:dyDescent="0.2">
      <c r="A18" s="184"/>
      <c r="B18" s="1210"/>
      <c r="C18" s="1211"/>
      <c r="D18" s="1212" t="s">
        <v>420</v>
      </c>
      <c r="E18" s="899"/>
      <c r="F18" s="899">
        <v>45800</v>
      </c>
      <c r="G18" s="899"/>
      <c r="H18" s="898"/>
    </row>
    <row r="19" spans="1:8" x14ac:dyDescent="0.2">
      <c r="A19" s="184"/>
      <c r="B19" s="185"/>
      <c r="C19" s="1463" t="s">
        <v>427</v>
      </c>
      <c r="D19" s="186" t="s">
        <v>420</v>
      </c>
      <c r="E19" s="193">
        <f>SUM(E3+E11)</f>
        <v>13414000</v>
      </c>
      <c r="F19" s="193">
        <f>SUM(F3+F11+F7+F18)</f>
        <v>15852897</v>
      </c>
      <c r="G19" s="193">
        <f>SUM(G3+G11+G7+G18)</f>
        <v>15728678</v>
      </c>
      <c r="H19" s="896">
        <f t="shared" si="0"/>
        <v>99.216427130006579</v>
      </c>
    </row>
    <row r="20" spans="1:8" x14ac:dyDescent="0.2">
      <c r="A20" s="184"/>
      <c r="B20" s="188"/>
      <c r="C20" s="1464"/>
      <c r="D20" s="189" t="s">
        <v>3</v>
      </c>
      <c r="E20" s="193">
        <f>SUM(E4+E12)</f>
        <v>2599000</v>
      </c>
      <c r="F20" s="193">
        <f>SUM(F4+F12+F8)</f>
        <v>3148700</v>
      </c>
      <c r="G20" s="193">
        <f>SUM(G4+G12+G8)</f>
        <v>3143410</v>
      </c>
      <c r="H20" s="896">
        <f t="shared" si="0"/>
        <v>99.831994156318487</v>
      </c>
    </row>
    <row r="21" spans="1:8" ht="13.5" thickBot="1" x14ac:dyDescent="0.25">
      <c r="A21" s="184"/>
      <c r="B21" s="190"/>
      <c r="C21" s="1465"/>
      <c r="D21" s="191" t="s">
        <v>421</v>
      </c>
      <c r="E21" s="193">
        <f>SUM(E5+E13+E15+E16+E17)</f>
        <v>13513000</v>
      </c>
      <c r="F21" s="193">
        <f>SUM(F5+F13+F15+F16+F17)</f>
        <v>16511150</v>
      </c>
      <c r="G21" s="193">
        <f>SUM(G5+G13+G15+G16+G17)</f>
        <v>14254670</v>
      </c>
      <c r="H21" s="900">
        <f t="shared" si="0"/>
        <v>86.333598810500789</v>
      </c>
    </row>
    <row r="22" spans="1:8" ht="12.75" customHeight="1" thickBot="1" x14ac:dyDescent="0.25">
      <c r="A22" s="184"/>
      <c r="B22" s="194" t="s">
        <v>51</v>
      </c>
      <c r="C22" s="1466" t="s">
        <v>1</v>
      </c>
      <c r="D22" s="1467"/>
      <c r="E22" s="901">
        <f>SUM(E19:E21)</f>
        <v>29526000</v>
      </c>
      <c r="F22" s="901">
        <f>SUM(F19:F21)</f>
        <v>35512747</v>
      </c>
      <c r="G22" s="901">
        <f>G21+G19+G20</f>
        <v>33126758</v>
      </c>
      <c r="H22" s="902">
        <f t="shared" si="0"/>
        <v>93.281316705801444</v>
      </c>
    </row>
    <row r="23" spans="1:8" x14ac:dyDescent="0.2">
      <c r="A23" s="184"/>
      <c r="B23" s="195"/>
      <c r="C23" s="199"/>
      <c r="D23" s="199"/>
      <c r="E23" s="184"/>
      <c r="F23" s="184"/>
      <c r="G23" s="184"/>
      <c r="H23" s="903"/>
    </row>
    <row r="24" spans="1:8" x14ac:dyDescent="0.2">
      <c r="A24" s="184"/>
      <c r="B24" s="195"/>
      <c r="C24" s="199"/>
      <c r="D24" s="199"/>
      <c r="E24" s="184"/>
      <c r="F24" s="184"/>
      <c r="G24" s="184"/>
      <c r="H24" s="903"/>
    </row>
    <row r="25" spans="1:8" ht="13.5" thickBot="1" x14ac:dyDescent="0.25">
      <c r="A25" s="184"/>
      <c r="B25" s="195"/>
      <c r="C25" s="199"/>
      <c r="D25" s="199"/>
      <c r="E25" s="184"/>
      <c r="F25" s="184"/>
      <c r="G25" s="184"/>
      <c r="H25" s="903"/>
    </row>
    <row r="26" spans="1:8" ht="12.75" customHeight="1" x14ac:dyDescent="0.2">
      <c r="A26" s="184"/>
      <c r="B26" s="1489" t="s">
        <v>52</v>
      </c>
      <c r="C26" s="1491" t="s">
        <v>408</v>
      </c>
      <c r="D26" s="1491"/>
      <c r="E26" s="1493" t="s">
        <v>1046</v>
      </c>
      <c r="F26" s="1493" t="s">
        <v>1047</v>
      </c>
      <c r="G26" s="1493" t="s">
        <v>545</v>
      </c>
      <c r="H26" s="1493" t="s">
        <v>908</v>
      </c>
    </row>
    <row r="27" spans="1:8" ht="12.75" customHeight="1" thickBot="1" x14ac:dyDescent="0.25">
      <c r="A27" s="184"/>
      <c r="B27" s="1490"/>
      <c r="C27" s="1492"/>
      <c r="D27" s="1492"/>
      <c r="E27" s="1494"/>
      <c r="F27" s="1494"/>
      <c r="G27" s="1494"/>
      <c r="H27" s="1494"/>
    </row>
    <row r="28" spans="1:8" ht="12.75" customHeight="1" x14ac:dyDescent="0.2">
      <c r="A28" s="184"/>
      <c r="B28" s="200"/>
      <c r="C28" s="1495" t="s">
        <v>449</v>
      </c>
      <c r="D28" s="186" t="s">
        <v>420</v>
      </c>
      <c r="E28" s="187">
        <v>84626000</v>
      </c>
      <c r="F28" s="187">
        <v>91666043</v>
      </c>
      <c r="G28" s="187">
        <v>91470943</v>
      </c>
      <c r="H28" s="896">
        <f>G28*100/F28</f>
        <v>99.787162188292555</v>
      </c>
    </row>
    <row r="29" spans="1:8" ht="23.25" customHeight="1" x14ac:dyDescent="0.2">
      <c r="A29" s="184"/>
      <c r="B29" s="201"/>
      <c r="C29" s="1495"/>
      <c r="D29" s="189" t="s">
        <v>3</v>
      </c>
      <c r="E29" s="193">
        <v>21910960</v>
      </c>
      <c r="F29" s="193">
        <v>23633319</v>
      </c>
      <c r="G29" s="193">
        <v>20287140</v>
      </c>
      <c r="H29" s="896">
        <f t="shared" ref="H29:H47" si="1">G29*100/F29</f>
        <v>85.841265037720689</v>
      </c>
    </row>
    <row r="30" spans="1:8" ht="12.75" customHeight="1" x14ac:dyDescent="0.2">
      <c r="A30" s="184"/>
      <c r="B30" s="202"/>
      <c r="C30" s="1496"/>
      <c r="D30" s="191" t="s">
        <v>421</v>
      </c>
      <c r="E30" s="203">
        <v>56669000</v>
      </c>
      <c r="F30" s="203">
        <v>59981565</v>
      </c>
      <c r="G30" s="203">
        <v>59418584</v>
      </c>
      <c r="H30" s="896">
        <f t="shared" si="1"/>
        <v>99.061409951540938</v>
      </c>
    </row>
    <row r="31" spans="1:8" x14ac:dyDescent="0.2">
      <c r="A31" s="184"/>
      <c r="B31" s="204"/>
      <c r="C31" s="1475" t="s">
        <v>428</v>
      </c>
      <c r="D31" s="1475"/>
      <c r="E31" s="897">
        <f>SUM(E28:E30)</f>
        <v>163205960</v>
      </c>
      <c r="F31" s="897">
        <f>SUM(F28:F30)</f>
        <v>175280927</v>
      </c>
      <c r="G31" s="897">
        <f>G28+G29+G30</f>
        <v>171176667</v>
      </c>
      <c r="H31" s="898">
        <f t="shared" si="1"/>
        <v>97.65846742697795</v>
      </c>
    </row>
    <row r="32" spans="1:8" x14ac:dyDescent="0.2">
      <c r="A32" s="184"/>
      <c r="B32" s="200"/>
      <c r="C32" s="1472" t="s">
        <v>20</v>
      </c>
      <c r="D32" s="186" t="s">
        <v>420</v>
      </c>
      <c r="E32" s="187">
        <v>5164000</v>
      </c>
      <c r="F32" s="187">
        <v>7309940</v>
      </c>
      <c r="G32" s="187">
        <v>6152618</v>
      </c>
      <c r="H32" s="896">
        <f t="shared" si="1"/>
        <v>84.167831746909002</v>
      </c>
    </row>
    <row r="33" spans="1:8" x14ac:dyDescent="0.2">
      <c r="A33" s="184"/>
      <c r="B33" s="201"/>
      <c r="C33" s="1473"/>
      <c r="D33" s="189" t="s">
        <v>3</v>
      </c>
      <c r="E33" s="193">
        <v>995283</v>
      </c>
      <c r="F33" s="193">
        <v>1200777</v>
      </c>
      <c r="G33" s="193">
        <v>1223562</v>
      </c>
      <c r="H33" s="896">
        <f t="shared" si="1"/>
        <v>101.89752135492269</v>
      </c>
    </row>
    <row r="34" spans="1:8" x14ac:dyDescent="0.2">
      <c r="A34" s="184"/>
      <c r="B34" s="202"/>
      <c r="C34" s="1474"/>
      <c r="D34" s="191" t="s">
        <v>421</v>
      </c>
      <c r="E34" s="203">
        <v>164000</v>
      </c>
      <c r="F34" s="203">
        <v>164000</v>
      </c>
      <c r="G34" s="203">
        <v>200982</v>
      </c>
      <c r="H34" s="896">
        <f t="shared" si="1"/>
        <v>122.55</v>
      </c>
    </row>
    <row r="35" spans="1:8" x14ac:dyDescent="0.2">
      <c r="A35" s="184"/>
      <c r="B35" s="204"/>
      <c r="C35" s="1475" t="s">
        <v>429</v>
      </c>
      <c r="D35" s="1475"/>
      <c r="E35" s="897">
        <f>SUM(E32:E34)</f>
        <v>6323283</v>
      </c>
      <c r="F35" s="897">
        <f>SUM(F32:F34)</f>
        <v>8674717</v>
      </c>
      <c r="G35" s="897">
        <f>G32+G33+G34</f>
        <v>7577162</v>
      </c>
      <c r="H35" s="898">
        <f t="shared" si="1"/>
        <v>87.347656413459944</v>
      </c>
    </row>
    <row r="36" spans="1:8" x14ac:dyDescent="0.2">
      <c r="A36" s="184"/>
      <c r="B36" s="200"/>
      <c r="C36" s="1472" t="s">
        <v>8</v>
      </c>
      <c r="D36" s="186" t="s">
        <v>420</v>
      </c>
      <c r="E36" s="187"/>
      <c r="F36" s="187"/>
      <c r="G36" s="187"/>
      <c r="H36" s="896"/>
    </row>
    <row r="37" spans="1:8" x14ac:dyDescent="0.2">
      <c r="A37" s="184"/>
      <c r="B37" s="201"/>
      <c r="C37" s="1473"/>
      <c r="D37" s="189" t="s">
        <v>3</v>
      </c>
      <c r="E37" s="193"/>
      <c r="F37" s="193"/>
      <c r="G37" s="193"/>
      <c r="H37" s="896"/>
    </row>
    <row r="38" spans="1:8" x14ac:dyDescent="0.2">
      <c r="A38" s="184"/>
      <c r="B38" s="202"/>
      <c r="C38" s="1474"/>
      <c r="D38" s="191" t="s">
        <v>421</v>
      </c>
      <c r="E38" s="203"/>
      <c r="F38" s="203"/>
      <c r="G38" s="203"/>
      <c r="H38" s="896"/>
    </row>
    <row r="39" spans="1:8" x14ac:dyDescent="0.2">
      <c r="A39" s="184"/>
      <c r="B39" s="204"/>
      <c r="C39" s="1475" t="s">
        <v>430</v>
      </c>
      <c r="D39" s="1475"/>
      <c r="E39" s="897">
        <f>SUM(E36:E38)</f>
        <v>0</v>
      </c>
      <c r="F39" s="897"/>
      <c r="G39" s="897"/>
      <c r="H39" s="898"/>
    </row>
    <row r="40" spans="1:8" x14ac:dyDescent="0.2">
      <c r="A40" s="184"/>
      <c r="B40" s="205"/>
      <c r="C40" s="1476" t="s">
        <v>410</v>
      </c>
      <c r="D40" s="186" t="s">
        <v>420</v>
      </c>
      <c r="E40" s="206"/>
      <c r="F40" s="206"/>
      <c r="G40" s="206"/>
      <c r="H40" s="896"/>
    </row>
    <row r="41" spans="1:8" x14ac:dyDescent="0.2">
      <c r="A41" s="184"/>
      <c r="B41" s="205"/>
      <c r="C41" s="1477"/>
      <c r="D41" s="189" t="s">
        <v>3</v>
      </c>
      <c r="E41" s="206"/>
      <c r="F41" s="206"/>
      <c r="G41" s="206"/>
      <c r="H41" s="896"/>
    </row>
    <row r="42" spans="1:8" x14ac:dyDescent="0.2">
      <c r="A42" s="184"/>
      <c r="B42" s="205"/>
      <c r="C42" s="1478"/>
      <c r="D42" s="191" t="s">
        <v>421</v>
      </c>
      <c r="E42" s="207">
        <v>0</v>
      </c>
      <c r="F42" s="207"/>
      <c r="G42" s="207"/>
      <c r="H42" s="896"/>
    </row>
    <row r="43" spans="1:8" x14ac:dyDescent="0.2">
      <c r="A43" s="184"/>
      <c r="B43" s="204"/>
      <c r="C43" s="607" t="s">
        <v>411</v>
      </c>
      <c r="D43" s="607"/>
      <c r="E43" s="897">
        <f>SUM(E40:E42)</f>
        <v>0</v>
      </c>
      <c r="F43" s="897">
        <f>SUM(F40:F42)</f>
        <v>0</v>
      </c>
      <c r="G43" s="897"/>
      <c r="H43" s="898"/>
    </row>
    <row r="44" spans="1:8" x14ac:dyDescent="0.2">
      <c r="A44" s="184"/>
      <c r="B44" s="200"/>
      <c r="C44" s="1479" t="s">
        <v>431</v>
      </c>
      <c r="D44" s="186" t="s">
        <v>420</v>
      </c>
      <c r="E44" s="187">
        <f t="shared" ref="E44:F46" si="2">SUM(E28+E32+E36+E40)</f>
        <v>89790000</v>
      </c>
      <c r="F44" s="187">
        <f t="shared" si="2"/>
        <v>98975983</v>
      </c>
      <c r="G44" s="187">
        <f>G28+G32</f>
        <v>97623561</v>
      </c>
      <c r="H44" s="896">
        <f t="shared" si="1"/>
        <v>98.633585685125254</v>
      </c>
    </row>
    <row r="45" spans="1:8" x14ac:dyDescent="0.2">
      <c r="A45" s="184"/>
      <c r="B45" s="201"/>
      <c r="C45" s="1479"/>
      <c r="D45" s="189" t="s">
        <v>3</v>
      </c>
      <c r="E45" s="187">
        <f t="shared" si="2"/>
        <v>22906243</v>
      </c>
      <c r="F45" s="187">
        <f t="shared" si="2"/>
        <v>24834096</v>
      </c>
      <c r="G45" s="187">
        <f>G29+G33</f>
        <v>21510702</v>
      </c>
      <c r="H45" s="896">
        <f t="shared" si="1"/>
        <v>86.617616360990155</v>
      </c>
    </row>
    <row r="46" spans="1:8" ht="12.75" customHeight="1" thickBot="1" x14ac:dyDescent="0.25">
      <c r="A46" s="184"/>
      <c r="B46" s="208"/>
      <c r="C46" s="1480"/>
      <c r="D46" s="191" t="s">
        <v>421</v>
      </c>
      <c r="E46" s="187">
        <f t="shared" si="2"/>
        <v>56833000</v>
      </c>
      <c r="F46" s="187">
        <f t="shared" si="2"/>
        <v>60145565</v>
      </c>
      <c r="G46" s="187">
        <f>G30+G34</f>
        <v>59619566</v>
      </c>
      <c r="H46" s="900">
        <f t="shared" si="1"/>
        <v>99.125456714888287</v>
      </c>
    </row>
    <row r="47" spans="1:8" ht="13.5" thickBot="1" x14ac:dyDescent="0.25">
      <c r="A47" s="184"/>
      <c r="B47" s="194" t="s">
        <v>52</v>
      </c>
      <c r="C47" s="1481" t="s">
        <v>432</v>
      </c>
      <c r="D47" s="1481"/>
      <c r="E47" s="901">
        <f>SUM(E44:E46)</f>
        <v>169529243</v>
      </c>
      <c r="F47" s="901">
        <f>SUM(F44:F46)</f>
        <v>183955644</v>
      </c>
      <c r="G47" s="901">
        <f>SUM(G44:G46)</f>
        <v>178753829</v>
      </c>
      <c r="H47" s="902">
        <f t="shared" si="1"/>
        <v>97.172244957050623</v>
      </c>
    </row>
    <row r="48" spans="1:8" x14ac:dyDescent="0.2">
      <c r="A48" s="184"/>
      <c r="B48" s="195"/>
      <c r="C48" s="199"/>
      <c r="D48" s="199"/>
      <c r="E48" s="184"/>
      <c r="F48" s="184"/>
      <c r="G48" s="184"/>
      <c r="H48" s="903"/>
    </row>
    <row r="49" spans="1:8" x14ac:dyDescent="0.2">
      <c r="A49" s="184"/>
      <c r="B49" s="195"/>
      <c r="C49" s="199"/>
      <c r="D49" s="199"/>
      <c r="E49" s="184"/>
      <c r="F49" s="184"/>
      <c r="G49" s="184"/>
      <c r="H49" s="903"/>
    </row>
    <row r="50" spans="1:8" x14ac:dyDescent="0.2">
      <c r="A50" s="184"/>
      <c r="B50" s="195"/>
      <c r="C50" s="199"/>
      <c r="D50" s="199"/>
      <c r="E50" s="184"/>
      <c r="F50" s="184"/>
      <c r="G50" s="184"/>
      <c r="H50" s="903"/>
    </row>
    <row r="51" spans="1:8" ht="13.5" thickBot="1" x14ac:dyDescent="0.25">
      <c r="A51" s="184"/>
      <c r="B51" s="225"/>
      <c r="C51" s="226"/>
      <c r="D51" s="226"/>
      <c r="E51" s="184"/>
      <c r="F51" s="184"/>
      <c r="G51" s="184"/>
      <c r="H51" s="903"/>
    </row>
    <row r="52" spans="1:8" ht="29.25" customHeight="1" thickBot="1" x14ac:dyDescent="0.25">
      <c r="A52" s="184"/>
      <c r="B52" s="904" t="s">
        <v>53</v>
      </c>
      <c r="C52" s="1468" t="s">
        <v>415</v>
      </c>
      <c r="D52" s="1469"/>
      <c r="E52" s="1188" t="s">
        <v>1046</v>
      </c>
      <c r="F52" s="1188" t="s">
        <v>1047</v>
      </c>
      <c r="G52" s="1188" t="s">
        <v>545</v>
      </c>
      <c r="H52" s="1188" t="s">
        <v>908</v>
      </c>
    </row>
    <row r="53" spans="1:8" x14ac:dyDescent="0.2">
      <c r="A53" s="184"/>
      <c r="B53" s="209"/>
      <c r="C53" s="1470" t="s">
        <v>19</v>
      </c>
      <c r="D53" s="210" t="s">
        <v>436</v>
      </c>
      <c r="E53" s="915">
        <v>68096963</v>
      </c>
      <c r="F53" s="1187">
        <v>68371324</v>
      </c>
      <c r="G53" s="1187">
        <v>68371324</v>
      </c>
      <c r="H53" s="906">
        <f t="shared" ref="H53:H56" si="3">G53/F53*100</f>
        <v>100</v>
      </c>
    </row>
    <row r="54" spans="1:8" x14ac:dyDescent="0.2">
      <c r="A54" s="184"/>
      <c r="B54" s="211"/>
      <c r="C54" s="1460"/>
      <c r="D54" s="212" t="s">
        <v>3</v>
      </c>
      <c r="E54" s="213">
        <v>13648833</v>
      </c>
      <c r="F54" s="213">
        <v>13828403</v>
      </c>
      <c r="G54" s="213">
        <v>13828403</v>
      </c>
      <c r="H54" s="906">
        <f t="shared" si="3"/>
        <v>100</v>
      </c>
    </row>
    <row r="55" spans="1:8" x14ac:dyDescent="0.2">
      <c r="A55" s="184"/>
      <c r="B55" s="211"/>
      <c r="C55" s="1460"/>
      <c r="D55" s="212" t="s">
        <v>421</v>
      </c>
      <c r="E55" s="909">
        <v>15374052</v>
      </c>
      <c r="F55" s="915">
        <v>16213300</v>
      </c>
      <c r="G55" s="915">
        <v>16213300</v>
      </c>
      <c r="H55" s="906">
        <f t="shared" si="3"/>
        <v>100</v>
      </c>
    </row>
    <row r="56" spans="1:8" x14ac:dyDescent="0.2">
      <c r="A56" s="184"/>
      <c r="B56" s="1183"/>
      <c r="C56" s="1185" t="s">
        <v>1057</v>
      </c>
      <c r="D56" s="908" t="s">
        <v>421</v>
      </c>
      <c r="E56" s="1184">
        <v>3000000</v>
      </c>
      <c r="F56" s="909">
        <v>2294499</v>
      </c>
      <c r="G56" s="909">
        <v>2294499</v>
      </c>
      <c r="H56" s="906">
        <f t="shared" si="3"/>
        <v>100</v>
      </c>
    </row>
    <row r="57" spans="1:8" x14ac:dyDescent="0.2">
      <c r="A57" s="184"/>
      <c r="B57" s="434"/>
      <c r="C57" s="435" t="s">
        <v>413</v>
      </c>
      <c r="D57" s="910"/>
      <c r="E57" s="911">
        <v>100119848</v>
      </c>
      <c r="F57" s="911">
        <v>100707526</v>
      </c>
      <c r="G57" s="911">
        <v>100707526</v>
      </c>
      <c r="H57" s="912">
        <f>G57/F57*100</f>
        <v>100</v>
      </c>
    </row>
    <row r="58" spans="1:8" x14ac:dyDescent="0.2">
      <c r="A58" s="184"/>
      <c r="B58" s="214"/>
      <c r="C58" s="1471" t="s">
        <v>447</v>
      </c>
      <c r="D58" s="215" t="s">
        <v>436</v>
      </c>
      <c r="E58" s="216">
        <v>2359289</v>
      </c>
      <c r="F58" s="216">
        <v>2359289</v>
      </c>
      <c r="G58" s="216">
        <v>2359289</v>
      </c>
      <c r="H58" s="907">
        <f>G58/F58*100</f>
        <v>100</v>
      </c>
    </row>
    <row r="59" spans="1:8" x14ac:dyDescent="0.2">
      <c r="A59" s="184"/>
      <c r="B59" s="214"/>
      <c r="C59" s="1471"/>
      <c r="D59" s="212" t="s">
        <v>3</v>
      </c>
      <c r="E59" s="217">
        <v>481863</v>
      </c>
      <c r="F59" s="217">
        <v>481863</v>
      </c>
      <c r="G59" s="217">
        <v>481863</v>
      </c>
      <c r="H59" s="907">
        <f>G59/F59*100</f>
        <v>100</v>
      </c>
    </row>
    <row r="60" spans="1:8" x14ac:dyDescent="0.2">
      <c r="A60" s="184"/>
      <c r="B60" s="218"/>
      <c r="C60" s="219" t="s">
        <v>448</v>
      </c>
      <c r="D60" s="913"/>
      <c r="E60" s="914">
        <f>(E58+E59)</f>
        <v>2841152</v>
      </c>
      <c r="F60" s="914">
        <f>(F58+F59)</f>
        <v>2841152</v>
      </c>
      <c r="G60" s="914">
        <f t="shared" ref="G60" si="4">(G58+G59)</f>
        <v>2841152</v>
      </c>
      <c r="H60" s="912">
        <f>G60/F60*100</f>
        <v>100</v>
      </c>
    </row>
    <row r="61" spans="1:8" x14ac:dyDescent="0.2">
      <c r="A61" s="184"/>
      <c r="B61" s="433"/>
      <c r="C61" s="1460" t="s">
        <v>1056</v>
      </c>
      <c r="D61" s="215" t="s">
        <v>436</v>
      </c>
      <c r="E61" s="915">
        <v>0</v>
      </c>
      <c r="F61" s="915">
        <v>1406000</v>
      </c>
      <c r="G61" s="915">
        <v>1406000</v>
      </c>
      <c r="H61" s="1186">
        <f t="shared" ref="H61:H64" si="5">G61/F61*100</f>
        <v>100</v>
      </c>
    </row>
    <row r="62" spans="1:8" x14ac:dyDescent="0.2">
      <c r="A62" s="184"/>
      <c r="B62" s="433"/>
      <c r="C62" s="1460"/>
      <c r="D62" s="212" t="s">
        <v>3</v>
      </c>
      <c r="E62" s="909">
        <v>0</v>
      </c>
      <c r="F62" s="909">
        <v>286048</v>
      </c>
      <c r="G62" s="909">
        <v>286048</v>
      </c>
      <c r="H62" s="1186">
        <f t="shared" si="5"/>
        <v>100</v>
      </c>
    </row>
    <row r="63" spans="1:8" ht="12.75" customHeight="1" x14ac:dyDescent="0.2">
      <c r="A63" s="184"/>
      <c r="B63" s="221"/>
      <c r="C63" s="1460"/>
      <c r="D63" s="212" t="s">
        <v>421</v>
      </c>
      <c r="E63" s="222">
        <v>0</v>
      </c>
      <c r="F63" s="222">
        <v>236749</v>
      </c>
      <c r="G63" s="222">
        <v>236749</v>
      </c>
      <c r="H63" s="1186">
        <f t="shared" si="5"/>
        <v>100</v>
      </c>
    </row>
    <row r="64" spans="1:8" x14ac:dyDescent="0.2">
      <c r="A64" s="184"/>
      <c r="B64" s="218"/>
      <c r="C64" s="219" t="s">
        <v>450</v>
      </c>
      <c r="D64" s="913"/>
      <c r="E64" s="914">
        <v>0</v>
      </c>
      <c r="F64" s="914">
        <f>F61+F62+F63</f>
        <v>1928797</v>
      </c>
      <c r="G64" s="914">
        <f>G61+G62+G63</f>
        <v>1928797</v>
      </c>
      <c r="H64" s="912">
        <f t="shared" si="5"/>
        <v>100</v>
      </c>
    </row>
    <row r="65" spans="1:8" x14ac:dyDescent="0.2">
      <c r="A65" s="184"/>
      <c r="B65" s="433"/>
      <c r="C65" s="1460" t="s">
        <v>452</v>
      </c>
      <c r="D65" s="215" t="s">
        <v>436</v>
      </c>
      <c r="E65" s="915">
        <v>0</v>
      </c>
      <c r="F65" s="915">
        <v>0</v>
      </c>
      <c r="G65" s="915"/>
      <c r="H65" s="907"/>
    </row>
    <row r="66" spans="1:8" x14ac:dyDescent="0.2">
      <c r="A66" s="184"/>
      <c r="B66" s="433"/>
      <c r="C66" s="1460"/>
      <c r="D66" s="212" t="s">
        <v>3</v>
      </c>
      <c r="E66" s="909">
        <v>0</v>
      </c>
      <c r="F66" s="909">
        <v>0</v>
      </c>
      <c r="G66" s="909"/>
      <c r="H66" s="907"/>
    </row>
    <row r="67" spans="1:8" x14ac:dyDescent="0.2">
      <c r="A67" s="184"/>
      <c r="B67" s="221"/>
      <c r="C67" s="1460"/>
      <c r="D67" s="212" t="s">
        <v>421</v>
      </c>
      <c r="E67" s="222">
        <v>0</v>
      </c>
      <c r="F67" s="222">
        <v>0</v>
      </c>
      <c r="G67" s="222"/>
      <c r="H67" s="907"/>
    </row>
    <row r="68" spans="1:8" ht="12.75" customHeight="1" x14ac:dyDescent="0.2">
      <c r="A68" s="184"/>
      <c r="B68" s="218"/>
      <c r="C68" s="219" t="s">
        <v>451</v>
      </c>
      <c r="D68" s="913"/>
      <c r="E68" s="914">
        <v>0</v>
      </c>
      <c r="F68" s="914">
        <v>0</v>
      </c>
      <c r="G68" s="914"/>
      <c r="H68" s="912"/>
    </row>
    <row r="69" spans="1:8" x14ac:dyDescent="0.2">
      <c r="A69" s="184"/>
      <c r="B69" s="433"/>
      <c r="C69" s="1460" t="s">
        <v>451</v>
      </c>
      <c r="D69" s="215" t="s">
        <v>436</v>
      </c>
      <c r="E69" s="915">
        <v>0</v>
      </c>
      <c r="F69" s="915"/>
      <c r="G69" s="915"/>
      <c r="H69" s="907"/>
    </row>
    <row r="70" spans="1:8" x14ac:dyDescent="0.2">
      <c r="A70" s="184"/>
      <c r="B70" s="433"/>
      <c r="C70" s="1460"/>
      <c r="D70" s="212" t="s">
        <v>3</v>
      </c>
      <c r="E70" s="909">
        <v>0</v>
      </c>
      <c r="F70" s="909"/>
      <c r="G70" s="909"/>
      <c r="H70" s="907"/>
    </row>
    <row r="71" spans="1:8" ht="12.75" customHeight="1" x14ac:dyDescent="0.2">
      <c r="A71" s="184"/>
      <c r="B71" s="221"/>
      <c r="C71" s="1460"/>
      <c r="D71" s="212" t="s">
        <v>421</v>
      </c>
      <c r="E71" s="222">
        <v>0</v>
      </c>
      <c r="F71" s="222"/>
      <c r="G71" s="222"/>
      <c r="H71" s="907"/>
    </row>
    <row r="72" spans="1:8" ht="12.75" customHeight="1" x14ac:dyDescent="0.2">
      <c r="A72" s="184"/>
      <c r="B72" s="218"/>
      <c r="C72" s="219" t="s">
        <v>910</v>
      </c>
      <c r="D72" s="220"/>
      <c r="E72" s="914">
        <v>0</v>
      </c>
      <c r="F72" s="914">
        <v>0</v>
      </c>
      <c r="G72" s="914">
        <v>0</v>
      </c>
      <c r="H72" s="912">
        <v>0</v>
      </c>
    </row>
    <row r="73" spans="1:8" ht="12.75" customHeight="1" x14ac:dyDescent="0.2">
      <c r="A73" s="184"/>
      <c r="B73" s="223"/>
      <c r="C73" s="1461" t="s">
        <v>414</v>
      </c>
      <c r="D73" s="215" t="s">
        <v>436</v>
      </c>
      <c r="E73" s="915">
        <f>E53+E58</f>
        <v>70456252</v>
      </c>
      <c r="F73" s="915">
        <f>F53+F58+F61</f>
        <v>72136613</v>
      </c>
      <c r="G73" s="915">
        <f>(G53+G58+G61)</f>
        <v>72136613</v>
      </c>
      <c r="H73" s="896">
        <f t="shared" ref="H73:H77" si="6">G73*100/F73</f>
        <v>100</v>
      </c>
    </row>
    <row r="74" spans="1:8" ht="12.75" customHeight="1" x14ac:dyDescent="0.2">
      <c r="A74" s="184"/>
      <c r="B74" s="211"/>
      <c r="C74" s="1461"/>
      <c r="D74" s="212" t="s">
        <v>3</v>
      </c>
      <c r="E74" s="915">
        <f>E54+E59</f>
        <v>14130696</v>
      </c>
      <c r="F74" s="213">
        <f>F54+F59+F62</f>
        <v>14596314</v>
      </c>
      <c r="G74" s="915">
        <f>(G54+G59+G62)</f>
        <v>14596314</v>
      </c>
      <c r="H74" s="916">
        <f t="shared" si="6"/>
        <v>100</v>
      </c>
    </row>
    <row r="75" spans="1:8" x14ac:dyDescent="0.2">
      <c r="A75" s="184"/>
      <c r="B75" s="211"/>
      <c r="C75" s="1461"/>
      <c r="D75" s="212" t="s">
        <v>421</v>
      </c>
      <c r="E75" s="915">
        <f>E55</f>
        <v>15374052</v>
      </c>
      <c r="F75" s="213">
        <v>18744548</v>
      </c>
      <c r="G75" s="915">
        <v>18744548</v>
      </c>
      <c r="H75" s="916">
        <f t="shared" si="6"/>
        <v>100</v>
      </c>
    </row>
    <row r="76" spans="1:8" ht="13.5" thickBot="1" x14ac:dyDescent="0.25">
      <c r="A76" s="184"/>
      <c r="B76" s="917"/>
      <c r="C76" s="1461"/>
      <c r="D76" s="908" t="s">
        <v>909</v>
      </c>
      <c r="E76" s="918">
        <v>3000000</v>
      </c>
      <c r="F76" s="918"/>
      <c r="G76" s="918">
        <v>0</v>
      </c>
      <c r="H76" s="919"/>
    </row>
    <row r="77" spans="1:8" ht="13.5" customHeight="1" thickBot="1" x14ac:dyDescent="0.25">
      <c r="A77" s="184"/>
      <c r="B77" s="224" t="s">
        <v>53</v>
      </c>
      <c r="C77" s="1462" t="s">
        <v>416</v>
      </c>
      <c r="D77" s="1462"/>
      <c r="E77" s="920">
        <f>SUM(E73:E76)</f>
        <v>102961000</v>
      </c>
      <c r="F77" s="920">
        <f>SUM(F73:F76)</f>
        <v>105477475</v>
      </c>
      <c r="G77" s="920">
        <f>SUM(G73:G75)</f>
        <v>105477475</v>
      </c>
      <c r="H77" s="902">
        <f t="shared" si="6"/>
        <v>100</v>
      </c>
    </row>
    <row r="78" spans="1:8" x14ac:dyDescent="0.2">
      <c r="A78" s="184"/>
      <c r="B78" s="225"/>
      <c r="C78" s="226"/>
      <c r="D78" s="226"/>
      <c r="E78" s="184"/>
      <c r="F78" s="184"/>
      <c r="G78" s="184"/>
      <c r="H78" s="903"/>
    </row>
    <row r="79" spans="1:8" x14ac:dyDescent="0.2">
      <c r="A79" s="418"/>
      <c r="B79" s="225"/>
      <c r="C79" s="226"/>
      <c r="D79" s="226"/>
      <c r="E79" s="184"/>
      <c r="F79" s="184"/>
      <c r="G79" s="184"/>
      <c r="H79" s="903"/>
    </row>
    <row r="80" spans="1:8" x14ac:dyDescent="0.2">
      <c r="B80" s="225"/>
      <c r="C80" s="226"/>
      <c r="D80" s="226"/>
      <c r="E80" s="184"/>
      <c r="F80" s="184"/>
      <c r="G80" s="184"/>
      <c r="H80" s="903"/>
    </row>
    <row r="81" spans="2:8" ht="13.5" thickBot="1" x14ac:dyDescent="0.25">
      <c r="B81" s="225"/>
      <c r="C81" s="226"/>
      <c r="D81" s="226"/>
      <c r="E81" s="184"/>
      <c r="F81" s="184"/>
      <c r="G81" s="184"/>
      <c r="H81" s="903"/>
    </row>
    <row r="82" spans="2:8" x14ac:dyDescent="0.2">
      <c r="B82" s="1501"/>
      <c r="C82" s="1504" t="s">
        <v>442</v>
      </c>
      <c r="D82" s="1505"/>
      <c r="E82" s="1510" t="s">
        <v>1046</v>
      </c>
      <c r="F82" s="1510" t="s">
        <v>1048</v>
      </c>
      <c r="G82" s="1510" t="s">
        <v>545</v>
      </c>
      <c r="H82" s="1497" t="s">
        <v>908</v>
      </c>
    </row>
    <row r="83" spans="2:8" x14ac:dyDescent="0.2">
      <c r="B83" s="1502"/>
      <c r="C83" s="1506"/>
      <c r="D83" s="1507"/>
      <c r="E83" s="1511"/>
      <c r="F83" s="1511"/>
      <c r="G83" s="1511"/>
      <c r="H83" s="1498"/>
    </row>
    <row r="84" spans="2:8" ht="13.5" thickBot="1" x14ac:dyDescent="0.25">
      <c r="B84" s="1503"/>
      <c r="C84" s="1508"/>
      <c r="D84" s="1509"/>
      <c r="E84" s="1512"/>
      <c r="F84" s="1512"/>
      <c r="G84" s="1512"/>
      <c r="H84" s="1499"/>
    </row>
    <row r="85" spans="2:8" x14ac:dyDescent="0.2">
      <c r="B85" s="205"/>
      <c r="C85" s="1495" t="s">
        <v>4</v>
      </c>
      <c r="D85" s="186" t="s">
        <v>420</v>
      </c>
      <c r="E85" s="921">
        <f>(E19+E44+E73)</f>
        <v>173660252</v>
      </c>
      <c r="F85" s="921">
        <f t="shared" ref="E85:F87" si="7">(F19+F44+F73)</f>
        <v>186965493</v>
      </c>
      <c r="G85" s="921">
        <f>G73+G44+G19</f>
        <v>185488852</v>
      </c>
      <c r="H85" s="905">
        <f t="shared" ref="H85:H90" si="8">G85*100/F85</f>
        <v>99.210206666317831</v>
      </c>
    </row>
    <row r="86" spans="2:8" x14ac:dyDescent="0.2">
      <c r="B86" s="205"/>
      <c r="C86" s="1495"/>
      <c r="D86" s="189" t="s">
        <v>3</v>
      </c>
      <c r="E86" s="227">
        <f t="shared" si="7"/>
        <v>39635939</v>
      </c>
      <c r="F86" s="227">
        <f t="shared" si="7"/>
        <v>42579110</v>
      </c>
      <c r="G86" s="227">
        <f>G74+G45+G20</f>
        <v>39250426</v>
      </c>
      <c r="H86" s="907">
        <f t="shared" si="8"/>
        <v>92.182354210785519</v>
      </c>
    </row>
    <row r="87" spans="2:8" x14ac:dyDescent="0.2">
      <c r="B87" s="205"/>
      <c r="C87" s="1495"/>
      <c r="D87" s="189" t="s">
        <v>421</v>
      </c>
      <c r="E87" s="227">
        <f t="shared" si="7"/>
        <v>85720052</v>
      </c>
      <c r="F87" s="227">
        <f t="shared" si="7"/>
        <v>95401263</v>
      </c>
      <c r="G87" s="227">
        <f>(G21+G46+G75)</f>
        <v>92618784</v>
      </c>
      <c r="H87" s="907">
        <f t="shared" si="8"/>
        <v>97.083393958840986</v>
      </c>
    </row>
    <row r="88" spans="2:8" x14ac:dyDescent="0.2">
      <c r="B88" s="205"/>
      <c r="C88" s="1495"/>
      <c r="D88" s="191" t="s">
        <v>438</v>
      </c>
      <c r="E88" s="921">
        <v>0</v>
      </c>
      <c r="F88" s="921">
        <v>0</v>
      </c>
      <c r="G88" s="921">
        <v>0</v>
      </c>
      <c r="H88" s="907">
        <v>0</v>
      </c>
    </row>
    <row r="89" spans="2:8" ht="13.5" thickBot="1" x14ac:dyDescent="0.25">
      <c r="B89" s="205"/>
      <c r="C89" s="1495"/>
      <c r="D89" s="191" t="s">
        <v>911</v>
      </c>
      <c r="E89" s="1160">
        <v>0</v>
      </c>
      <c r="F89" s="922">
        <v>0</v>
      </c>
      <c r="G89" s="922">
        <v>0</v>
      </c>
      <c r="H89" s="923">
        <v>0</v>
      </c>
    </row>
    <row r="90" spans="2:8" ht="13.5" thickBot="1" x14ac:dyDescent="0.25">
      <c r="B90" s="194" t="s">
        <v>418</v>
      </c>
      <c r="C90" s="1500" t="s">
        <v>433</v>
      </c>
      <c r="D90" s="1500"/>
      <c r="E90" s="924">
        <f>SUM(E85:E87)</f>
        <v>299016243</v>
      </c>
      <c r="F90" s="924">
        <f>SUM(F85:F87)</f>
        <v>324945866</v>
      </c>
      <c r="G90" s="924">
        <f>SUM(G85:G87)</f>
        <v>317358062</v>
      </c>
      <c r="H90" s="902">
        <f t="shared" si="8"/>
        <v>97.664902128651789</v>
      </c>
    </row>
  </sheetData>
  <mergeCells count="41">
    <mergeCell ref="H82:H84"/>
    <mergeCell ref="C85:C89"/>
    <mergeCell ref="C90:D90"/>
    <mergeCell ref="B82:B84"/>
    <mergeCell ref="C82:D84"/>
    <mergeCell ref="E82:E84"/>
    <mergeCell ref="F82:F84"/>
    <mergeCell ref="G82:G84"/>
    <mergeCell ref="H26:H27"/>
    <mergeCell ref="C28:C30"/>
    <mergeCell ref="C31:D31"/>
    <mergeCell ref="C32:C34"/>
    <mergeCell ref="C35:D35"/>
    <mergeCell ref="B26:B27"/>
    <mergeCell ref="C26:D27"/>
    <mergeCell ref="E26:E27"/>
    <mergeCell ref="F26:F27"/>
    <mergeCell ref="G26:G27"/>
    <mergeCell ref="C2:D2"/>
    <mergeCell ref="C3:C5"/>
    <mergeCell ref="C6:D6"/>
    <mergeCell ref="C11:C13"/>
    <mergeCell ref="C14:D14"/>
    <mergeCell ref="C7:C9"/>
    <mergeCell ref="C10:D10"/>
    <mergeCell ref="E1:H1"/>
    <mergeCell ref="C69:C71"/>
    <mergeCell ref="C73:C76"/>
    <mergeCell ref="C77:D77"/>
    <mergeCell ref="C19:C21"/>
    <mergeCell ref="C22:D22"/>
    <mergeCell ref="C52:D52"/>
    <mergeCell ref="C53:C55"/>
    <mergeCell ref="C58:C59"/>
    <mergeCell ref="C61:C63"/>
    <mergeCell ref="C65:C67"/>
    <mergeCell ref="C36:C38"/>
    <mergeCell ref="C39:D39"/>
    <mergeCell ref="C40:C42"/>
    <mergeCell ref="C44:C46"/>
    <mergeCell ref="C47:D47"/>
  </mergeCells>
  <phoneticPr fontId="24" type="noConversion"/>
  <pageMargins left="0.11811023622047245" right="0.11811023622047245" top="0.74803149606299213" bottom="0.74803149606299213" header="0.31496062992125984" footer="0.31496062992125984"/>
  <pageSetup paperSize="9" scale="91" orientation="portrait" r:id="rId1"/>
  <headerFooter>
    <oddHeader>&amp;C&amp;"Times New Roman CE,Félkövér"&amp;12Költségvetési szervek működési kiadásai kormányzati funkciónként</oddHeader>
  </headerFooter>
  <rowBreaks count="1" manualBreakCount="1">
    <brk id="49" max="16383" man="1"/>
  </rowBreaks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2:G58"/>
  <sheetViews>
    <sheetView topLeftCell="A16" zoomScaleNormal="100" workbookViewId="0">
      <selection activeCell="G9" sqref="G9"/>
    </sheetView>
  </sheetViews>
  <sheetFormatPr defaultRowHeight="12.75" x14ac:dyDescent="0.2"/>
  <cols>
    <col min="1" max="1" width="7.33203125" customWidth="1"/>
    <col min="2" max="2" width="42" customWidth="1"/>
    <col min="3" max="3" width="22.83203125" customWidth="1"/>
    <col min="4" max="4" width="15.1640625" customWidth="1"/>
    <col min="5" max="5" width="15.83203125" customWidth="1"/>
    <col min="6" max="6" width="14.1640625" customWidth="1"/>
    <col min="7" max="7" width="13.83203125" customWidth="1"/>
  </cols>
  <sheetData>
    <row r="2" spans="1:7" ht="13.5" thickBot="1" x14ac:dyDescent="0.25">
      <c r="C2" s="1427" t="s">
        <v>1049</v>
      </c>
      <c r="D2" s="1427"/>
      <c r="E2" s="1427"/>
      <c r="F2" s="1427"/>
      <c r="G2" s="527"/>
    </row>
    <row r="3" spans="1:7" ht="25.5" x14ac:dyDescent="0.2">
      <c r="A3" s="1259" t="s">
        <v>417</v>
      </c>
      <c r="B3" s="1260" t="s">
        <v>434</v>
      </c>
      <c r="C3" s="1261" t="s">
        <v>419</v>
      </c>
      <c r="D3" s="1262" t="s">
        <v>1050</v>
      </c>
      <c r="E3" s="1262" t="s">
        <v>1051</v>
      </c>
      <c r="F3" s="1262" t="s">
        <v>794</v>
      </c>
      <c r="G3" s="1262" t="s">
        <v>832</v>
      </c>
    </row>
    <row r="4" spans="1:7" x14ac:dyDescent="0.2">
      <c r="A4" s="228"/>
      <c r="B4" s="229" t="s">
        <v>14</v>
      </c>
      <c r="C4" s="230" t="s">
        <v>421</v>
      </c>
      <c r="D4" s="231">
        <v>3556000</v>
      </c>
      <c r="E4" s="231">
        <v>2307458</v>
      </c>
      <c r="F4" s="231">
        <v>1540514</v>
      </c>
      <c r="G4" s="867">
        <f>F4/E4*100</f>
        <v>66.762385274184837</v>
      </c>
    </row>
    <row r="5" spans="1:7" x14ac:dyDescent="0.2">
      <c r="A5" s="228"/>
      <c r="B5" s="229" t="s">
        <v>961</v>
      </c>
      <c r="C5" s="234" t="s">
        <v>997</v>
      </c>
      <c r="D5" s="231"/>
      <c r="E5" s="231">
        <v>1366341</v>
      </c>
      <c r="F5" s="231">
        <v>1213961</v>
      </c>
      <c r="G5" s="867"/>
    </row>
    <row r="6" spans="1:7" s="1264" customFormat="1" x14ac:dyDescent="0.2">
      <c r="A6" s="228"/>
      <c r="B6" s="229"/>
      <c r="C6" s="234" t="s">
        <v>3</v>
      </c>
      <c r="D6" s="231"/>
      <c r="E6" s="231">
        <v>239787</v>
      </c>
      <c r="F6" s="231">
        <v>213045</v>
      </c>
      <c r="G6" s="867"/>
    </row>
    <row r="7" spans="1:7" s="1264" customFormat="1" x14ac:dyDescent="0.2">
      <c r="A7" s="228"/>
      <c r="B7" s="229"/>
      <c r="C7" s="234" t="s">
        <v>421</v>
      </c>
      <c r="D7" s="231"/>
      <c r="E7" s="231"/>
      <c r="F7" s="231"/>
      <c r="G7" s="867"/>
    </row>
    <row r="8" spans="1:7" x14ac:dyDescent="0.2">
      <c r="A8" s="232"/>
      <c r="B8" s="233" t="s">
        <v>15</v>
      </c>
      <c r="C8" s="234" t="s">
        <v>421</v>
      </c>
      <c r="D8" s="231">
        <v>18780000</v>
      </c>
      <c r="E8" s="231">
        <v>10879483</v>
      </c>
      <c r="F8" s="231"/>
      <c r="G8" s="867">
        <f t="shared" ref="G8:G41" si="0">F8/E8*100</f>
        <v>0</v>
      </c>
    </row>
    <row r="9" spans="1:7" x14ac:dyDescent="0.2">
      <c r="A9" s="232"/>
      <c r="B9" s="233" t="s">
        <v>962</v>
      </c>
      <c r="C9" s="234" t="s">
        <v>421</v>
      </c>
      <c r="D9" s="231">
        <v>635000</v>
      </c>
      <c r="E9" s="231">
        <v>135000</v>
      </c>
      <c r="F9" s="231"/>
      <c r="G9" s="867">
        <f t="shared" si="0"/>
        <v>0</v>
      </c>
    </row>
    <row r="10" spans="1:7" x14ac:dyDescent="0.2">
      <c r="A10" s="232"/>
      <c r="B10" s="233" t="s">
        <v>960</v>
      </c>
      <c r="C10" s="234" t="s">
        <v>421</v>
      </c>
      <c r="D10" s="231">
        <v>635000</v>
      </c>
      <c r="E10" s="231">
        <v>74100299</v>
      </c>
      <c r="F10" s="231">
        <v>74648496</v>
      </c>
      <c r="G10" s="867">
        <f t="shared" si="0"/>
        <v>100.73980403236969</v>
      </c>
    </row>
    <row r="11" spans="1:7" x14ac:dyDescent="0.2">
      <c r="A11" s="232"/>
      <c r="B11" s="233"/>
      <c r="C11" s="234" t="s">
        <v>997</v>
      </c>
      <c r="D11" s="231"/>
      <c r="E11" s="231">
        <v>3402850</v>
      </c>
      <c r="F11" s="231">
        <v>3782350</v>
      </c>
      <c r="G11" s="867">
        <f t="shared" si="0"/>
        <v>111.15241635687731</v>
      </c>
    </row>
    <row r="12" spans="1:7" x14ac:dyDescent="0.2">
      <c r="A12" s="232"/>
      <c r="B12" s="233"/>
      <c r="C12" s="234" t="s">
        <v>3</v>
      </c>
      <c r="D12" s="231"/>
      <c r="E12" s="231">
        <v>597198</v>
      </c>
      <c r="F12" s="231">
        <v>672340</v>
      </c>
      <c r="G12" s="867">
        <f t="shared" si="0"/>
        <v>112.58242659888344</v>
      </c>
    </row>
    <row r="13" spans="1:7" x14ac:dyDescent="0.2">
      <c r="A13" s="232"/>
      <c r="B13" s="233" t="s">
        <v>435</v>
      </c>
      <c r="C13" s="234" t="s">
        <v>421</v>
      </c>
      <c r="D13" s="231">
        <v>12700000</v>
      </c>
      <c r="E13" s="231">
        <v>13070000</v>
      </c>
      <c r="F13" s="231">
        <v>11116584</v>
      </c>
      <c r="G13" s="867">
        <f t="shared" si="0"/>
        <v>85.054200459066564</v>
      </c>
    </row>
    <row r="14" spans="1:7" ht="13.5" thickBot="1" x14ac:dyDescent="0.25">
      <c r="A14" s="235"/>
      <c r="B14" s="1180" t="s">
        <v>16</v>
      </c>
      <c r="C14" s="236" t="s">
        <v>421</v>
      </c>
      <c r="D14" s="1181">
        <v>1778000</v>
      </c>
      <c r="E14" s="1181">
        <v>1778000</v>
      </c>
      <c r="F14" s="1181">
        <v>825006</v>
      </c>
      <c r="G14" s="867">
        <f t="shared" si="0"/>
        <v>46.400787401574803</v>
      </c>
    </row>
    <row r="15" spans="1:7" x14ac:dyDescent="0.2">
      <c r="A15" s="251"/>
      <c r="B15" s="1525" t="s">
        <v>441</v>
      </c>
      <c r="C15" s="1182" t="s">
        <v>436</v>
      </c>
      <c r="D15" s="1252">
        <v>4374607</v>
      </c>
      <c r="E15" s="1252">
        <v>6987658</v>
      </c>
      <c r="F15" s="1252">
        <v>7704834</v>
      </c>
      <c r="G15" s="867">
        <f t="shared" si="0"/>
        <v>110.26346738778572</v>
      </c>
    </row>
    <row r="16" spans="1:7" x14ac:dyDescent="0.2">
      <c r="A16" s="232"/>
      <c r="B16" s="1526"/>
      <c r="C16" s="234" t="s">
        <v>3</v>
      </c>
      <c r="D16" s="231">
        <v>831738</v>
      </c>
      <c r="E16" s="231">
        <v>1345367</v>
      </c>
      <c r="F16" s="231">
        <v>1481401</v>
      </c>
      <c r="G16" s="867">
        <f t="shared" si="0"/>
        <v>110.11129305237901</v>
      </c>
    </row>
    <row r="17" spans="1:7" x14ac:dyDescent="0.2">
      <c r="A17" s="235"/>
      <c r="B17" s="1526"/>
      <c r="C17" s="236" t="s">
        <v>421</v>
      </c>
      <c r="D17" s="231">
        <v>9994900</v>
      </c>
      <c r="E17" s="231">
        <v>9907430</v>
      </c>
      <c r="F17" s="231">
        <v>16249817</v>
      </c>
      <c r="G17" s="867">
        <f t="shared" si="0"/>
        <v>164.01647046711406</v>
      </c>
    </row>
    <row r="18" spans="1:7" x14ac:dyDescent="0.2">
      <c r="A18" s="237"/>
      <c r="B18" s="1518" t="s">
        <v>437</v>
      </c>
      <c r="C18" s="1518"/>
      <c r="D18" s="868">
        <f>SUM(D15:D17)</f>
        <v>15201245</v>
      </c>
      <c r="E18" s="868">
        <f>SUM(E15:E17)</f>
        <v>18240455</v>
      </c>
      <c r="F18" s="868">
        <f>SUM(F15:F17)</f>
        <v>25436052</v>
      </c>
      <c r="G18" s="867">
        <f t="shared" si="0"/>
        <v>139.44856090486778</v>
      </c>
    </row>
    <row r="19" spans="1:7" x14ac:dyDescent="0.2">
      <c r="A19" s="232"/>
      <c r="B19" s="1529" t="s">
        <v>897</v>
      </c>
      <c r="C19" s="234" t="s">
        <v>436</v>
      </c>
      <c r="D19" s="231">
        <v>585000</v>
      </c>
      <c r="E19" s="231">
        <v>1515163</v>
      </c>
      <c r="F19" s="231">
        <v>591402</v>
      </c>
      <c r="G19" s="867">
        <f t="shared" si="0"/>
        <v>39.032236135650088</v>
      </c>
    </row>
    <row r="20" spans="1:7" x14ac:dyDescent="0.2">
      <c r="A20" s="232"/>
      <c r="B20" s="1524"/>
      <c r="C20" s="234" t="s">
        <v>3</v>
      </c>
      <c r="D20" s="231">
        <v>3000000</v>
      </c>
      <c r="E20" s="231">
        <v>7878155</v>
      </c>
      <c r="F20" s="231">
        <v>5617281</v>
      </c>
      <c r="G20" s="867">
        <f t="shared" si="0"/>
        <v>71.30198631532383</v>
      </c>
    </row>
    <row r="21" spans="1:7" ht="12.75" customHeight="1" x14ac:dyDescent="0.2">
      <c r="A21" s="235"/>
      <c r="B21" s="1530"/>
      <c r="C21" s="236" t="s">
        <v>421</v>
      </c>
      <c r="D21" s="231"/>
      <c r="E21" s="231">
        <v>4996</v>
      </c>
      <c r="F21" s="231">
        <v>285009</v>
      </c>
      <c r="G21" s="867">
        <v>0</v>
      </c>
    </row>
    <row r="22" spans="1:7" ht="13.5" thickBot="1" x14ac:dyDescent="0.25">
      <c r="A22" s="237"/>
      <c r="B22" s="1518" t="s">
        <v>2</v>
      </c>
      <c r="C22" s="1518"/>
      <c r="D22" s="868">
        <f>D19+D20</f>
        <v>3585000</v>
      </c>
      <c r="E22" s="868">
        <f t="shared" ref="E22:F22" si="1">E19+E20</f>
        <v>9393318</v>
      </c>
      <c r="F22" s="868">
        <f t="shared" si="1"/>
        <v>6208683</v>
      </c>
      <c r="G22" s="867">
        <f t="shared" si="0"/>
        <v>66.096804132469487</v>
      </c>
    </row>
    <row r="23" spans="1:7" ht="13.5" thickBot="1" x14ac:dyDescent="0.25">
      <c r="A23" s="238" t="s">
        <v>898</v>
      </c>
      <c r="B23" s="1513" t="s">
        <v>5</v>
      </c>
      <c r="C23" s="1515"/>
      <c r="D23" s="1263">
        <f>D4+D5+D6+D7+D8+D9+D10+D11+D12+D13+D14+D18+D22</f>
        <v>56870245</v>
      </c>
      <c r="E23" s="1263">
        <f t="shared" ref="E23:F23" si="2">E4+E5+E6+E7+E8+E9+E10+E11+E12+E13+E14+E18+E22</f>
        <v>135510189</v>
      </c>
      <c r="F23" s="1263">
        <f t="shared" si="2"/>
        <v>125657031</v>
      </c>
      <c r="G23" s="867">
        <v>0</v>
      </c>
    </row>
    <row r="24" spans="1:7" x14ac:dyDescent="0.2">
      <c r="A24" s="228"/>
      <c r="B24" s="229" t="s">
        <v>1101</v>
      </c>
      <c r="C24" s="871" t="s">
        <v>975</v>
      </c>
      <c r="D24" s="870">
        <v>13300000</v>
      </c>
      <c r="E24" s="231">
        <v>20352580</v>
      </c>
      <c r="F24" s="870">
        <v>20549402</v>
      </c>
      <c r="G24" s="867">
        <f t="shared" si="0"/>
        <v>100.9670616698227</v>
      </c>
    </row>
    <row r="25" spans="1:7" ht="13.5" thickBot="1" x14ac:dyDescent="0.25">
      <c r="A25" s="232"/>
      <c r="B25" s="233" t="s">
        <v>1102</v>
      </c>
      <c r="C25" s="872" t="s">
        <v>975</v>
      </c>
      <c r="D25" s="870">
        <v>2860000</v>
      </c>
      <c r="E25" s="231">
        <v>3760000</v>
      </c>
      <c r="F25" s="870">
        <v>3009717</v>
      </c>
      <c r="G25" s="867">
        <f t="shared" si="0"/>
        <v>80.045664893617015</v>
      </c>
    </row>
    <row r="26" spans="1:7" ht="13.5" thickBot="1" x14ac:dyDescent="0.25">
      <c r="A26" s="239" t="s">
        <v>899</v>
      </c>
      <c r="B26" s="1516" t="s">
        <v>9</v>
      </c>
      <c r="C26" s="1517"/>
      <c r="D26" s="873">
        <f>SUM(D24:D25)</f>
        <v>16160000</v>
      </c>
      <c r="E26" s="874">
        <f>SUM(E24:E25)</f>
        <v>24112580</v>
      </c>
      <c r="F26" s="874">
        <f>SUM(F24:F25)</f>
        <v>23559119</v>
      </c>
      <c r="G26" s="867">
        <f t="shared" si="0"/>
        <v>97.704679466071241</v>
      </c>
    </row>
    <row r="27" spans="1:7" x14ac:dyDescent="0.2">
      <c r="A27" s="228"/>
      <c r="B27" s="1246" t="s">
        <v>11</v>
      </c>
      <c r="C27" s="876" t="s">
        <v>421</v>
      </c>
      <c r="D27" s="870">
        <v>635000</v>
      </c>
      <c r="E27" s="231">
        <v>743419</v>
      </c>
      <c r="F27" s="870">
        <v>470338</v>
      </c>
      <c r="G27" s="867">
        <f t="shared" si="0"/>
        <v>63.266879108551166</v>
      </c>
    </row>
    <row r="28" spans="1:7" x14ac:dyDescent="0.2">
      <c r="A28" s="232"/>
      <c r="B28" s="1518" t="s">
        <v>900</v>
      </c>
      <c r="C28" s="1519"/>
      <c r="D28" s="875">
        <f>D27</f>
        <v>635000</v>
      </c>
      <c r="E28" s="875">
        <f t="shared" ref="E28:F28" si="3">E27</f>
        <v>743419</v>
      </c>
      <c r="F28" s="875">
        <f t="shared" si="3"/>
        <v>470338</v>
      </c>
      <c r="G28" s="867">
        <f t="shared" si="0"/>
        <v>63.266879108551166</v>
      </c>
    </row>
    <row r="29" spans="1:7" ht="12.75" customHeight="1" x14ac:dyDescent="0.2">
      <c r="A29" s="232"/>
      <c r="B29" s="240" t="s">
        <v>12</v>
      </c>
      <c r="C29" s="436" t="s">
        <v>421</v>
      </c>
      <c r="D29" s="870">
        <v>225250</v>
      </c>
      <c r="E29" s="231">
        <v>225250</v>
      </c>
      <c r="F29" s="870">
        <v>98817</v>
      </c>
      <c r="G29" s="867">
        <f t="shared" si="0"/>
        <v>43.869922308546059</v>
      </c>
    </row>
    <row r="30" spans="1:7" x14ac:dyDescent="0.2">
      <c r="A30" s="232"/>
      <c r="B30" s="1518" t="s">
        <v>13</v>
      </c>
      <c r="C30" s="1519"/>
      <c r="D30" s="875">
        <f t="shared" ref="D30:E30" si="4">D29</f>
        <v>225250</v>
      </c>
      <c r="E30" s="875">
        <f t="shared" si="4"/>
        <v>225250</v>
      </c>
      <c r="F30" s="875">
        <f>F29</f>
        <v>98817</v>
      </c>
      <c r="G30" s="867">
        <f t="shared" si="0"/>
        <v>43.869922308546059</v>
      </c>
    </row>
    <row r="31" spans="1:7" x14ac:dyDescent="0.2">
      <c r="A31" s="232"/>
      <c r="B31" s="1520" t="s">
        <v>901</v>
      </c>
      <c r="C31" s="871" t="s">
        <v>436</v>
      </c>
      <c r="D31" s="870">
        <v>7557615</v>
      </c>
      <c r="E31" s="231">
        <v>8834265</v>
      </c>
      <c r="F31" s="870">
        <v>8916070</v>
      </c>
      <c r="G31" s="867">
        <f t="shared" si="0"/>
        <v>100.92599667318107</v>
      </c>
    </row>
    <row r="32" spans="1:7" x14ac:dyDescent="0.2">
      <c r="A32" s="232"/>
      <c r="B32" s="1520"/>
      <c r="C32" s="872" t="s">
        <v>3</v>
      </c>
      <c r="D32" s="870">
        <v>2786000</v>
      </c>
      <c r="E32" s="231">
        <v>2308000</v>
      </c>
      <c r="F32" s="870">
        <v>1255038</v>
      </c>
      <c r="G32" s="867">
        <f t="shared" si="0"/>
        <v>54.377729636048521</v>
      </c>
    </row>
    <row r="33" spans="1:7" x14ac:dyDescent="0.2">
      <c r="A33" s="232"/>
      <c r="B33" s="1520"/>
      <c r="C33" s="872" t="s">
        <v>421</v>
      </c>
      <c r="D33" s="870">
        <v>1473735</v>
      </c>
      <c r="E33" s="231">
        <v>1650010</v>
      </c>
      <c r="F33" s="870">
        <v>1772056</v>
      </c>
      <c r="G33" s="867">
        <f t="shared" si="0"/>
        <v>107.39668244434881</v>
      </c>
    </row>
    <row r="34" spans="1:7" ht="13.5" thickBot="1" x14ac:dyDescent="0.25">
      <c r="A34" s="235"/>
      <c r="B34" s="1521" t="s">
        <v>439</v>
      </c>
      <c r="C34" s="1522"/>
      <c r="D34" s="877">
        <f>D31+D32+D33</f>
        <v>11817350</v>
      </c>
      <c r="E34" s="877">
        <f>E31+E32+E33</f>
        <v>12792275</v>
      </c>
      <c r="F34" s="877">
        <f>F31+F32+F33</f>
        <v>11943164</v>
      </c>
      <c r="G34" s="867">
        <f t="shared" si="0"/>
        <v>93.362314365505753</v>
      </c>
    </row>
    <row r="35" spans="1:7" ht="13.5" thickBot="1" x14ac:dyDescent="0.25">
      <c r="A35" s="238" t="s">
        <v>902</v>
      </c>
      <c r="B35" s="1513" t="s">
        <v>440</v>
      </c>
      <c r="C35" s="1514"/>
      <c r="D35" s="878">
        <f>D28+D30+D34</f>
        <v>12677600</v>
      </c>
      <c r="E35" s="878">
        <f t="shared" ref="E35:F35" si="5">E28+E30+E34</f>
        <v>13760944</v>
      </c>
      <c r="F35" s="878">
        <f t="shared" si="5"/>
        <v>12512319</v>
      </c>
      <c r="G35" s="867">
        <f t="shared" si="0"/>
        <v>90.92631290411471</v>
      </c>
    </row>
    <row r="36" spans="1:7" x14ac:dyDescent="0.2">
      <c r="A36" s="228"/>
      <c r="B36" s="1523" t="s">
        <v>18</v>
      </c>
      <c r="C36" s="869" t="s">
        <v>436</v>
      </c>
      <c r="D36" s="879">
        <v>23258965</v>
      </c>
      <c r="E36" s="241">
        <v>23508319</v>
      </c>
      <c r="F36" s="879">
        <v>20698516</v>
      </c>
      <c r="G36" s="867">
        <f t="shared" si="0"/>
        <v>88.047622630950357</v>
      </c>
    </row>
    <row r="37" spans="1:7" x14ac:dyDescent="0.2">
      <c r="A37" s="232"/>
      <c r="B37" s="1524"/>
      <c r="C37" s="872" t="s">
        <v>3</v>
      </c>
      <c r="D37" s="870">
        <v>4612392</v>
      </c>
      <c r="E37" s="231">
        <v>4586675</v>
      </c>
      <c r="F37" s="870">
        <v>3941672</v>
      </c>
      <c r="G37" s="867">
        <f t="shared" si="0"/>
        <v>85.937460142695969</v>
      </c>
    </row>
    <row r="38" spans="1:7" x14ac:dyDescent="0.2">
      <c r="A38" s="232"/>
      <c r="B38" s="1524"/>
      <c r="C38" s="872" t="s">
        <v>421</v>
      </c>
      <c r="D38" s="870">
        <v>19850000</v>
      </c>
      <c r="E38" s="231">
        <v>32655184</v>
      </c>
      <c r="F38" s="870">
        <v>22068824</v>
      </c>
      <c r="G38" s="867">
        <f t="shared" si="0"/>
        <v>67.581380034483956</v>
      </c>
    </row>
    <row r="39" spans="1:7" x14ac:dyDescent="0.2">
      <c r="A39" s="232"/>
      <c r="B39" s="1524"/>
      <c r="C39" s="436" t="s">
        <v>903</v>
      </c>
      <c r="D39" s="870">
        <v>0</v>
      </c>
      <c r="E39" s="231"/>
      <c r="F39" s="870"/>
      <c r="G39" s="867">
        <v>0</v>
      </c>
    </row>
    <row r="40" spans="1:7" ht="13.5" thickBot="1" x14ac:dyDescent="0.25">
      <c r="A40" s="242"/>
      <c r="B40" s="243" t="s">
        <v>412</v>
      </c>
      <c r="C40" s="880"/>
      <c r="D40" s="881">
        <f>SUM(D36:D39)</f>
        <v>47721357</v>
      </c>
      <c r="E40" s="881">
        <f>SUM(E36:E39)</f>
        <v>60750178</v>
      </c>
      <c r="F40" s="881">
        <f>F36+F37+F38</f>
        <v>46709012</v>
      </c>
      <c r="G40" s="867">
        <f t="shared" si="0"/>
        <v>76.88703726925705</v>
      </c>
    </row>
    <row r="41" spans="1:7" ht="13.5" thickBot="1" x14ac:dyDescent="0.25">
      <c r="A41" s="246" t="s">
        <v>904</v>
      </c>
      <c r="B41" s="247" t="s">
        <v>10</v>
      </c>
      <c r="C41" s="882"/>
      <c r="D41" s="878">
        <f>SUM(D40)</f>
        <v>47721357</v>
      </c>
      <c r="E41" s="878">
        <f>SUM(E40)</f>
        <v>60750178</v>
      </c>
      <c r="F41" s="878">
        <f>SUM(F40)</f>
        <v>46709012</v>
      </c>
      <c r="G41" s="1250">
        <f t="shared" si="0"/>
        <v>76.88703726925705</v>
      </c>
    </row>
    <row r="42" spans="1:7" ht="12.75" customHeight="1" x14ac:dyDescent="0.2">
      <c r="A42" s="248"/>
      <c r="B42" s="249"/>
      <c r="C42" s="250"/>
      <c r="D42" s="249"/>
      <c r="E42" s="249"/>
      <c r="F42" s="249"/>
      <c r="G42" s="883"/>
    </row>
    <row r="43" spans="1:7" x14ac:dyDescent="0.2">
      <c r="A43" s="248"/>
      <c r="B43" s="249"/>
      <c r="C43" s="250"/>
      <c r="D43" s="249"/>
      <c r="E43" s="249"/>
      <c r="F43" s="249"/>
      <c r="G43" s="883"/>
    </row>
    <row r="44" spans="1:7" x14ac:dyDescent="0.2">
      <c r="A44" s="248"/>
      <c r="B44" s="249"/>
      <c r="C44" s="250"/>
      <c r="D44" s="249"/>
      <c r="E44" s="249"/>
      <c r="F44" s="249"/>
      <c r="G44" s="883"/>
    </row>
    <row r="45" spans="1:7" ht="13.5" thickBot="1" x14ac:dyDescent="0.25">
      <c r="A45" s="248"/>
      <c r="B45" s="249"/>
      <c r="C45" s="250"/>
      <c r="D45" s="249"/>
      <c r="E45" s="249"/>
      <c r="F45" s="249"/>
      <c r="G45" s="883"/>
    </row>
    <row r="46" spans="1:7" ht="13.5" thickBot="1" x14ac:dyDescent="0.25">
      <c r="A46" s="251"/>
      <c r="B46" s="1525" t="s">
        <v>905</v>
      </c>
      <c r="C46" s="869" t="s">
        <v>436</v>
      </c>
      <c r="D46" s="1251">
        <v>7113500</v>
      </c>
      <c r="E46" s="1252">
        <v>7895365</v>
      </c>
      <c r="F46" s="1251">
        <v>7726728</v>
      </c>
      <c r="G46" s="1253">
        <f t="shared" ref="G46:G55" si="6">F46*100/E46</f>
        <v>97.864101279674841</v>
      </c>
    </row>
    <row r="47" spans="1:7" ht="13.5" thickBot="1" x14ac:dyDescent="0.25">
      <c r="A47" s="232"/>
      <c r="B47" s="1531"/>
      <c r="C47" s="872" t="s">
        <v>3</v>
      </c>
      <c r="D47" s="870">
        <v>1394773</v>
      </c>
      <c r="E47" s="231">
        <v>1719829</v>
      </c>
      <c r="F47" s="870">
        <v>1579695</v>
      </c>
      <c r="G47" s="867">
        <f t="shared" si="6"/>
        <v>91.851864342327062</v>
      </c>
    </row>
    <row r="48" spans="1:7" x14ac:dyDescent="0.2">
      <c r="A48" s="232"/>
      <c r="B48" s="1531"/>
      <c r="C48" s="872" t="s">
        <v>421</v>
      </c>
      <c r="D48" s="870">
        <v>57300000</v>
      </c>
      <c r="E48" s="231">
        <v>55742887</v>
      </c>
      <c r="F48" s="870">
        <v>56007517</v>
      </c>
      <c r="G48" s="867">
        <f t="shared" si="6"/>
        <v>100.47473321573746</v>
      </c>
    </row>
    <row r="49" spans="1:7" x14ac:dyDescent="0.2">
      <c r="A49" s="242"/>
      <c r="B49" s="243" t="s">
        <v>17</v>
      </c>
      <c r="C49" s="880"/>
      <c r="D49" s="881">
        <f>SUM(D46:D48)</f>
        <v>65808273</v>
      </c>
      <c r="E49" s="884">
        <f>SUM(E46:E48)</f>
        <v>65358081</v>
      </c>
      <c r="F49" s="881">
        <f>F46+F47+F48</f>
        <v>65313940</v>
      </c>
      <c r="G49" s="867">
        <f t="shared" ref="G49" si="7">F49*100/E49</f>
        <v>99.932462827358719</v>
      </c>
    </row>
    <row r="50" spans="1:7" x14ac:dyDescent="0.2">
      <c r="A50" s="887"/>
      <c r="B50" s="888" t="s">
        <v>906</v>
      </c>
      <c r="C50" s="889" t="s">
        <v>421</v>
      </c>
      <c r="D50" s="890">
        <v>2421000</v>
      </c>
      <c r="E50" s="890">
        <v>2412000</v>
      </c>
      <c r="F50" s="890">
        <v>2243409</v>
      </c>
      <c r="G50" s="867">
        <f t="shared" si="6"/>
        <v>93.010323383084582</v>
      </c>
    </row>
    <row r="51" spans="1:7" x14ac:dyDescent="0.2">
      <c r="A51" s="887"/>
      <c r="B51" s="888" t="s">
        <v>422</v>
      </c>
      <c r="C51" s="870" t="s">
        <v>421</v>
      </c>
      <c r="D51" s="890"/>
      <c r="E51" s="890">
        <v>70000</v>
      </c>
      <c r="F51" s="890">
        <v>84772</v>
      </c>
      <c r="G51" s="867">
        <f t="shared" si="6"/>
        <v>121.10285714285715</v>
      </c>
    </row>
    <row r="52" spans="1:7" ht="13.5" thickBot="1" x14ac:dyDescent="0.25">
      <c r="A52" s="891"/>
      <c r="B52" s="892" t="s">
        <v>907</v>
      </c>
      <c r="C52" s="893"/>
      <c r="D52" s="894">
        <f>D50</f>
        <v>2421000</v>
      </c>
      <c r="E52" s="894">
        <f>E50+E51</f>
        <v>2482000</v>
      </c>
      <c r="F52" s="894">
        <f>F50+F51</f>
        <v>2328181</v>
      </c>
      <c r="G52" s="867">
        <f t="shared" ref="G52" si="8">G50</f>
        <v>93.010323383084582</v>
      </c>
    </row>
    <row r="53" spans="1:7" x14ac:dyDescent="0.2">
      <c r="A53" s="228"/>
      <c r="B53" s="1527" t="s">
        <v>998</v>
      </c>
      <c r="C53" s="871" t="s">
        <v>436</v>
      </c>
      <c r="D53" s="885"/>
      <c r="E53" s="244"/>
      <c r="F53" s="885">
        <v>19900</v>
      </c>
      <c r="G53" s="867"/>
    </row>
    <row r="54" spans="1:7" x14ac:dyDescent="0.2">
      <c r="A54" s="232"/>
      <c r="B54" s="1528"/>
      <c r="C54" s="872" t="s">
        <v>3</v>
      </c>
      <c r="D54" s="886"/>
      <c r="E54" s="245">
        <v>39580</v>
      </c>
      <c r="F54" s="886">
        <v>39580</v>
      </c>
      <c r="G54" s="867">
        <f t="shared" si="6"/>
        <v>100</v>
      </c>
    </row>
    <row r="55" spans="1:7" x14ac:dyDescent="0.2">
      <c r="A55" s="232"/>
      <c r="B55" s="1528"/>
      <c r="C55" s="872" t="s">
        <v>421</v>
      </c>
      <c r="D55" s="886"/>
      <c r="E55" s="245">
        <v>103116</v>
      </c>
      <c r="F55" s="886">
        <v>87889</v>
      </c>
      <c r="G55" s="867">
        <f t="shared" si="6"/>
        <v>85.233135497885883</v>
      </c>
    </row>
    <row r="56" spans="1:7" ht="13.5" thickBot="1" x14ac:dyDescent="0.25">
      <c r="A56" s="1254"/>
      <c r="B56" s="1255" t="s">
        <v>1013</v>
      </c>
      <c r="C56" s="1256"/>
      <c r="D56" s="1257"/>
      <c r="E56" s="1258">
        <f>E53+E54</f>
        <v>39580</v>
      </c>
      <c r="F56" s="1257">
        <f>F53+F54+F55</f>
        <v>147369</v>
      </c>
      <c r="G56" s="1250"/>
    </row>
    <row r="57" spans="1:7" x14ac:dyDescent="0.2">
      <c r="A57" s="252"/>
      <c r="B57" s="253"/>
      <c r="C57" s="253"/>
      <c r="D57" s="253"/>
      <c r="E57" s="253"/>
      <c r="F57" s="253"/>
      <c r="G57" s="253"/>
    </row>
    <row r="58" spans="1:7" x14ac:dyDescent="0.2">
      <c r="A58" s="252"/>
      <c r="B58" s="253"/>
      <c r="C58" s="253"/>
      <c r="D58" s="253"/>
      <c r="E58" s="253"/>
      <c r="F58" s="253"/>
      <c r="G58" s="253"/>
    </row>
  </sheetData>
  <sheetProtection selectLockedCells="1" selectUnlockedCells="1"/>
  <mergeCells count="15">
    <mergeCell ref="B36:B39"/>
    <mergeCell ref="B15:B17"/>
    <mergeCell ref="B53:B55"/>
    <mergeCell ref="B18:C18"/>
    <mergeCell ref="B19:B21"/>
    <mergeCell ref="B22:C22"/>
    <mergeCell ref="B46:B48"/>
    <mergeCell ref="C2:F2"/>
    <mergeCell ref="B35:C35"/>
    <mergeCell ref="B23:C23"/>
    <mergeCell ref="B26:C26"/>
    <mergeCell ref="B28:C28"/>
    <mergeCell ref="B30:C30"/>
    <mergeCell ref="B31:B33"/>
    <mergeCell ref="B34:C34"/>
  </mergeCells>
  <phoneticPr fontId="24" type="noConversion"/>
  <pageMargins left="0" right="0" top="0.98425196850393704" bottom="0" header="0.51181102362204722" footer="0.51181102362204722"/>
  <pageSetup paperSize="9" scale="86" orientation="portrait" r:id="rId1"/>
  <headerFooter alignWithMargins="0">
    <oddHeader>&amp;C&amp;"Times New Roman CE,Félkövér"&amp;12Önkormányzati működési kiadások kormányzati funkciónként</oddHeader>
  </headerFooter>
  <rowBreaks count="1" manualBreakCount="1">
    <brk id="43" max="6" man="1"/>
  </rowBreaks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0C7E30-7FB8-4ADD-9892-0FF782080036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I21"/>
  <sheetViews>
    <sheetView view="pageLayout" zoomScaleNormal="100" workbookViewId="0">
      <selection activeCell="H20" sqref="H20:I20"/>
    </sheetView>
  </sheetViews>
  <sheetFormatPr defaultRowHeight="12.75" x14ac:dyDescent="0.2"/>
  <cols>
    <col min="3" max="3" width="1.1640625" customWidth="1"/>
    <col min="4" max="4" width="7.1640625" customWidth="1"/>
    <col min="5" max="5" width="11.33203125" customWidth="1"/>
    <col min="7" max="7" width="20" customWidth="1"/>
    <col min="9" max="9" width="5.5" customWidth="1"/>
  </cols>
  <sheetData>
    <row r="1" spans="1:9" ht="12.75" customHeight="1" x14ac:dyDescent="0.2">
      <c r="A1" s="573"/>
      <c r="B1" s="573"/>
      <c r="C1" s="573"/>
      <c r="D1" s="573"/>
      <c r="E1" s="573"/>
      <c r="F1" s="573"/>
      <c r="G1" s="573"/>
      <c r="H1" s="573"/>
      <c r="I1" s="573"/>
    </row>
    <row r="2" spans="1:9" ht="12.75" customHeight="1" x14ac:dyDescent="0.2">
      <c r="A2" s="573"/>
      <c r="B2" s="573"/>
      <c r="C2" s="573"/>
      <c r="D2" s="573"/>
      <c r="E2" s="1427" t="s">
        <v>1052</v>
      </c>
      <c r="F2" s="1427"/>
      <c r="G2" s="1427"/>
      <c r="H2" s="1427"/>
      <c r="I2" s="573"/>
    </row>
    <row r="3" spans="1:9" x14ac:dyDescent="0.2">
      <c r="A3" s="1532" t="s">
        <v>777</v>
      </c>
      <c r="B3" s="1532"/>
      <c r="C3" s="1532"/>
      <c r="D3" s="1532"/>
      <c r="E3" s="1532"/>
      <c r="F3" s="1532"/>
      <c r="G3" s="1532"/>
      <c r="H3" s="1533"/>
      <c r="I3" s="1533"/>
    </row>
    <row r="4" spans="1:9" x14ac:dyDescent="0.2">
      <c r="A4" s="574"/>
      <c r="B4" s="574"/>
      <c r="C4" s="574"/>
      <c r="D4" s="574"/>
      <c r="E4" s="574"/>
      <c r="F4" s="574"/>
      <c r="G4" s="574"/>
      <c r="H4" s="573"/>
      <c r="I4" s="573"/>
    </row>
    <row r="5" spans="1:9" x14ac:dyDescent="0.2">
      <c r="A5" s="1532" t="s">
        <v>1053</v>
      </c>
      <c r="B5" s="1532"/>
      <c r="C5" s="1532"/>
      <c r="D5" s="1532"/>
      <c r="E5" s="1532"/>
      <c r="F5" s="1532"/>
      <c r="G5" s="1532"/>
      <c r="H5" s="1532"/>
      <c r="I5" s="1533"/>
    </row>
    <row r="6" spans="1:9" x14ac:dyDescent="0.2">
      <c r="A6" s="574"/>
      <c r="B6" s="574"/>
      <c r="C6" s="574"/>
      <c r="D6" s="574"/>
      <c r="E6" s="574"/>
      <c r="F6" s="574"/>
      <c r="G6" s="574"/>
      <c r="H6" s="574"/>
      <c r="I6" s="573"/>
    </row>
    <row r="7" spans="1:9" x14ac:dyDescent="0.2">
      <c r="A7" s="574"/>
      <c r="B7" s="574"/>
      <c r="C7" s="574"/>
      <c r="D7" s="574"/>
      <c r="E7" s="574"/>
      <c r="F7" s="574"/>
      <c r="G7" s="574"/>
      <c r="H7" s="574"/>
      <c r="I7" s="573"/>
    </row>
    <row r="8" spans="1:9" x14ac:dyDescent="0.2">
      <c r="A8" s="573"/>
      <c r="B8" s="573"/>
      <c r="C8" s="573"/>
      <c r="D8" s="573"/>
      <c r="E8" s="573"/>
      <c r="F8" s="573"/>
      <c r="G8" s="573"/>
      <c r="H8" s="573"/>
      <c r="I8" s="573"/>
    </row>
    <row r="9" spans="1:9" ht="13.5" thickBot="1" x14ac:dyDescent="0.25">
      <c r="A9" s="573"/>
      <c r="B9" s="573"/>
      <c r="C9" s="573"/>
      <c r="D9" s="573"/>
      <c r="E9" s="573"/>
      <c r="F9" s="1427"/>
      <c r="G9" s="1427"/>
      <c r="H9" s="1427"/>
      <c r="I9" s="1427"/>
    </row>
    <row r="10" spans="1:9" ht="13.5" thickBot="1" x14ac:dyDescent="0.25">
      <c r="A10" s="1534" t="s">
        <v>778</v>
      </c>
      <c r="B10" s="1535"/>
      <c r="C10" s="1535"/>
      <c r="D10" s="1534" t="s">
        <v>779</v>
      </c>
      <c r="E10" s="1536"/>
      <c r="F10" s="1535" t="s">
        <v>780</v>
      </c>
      <c r="G10" s="1535"/>
      <c r="H10" s="1534" t="s">
        <v>779</v>
      </c>
      <c r="I10" s="1536"/>
    </row>
    <row r="11" spans="1:9" x14ac:dyDescent="0.2">
      <c r="A11" s="1537"/>
      <c r="B11" s="1533"/>
      <c r="C11" s="1533"/>
      <c r="D11" s="1538"/>
      <c r="E11" s="1539"/>
      <c r="F11" s="1533"/>
      <c r="G11" s="1533"/>
      <c r="H11" s="1538"/>
      <c r="I11" s="1539"/>
    </row>
    <row r="12" spans="1:9" x14ac:dyDescent="0.2">
      <c r="A12" s="1537"/>
      <c r="B12" s="1533"/>
      <c r="C12" s="1533"/>
      <c r="D12" s="1538"/>
      <c r="E12" s="1539"/>
      <c r="F12" s="1533"/>
      <c r="G12" s="1533"/>
      <c r="H12" s="1538"/>
      <c r="I12" s="1539"/>
    </row>
    <row r="13" spans="1:9" x14ac:dyDescent="0.2">
      <c r="A13" s="1537" t="s">
        <v>409</v>
      </c>
      <c r="B13" s="1533"/>
      <c r="C13" s="1533"/>
      <c r="D13" s="1538">
        <v>6045842</v>
      </c>
      <c r="E13" s="1539"/>
      <c r="F13" s="1533" t="s">
        <v>785</v>
      </c>
      <c r="G13" s="1533"/>
      <c r="H13" s="1538">
        <v>146460912</v>
      </c>
      <c r="I13" s="1539"/>
    </row>
    <row r="14" spans="1:9" x14ac:dyDescent="0.2">
      <c r="A14" s="1537"/>
      <c r="B14" s="1533"/>
      <c r="C14" s="1533"/>
      <c r="D14" s="1538"/>
      <c r="E14" s="1539"/>
      <c r="F14" s="1533"/>
      <c r="G14" s="1533"/>
      <c r="H14" s="1538"/>
      <c r="I14" s="1539"/>
    </row>
    <row r="15" spans="1:9" x14ac:dyDescent="0.2">
      <c r="A15" s="1537"/>
      <c r="B15" s="1533"/>
      <c r="C15" s="1533"/>
      <c r="D15" s="1538"/>
      <c r="E15" s="1539"/>
      <c r="F15" s="1533"/>
      <c r="G15" s="1533"/>
      <c r="H15" s="1538"/>
      <c r="I15" s="1539"/>
    </row>
    <row r="16" spans="1:9" x14ac:dyDescent="0.2">
      <c r="A16" s="1537" t="s">
        <v>781</v>
      </c>
      <c r="B16" s="1533"/>
      <c r="C16" s="1533"/>
      <c r="D16" s="1538">
        <v>146460912</v>
      </c>
      <c r="E16" s="1539"/>
      <c r="F16" s="1533" t="s">
        <v>782</v>
      </c>
      <c r="G16" s="1533"/>
      <c r="H16" s="1538">
        <v>6045842</v>
      </c>
      <c r="I16" s="1539"/>
    </row>
    <row r="17" spans="1:9" x14ac:dyDescent="0.2">
      <c r="A17" s="1537"/>
      <c r="B17" s="1533"/>
      <c r="C17" s="1533"/>
      <c r="D17" s="1538"/>
      <c r="E17" s="1539"/>
      <c r="F17" s="1533"/>
      <c r="G17" s="1533"/>
      <c r="H17" s="1538"/>
      <c r="I17" s="1539"/>
    </row>
    <row r="18" spans="1:9" x14ac:dyDescent="0.2">
      <c r="A18" s="1537"/>
      <c r="B18" s="1533"/>
      <c r="C18" s="1533"/>
      <c r="D18" s="1538"/>
      <c r="E18" s="1539"/>
      <c r="F18" s="1533"/>
      <c r="G18" s="1533"/>
      <c r="H18" s="1538"/>
      <c r="I18" s="1539"/>
    </row>
    <row r="19" spans="1:9" x14ac:dyDescent="0.2">
      <c r="A19" s="1537" t="s">
        <v>783</v>
      </c>
      <c r="B19" s="1533"/>
      <c r="C19" s="1533"/>
      <c r="D19" s="1538">
        <v>999600</v>
      </c>
      <c r="E19" s="1539"/>
      <c r="F19" s="1540" t="s">
        <v>784</v>
      </c>
      <c r="G19" s="1540"/>
      <c r="H19" s="1538">
        <v>999600</v>
      </c>
      <c r="I19" s="1539"/>
    </row>
    <row r="20" spans="1:9" x14ac:dyDescent="0.2">
      <c r="A20" s="1537"/>
      <c r="B20" s="1533"/>
      <c r="C20" s="1533"/>
      <c r="D20" s="1538"/>
      <c r="E20" s="1539"/>
      <c r="F20" s="1533"/>
      <c r="G20" s="1533"/>
      <c r="H20" s="1538"/>
      <c r="I20" s="1539"/>
    </row>
    <row r="21" spans="1:9" ht="13.5" thickBot="1" x14ac:dyDescent="0.25">
      <c r="A21" s="575"/>
      <c r="B21" s="576"/>
      <c r="C21" s="576"/>
      <c r="D21" s="577"/>
      <c r="E21" s="578"/>
      <c r="F21" s="576"/>
      <c r="G21" s="576"/>
      <c r="H21" s="577"/>
      <c r="I21" s="578"/>
    </row>
  </sheetData>
  <mergeCells count="48">
    <mergeCell ref="A19:C19"/>
    <mergeCell ref="D19:E19"/>
    <mergeCell ref="F19:G19"/>
    <mergeCell ref="H19:I19"/>
    <mergeCell ref="A20:C20"/>
    <mergeCell ref="D20:E20"/>
    <mergeCell ref="F20:G20"/>
    <mergeCell ref="H20:I20"/>
    <mergeCell ref="A17:C17"/>
    <mergeCell ref="D17:E17"/>
    <mergeCell ref="F17:G17"/>
    <mergeCell ref="H17:I17"/>
    <mergeCell ref="A18:C18"/>
    <mergeCell ref="D18:E18"/>
    <mergeCell ref="F18:G18"/>
    <mergeCell ref="H18:I18"/>
    <mergeCell ref="A15:C15"/>
    <mergeCell ref="D15:E15"/>
    <mergeCell ref="F15:G15"/>
    <mergeCell ref="H15:I15"/>
    <mergeCell ref="A16:C16"/>
    <mergeCell ref="D16:E16"/>
    <mergeCell ref="F16:G16"/>
    <mergeCell ref="H16:I16"/>
    <mergeCell ref="A13:C13"/>
    <mergeCell ref="D13:E13"/>
    <mergeCell ref="F13:G13"/>
    <mergeCell ref="H13:I13"/>
    <mergeCell ref="A14:C14"/>
    <mergeCell ref="D14:E14"/>
    <mergeCell ref="F14:G14"/>
    <mergeCell ref="H14:I14"/>
    <mergeCell ref="A11:C11"/>
    <mergeCell ref="D11:E11"/>
    <mergeCell ref="F11:G11"/>
    <mergeCell ref="H11:I11"/>
    <mergeCell ref="A12:C12"/>
    <mergeCell ref="D12:E12"/>
    <mergeCell ref="F12:G12"/>
    <mergeCell ref="H12:I12"/>
    <mergeCell ref="E2:H2"/>
    <mergeCell ref="F9:I9"/>
    <mergeCell ref="A3:I3"/>
    <mergeCell ref="A5:I5"/>
    <mergeCell ref="A10:C10"/>
    <mergeCell ref="D10:E10"/>
    <mergeCell ref="F10:G10"/>
    <mergeCell ref="H10:I10"/>
  </mergeCells>
  <pageMargins left="0.7" right="0.7" top="0.75" bottom="0.75" header="0.3" footer="0.3"/>
  <pageSetup paperSize="9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H41"/>
  <sheetViews>
    <sheetView tabSelected="1" zoomScaleNormal="100" workbookViewId="0">
      <selection activeCell="C41" sqref="C41"/>
    </sheetView>
  </sheetViews>
  <sheetFormatPr defaultRowHeight="12.75" x14ac:dyDescent="0.2"/>
  <cols>
    <col min="2" max="2" width="29.6640625" customWidth="1"/>
    <col min="3" max="3" width="16.33203125" customWidth="1"/>
    <col min="4" max="4" width="15.83203125" customWidth="1"/>
    <col min="5" max="5" width="12" customWidth="1"/>
    <col min="6" max="6" width="10.6640625" customWidth="1"/>
    <col min="7" max="7" width="13.1640625" customWidth="1"/>
  </cols>
  <sheetData>
    <row r="1" spans="1:8" ht="12.75" customHeight="1" x14ac:dyDescent="0.2">
      <c r="C1" s="1543" t="s">
        <v>1055</v>
      </c>
      <c r="D1" s="1543"/>
      <c r="E1" s="1543"/>
      <c r="F1" s="1543"/>
      <c r="G1" s="572"/>
      <c r="H1" s="572"/>
    </row>
    <row r="2" spans="1:8" x14ac:dyDescent="0.2">
      <c r="C2" s="1543"/>
      <c r="D2" s="1543"/>
      <c r="E2" s="1543"/>
      <c r="F2" s="1543"/>
    </row>
    <row r="3" spans="1:8" x14ac:dyDescent="0.2">
      <c r="A3" s="1329" t="s">
        <v>684</v>
      </c>
      <c r="B3" s="1329"/>
      <c r="C3" s="1329"/>
      <c r="D3" s="1329"/>
      <c r="E3" s="1329"/>
      <c r="F3" s="1329"/>
      <c r="G3" s="1329"/>
      <c r="H3" s="1329"/>
    </row>
    <row r="4" spans="1:8" x14ac:dyDescent="0.2">
      <c r="A4" s="1329" t="s">
        <v>1054</v>
      </c>
      <c r="B4" s="1329"/>
      <c r="C4" s="1329"/>
      <c r="D4" s="1329"/>
      <c r="E4" s="1329"/>
      <c r="F4" s="1329"/>
      <c r="G4" s="1329"/>
      <c r="H4" s="1329"/>
    </row>
    <row r="5" spans="1:8" x14ac:dyDescent="0.2">
      <c r="A5" s="1329" t="s">
        <v>753</v>
      </c>
      <c r="B5" s="1329"/>
      <c r="C5" s="1329"/>
      <c r="D5" s="1329"/>
      <c r="E5" s="1329"/>
      <c r="F5" s="1329"/>
      <c r="G5" s="1329"/>
      <c r="H5" s="1329"/>
    </row>
    <row r="6" spans="1:8" ht="13.5" thickBot="1" x14ac:dyDescent="0.25"/>
    <row r="7" spans="1:8" ht="26.25" customHeight="1" thickBot="1" x14ac:dyDescent="0.25">
      <c r="A7" s="581" t="s">
        <v>467</v>
      </c>
      <c r="B7" s="582"/>
      <c r="C7" s="583" t="s">
        <v>169</v>
      </c>
      <c r="D7" s="586" t="s">
        <v>776</v>
      </c>
      <c r="E7" s="583" t="s">
        <v>754</v>
      </c>
      <c r="F7" s="592" t="s">
        <v>755</v>
      </c>
      <c r="G7" s="589" t="s">
        <v>756</v>
      </c>
    </row>
    <row r="8" spans="1:8" x14ac:dyDescent="0.2">
      <c r="A8" s="580" t="s">
        <v>757</v>
      </c>
      <c r="B8" s="579"/>
      <c r="C8" s="584">
        <v>807851752</v>
      </c>
      <c r="D8" s="587"/>
      <c r="E8" s="585"/>
      <c r="F8" s="587">
        <v>74310</v>
      </c>
      <c r="G8" s="590">
        <f>C8+D8+E8+F8</f>
        <v>807926062</v>
      </c>
    </row>
    <row r="9" spans="1:8" x14ac:dyDescent="0.2">
      <c r="A9" s="580" t="s">
        <v>758</v>
      </c>
      <c r="B9" s="579"/>
      <c r="C9" s="584"/>
      <c r="D9" s="587"/>
      <c r="E9" s="585"/>
      <c r="F9" s="587"/>
      <c r="G9" s="590"/>
    </row>
    <row r="10" spans="1:8" x14ac:dyDescent="0.2">
      <c r="A10" s="1544" t="s">
        <v>759</v>
      </c>
      <c r="B10" s="1545"/>
      <c r="C10" s="585"/>
      <c r="D10" s="588"/>
      <c r="E10" s="585"/>
      <c r="F10" s="588"/>
      <c r="G10" s="591"/>
    </row>
    <row r="11" spans="1:8" ht="13.5" thickBot="1" x14ac:dyDescent="0.25">
      <c r="A11" s="580" t="s">
        <v>760</v>
      </c>
      <c r="B11" s="579"/>
      <c r="C11" s="585"/>
      <c r="D11" s="588"/>
      <c r="E11" s="585"/>
      <c r="F11" s="588"/>
      <c r="G11" s="591"/>
    </row>
    <row r="12" spans="1:8" ht="13.5" thickBot="1" x14ac:dyDescent="0.25">
      <c r="A12" s="594" t="s">
        <v>792</v>
      </c>
      <c r="B12" s="595"/>
      <c r="C12" s="1179">
        <f>C8</f>
        <v>807851752</v>
      </c>
      <c r="D12" s="498"/>
      <c r="E12" s="597"/>
      <c r="F12" s="498">
        <v>74310</v>
      </c>
      <c r="G12" s="598">
        <f>C12+D12+F12</f>
        <v>807926062</v>
      </c>
    </row>
    <row r="13" spans="1:8" x14ac:dyDescent="0.2">
      <c r="A13" s="1547" t="s">
        <v>793</v>
      </c>
      <c r="B13" s="1548"/>
      <c r="C13" s="585"/>
      <c r="D13" s="588"/>
      <c r="E13" s="585"/>
      <c r="F13" s="588"/>
      <c r="G13" s="591"/>
    </row>
    <row r="14" spans="1:8" x14ac:dyDescent="0.2">
      <c r="A14" s="982" t="s">
        <v>761</v>
      </c>
      <c r="B14" s="591"/>
      <c r="C14" s="585"/>
      <c r="D14" s="588"/>
      <c r="E14" s="585"/>
      <c r="F14" s="588"/>
      <c r="G14" s="591"/>
    </row>
    <row r="15" spans="1:8" x14ac:dyDescent="0.2">
      <c r="A15" s="580" t="s">
        <v>762</v>
      </c>
      <c r="B15" s="579"/>
      <c r="C15" s="585"/>
      <c r="D15" s="588"/>
      <c r="E15" s="585"/>
      <c r="F15" s="588"/>
      <c r="G15" s="591"/>
    </row>
    <row r="16" spans="1:8" ht="13.5" thickBot="1" x14ac:dyDescent="0.25">
      <c r="A16" s="973" t="s">
        <v>941</v>
      </c>
      <c r="B16" s="974"/>
      <c r="D16" s="975"/>
      <c r="F16" s="975"/>
      <c r="G16" s="976"/>
    </row>
    <row r="17" spans="1:7" ht="13.5" thickBot="1" x14ac:dyDescent="0.25">
      <c r="A17" s="594" t="s">
        <v>791</v>
      </c>
      <c r="B17" s="595"/>
      <c r="C17" s="1179">
        <f>C12</f>
        <v>807851752</v>
      </c>
      <c r="D17" s="977"/>
      <c r="E17" s="977"/>
      <c r="F17" s="977">
        <f t="shared" ref="F17:G17" si="0">F12+F16</f>
        <v>74310</v>
      </c>
      <c r="G17" s="977">
        <f t="shared" si="0"/>
        <v>807926062</v>
      </c>
    </row>
    <row r="18" spans="1:7" x14ac:dyDescent="0.2">
      <c r="A18" s="580" t="s">
        <v>763</v>
      </c>
      <c r="B18" s="579"/>
      <c r="C18" s="852"/>
      <c r="D18" s="588"/>
      <c r="E18" s="585"/>
      <c r="F18" s="588"/>
      <c r="G18" s="591"/>
    </row>
    <row r="19" spans="1:7" x14ac:dyDescent="0.2">
      <c r="A19" s="580" t="s">
        <v>786</v>
      </c>
      <c r="B19" s="579"/>
      <c r="C19" s="585"/>
      <c r="D19" s="588"/>
      <c r="E19" s="585"/>
      <c r="F19" s="588"/>
      <c r="G19" s="591"/>
    </row>
    <row r="20" spans="1:7" x14ac:dyDescent="0.2">
      <c r="A20" s="1546" t="s">
        <v>787</v>
      </c>
      <c r="B20" s="1545"/>
      <c r="C20" s="584">
        <v>347286247</v>
      </c>
      <c r="D20" s="588"/>
      <c r="E20" s="585"/>
      <c r="F20" s="588"/>
      <c r="G20" s="590">
        <f>C20</f>
        <v>347286247</v>
      </c>
    </row>
    <row r="21" spans="1:7" x14ac:dyDescent="0.2">
      <c r="A21" s="593" t="s">
        <v>788</v>
      </c>
      <c r="B21" s="579"/>
      <c r="C21" s="584"/>
      <c r="D21" s="588"/>
      <c r="E21" s="585"/>
      <c r="F21" s="588"/>
      <c r="G21" s="590"/>
    </row>
    <row r="22" spans="1:7" x14ac:dyDescent="0.2">
      <c r="A22" s="580" t="s">
        <v>764</v>
      </c>
      <c r="B22" s="579"/>
      <c r="C22" s="585"/>
      <c r="D22" s="588"/>
      <c r="E22" s="585"/>
      <c r="F22" s="588"/>
      <c r="G22" s="590"/>
    </row>
    <row r="23" spans="1:7" x14ac:dyDescent="0.2">
      <c r="A23" s="1546" t="s">
        <v>771</v>
      </c>
      <c r="B23" s="1545"/>
      <c r="C23" s="584">
        <v>311246547</v>
      </c>
      <c r="D23" s="588"/>
      <c r="E23" s="585"/>
      <c r="F23" s="588"/>
      <c r="G23" s="590">
        <f t="shared" ref="G23:G24" si="1">C23</f>
        <v>311246547</v>
      </c>
    </row>
    <row r="24" spans="1:7" x14ac:dyDescent="0.2">
      <c r="A24" s="1546" t="s">
        <v>772</v>
      </c>
      <c r="B24" s="1545"/>
      <c r="C24" s="584">
        <v>36040000</v>
      </c>
      <c r="D24" s="588"/>
      <c r="E24" s="585"/>
      <c r="F24" s="587"/>
      <c r="G24" s="590">
        <f t="shared" si="1"/>
        <v>36040000</v>
      </c>
    </row>
    <row r="25" spans="1:7" x14ac:dyDescent="0.2">
      <c r="A25" s="1546" t="s">
        <v>773</v>
      </c>
      <c r="B25" s="1545"/>
      <c r="C25" s="584"/>
      <c r="D25" s="588"/>
      <c r="E25" s="585"/>
      <c r="F25" s="588"/>
      <c r="G25" s="590"/>
    </row>
    <row r="26" spans="1:7" x14ac:dyDescent="0.2">
      <c r="A26" s="1546" t="s">
        <v>774</v>
      </c>
      <c r="B26" s="1545"/>
      <c r="C26" s="584"/>
      <c r="D26" s="588"/>
      <c r="E26" s="585"/>
      <c r="F26" s="588"/>
      <c r="G26" s="590"/>
    </row>
    <row r="27" spans="1:7" x14ac:dyDescent="0.2">
      <c r="A27" s="1546" t="s">
        <v>775</v>
      </c>
      <c r="B27" s="1545"/>
      <c r="C27" s="584"/>
      <c r="D27" s="587"/>
      <c r="E27" s="584"/>
      <c r="F27" s="587"/>
      <c r="G27" s="590"/>
    </row>
    <row r="28" spans="1:7" ht="13.5" thickBot="1" x14ac:dyDescent="0.25">
      <c r="A28" s="580" t="s">
        <v>765</v>
      </c>
      <c r="B28" s="579"/>
      <c r="C28" s="584"/>
      <c r="D28" s="587"/>
      <c r="E28" s="584"/>
      <c r="F28" s="587"/>
      <c r="G28" s="590"/>
    </row>
    <row r="29" spans="1:7" ht="13.5" thickBot="1" x14ac:dyDescent="0.25">
      <c r="A29" s="594" t="s">
        <v>766</v>
      </c>
      <c r="B29" s="595"/>
      <c r="C29" s="596">
        <f>C12-C20</f>
        <v>460565505</v>
      </c>
      <c r="D29" s="548"/>
      <c r="E29" s="596"/>
      <c r="F29" s="548">
        <v>74310</v>
      </c>
      <c r="G29" s="598">
        <f>C29+D29+F29</f>
        <v>460639815</v>
      </c>
    </row>
    <row r="30" spans="1:7" x14ac:dyDescent="0.2">
      <c r="A30" s="580" t="s">
        <v>786</v>
      </c>
      <c r="B30" s="579"/>
      <c r="C30" s="584"/>
      <c r="D30" s="587"/>
      <c r="E30" s="584"/>
      <c r="F30" s="587"/>
      <c r="G30" s="590"/>
    </row>
    <row r="31" spans="1:7" x14ac:dyDescent="0.2">
      <c r="A31" s="1546" t="s">
        <v>787</v>
      </c>
      <c r="B31" s="1545"/>
      <c r="C31" s="584"/>
      <c r="D31" s="587"/>
      <c r="E31" s="584"/>
      <c r="F31" s="587"/>
      <c r="G31" s="590"/>
    </row>
    <row r="32" spans="1:7" x14ac:dyDescent="0.2">
      <c r="A32" s="593" t="s">
        <v>788</v>
      </c>
      <c r="B32" s="579"/>
      <c r="C32" s="584">
        <f>C29</f>
        <v>460565505</v>
      </c>
      <c r="D32" s="587"/>
      <c r="E32" s="584"/>
      <c r="F32" s="587">
        <v>74310</v>
      </c>
      <c r="G32" s="590">
        <f t="shared" ref="G32" si="2">C32+D32+E32+F32</f>
        <v>460639815</v>
      </c>
    </row>
    <row r="33" spans="1:7" x14ac:dyDescent="0.2">
      <c r="A33" s="580" t="s">
        <v>764</v>
      </c>
      <c r="B33" s="579"/>
      <c r="C33" s="584"/>
      <c r="D33" s="587"/>
      <c r="E33" s="584"/>
      <c r="F33" s="587"/>
      <c r="G33" s="590"/>
    </row>
    <row r="34" spans="1:7" x14ac:dyDescent="0.2">
      <c r="A34" s="580" t="s">
        <v>767</v>
      </c>
      <c r="B34" s="579"/>
      <c r="C34" s="584"/>
      <c r="D34" s="587"/>
      <c r="E34" s="584"/>
      <c r="F34" s="587"/>
      <c r="G34" s="590"/>
    </row>
    <row r="35" spans="1:7" x14ac:dyDescent="0.2">
      <c r="A35" s="580" t="s">
        <v>768</v>
      </c>
      <c r="B35" s="579"/>
      <c r="C35" s="584"/>
      <c r="D35" s="587"/>
      <c r="E35" s="584"/>
      <c r="F35" s="587"/>
      <c r="G35" s="590"/>
    </row>
    <row r="36" spans="1:7" x14ac:dyDescent="0.2">
      <c r="A36" s="580" t="s">
        <v>769</v>
      </c>
      <c r="B36" s="579"/>
      <c r="C36" s="584"/>
      <c r="D36" s="587"/>
      <c r="E36" s="584"/>
      <c r="F36" s="587"/>
      <c r="G36" s="590"/>
    </row>
    <row r="37" spans="1:7" x14ac:dyDescent="0.2">
      <c r="A37" s="1544" t="s">
        <v>770</v>
      </c>
      <c r="B37" s="1545"/>
      <c r="C37" s="584"/>
      <c r="D37" s="587"/>
      <c r="E37" s="584"/>
      <c r="F37" s="587"/>
      <c r="G37" s="590"/>
    </row>
    <row r="38" spans="1:7" x14ac:dyDescent="0.2">
      <c r="A38" s="1544" t="s">
        <v>943</v>
      </c>
      <c r="B38" s="1545"/>
      <c r="C38" s="983"/>
      <c r="D38" s="984"/>
      <c r="E38" s="983"/>
      <c r="F38" s="984"/>
      <c r="G38" s="985"/>
    </row>
    <row r="39" spans="1:7" ht="13.5" thickBot="1" x14ac:dyDescent="0.25">
      <c r="A39" s="979" t="s">
        <v>789</v>
      </c>
      <c r="B39" s="980"/>
      <c r="C39" s="983"/>
      <c r="D39" s="984"/>
      <c r="E39" s="983"/>
      <c r="F39" s="984"/>
      <c r="G39" s="985"/>
    </row>
    <row r="40" spans="1:7" ht="13.5" thickBot="1" x14ac:dyDescent="0.25">
      <c r="A40" s="1541" t="s">
        <v>942</v>
      </c>
      <c r="B40" s="1542"/>
      <c r="C40" s="1091">
        <f>C8</f>
        <v>807851752</v>
      </c>
      <c r="D40" s="981">
        <v>0</v>
      </c>
      <c r="E40" s="981">
        <v>0</v>
      </c>
      <c r="F40" s="981">
        <v>-74310</v>
      </c>
      <c r="G40" s="1092"/>
    </row>
    <row r="41" spans="1:7" ht="13.5" thickBot="1" x14ac:dyDescent="0.25">
      <c r="A41" s="594" t="s">
        <v>790</v>
      </c>
      <c r="B41" s="595"/>
      <c r="C41" s="596"/>
      <c r="D41" s="548">
        <f>D32+D40</f>
        <v>0</v>
      </c>
      <c r="E41" s="548">
        <v>0</v>
      </c>
      <c r="F41" s="548">
        <f t="shared" ref="F41" si="3">F32+F40</f>
        <v>0</v>
      </c>
      <c r="G41" s="598"/>
    </row>
  </sheetData>
  <mergeCells count="16">
    <mergeCell ref="A40:B40"/>
    <mergeCell ref="A3:H3"/>
    <mergeCell ref="A4:H4"/>
    <mergeCell ref="A5:H5"/>
    <mergeCell ref="C1:F2"/>
    <mergeCell ref="A37:B37"/>
    <mergeCell ref="A10:B10"/>
    <mergeCell ref="A24:B24"/>
    <mergeCell ref="A25:B25"/>
    <mergeCell ref="A26:B26"/>
    <mergeCell ref="A27:B27"/>
    <mergeCell ref="A31:B31"/>
    <mergeCell ref="A20:B20"/>
    <mergeCell ref="A23:B23"/>
    <mergeCell ref="A13:B13"/>
    <mergeCell ref="A38:B38"/>
  </mergeCells>
  <pageMargins left="0.51181102362204722" right="0.51181102362204722" top="0.74803149606299213" bottom="0.74803149606299213" header="0.31496062992125984" footer="0.31496062992125984"/>
  <pageSetup paperSize="9" scale="91"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M31"/>
  <sheetViews>
    <sheetView view="pageBreakPreview" topLeftCell="C1" zoomScaleNormal="115" zoomScaleSheetLayoutView="100" workbookViewId="0">
      <selection activeCell="E23" sqref="E23"/>
    </sheetView>
  </sheetViews>
  <sheetFormatPr defaultRowHeight="12.75" x14ac:dyDescent="0.2"/>
  <cols>
    <col min="1" max="1" width="6.83203125" style="30" customWidth="1"/>
    <col min="2" max="2" width="46.83203125" style="31" customWidth="1"/>
    <col min="3" max="3" width="16.6640625" style="31" customWidth="1"/>
    <col min="4" max="4" width="15.5" style="30" bestFit="1" customWidth="1"/>
    <col min="5" max="6" width="15.5" style="30" customWidth="1"/>
    <col min="7" max="7" width="57" style="30" bestFit="1" customWidth="1"/>
    <col min="8" max="8" width="16" style="30" bestFit="1" customWidth="1"/>
    <col min="9" max="9" width="15.5" style="30" bestFit="1" customWidth="1"/>
    <col min="10" max="11" width="15.5" style="30" customWidth="1"/>
    <col min="12" max="16384" width="9.33203125" style="30"/>
  </cols>
  <sheetData>
    <row r="1" spans="1:13" ht="32.25" customHeight="1" x14ac:dyDescent="0.2">
      <c r="B1" s="106" t="s">
        <v>137</v>
      </c>
      <c r="C1" s="106"/>
      <c r="D1" s="107"/>
      <c r="E1" s="107"/>
      <c r="F1" s="107"/>
      <c r="G1" s="107"/>
      <c r="H1" s="107"/>
      <c r="I1" s="107"/>
      <c r="J1" s="107"/>
      <c r="K1" s="107"/>
      <c r="L1" s="1271" t="s">
        <v>1017</v>
      </c>
      <c r="M1" s="1271"/>
    </row>
    <row r="2" spans="1:13" ht="14.25" thickBot="1" x14ac:dyDescent="0.25">
      <c r="I2" s="108"/>
      <c r="J2" s="108"/>
      <c r="K2" s="108"/>
      <c r="L2" s="1271"/>
      <c r="M2" s="1271"/>
    </row>
    <row r="3" spans="1:13" ht="18" customHeight="1" thickBot="1" x14ac:dyDescent="0.25">
      <c r="A3" s="1269" t="s">
        <v>98</v>
      </c>
      <c r="B3" s="109" t="s">
        <v>85</v>
      </c>
      <c r="C3" s="263"/>
      <c r="D3" s="110"/>
      <c r="E3" s="263"/>
      <c r="F3" s="263"/>
      <c r="G3" s="109" t="s">
        <v>86</v>
      </c>
      <c r="H3" s="265"/>
      <c r="I3" s="111"/>
      <c r="J3" s="263"/>
      <c r="K3" s="263"/>
      <c r="L3" s="1271"/>
      <c r="M3" s="1271"/>
    </row>
    <row r="4" spans="1:13" s="32" customFormat="1" ht="47.25" customHeight="1" thickBot="1" x14ac:dyDescent="0.25">
      <c r="A4" s="1270"/>
      <c r="B4" s="56" t="s">
        <v>92</v>
      </c>
      <c r="C4" s="29" t="s">
        <v>1014</v>
      </c>
      <c r="D4" s="29" t="s">
        <v>1016</v>
      </c>
      <c r="E4" s="57" t="s">
        <v>794</v>
      </c>
      <c r="F4" s="35" t="s">
        <v>832</v>
      </c>
      <c r="G4" s="56" t="s">
        <v>92</v>
      </c>
      <c r="H4" s="29" t="s">
        <v>1014</v>
      </c>
      <c r="I4" s="29" t="s">
        <v>1016</v>
      </c>
      <c r="J4" s="57" t="s">
        <v>794</v>
      </c>
      <c r="K4" s="35" t="s">
        <v>832</v>
      </c>
      <c r="L4" s="1271"/>
      <c r="M4" s="1271"/>
    </row>
    <row r="5" spans="1:13" s="116" customFormat="1" ht="12" customHeight="1" thickBot="1" x14ac:dyDescent="0.25">
      <c r="A5" s="112">
        <v>1</v>
      </c>
      <c r="B5" s="113">
        <v>2</v>
      </c>
      <c r="C5" s="264">
        <v>3</v>
      </c>
      <c r="D5" s="627">
        <v>4</v>
      </c>
      <c r="E5" s="114">
        <v>5</v>
      </c>
      <c r="F5" s="115">
        <v>6</v>
      </c>
      <c r="G5" s="113">
        <v>7</v>
      </c>
      <c r="H5" s="266">
        <v>8</v>
      </c>
      <c r="I5" s="1037">
        <v>10</v>
      </c>
      <c r="J5" s="114">
        <v>11</v>
      </c>
      <c r="K5" s="115">
        <v>12</v>
      </c>
      <c r="L5" s="1271"/>
      <c r="M5" s="1271"/>
    </row>
    <row r="6" spans="1:13" ht="12.95" customHeight="1" x14ac:dyDescent="0.2">
      <c r="A6" s="628" t="s">
        <v>51</v>
      </c>
      <c r="B6" s="629" t="s">
        <v>345</v>
      </c>
      <c r="C6" s="630">
        <v>418872964</v>
      </c>
      <c r="D6" s="631">
        <v>457985548</v>
      </c>
      <c r="E6" s="632">
        <v>455120004</v>
      </c>
      <c r="F6" s="633"/>
      <c r="G6" s="634" t="s">
        <v>93</v>
      </c>
      <c r="H6" s="635">
        <v>218964939</v>
      </c>
      <c r="I6" s="631">
        <v>246838446</v>
      </c>
      <c r="J6" s="632">
        <v>241450576</v>
      </c>
      <c r="K6" s="633">
        <f>J6/I6*100</f>
        <v>97.817248452455416</v>
      </c>
      <c r="L6" s="1271"/>
      <c r="M6" s="1271"/>
    </row>
    <row r="7" spans="1:13" ht="12.95" customHeight="1" x14ac:dyDescent="0.2">
      <c r="A7" s="636" t="s">
        <v>52</v>
      </c>
      <c r="B7" s="637" t="s">
        <v>346</v>
      </c>
      <c r="C7" s="638">
        <v>11262000</v>
      </c>
      <c r="D7" s="639">
        <v>19349739</v>
      </c>
      <c r="E7" s="638">
        <v>19919547</v>
      </c>
      <c r="F7" s="633"/>
      <c r="G7" s="640" t="s">
        <v>151</v>
      </c>
      <c r="H7" s="641">
        <v>48533577</v>
      </c>
      <c r="I7" s="639">
        <v>54272719</v>
      </c>
      <c r="J7" s="638">
        <v>49559533</v>
      </c>
      <c r="K7" s="633">
        <f t="shared" ref="K7:K11" si="0">J7/I7*100</f>
        <v>91.315736364710233</v>
      </c>
      <c r="L7" s="1271"/>
      <c r="M7" s="1271"/>
    </row>
    <row r="8" spans="1:13" ht="12.95" customHeight="1" x14ac:dyDescent="0.2">
      <c r="A8" s="636" t="s">
        <v>53</v>
      </c>
      <c r="B8" s="637" t="s">
        <v>367</v>
      </c>
      <c r="C8" s="638"/>
      <c r="D8" s="639"/>
      <c r="E8" s="638"/>
      <c r="F8" s="633"/>
      <c r="G8" s="640" t="s">
        <v>175</v>
      </c>
      <c r="H8" s="641">
        <v>236164202</v>
      </c>
      <c r="I8" s="639">
        <v>346187906</v>
      </c>
      <c r="J8" s="638">
        <v>339563929</v>
      </c>
      <c r="K8" s="633">
        <f t="shared" si="0"/>
        <v>98.086594914150467</v>
      </c>
      <c r="L8" s="1271"/>
      <c r="M8" s="1271"/>
    </row>
    <row r="9" spans="1:13" ht="12.95" customHeight="1" x14ac:dyDescent="0.2">
      <c r="A9" s="636" t="s">
        <v>54</v>
      </c>
      <c r="B9" s="637" t="s">
        <v>142</v>
      </c>
      <c r="C9" s="638">
        <v>144300000</v>
      </c>
      <c r="D9" s="639">
        <v>177300000</v>
      </c>
      <c r="E9" s="638">
        <v>179137835</v>
      </c>
      <c r="F9" s="633"/>
      <c r="G9" s="640" t="s">
        <v>152</v>
      </c>
      <c r="H9" s="641">
        <v>4800000</v>
      </c>
      <c r="I9" s="639">
        <v>5230250</v>
      </c>
      <c r="J9" s="638">
        <v>2730250</v>
      </c>
      <c r="K9" s="633">
        <f t="shared" si="0"/>
        <v>52.201137612924811</v>
      </c>
      <c r="L9" s="1271"/>
      <c r="M9" s="1271"/>
    </row>
    <row r="10" spans="1:13" ht="12.95" customHeight="1" x14ac:dyDescent="0.2">
      <c r="A10" s="636" t="s">
        <v>55</v>
      </c>
      <c r="B10" s="642" t="s">
        <v>347</v>
      </c>
      <c r="C10" s="638"/>
      <c r="D10" s="639">
        <v>4492559</v>
      </c>
      <c r="E10" s="638">
        <v>840000</v>
      </c>
      <c r="F10" s="633"/>
      <c r="G10" s="640" t="s">
        <v>153</v>
      </c>
      <c r="H10" s="641">
        <v>159495600</v>
      </c>
      <c r="I10" s="639">
        <v>174774615</v>
      </c>
      <c r="J10" s="638">
        <v>173164064</v>
      </c>
      <c r="K10" s="633">
        <f t="shared" si="0"/>
        <v>99.078498327689061</v>
      </c>
      <c r="L10" s="1271"/>
      <c r="M10" s="1271"/>
    </row>
    <row r="11" spans="1:13" ht="12.95" customHeight="1" x14ac:dyDescent="0.2">
      <c r="A11" s="636" t="s">
        <v>56</v>
      </c>
      <c r="B11" s="637" t="s">
        <v>348</v>
      </c>
      <c r="C11" s="638"/>
      <c r="D11" s="639"/>
      <c r="E11" s="638"/>
      <c r="F11" s="633"/>
      <c r="G11" s="640" t="s">
        <v>839</v>
      </c>
      <c r="H11" s="641">
        <v>369943056</v>
      </c>
      <c r="I11" s="639">
        <v>593819612</v>
      </c>
      <c r="J11" s="638"/>
      <c r="K11" s="633">
        <f t="shared" si="0"/>
        <v>0</v>
      </c>
      <c r="L11" s="1271"/>
      <c r="M11" s="1271"/>
    </row>
    <row r="12" spans="1:13" ht="12.95" customHeight="1" x14ac:dyDescent="0.2">
      <c r="A12" s="636" t="s">
        <v>57</v>
      </c>
      <c r="B12" s="637" t="s">
        <v>231</v>
      </c>
      <c r="C12" s="638">
        <v>131244400</v>
      </c>
      <c r="D12" s="639">
        <v>143351905</v>
      </c>
      <c r="E12" s="638">
        <v>137518762</v>
      </c>
      <c r="F12" s="633"/>
      <c r="G12" s="643" t="s">
        <v>948</v>
      </c>
      <c r="H12" s="641"/>
      <c r="I12" s="639"/>
      <c r="J12" s="638">
        <v>807926062</v>
      </c>
      <c r="K12" s="633"/>
      <c r="L12" s="1271"/>
      <c r="M12" s="1271"/>
    </row>
    <row r="13" spans="1:13" ht="12.95" customHeight="1" x14ac:dyDescent="0.2">
      <c r="A13" s="636" t="s">
        <v>58</v>
      </c>
      <c r="B13" s="644" t="s">
        <v>270</v>
      </c>
      <c r="C13" s="638"/>
      <c r="D13" s="639"/>
      <c r="E13" s="638"/>
      <c r="F13" s="633"/>
      <c r="G13" s="643" t="s">
        <v>947</v>
      </c>
      <c r="H13" s="641"/>
      <c r="I13" s="639"/>
      <c r="J13" s="638"/>
      <c r="K13" s="633"/>
      <c r="L13" s="1271"/>
      <c r="M13" s="1271"/>
    </row>
    <row r="14" spans="1:13" ht="12.95" customHeight="1" x14ac:dyDescent="0.2">
      <c r="A14" s="636" t="s">
        <v>59</v>
      </c>
      <c r="B14" s="645"/>
      <c r="C14" s="638"/>
      <c r="D14" s="639"/>
      <c r="E14" s="638"/>
      <c r="F14" s="633"/>
      <c r="G14" s="643"/>
      <c r="H14" s="641"/>
      <c r="I14" s="639"/>
      <c r="J14" s="638"/>
      <c r="K14" s="633"/>
      <c r="L14" s="1271"/>
      <c r="M14" s="1271"/>
    </row>
    <row r="15" spans="1:13" ht="12.95" customHeight="1" x14ac:dyDescent="0.2">
      <c r="A15" s="636" t="s">
        <v>60</v>
      </c>
      <c r="B15" s="644"/>
      <c r="C15" s="638"/>
      <c r="D15" s="639"/>
      <c r="E15" s="638"/>
      <c r="F15" s="102"/>
      <c r="G15" s="643"/>
      <c r="H15" s="641"/>
      <c r="I15" s="639"/>
      <c r="J15" s="638"/>
      <c r="K15" s="102"/>
      <c r="L15" s="1271"/>
      <c r="M15" s="1271"/>
    </row>
    <row r="16" spans="1:13" ht="12.95" customHeight="1" x14ac:dyDescent="0.2">
      <c r="A16" s="636" t="s">
        <v>61</v>
      </c>
      <c r="B16" s="644"/>
      <c r="C16" s="638"/>
      <c r="D16" s="639"/>
      <c r="E16" s="638"/>
      <c r="F16" s="102"/>
      <c r="G16" s="643"/>
      <c r="H16" s="641"/>
      <c r="I16" s="639"/>
      <c r="J16" s="638"/>
      <c r="K16" s="102"/>
      <c r="L16" s="1271"/>
      <c r="M16" s="1271"/>
    </row>
    <row r="17" spans="1:13" ht="12.95" customHeight="1" thickBot="1" x14ac:dyDescent="0.25">
      <c r="A17" s="636" t="s">
        <v>62</v>
      </c>
      <c r="B17" s="646"/>
      <c r="C17" s="647"/>
      <c r="D17" s="648"/>
      <c r="E17" s="649"/>
      <c r="F17" s="103"/>
      <c r="G17" s="643"/>
      <c r="H17" s="650"/>
      <c r="I17" s="648"/>
      <c r="J17" s="649"/>
      <c r="K17" s="103"/>
      <c r="L17" s="1271"/>
      <c r="M17" s="1271"/>
    </row>
    <row r="18" spans="1:13" ht="21.75" thickBot="1" x14ac:dyDescent="0.25">
      <c r="A18" s="651" t="s">
        <v>63</v>
      </c>
      <c r="B18" s="652" t="s">
        <v>368</v>
      </c>
      <c r="C18" s="653">
        <f>+C6+C7+C9+C10+C12+C13+C14+C15+C16+C17</f>
        <v>705679364</v>
      </c>
      <c r="D18" s="654">
        <f>+D6+D7+D9+D10+D11+D12+D13+D14+D15+D16+D17</f>
        <v>802479751</v>
      </c>
      <c r="E18" s="654">
        <f>+E6+E7+E9+E10+E11+E12+E13+E14+E15+E16+E17</f>
        <v>792536148</v>
      </c>
      <c r="F18" s="104">
        <f>E18/D18*100</f>
        <v>98.76089047884274</v>
      </c>
      <c r="G18" s="652" t="s">
        <v>354</v>
      </c>
      <c r="H18" s="655">
        <f>SUM(H6:H17)</f>
        <v>1037901374</v>
      </c>
      <c r="I18" s="1038">
        <f>SUM(I6:I17)</f>
        <v>1421123548</v>
      </c>
      <c r="J18" s="1038">
        <f>SUM(J6:J17)</f>
        <v>1614394414</v>
      </c>
      <c r="K18" s="104">
        <f>J18/I18*100</f>
        <v>113.5998637326077</v>
      </c>
      <c r="L18" s="1271"/>
      <c r="M18" s="1271"/>
    </row>
    <row r="19" spans="1:13" ht="12.95" customHeight="1" x14ac:dyDescent="0.2">
      <c r="A19" s="656" t="s">
        <v>64</v>
      </c>
      <c r="B19" s="657" t="s">
        <v>350</v>
      </c>
      <c r="C19" s="658">
        <f>+C20+C21+C22+C23</f>
        <v>347282544</v>
      </c>
      <c r="D19" s="659">
        <f>D20+D21+D22</f>
        <v>638248039</v>
      </c>
      <c r="E19" s="660">
        <f>E20+E21+E22</f>
        <v>841462508</v>
      </c>
      <c r="F19" s="661"/>
      <c r="G19" s="662" t="s">
        <v>159</v>
      </c>
      <c r="H19" s="663"/>
      <c r="I19" s="1039"/>
      <c r="J19" s="660"/>
      <c r="K19" s="661"/>
      <c r="L19" s="1271"/>
      <c r="M19" s="1271"/>
    </row>
    <row r="20" spans="1:13" ht="12.95" customHeight="1" x14ac:dyDescent="0.2">
      <c r="A20" s="664" t="s">
        <v>65</v>
      </c>
      <c r="B20" s="662" t="s">
        <v>170</v>
      </c>
      <c r="C20" s="389">
        <v>335000000</v>
      </c>
      <c r="D20" s="665">
        <v>521377082</v>
      </c>
      <c r="E20" s="41">
        <v>521377082</v>
      </c>
      <c r="F20" s="670"/>
      <c r="G20" s="662" t="s">
        <v>353</v>
      </c>
      <c r="H20" s="665"/>
      <c r="I20" s="694"/>
      <c r="J20" s="41"/>
      <c r="K20" s="42"/>
      <c r="L20" s="1271"/>
      <c r="M20" s="1271"/>
    </row>
    <row r="21" spans="1:13" ht="13.5" customHeight="1" x14ac:dyDescent="0.2">
      <c r="A21" s="664" t="s">
        <v>66</v>
      </c>
      <c r="B21" s="662" t="s">
        <v>270</v>
      </c>
      <c r="C21" s="389"/>
      <c r="D21" s="665">
        <v>15273016</v>
      </c>
      <c r="E21" s="41">
        <v>15273016</v>
      </c>
      <c r="F21" s="1119"/>
      <c r="G21" s="662" t="s">
        <v>135</v>
      </c>
      <c r="H21" s="665"/>
      <c r="I21" s="694"/>
      <c r="J21" s="41"/>
      <c r="K21" s="42"/>
      <c r="L21" s="1271"/>
      <c r="M21" s="1271"/>
    </row>
    <row r="22" spans="1:13" ht="12.95" customHeight="1" x14ac:dyDescent="0.2">
      <c r="A22" s="664" t="s">
        <v>67</v>
      </c>
      <c r="B22" s="662" t="s">
        <v>174</v>
      </c>
      <c r="C22" s="389"/>
      <c r="D22" s="665">
        <v>101597941</v>
      </c>
      <c r="E22" s="41">
        <v>304812410</v>
      </c>
      <c r="F22" s="1119"/>
      <c r="G22" s="662" t="s">
        <v>136</v>
      </c>
      <c r="H22" s="665"/>
      <c r="I22" s="694"/>
      <c r="J22" s="41"/>
      <c r="K22" s="42"/>
      <c r="L22" s="1271"/>
      <c r="M22" s="1271"/>
    </row>
    <row r="23" spans="1:13" ht="12.95" customHeight="1" x14ac:dyDescent="0.2">
      <c r="A23" s="664" t="s">
        <v>68</v>
      </c>
      <c r="B23" s="662" t="s">
        <v>840</v>
      </c>
      <c r="C23" s="389">
        <v>12282544</v>
      </c>
      <c r="D23" s="665"/>
      <c r="E23" s="666"/>
      <c r="F23" s="1119"/>
      <c r="G23" s="657" t="s">
        <v>176</v>
      </c>
      <c r="H23" s="665"/>
      <c r="I23" s="694"/>
      <c r="J23" s="666"/>
      <c r="K23" s="105"/>
      <c r="L23" s="1271"/>
      <c r="M23" s="1271"/>
    </row>
    <row r="24" spans="1:13" ht="12.95" customHeight="1" x14ac:dyDescent="0.2">
      <c r="A24" s="664" t="s">
        <v>69</v>
      </c>
      <c r="B24" s="662" t="s">
        <v>351</v>
      </c>
      <c r="C24" s="667">
        <f>+C25+C26</f>
        <v>0</v>
      </c>
      <c r="D24" s="668"/>
      <c r="E24" s="669"/>
      <c r="F24" s="1119"/>
      <c r="G24" s="662" t="s">
        <v>160</v>
      </c>
      <c r="H24" s="665"/>
      <c r="I24" s="694"/>
      <c r="J24" s="669"/>
      <c r="K24" s="670"/>
      <c r="L24" s="1271"/>
      <c r="M24" s="1271"/>
    </row>
    <row r="25" spans="1:13" ht="12.95" customHeight="1" x14ac:dyDescent="0.2">
      <c r="A25" s="656" t="s">
        <v>70</v>
      </c>
      <c r="B25" s="657" t="s">
        <v>349</v>
      </c>
      <c r="C25" s="671"/>
      <c r="D25" s="663"/>
      <c r="E25" s="666"/>
      <c r="F25" s="694"/>
      <c r="G25" s="643" t="s">
        <v>344</v>
      </c>
      <c r="H25" s="663"/>
      <c r="I25" s="1039">
        <v>4543708</v>
      </c>
      <c r="J25" s="666">
        <v>4543708</v>
      </c>
      <c r="K25" s="105"/>
      <c r="L25" s="1271"/>
      <c r="M25" s="1271"/>
    </row>
    <row r="26" spans="1:13" ht="12.95" customHeight="1" thickBot="1" x14ac:dyDescent="0.25">
      <c r="A26" s="664" t="s">
        <v>71</v>
      </c>
      <c r="B26" s="662" t="s">
        <v>841</v>
      </c>
      <c r="C26" s="389"/>
      <c r="D26" s="665"/>
      <c r="E26" s="41"/>
      <c r="F26" s="42"/>
      <c r="G26" s="643" t="s">
        <v>344</v>
      </c>
      <c r="H26" s="665">
        <v>15060534</v>
      </c>
      <c r="I26" s="694">
        <v>15060534</v>
      </c>
      <c r="J26" s="41">
        <v>15060534</v>
      </c>
      <c r="K26" s="42"/>
      <c r="L26" s="1271"/>
      <c r="M26" s="1271"/>
    </row>
    <row r="27" spans="1:13" ht="21.75" thickBot="1" x14ac:dyDescent="0.25">
      <c r="A27" s="651" t="s">
        <v>72</v>
      </c>
      <c r="B27" s="652" t="s">
        <v>842</v>
      </c>
      <c r="C27" s="653">
        <f>+C19+C24</f>
        <v>347282544</v>
      </c>
      <c r="D27" s="655">
        <f>+D19+D24</f>
        <v>638248039</v>
      </c>
      <c r="E27" s="1093">
        <f>+E19+E24</f>
        <v>841462508</v>
      </c>
      <c r="F27" s="104">
        <f>E27*100/D27</f>
        <v>131.83941925123565</v>
      </c>
      <c r="G27" s="652" t="s">
        <v>843</v>
      </c>
      <c r="H27" s="655">
        <f>SUM(H19:H26)</f>
        <v>15060534</v>
      </c>
      <c r="I27" s="1038">
        <f>SUM(I19:I26)</f>
        <v>19604242</v>
      </c>
      <c r="J27" s="1038">
        <f>SUM(J19:J26)</f>
        <v>19604242</v>
      </c>
      <c r="K27" s="104">
        <f>J27*100/I27</f>
        <v>100</v>
      </c>
      <c r="L27" s="1271"/>
      <c r="M27" s="1271"/>
    </row>
    <row r="28" spans="1:13" ht="12.95" customHeight="1" thickBot="1" x14ac:dyDescent="0.25">
      <c r="A28" s="651" t="s">
        <v>73</v>
      </c>
      <c r="B28" s="673" t="s">
        <v>352</v>
      </c>
      <c r="C28" s="674">
        <f>+C18+C27</f>
        <v>1052961908</v>
      </c>
      <c r="D28" s="675">
        <f>+D18+D27</f>
        <v>1440727790</v>
      </c>
      <c r="E28" s="1040">
        <f>+E18+E27</f>
        <v>1633998656</v>
      </c>
      <c r="F28" s="676">
        <f>E28*100/D28</f>
        <v>113.41480794231087</v>
      </c>
      <c r="G28" s="673" t="s">
        <v>355</v>
      </c>
      <c r="H28" s="675">
        <f>+H18+H27</f>
        <v>1052961908</v>
      </c>
      <c r="I28" s="1036">
        <f>+I18+I27</f>
        <v>1440727790</v>
      </c>
      <c r="J28" s="1036">
        <f>+J18+J27</f>
        <v>1633998656</v>
      </c>
      <c r="K28" s="676">
        <f>J28*100/I28</f>
        <v>113.41480794231087</v>
      </c>
      <c r="L28" s="1271"/>
      <c r="M28" s="1271"/>
    </row>
    <row r="29" spans="1:13" ht="21.75" customHeight="1" x14ac:dyDescent="0.2">
      <c r="B29" s="1272"/>
      <c r="C29" s="1272"/>
      <c r="D29" s="1272"/>
      <c r="E29" s="1272"/>
      <c r="F29" s="1272"/>
      <c r="G29" s="1272"/>
      <c r="H29" s="267"/>
    </row>
    <row r="30" spans="1:13" x14ac:dyDescent="0.2">
      <c r="A30" s="677"/>
      <c r="B30" s="677"/>
      <c r="C30" s="678"/>
      <c r="D30" s="678"/>
      <c r="E30" s="678"/>
      <c r="F30" s="678"/>
      <c r="G30" s="678"/>
      <c r="H30" s="679"/>
    </row>
    <row r="31" spans="1:13" ht="15.75" x14ac:dyDescent="0.25">
      <c r="A31" s="136"/>
      <c r="B31" s="136"/>
    </row>
  </sheetData>
  <mergeCells count="4">
    <mergeCell ref="A3:A4"/>
    <mergeCell ref="L1:L28"/>
    <mergeCell ref="M1:M28"/>
    <mergeCell ref="B29:G29"/>
  </mergeCells>
  <phoneticPr fontId="0" type="noConversion"/>
  <printOptions horizontalCentered="1"/>
  <pageMargins left="0" right="0" top="0.9055118110236221" bottom="0.51181102362204722" header="0.6692913385826772" footer="0.27559055118110237"/>
  <pageSetup paperSize="9" scale="61" orientation="landscape" r:id="rId1"/>
  <headerFooter alignWithMargins="0">
    <oddHeader xml:space="preserve">&amp;R&amp;"Times New Roman CE,Félkövér dőlt"&amp;11 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</sheetPr>
  <dimension ref="A1:M35"/>
  <sheetViews>
    <sheetView topLeftCell="C1" zoomScaleNormal="100" zoomScaleSheetLayoutView="53" workbookViewId="0">
      <selection activeCell="E23" sqref="E23"/>
    </sheetView>
  </sheetViews>
  <sheetFormatPr defaultRowHeight="12.75" x14ac:dyDescent="0.2"/>
  <cols>
    <col min="1" max="1" width="6.83203125" style="30" customWidth="1"/>
    <col min="2" max="2" width="49.33203125" style="31" customWidth="1"/>
    <col min="3" max="3" width="16" style="31" bestFit="1" customWidth="1"/>
    <col min="4" max="4" width="15.83203125" style="30" customWidth="1"/>
    <col min="5" max="5" width="16.5" style="30" customWidth="1"/>
    <col min="6" max="6" width="15.5" style="30" bestFit="1" customWidth="1"/>
    <col min="7" max="7" width="49.6640625" style="30" bestFit="1" customWidth="1"/>
    <col min="8" max="8" width="15.5" style="30" bestFit="1" customWidth="1"/>
    <col min="9" max="9" width="16.5" style="30" customWidth="1"/>
    <col min="10" max="10" width="17" style="30" customWidth="1"/>
    <col min="11" max="11" width="15.1640625" style="30" customWidth="1"/>
    <col min="12" max="16384" width="9.33203125" style="30"/>
  </cols>
  <sheetData>
    <row r="1" spans="1:13" ht="31.5" customHeight="1" x14ac:dyDescent="0.2">
      <c r="B1" s="106" t="s">
        <v>138</v>
      </c>
      <c r="C1" s="106"/>
      <c r="D1" s="107"/>
      <c r="E1" s="107"/>
      <c r="F1" s="107"/>
      <c r="G1" s="107"/>
      <c r="H1" s="107"/>
      <c r="I1" s="107"/>
      <c r="J1" s="107"/>
      <c r="K1" s="107"/>
      <c r="L1" s="1271" t="s">
        <v>1018</v>
      </c>
      <c r="M1" s="1271"/>
    </row>
    <row r="2" spans="1:13" ht="14.25" thickBot="1" x14ac:dyDescent="0.25">
      <c r="I2" s="108"/>
      <c r="J2" s="108"/>
      <c r="K2" s="108"/>
      <c r="L2" s="1271"/>
      <c r="M2" s="1271"/>
    </row>
    <row r="3" spans="1:13" ht="13.5" customHeight="1" thickBot="1" x14ac:dyDescent="0.25">
      <c r="A3" s="1273" t="s">
        <v>98</v>
      </c>
      <c r="B3" s="109" t="s">
        <v>85</v>
      </c>
      <c r="C3" s="263"/>
      <c r="D3" s="110"/>
      <c r="E3" s="110"/>
      <c r="F3" s="110"/>
      <c r="G3" s="109" t="s">
        <v>86</v>
      </c>
      <c r="H3" s="265"/>
      <c r="I3" s="111"/>
      <c r="J3" s="111"/>
      <c r="K3" s="111"/>
      <c r="L3" s="1271"/>
      <c r="M3" s="1271"/>
    </row>
    <row r="4" spans="1:13" s="32" customFormat="1" ht="36.75" thickBot="1" x14ac:dyDescent="0.25">
      <c r="A4" s="1274"/>
      <c r="B4" s="56" t="s">
        <v>92</v>
      </c>
      <c r="C4" s="29" t="s">
        <v>1014</v>
      </c>
      <c r="D4" s="29" t="s">
        <v>1016</v>
      </c>
      <c r="E4" s="57" t="s">
        <v>794</v>
      </c>
      <c r="F4" s="57" t="s">
        <v>832</v>
      </c>
      <c r="G4" s="56" t="s">
        <v>92</v>
      </c>
      <c r="H4" s="29" t="s">
        <v>1014</v>
      </c>
      <c r="I4" s="29" t="s">
        <v>1016</v>
      </c>
      <c r="J4" s="57" t="s">
        <v>794</v>
      </c>
      <c r="K4" s="35" t="s">
        <v>832</v>
      </c>
      <c r="L4" s="1271"/>
      <c r="M4" s="1271"/>
    </row>
    <row r="5" spans="1:13" s="32" customFormat="1" ht="13.5" thickBot="1" x14ac:dyDescent="0.25">
      <c r="A5" s="112">
        <v>1</v>
      </c>
      <c r="B5" s="113">
        <v>2</v>
      </c>
      <c r="C5" s="114">
        <v>3</v>
      </c>
      <c r="D5" s="114">
        <v>4</v>
      </c>
      <c r="E5" s="114">
        <v>5</v>
      </c>
      <c r="F5" s="114">
        <v>6</v>
      </c>
      <c r="G5" s="113">
        <v>7</v>
      </c>
      <c r="H5" s="627">
        <v>8</v>
      </c>
      <c r="I5" s="114">
        <v>9</v>
      </c>
      <c r="J5" s="114">
        <v>10</v>
      </c>
      <c r="K5" s="570">
        <v>11</v>
      </c>
      <c r="L5" s="1271"/>
      <c r="M5" s="1271"/>
    </row>
    <row r="6" spans="1:13" ht="25.5" customHeight="1" x14ac:dyDescent="0.2">
      <c r="A6" s="628" t="s">
        <v>51</v>
      </c>
      <c r="B6" s="634" t="s">
        <v>1100</v>
      </c>
      <c r="C6" s="632">
        <v>590251279</v>
      </c>
      <c r="D6" s="632">
        <v>699651186</v>
      </c>
      <c r="E6" s="632">
        <v>147629589</v>
      </c>
      <c r="F6" s="632">
        <f>E6/D6*100</f>
        <v>21.100455763395217</v>
      </c>
      <c r="G6" s="634" t="s">
        <v>171</v>
      </c>
      <c r="H6" s="631">
        <v>961604956</v>
      </c>
      <c r="I6" s="632">
        <v>1041266194</v>
      </c>
      <c r="J6" s="632">
        <v>278591016</v>
      </c>
      <c r="K6" s="680">
        <f>J6/I6*100</f>
        <v>26.755023605423993</v>
      </c>
      <c r="L6" s="1271"/>
      <c r="M6" s="1271"/>
    </row>
    <row r="7" spans="1:13" x14ac:dyDescent="0.2">
      <c r="A7" s="636" t="s">
        <v>52</v>
      </c>
      <c r="B7" s="640" t="s">
        <v>356</v>
      </c>
      <c r="C7" s="638"/>
      <c r="D7" s="638"/>
      <c r="E7" s="638"/>
      <c r="F7" s="632"/>
      <c r="G7" s="640" t="s">
        <v>359</v>
      </c>
      <c r="H7" s="639"/>
      <c r="I7" s="638"/>
      <c r="J7" s="638"/>
      <c r="K7" s="680"/>
      <c r="L7" s="1271"/>
      <c r="M7" s="1271"/>
    </row>
    <row r="8" spans="1:13" ht="12.95" customHeight="1" x14ac:dyDescent="0.2">
      <c r="A8" s="636" t="s">
        <v>53</v>
      </c>
      <c r="B8" s="640" t="s">
        <v>48</v>
      </c>
      <c r="C8" s="638"/>
      <c r="D8" s="638">
        <v>28919685</v>
      </c>
      <c r="E8" s="638">
        <v>29242992</v>
      </c>
      <c r="F8" s="632">
        <f t="shared" ref="F8:F9" si="0">E8/D8*100</f>
        <v>101.11794786146531</v>
      </c>
      <c r="G8" s="640" t="s">
        <v>155</v>
      </c>
      <c r="H8" s="639">
        <v>63363779</v>
      </c>
      <c r="I8" s="638">
        <v>85214908</v>
      </c>
      <c r="J8" s="638">
        <v>48967147</v>
      </c>
      <c r="K8" s="680">
        <f t="shared" ref="K8:K10" si="1">J8/I8*100</f>
        <v>57.463122532503355</v>
      </c>
      <c r="L8" s="1271"/>
      <c r="M8" s="1271"/>
    </row>
    <row r="9" spans="1:13" ht="12.95" customHeight="1" x14ac:dyDescent="0.2">
      <c r="A9" s="636" t="s">
        <v>54</v>
      </c>
      <c r="B9" s="640" t="s">
        <v>844</v>
      </c>
      <c r="C9" s="638"/>
      <c r="D9" s="638">
        <v>3540080</v>
      </c>
      <c r="E9" s="638">
        <v>6529900</v>
      </c>
      <c r="F9" s="632">
        <f t="shared" si="0"/>
        <v>184.45628347381978</v>
      </c>
      <c r="G9" s="640" t="s">
        <v>360</v>
      </c>
      <c r="H9" s="639"/>
      <c r="I9" s="638"/>
      <c r="J9" s="638"/>
      <c r="K9" s="680"/>
      <c r="L9" s="1271"/>
      <c r="M9" s="1271"/>
    </row>
    <row r="10" spans="1:13" ht="12.75" customHeight="1" x14ac:dyDescent="0.2">
      <c r="A10" s="636" t="s">
        <v>55</v>
      </c>
      <c r="B10" s="640" t="s">
        <v>357</v>
      </c>
      <c r="C10" s="638"/>
      <c r="D10" s="638"/>
      <c r="E10" s="638"/>
      <c r="F10" s="638"/>
      <c r="G10" s="640" t="s">
        <v>173</v>
      </c>
      <c r="H10" s="639">
        <v>3000000</v>
      </c>
      <c r="I10" s="638">
        <v>3000000</v>
      </c>
      <c r="J10" s="638"/>
      <c r="K10" s="680">
        <f t="shared" si="1"/>
        <v>0</v>
      </c>
      <c r="L10" s="1271"/>
      <c r="M10" s="1271"/>
    </row>
    <row r="11" spans="1:13" ht="12.95" customHeight="1" x14ac:dyDescent="0.2">
      <c r="A11" s="636" t="s">
        <v>56</v>
      </c>
      <c r="B11" s="640"/>
      <c r="C11" s="639"/>
      <c r="D11" s="639"/>
      <c r="E11" s="639"/>
      <c r="F11" s="639"/>
      <c r="G11" s="643" t="s">
        <v>845</v>
      </c>
      <c r="H11" s="639"/>
      <c r="I11" s="638"/>
      <c r="J11" s="638"/>
      <c r="K11" s="680"/>
      <c r="L11" s="1271"/>
      <c r="M11" s="1271"/>
    </row>
    <row r="12" spans="1:13" ht="12.95" customHeight="1" x14ac:dyDescent="0.2">
      <c r="A12" s="636" t="s">
        <v>57</v>
      </c>
      <c r="B12" s="643"/>
      <c r="C12" s="638"/>
      <c r="D12" s="638"/>
      <c r="E12" s="638"/>
      <c r="F12" s="638"/>
      <c r="G12" s="643" t="s">
        <v>89</v>
      </c>
      <c r="H12" s="639"/>
      <c r="I12" s="638"/>
      <c r="J12" s="638"/>
      <c r="K12" s="680"/>
      <c r="L12" s="1271"/>
      <c r="M12" s="1271"/>
    </row>
    <row r="13" spans="1:13" ht="12.95" customHeight="1" x14ac:dyDescent="0.2">
      <c r="A13" s="636" t="s">
        <v>58</v>
      </c>
      <c r="B13" s="643"/>
      <c r="C13" s="638"/>
      <c r="D13" s="638"/>
      <c r="E13" s="638"/>
      <c r="F13" s="638"/>
      <c r="G13" s="643" t="s">
        <v>948</v>
      </c>
      <c r="H13" s="639"/>
      <c r="I13" s="638"/>
      <c r="J13" s="638"/>
      <c r="K13" s="680"/>
      <c r="L13" s="1271"/>
      <c r="M13" s="1271"/>
    </row>
    <row r="14" spans="1:13" ht="12.95" customHeight="1" x14ac:dyDescent="0.2">
      <c r="A14" s="636" t="s">
        <v>59</v>
      </c>
      <c r="B14" s="643"/>
      <c r="C14" s="639"/>
      <c r="D14" s="639"/>
      <c r="E14" s="639"/>
      <c r="F14" s="639"/>
      <c r="G14" s="643" t="s">
        <v>947</v>
      </c>
      <c r="H14" s="639"/>
      <c r="I14" s="638"/>
      <c r="J14" s="638"/>
      <c r="K14" s="680"/>
      <c r="L14" s="1271"/>
      <c r="M14" s="1271"/>
    </row>
    <row r="15" spans="1:13" x14ac:dyDescent="0.2">
      <c r="A15" s="636" t="s">
        <v>60</v>
      </c>
      <c r="B15" s="643"/>
      <c r="C15" s="639"/>
      <c r="D15" s="639"/>
      <c r="E15" s="639"/>
      <c r="F15" s="639"/>
      <c r="G15" s="643"/>
      <c r="H15" s="639"/>
      <c r="I15" s="638"/>
      <c r="J15" s="638"/>
      <c r="K15" s="680"/>
      <c r="L15" s="1271"/>
      <c r="M15" s="1271"/>
    </row>
    <row r="16" spans="1:13" ht="12.95" customHeight="1" thickBot="1" x14ac:dyDescent="0.25">
      <c r="A16" s="682" t="s">
        <v>61</v>
      </c>
      <c r="B16" s="683"/>
      <c r="C16" s="684"/>
      <c r="D16" s="684"/>
      <c r="E16" s="684"/>
      <c r="F16" s="684"/>
      <c r="G16" s="685"/>
      <c r="H16" s="684"/>
      <c r="I16" s="686"/>
      <c r="J16" s="686"/>
      <c r="K16" s="687"/>
      <c r="L16" s="1271"/>
      <c r="M16" s="1271"/>
    </row>
    <row r="17" spans="1:13" ht="23.25" customHeight="1" thickBot="1" x14ac:dyDescent="0.25">
      <c r="A17" s="651" t="s">
        <v>62</v>
      </c>
      <c r="B17" s="652" t="s">
        <v>369</v>
      </c>
      <c r="C17" s="672">
        <f>+C6+C8+C9+C11+C12+C13+C14+C15+C16</f>
        <v>590251279</v>
      </c>
      <c r="D17" s="672">
        <f>+D6+D8+D9+D11+D12+D13+D14+D15+D16</f>
        <v>732110951</v>
      </c>
      <c r="E17" s="1038">
        <f>+E6+E8+E9+E11+E12+E13+E14+E15+E16</f>
        <v>183402481</v>
      </c>
      <c r="F17" s="1117">
        <f>E17/D17*100</f>
        <v>25.051186674572772</v>
      </c>
      <c r="G17" s="652" t="s">
        <v>370</v>
      </c>
      <c r="H17" s="654">
        <f>+H6+H8+H10+H11+H12+H13+H14+H15+H16</f>
        <v>1027968735</v>
      </c>
      <c r="I17" s="672">
        <f>+I6+I8+I10+I11+I12+I13+I14+I15+I16</f>
        <v>1129481102</v>
      </c>
      <c r="J17" s="672">
        <f>+J6+J8+J10+J11+J12+J13+J14+J15+J16</f>
        <v>327558163</v>
      </c>
      <c r="K17" s="1099">
        <f t="shared" ref="K17:K30" si="2">J17/I17*100</f>
        <v>29.000765255831613</v>
      </c>
      <c r="L17" s="1271"/>
      <c r="M17" s="1271"/>
    </row>
    <row r="18" spans="1:13" ht="12.95" customHeight="1" x14ac:dyDescent="0.2">
      <c r="A18" s="628" t="s">
        <v>63</v>
      </c>
      <c r="B18" s="688" t="s">
        <v>188</v>
      </c>
      <c r="C18" s="689">
        <v>437717456</v>
      </c>
      <c r="D18" s="689">
        <v>458402059</v>
      </c>
      <c r="E18" s="689">
        <f>E19+E22</f>
        <v>205187590</v>
      </c>
      <c r="F18" s="689">
        <f>E18/D18*100</f>
        <v>44.761489607532503</v>
      </c>
      <c r="G18" s="662" t="s">
        <v>159</v>
      </c>
      <c r="H18" s="690"/>
      <c r="I18" s="691">
        <v>61031908</v>
      </c>
      <c r="J18" s="691">
        <v>61031908</v>
      </c>
      <c r="K18" s="680">
        <f>J18/I18*100</f>
        <v>100</v>
      </c>
      <c r="L18" s="1271"/>
      <c r="M18" s="1271"/>
    </row>
    <row r="19" spans="1:13" ht="12.95" customHeight="1" x14ac:dyDescent="0.2">
      <c r="A19" s="636" t="s">
        <v>64</v>
      </c>
      <c r="B19" s="693" t="s">
        <v>177</v>
      </c>
      <c r="C19" s="41"/>
      <c r="D19" s="41"/>
      <c r="E19" s="41"/>
      <c r="F19" s="689"/>
      <c r="G19" s="662" t="s">
        <v>162</v>
      </c>
      <c r="H19" s="694"/>
      <c r="I19" s="41"/>
      <c r="J19" s="41"/>
      <c r="K19" s="680"/>
      <c r="L19" s="1271"/>
      <c r="M19" s="1271"/>
    </row>
    <row r="20" spans="1:13" ht="12.95" customHeight="1" x14ac:dyDescent="0.2">
      <c r="A20" s="628" t="s">
        <v>65</v>
      </c>
      <c r="B20" s="693" t="s">
        <v>178</v>
      </c>
      <c r="C20" s="41"/>
      <c r="D20" s="41"/>
      <c r="E20" s="41"/>
      <c r="F20" s="689"/>
      <c r="G20" s="662" t="s">
        <v>135</v>
      </c>
      <c r="H20" s="694"/>
      <c r="I20" s="41"/>
      <c r="J20" s="41"/>
      <c r="K20" s="680"/>
      <c r="L20" s="1271"/>
      <c r="M20" s="1271"/>
    </row>
    <row r="21" spans="1:13" ht="12.95" customHeight="1" x14ac:dyDescent="0.2">
      <c r="A21" s="636" t="s">
        <v>66</v>
      </c>
      <c r="B21" s="693" t="s">
        <v>179</v>
      </c>
      <c r="C21" s="41"/>
      <c r="D21" s="41"/>
      <c r="E21" s="41"/>
      <c r="F21" s="689"/>
      <c r="G21" s="662" t="s">
        <v>136</v>
      </c>
      <c r="H21" s="694"/>
      <c r="I21" s="41"/>
      <c r="J21" s="41"/>
      <c r="K21" s="680"/>
      <c r="L21" s="1271"/>
      <c r="M21" s="1271"/>
    </row>
    <row r="22" spans="1:13" ht="12.95" customHeight="1" x14ac:dyDescent="0.2">
      <c r="A22" s="628" t="s">
        <v>67</v>
      </c>
      <c r="B22" s="693" t="s">
        <v>180</v>
      </c>
      <c r="C22" s="41">
        <v>437717456</v>
      </c>
      <c r="D22" s="41">
        <v>458402059</v>
      </c>
      <c r="E22" s="41">
        <v>205187590</v>
      </c>
      <c r="F22" s="689">
        <f t="shared" ref="F22" si="3">E22/D22*100</f>
        <v>44.761489607532503</v>
      </c>
      <c r="G22" s="657" t="s">
        <v>176</v>
      </c>
      <c r="H22" s="694"/>
      <c r="I22" s="41"/>
      <c r="J22" s="41"/>
      <c r="K22" s="680"/>
      <c r="L22" s="1271"/>
      <c r="M22" s="1271"/>
    </row>
    <row r="23" spans="1:13" ht="12.95" customHeight="1" x14ac:dyDescent="0.2">
      <c r="A23" s="636" t="s">
        <v>68</v>
      </c>
      <c r="B23" s="696" t="s">
        <v>181</v>
      </c>
      <c r="C23" s="41"/>
      <c r="D23" s="41"/>
      <c r="E23" s="41"/>
      <c r="F23" s="41"/>
      <c r="G23" s="662" t="s">
        <v>163</v>
      </c>
      <c r="H23" s="694"/>
      <c r="I23" s="41"/>
      <c r="J23" s="41"/>
      <c r="K23" s="680"/>
      <c r="L23" s="1271"/>
      <c r="M23" s="1271"/>
    </row>
    <row r="24" spans="1:13" ht="12.95" customHeight="1" x14ac:dyDescent="0.2">
      <c r="A24" s="628" t="s">
        <v>69</v>
      </c>
      <c r="B24" s="697" t="s">
        <v>182</v>
      </c>
      <c r="C24" s="669"/>
      <c r="D24" s="669"/>
      <c r="E24" s="669"/>
      <c r="F24" s="669"/>
      <c r="G24" s="698" t="s">
        <v>161</v>
      </c>
      <c r="H24" s="694"/>
      <c r="I24" s="41"/>
      <c r="J24" s="41"/>
      <c r="K24" s="680"/>
      <c r="L24" s="1271"/>
      <c r="M24" s="1271"/>
    </row>
    <row r="25" spans="1:13" ht="12.95" customHeight="1" x14ac:dyDescent="0.2">
      <c r="A25" s="636" t="s">
        <v>70</v>
      </c>
      <c r="B25" s="696" t="s">
        <v>183</v>
      </c>
      <c r="C25" s="41"/>
      <c r="D25" s="41"/>
      <c r="E25" s="41"/>
      <c r="F25" s="41"/>
      <c r="G25" s="698" t="s">
        <v>361</v>
      </c>
      <c r="H25" s="694"/>
      <c r="I25" s="41"/>
      <c r="J25" s="41"/>
      <c r="K25" s="680"/>
      <c r="L25" s="1271"/>
      <c r="M25" s="1271"/>
    </row>
    <row r="26" spans="1:13" ht="12.95" customHeight="1" x14ac:dyDescent="0.2">
      <c r="A26" s="628" t="s">
        <v>71</v>
      </c>
      <c r="B26" s="696" t="s">
        <v>184</v>
      </c>
      <c r="C26" s="41"/>
      <c r="D26" s="41"/>
      <c r="E26" s="41"/>
      <c r="F26" s="41"/>
      <c r="G26" s="699"/>
      <c r="H26" s="694"/>
      <c r="I26" s="41"/>
      <c r="J26" s="41"/>
      <c r="K26" s="680"/>
      <c r="L26" s="1271"/>
      <c r="M26" s="1271"/>
    </row>
    <row r="27" spans="1:13" ht="12.95" customHeight="1" x14ac:dyDescent="0.2">
      <c r="A27" s="636" t="s">
        <v>72</v>
      </c>
      <c r="B27" s="693" t="s">
        <v>185</v>
      </c>
      <c r="C27" s="41"/>
      <c r="D27" s="41"/>
      <c r="E27" s="41"/>
      <c r="F27" s="41"/>
      <c r="G27" s="700"/>
      <c r="H27" s="694"/>
      <c r="I27" s="41"/>
      <c r="J27" s="41"/>
      <c r="K27" s="680"/>
      <c r="L27" s="1271"/>
      <c r="M27" s="1271"/>
    </row>
    <row r="28" spans="1:13" ht="12.95" customHeight="1" x14ac:dyDescent="0.2">
      <c r="A28" s="628" t="s">
        <v>73</v>
      </c>
      <c r="B28" s="701" t="s">
        <v>186</v>
      </c>
      <c r="C28" s="41"/>
      <c r="D28" s="41"/>
      <c r="E28" s="41"/>
      <c r="F28" s="41"/>
      <c r="G28" s="643"/>
      <c r="H28" s="694"/>
      <c r="I28" s="41"/>
      <c r="J28" s="41"/>
      <c r="K28" s="680"/>
      <c r="L28" s="1271"/>
      <c r="M28" s="1271"/>
    </row>
    <row r="29" spans="1:13" ht="12.95" customHeight="1" thickBot="1" x14ac:dyDescent="0.25">
      <c r="A29" s="636" t="s">
        <v>74</v>
      </c>
      <c r="B29" s="702" t="s">
        <v>187</v>
      </c>
      <c r="C29" s="41"/>
      <c r="D29" s="41"/>
      <c r="E29" s="41"/>
      <c r="F29" s="41"/>
      <c r="G29" s="700"/>
      <c r="H29" s="694"/>
      <c r="I29" s="41"/>
      <c r="J29" s="41"/>
      <c r="K29" s="687"/>
      <c r="L29" s="1271"/>
      <c r="M29" s="1271"/>
    </row>
    <row r="30" spans="1:13" ht="21.75" customHeight="1" thickBot="1" x14ac:dyDescent="0.25">
      <c r="A30" s="651" t="s">
        <v>75</v>
      </c>
      <c r="B30" s="652" t="s">
        <v>358</v>
      </c>
      <c r="C30" s="672">
        <f>+C18+C24</f>
        <v>437717456</v>
      </c>
      <c r="D30" s="672">
        <f>+D18+D24</f>
        <v>458402059</v>
      </c>
      <c r="E30" s="672">
        <f>+E18+E24</f>
        <v>205187590</v>
      </c>
      <c r="F30" s="672">
        <f>E30/D30*100</f>
        <v>44.761489607532503</v>
      </c>
      <c r="G30" s="652" t="s">
        <v>362</v>
      </c>
      <c r="H30" s="654">
        <f>SUM(H18:H29)</f>
        <v>0</v>
      </c>
      <c r="I30" s="672">
        <f>SUM(I18:I29)</f>
        <v>61031908</v>
      </c>
      <c r="J30" s="672">
        <f>SUM(J18:J29)</f>
        <v>61031908</v>
      </c>
      <c r="K30" s="1099">
        <f t="shared" si="2"/>
        <v>100</v>
      </c>
      <c r="L30" s="1271"/>
      <c r="M30" s="1271"/>
    </row>
    <row r="31" spans="1:13" ht="13.5" thickBot="1" x14ac:dyDescent="0.25">
      <c r="A31" s="651" t="s">
        <v>76</v>
      </c>
      <c r="B31" s="673" t="s">
        <v>363</v>
      </c>
      <c r="C31" s="703">
        <f>+C17+C30</f>
        <v>1027968735</v>
      </c>
      <c r="D31" s="703">
        <f>+D17+D30</f>
        <v>1190513010</v>
      </c>
      <c r="E31" s="703">
        <f>+E17+E30</f>
        <v>388590071</v>
      </c>
      <c r="F31" s="672">
        <f>E31/D31*100</f>
        <v>32.640556443814084</v>
      </c>
      <c r="G31" s="673" t="s">
        <v>364</v>
      </c>
      <c r="H31" s="675">
        <f>+H17+H30</f>
        <v>1027968735</v>
      </c>
      <c r="I31" s="704">
        <f>+I17+I30</f>
        <v>1190513010</v>
      </c>
      <c r="J31" s="704">
        <f>+J17+J30</f>
        <v>388590071</v>
      </c>
      <c r="K31" s="1099">
        <f>J31/I31*100</f>
        <v>32.640556443814084</v>
      </c>
      <c r="L31" s="1271"/>
      <c r="M31" s="1271"/>
    </row>
    <row r="32" spans="1:13" x14ac:dyDescent="0.2">
      <c r="A32" s="677"/>
      <c r="B32" s="677"/>
      <c r="C32" s="678"/>
      <c r="D32" s="678"/>
      <c r="E32" s="677"/>
      <c r="F32" s="678"/>
      <c r="G32" s="678"/>
      <c r="H32" s="679"/>
    </row>
    <row r="33" spans="1:8" x14ac:dyDescent="0.2">
      <c r="A33" s="677"/>
      <c r="B33" s="677"/>
      <c r="C33" s="678"/>
      <c r="D33" s="678"/>
      <c r="E33" s="677"/>
      <c r="F33" s="678"/>
      <c r="G33" s="678"/>
      <c r="H33" s="679"/>
    </row>
    <row r="35" spans="1:8" ht="15.75" x14ac:dyDescent="0.25">
      <c r="A35" s="136"/>
      <c r="B35" s="136"/>
    </row>
  </sheetData>
  <mergeCells count="3">
    <mergeCell ref="A3:A4"/>
    <mergeCell ref="L1:L31"/>
    <mergeCell ref="M1:M31"/>
  </mergeCells>
  <phoneticPr fontId="0" type="noConversion"/>
  <printOptions horizontalCentered="1"/>
  <pageMargins left="0" right="0" top="0.47244094488188981" bottom="0.78740157480314965" header="0.47244094488188981" footer="0.78740157480314965"/>
  <pageSetup paperSize="9" scale="66" orientation="landscape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2:G13"/>
  <sheetViews>
    <sheetView view="pageLayout" zoomScaleNormal="100" workbookViewId="0">
      <selection activeCell="E6" sqref="E6"/>
    </sheetView>
  </sheetViews>
  <sheetFormatPr defaultRowHeight="15" x14ac:dyDescent="0.25"/>
  <cols>
    <col min="1" max="1" width="5.6640625" style="273" customWidth="1"/>
    <col min="2" max="2" width="35.6640625" style="273" customWidth="1"/>
    <col min="3" max="6" width="14" style="273" customWidth="1"/>
  </cols>
  <sheetData>
    <row r="2" spans="1:7" ht="15" customHeight="1" x14ac:dyDescent="0.25">
      <c r="A2" s="1275" t="s">
        <v>465</v>
      </c>
      <c r="B2" s="1275"/>
      <c r="C2" s="1275"/>
      <c r="D2" s="1275"/>
      <c r="E2" s="1275"/>
      <c r="F2" s="1275"/>
      <c r="G2" s="273"/>
    </row>
    <row r="3" spans="1:7" ht="15.75" thickBot="1" x14ac:dyDescent="0.3">
      <c r="A3" s="274"/>
      <c r="B3" s="274"/>
      <c r="C3" s="1276"/>
      <c r="D3" s="1276"/>
      <c r="E3" s="1277"/>
      <c r="F3" s="1277"/>
      <c r="G3" s="275"/>
    </row>
    <row r="4" spans="1:7" ht="15" customHeight="1" x14ac:dyDescent="0.25">
      <c r="A4" s="1278" t="s">
        <v>466</v>
      </c>
      <c r="B4" s="1280" t="s">
        <v>467</v>
      </c>
      <c r="C4" s="1280" t="s">
        <v>468</v>
      </c>
      <c r="D4" s="1280"/>
      <c r="E4" s="1280"/>
      <c r="F4" s="1282" t="s">
        <v>469</v>
      </c>
      <c r="G4" s="273"/>
    </row>
    <row r="5" spans="1:7" ht="15.75" thickBot="1" x14ac:dyDescent="0.3">
      <c r="A5" s="1279"/>
      <c r="B5" s="1281"/>
      <c r="C5" s="603" t="s">
        <v>846</v>
      </c>
      <c r="D5" s="603" t="s">
        <v>959</v>
      </c>
      <c r="E5" s="603" t="s">
        <v>1080</v>
      </c>
      <c r="F5" s="1283"/>
      <c r="G5" s="273"/>
    </row>
    <row r="6" spans="1:7" ht="15.75" thickBot="1" x14ac:dyDescent="0.3">
      <c r="A6" s="276">
        <v>1</v>
      </c>
      <c r="B6" s="277">
        <v>2</v>
      </c>
      <c r="C6" s="277">
        <v>3</v>
      </c>
      <c r="D6" s="277">
        <v>4</v>
      </c>
      <c r="E6" s="277">
        <v>5</v>
      </c>
      <c r="F6" s="278">
        <v>6</v>
      </c>
      <c r="G6" s="273"/>
    </row>
    <row r="7" spans="1:7" x14ac:dyDescent="0.25">
      <c r="A7" s="279" t="s">
        <v>51</v>
      </c>
      <c r="B7" s="280" t="s">
        <v>957</v>
      </c>
      <c r="C7" s="281"/>
      <c r="D7" s="281"/>
      <c r="E7" s="281"/>
      <c r="F7" s="282">
        <f>SUM(C7:E7)</f>
        <v>0</v>
      </c>
      <c r="G7" s="273"/>
    </row>
    <row r="8" spans="1:7" x14ac:dyDescent="0.25">
      <c r="A8" s="283" t="s">
        <v>52</v>
      </c>
      <c r="B8" s="284"/>
      <c r="C8" s="285"/>
      <c r="D8" s="285"/>
      <c r="E8" s="285"/>
      <c r="F8" s="286">
        <f>SUM(C8:E8)</f>
        <v>0</v>
      </c>
      <c r="G8" s="273"/>
    </row>
    <row r="9" spans="1:7" x14ac:dyDescent="0.25">
      <c r="A9" s="283" t="s">
        <v>53</v>
      </c>
      <c r="B9" s="284"/>
      <c r="C9" s="285"/>
      <c r="D9" s="285"/>
      <c r="E9" s="285"/>
      <c r="F9" s="286">
        <f>SUM(C9:E9)</f>
        <v>0</v>
      </c>
      <c r="G9" s="273"/>
    </row>
    <row r="10" spans="1:7" x14ac:dyDescent="0.25">
      <c r="A10" s="283" t="s">
        <v>54</v>
      </c>
      <c r="B10" s="284"/>
      <c r="C10" s="285"/>
      <c r="D10" s="285"/>
      <c r="E10" s="285"/>
      <c r="F10" s="286">
        <f>SUM(C10:E10)</f>
        <v>0</v>
      </c>
      <c r="G10" s="273"/>
    </row>
    <row r="11" spans="1:7" ht="15.75" thickBot="1" x14ac:dyDescent="0.3">
      <c r="A11" s="287" t="s">
        <v>55</v>
      </c>
      <c r="B11" s="288"/>
      <c r="C11" s="289"/>
      <c r="D11" s="289"/>
      <c r="E11" s="289"/>
      <c r="F11" s="286">
        <f>SUM(C11:E11)</f>
        <v>0</v>
      </c>
      <c r="G11" s="273"/>
    </row>
    <row r="12" spans="1:7" thickBot="1" x14ac:dyDescent="0.25">
      <c r="A12" s="290" t="s">
        <v>56</v>
      </c>
      <c r="B12" s="291" t="s">
        <v>470</v>
      </c>
      <c r="C12" s="292">
        <f>SUM(C7:C11)</f>
        <v>0</v>
      </c>
      <c r="D12" s="292">
        <f>SUM(D7:D11)</f>
        <v>0</v>
      </c>
      <c r="E12" s="292">
        <f>SUM(E7:E11)</f>
        <v>0</v>
      </c>
      <c r="F12" s="293">
        <f>SUM(F7:F11)</f>
        <v>0</v>
      </c>
      <c r="G12" s="294"/>
    </row>
    <row r="13" spans="1:7" x14ac:dyDescent="0.25">
      <c r="G13" s="273"/>
    </row>
  </sheetData>
  <mergeCells count="7">
    <mergeCell ref="A2:F2"/>
    <mergeCell ref="C3:D3"/>
    <mergeCell ref="E3:F3"/>
    <mergeCell ref="A4:A5"/>
    <mergeCell ref="B4:B5"/>
    <mergeCell ref="C4:E4"/>
    <mergeCell ref="F4:F5"/>
  </mergeCells>
  <pageMargins left="0.7" right="0.7" top="0.75" bottom="0.75" header="0.3" footer="0.3"/>
  <pageSetup paperSize="9" orientation="landscape" r:id="rId1"/>
  <headerFooter>
    <oddHeader>&amp;R&amp;"Times New Roman CE,Félkövér dőlt"3.sz. melléklet a 7/2019. (IV.30.) önkormányzati rendelethez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</sheetPr>
  <dimension ref="A2:D14"/>
  <sheetViews>
    <sheetView view="pageLayout" zoomScaleNormal="100" workbookViewId="0">
      <selection activeCell="D11" sqref="D11"/>
    </sheetView>
  </sheetViews>
  <sheetFormatPr defaultRowHeight="15" x14ac:dyDescent="0.25"/>
  <cols>
    <col min="1" max="1" width="5.6640625" style="273" customWidth="1"/>
    <col min="2" max="2" width="60.5" style="273" customWidth="1"/>
    <col min="3" max="3" width="14.83203125" style="273" customWidth="1"/>
    <col min="4" max="4" width="14.83203125" bestFit="1" customWidth="1"/>
  </cols>
  <sheetData>
    <row r="2" spans="1:4" ht="12.75" customHeight="1" x14ac:dyDescent="0.2">
      <c r="A2" s="1275" t="s">
        <v>471</v>
      </c>
      <c r="B2" s="1275"/>
      <c r="C2" s="1275"/>
    </row>
    <row r="3" spans="1:4" ht="15" customHeight="1" thickBot="1" x14ac:dyDescent="0.3">
      <c r="A3" s="274"/>
      <c r="B3" s="274"/>
      <c r="C3" s="295"/>
      <c r="D3" s="273"/>
    </row>
    <row r="4" spans="1:4" ht="21.75" thickBot="1" x14ac:dyDescent="0.25">
      <c r="A4" s="296" t="s">
        <v>466</v>
      </c>
      <c r="B4" s="297" t="s">
        <v>472</v>
      </c>
      <c r="C4" s="298" t="s">
        <v>1014</v>
      </c>
      <c r="D4" s="298" t="s">
        <v>1082</v>
      </c>
    </row>
    <row r="5" spans="1:4" ht="13.5" thickBot="1" x14ac:dyDescent="0.25">
      <c r="A5" s="299">
        <v>1</v>
      </c>
      <c r="B5" s="300">
        <v>2</v>
      </c>
      <c r="C5" s="301">
        <v>3</v>
      </c>
      <c r="D5" s="301">
        <v>4</v>
      </c>
    </row>
    <row r="6" spans="1:4" ht="12.75" x14ac:dyDescent="0.2">
      <c r="A6" s="302" t="s">
        <v>51</v>
      </c>
      <c r="B6" s="303" t="s">
        <v>473</v>
      </c>
      <c r="C6" s="304">
        <v>120900000</v>
      </c>
      <c r="D6" s="304">
        <v>152506754</v>
      </c>
    </row>
    <row r="7" spans="1:4" ht="24" x14ac:dyDescent="0.2">
      <c r="A7" s="305" t="s">
        <v>52</v>
      </c>
      <c r="B7" s="306" t="s">
        <v>474</v>
      </c>
      <c r="C7" s="307">
        <v>5900000</v>
      </c>
      <c r="D7" s="307">
        <v>6045842</v>
      </c>
    </row>
    <row r="8" spans="1:4" ht="12.75" x14ac:dyDescent="0.2">
      <c r="A8" s="305" t="s">
        <v>53</v>
      </c>
      <c r="B8" s="308" t="s">
        <v>475</v>
      </c>
      <c r="C8" s="307"/>
      <c r="D8" s="307"/>
    </row>
    <row r="9" spans="1:4" ht="24" x14ac:dyDescent="0.2">
      <c r="A9" s="305" t="s">
        <v>54</v>
      </c>
      <c r="B9" s="308" t="s">
        <v>476</v>
      </c>
      <c r="C9" s="307"/>
      <c r="D9" s="307"/>
    </row>
    <row r="10" spans="1:4" ht="12.75" x14ac:dyDescent="0.2">
      <c r="A10" s="309" t="s">
        <v>55</v>
      </c>
      <c r="B10" s="308" t="s">
        <v>477</v>
      </c>
      <c r="C10" s="310">
        <v>500000</v>
      </c>
      <c r="D10" s="310">
        <v>1074893</v>
      </c>
    </row>
    <row r="11" spans="1:4" ht="13.5" thickBot="1" x14ac:dyDescent="0.25">
      <c r="A11" s="305" t="s">
        <v>56</v>
      </c>
      <c r="B11" s="311" t="s">
        <v>478</v>
      </c>
      <c r="C11" s="307"/>
      <c r="D11" s="307"/>
    </row>
    <row r="12" spans="1:4" ht="13.5" thickBot="1" x14ac:dyDescent="0.25">
      <c r="A12" s="1284" t="s">
        <v>479</v>
      </c>
      <c r="B12" s="1285"/>
      <c r="C12" s="312">
        <f>C6+C10</f>
        <v>121400000</v>
      </c>
      <c r="D12" s="312">
        <f>D6+D10+D7</f>
        <v>159627489</v>
      </c>
    </row>
    <row r="13" spans="1:4" ht="22.5" customHeight="1" x14ac:dyDescent="0.25">
      <c r="A13" s="1286" t="s">
        <v>480</v>
      </c>
      <c r="B13" s="1286"/>
      <c r="C13" s="1286"/>
      <c r="D13" s="273"/>
    </row>
    <row r="14" spans="1:4" ht="32.25" customHeight="1" x14ac:dyDescent="0.25">
      <c r="D14" s="273"/>
    </row>
  </sheetData>
  <mergeCells count="3">
    <mergeCell ref="A2:C2"/>
    <mergeCell ref="A12:B12"/>
    <mergeCell ref="A13:C13"/>
  </mergeCells>
  <pageMargins left="0.7" right="0.7" top="0.75" bottom="0.75" header="0.3" footer="0.3"/>
  <pageSetup paperSize="9" orientation="portrait" r:id="rId1"/>
  <headerFooter>
    <oddHeader>&amp;R&amp;"Times New Roman CE,Félkövér dőlt"4.melléklet a 7/2019. (IV.30.) önkormányzati rendelethez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</sheetPr>
  <dimension ref="A2:D10"/>
  <sheetViews>
    <sheetView view="pageLayout" zoomScaleNormal="100" workbookViewId="0">
      <selection activeCell="F1" sqref="F1:F1048576"/>
    </sheetView>
  </sheetViews>
  <sheetFormatPr defaultRowHeight="15" x14ac:dyDescent="0.25"/>
  <cols>
    <col min="1" max="1" width="5.6640625" style="273" customWidth="1"/>
    <col min="2" max="2" width="66.83203125" style="273" customWidth="1"/>
    <col min="3" max="3" width="27" style="273" customWidth="1"/>
    <col min="4" max="4" width="9.33203125" style="273"/>
  </cols>
  <sheetData>
    <row r="2" spans="1:4" x14ac:dyDescent="0.25">
      <c r="A2" s="1275" t="s">
        <v>1019</v>
      </c>
      <c r="B2" s="1275"/>
      <c r="C2" s="1275"/>
    </row>
    <row r="3" spans="1:4" ht="15" customHeight="1" thickBot="1" x14ac:dyDescent="0.3">
      <c r="A3" s="274"/>
      <c r="B3" s="274"/>
      <c r="C3" s="295"/>
      <c r="D3" s="275"/>
    </row>
    <row r="4" spans="1:4" ht="21.75" thickBot="1" x14ac:dyDescent="0.3">
      <c r="A4" s="296" t="s">
        <v>466</v>
      </c>
      <c r="B4" s="297" t="s">
        <v>481</v>
      </c>
      <c r="C4" s="298" t="s">
        <v>482</v>
      </c>
    </row>
    <row r="5" spans="1:4" ht="15.75" thickBot="1" x14ac:dyDescent="0.3">
      <c r="A5" s="299">
        <v>1</v>
      </c>
      <c r="B5" s="300">
        <v>2</v>
      </c>
      <c r="C5" s="301">
        <v>3</v>
      </c>
    </row>
    <row r="6" spans="1:4" x14ac:dyDescent="0.25">
      <c r="A6" s="302" t="s">
        <v>51</v>
      </c>
      <c r="B6" s="313" t="s">
        <v>957</v>
      </c>
      <c r="C6" s="314"/>
    </row>
    <row r="7" spans="1:4" x14ac:dyDescent="0.25">
      <c r="A7" s="305" t="s">
        <v>52</v>
      </c>
      <c r="B7" s="315"/>
      <c r="C7" s="316"/>
    </row>
    <row r="8" spans="1:4" ht="15.75" thickBot="1" x14ac:dyDescent="0.3">
      <c r="A8" s="309" t="s">
        <v>53</v>
      </c>
      <c r="B8" s="317"/>
      <c r="C8" s="318"/>
    </row>
    <row r="9" spans="1:4" ht="21.75" thickBot="1" x14ac:dyDescent="0.25">
      <c r="A9" s="319" t="s">
        <v>54</v>
      </c>
      <c r="B9" s="320" t="s">
        <v>483</v>
      </c>
      <c r="C9" s="312">
        <f>SUM(C6:C8)</f>
        <v>0</v>
      </c>
      <c r="D9" s="294"/>
    </row>
    <row r="10" spans="1:4" ht="37.5" customHeight="1" x14ac:dyDescent="0.25"/>
  </sheetData>
  <mergeCells count="1">
    <mergeCell ref="A2:C2"/>
  </mergeCells>
  <pageMargins left="0.7" right="0.7" top="0.75" bottom="0.75" header="0.3" footer="0.3"/>
  <pageSetup paperSize="9" orientation="landscape" r:id="rId1"/>
  <headerFooter>
    <oddHeader>&amp;R&amp;"Times New Roman CE,Félkövér dőlt"5.sz. melléklet a 7/2019. (IV.30.)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45</vt:i4>
      </vt:variant>
      <vt:variant>
        <vt:lpstr>Névvel ellátott tartományok</vt:lpstr>
      </vt:variant>
      <vt:variant>
        <vt:i4>21</vt:i4>
      </vt:variant>
    </vt:vector>
  </HeadingPairs>
  <TitlesOfParts>
    <vt:vector size="66" baseType="lpstr">
      <vt:lpstr>1.1.sz.mell.</vt:lpstr>
      <vt:lpstr>1.2.sz.mell.</vt:lpstr>
      <vt:lpstr>1.3.sz. mell.</vt:lpstr>
      <vt:lpstr>1.4.sz.mell.</vt:lpstr>
      <vt:lpstr>2.1.sz.mell  </vt:lpstr>
      <vt:lpstr>2.2.sz.mell  </vt:lpstr>
      <vt:lpstr>3.sz.mell.</vt:lpstr>
      <vt:lpstr>4.sz.mell.</vt:lpstr>
      <vt:lpstr>5.sz.mell.</vt:lpstr>
      <vt:lpstr>6.sz.mell.</vt:lpstr>
      <vt:lpstr>7.sz.mell.</vt:lpstr>
      <vt:lpstr>8. sz.mell.</vt:lpstr>
      <vt:lpstr>9.1. sz. mell</vt:lpstr>
      <vt:lpstr>9.1.1. sz. mell </vt:lpstr>
      <vt:lpstr>9.1.2. sz. mell  </vt:lpstr>
      <vt:lpstr>9.1.3. sz. mell   </vt:lpstr>
      <vt:lpstr>9.2. sz. mell</vt:lpstr>
      <vt:lpstr>9.2.1. sz. mell</vt:lpstr>
      <vt:lpstr>9.2.2.sz.mell.</vt:lpstr>
      <vt:lpstr>9.2.3. sz. mell</vt:lpstr>
      <vt:lpstr>9.3. sz. mell</vt:lpstr>
      <vt:lpstr>9.3.1. sz. mell</vt:lpstr>
      <vt:lpstr>9.3.2.sz.mell.</vt:lpstr>
      <vt:lpstr>9.3.3.sz.mell.</vt:lpstr>
      <vt:lpstr>9.4.sz.mell.</vt:lpstr>
      <vt:lpstr>9.4.1.sz.mell.</vt:lpstr>
      <vt:lpstr>9.4.2.sz.mell.</vt:lpstr>
      <vt:lpstr>9.4.3.sz.mell.</vt:lpstr>
      <vt:lpstr>10.sz.mell.</vt:lpstr>
      <vt:lpstr>11. sz. mell.</vt:lpstr>
      <vt:lpstr>12. sz. mell.</vt:lpstr>
      <vt:lpstr>13.sz.mell.</vt:lpstr>
      <vt:lpstr>14.sz.mell.</vt:lpstr>
      <vt:lpstr>15.sz.mell.</vt:lpstr>
      <vt:lpstr>16.sz.mell.</vt:lpstr>
      <vt:lpstr>17.sz.mell.</vt:lpstr>
      <vt:lpstr>18.sz.mell.</vt:lpstr>
      <vt:lpstr>19.sz.mell.</vt:lpstr>
      <vt:lpstr>20. sz. mell.</vt:lpstr>
      <vt:lpstr>21.sz.mell.</vt:lpstr>
      <vt:lpstr>22.sz.mell.</vt:lpstr>
      <vt:lpstr>Munka2</vt:lpstr>
      <vt:lpstr>23.sz.mell.</vt:lpstr>
      <vt:lpstr>24.sz.mell.</vt:lpstr>
      <vt:lpstr>Munka1</vt:lpstr>
      <vt:lpstr>'9.1. sz. mell'!Nyomtatási_cím</vt:lpstr>
      <vt:lpstr>'9.1.1. sz. mell '!Nyomtatási_cím</vt:lpstr>
      <vt:lpstr>'9.1.2. sz. mell  '!Nyomtatási_cím</vt:lpstr>
      <vt:lpstr>'9.1.3. sz. mell   '!Nyomtatási_cím</vt:lpstr>
      <vt:lpstr>'9.2. sz. mell'!Nyomtatási_cím</vt:lpstr>
      <vt:lpstr>'9.2.1. sz. mell'!Nyomtatási_cím</vt:lpstr>
      <vt:lpstr>'9.2.3. sz. mell'!Nyomtatási_cím</vt:lpstr>
      <vt:lpstr>'9.3. sz. mell'!Nyomtatási_cím</vt:lpstr>
      <vt:lpstr>'9.3.1. sz. mell'!Nyomtatási_cím</vt:lpstr>
      <vt:lpstr>'1.1.sz.mell.'!Nyomtatási_terület</vt:lpstr>
      <vt:lpstr>'1.2.sz.mell.'!Nyomtatási_terület</vt:lpstr>
      <vt:lpstr>'1.3.sz. mell.'!Nyomtatási_terület</vt:lpstr>
      <vt:lpstr>'1.4.sz.mell.'!Nyomtatási_terület</vt:lpstr>
      <vt:lpstr>'13.sz.mell.'!Nyomtatási_terület</vt:lpstr>
      <vt:lpstr>'15.sz.mell.'!Nyomtatási_terület</vt:lpstr>
      <vt:lpstr>'16.sz.mell.'!Nyomtatási_terület</vt:lpstr>
      <vt:lpstr>'2.1.sz.mell  '!Nyomtatási_terület</vt:lpstr>
      <vt:lpstr>'2.2.sz.mell  '!Nyomtatási_terület</vt:lpstr>
      <vt:lpstr>'20. sz. mell.'!Nyomtatási_terület</vt:lpstr>
      <vt:lpstr>'22.sz.mell.'!Nyomtatási_terület</vt:lpstr>
      <vt:lpstr>'24.sz.mell.'!Nyomtatási_terület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Makranczi László</dc:creator>
  <cp:lastModifiedBy>Vera</cp:lastModifiedBy>
  <cp:lastPrinted>2019-04-24T07:54:52Z</cp:lastPrinted>
  <dcterms:created xsi:type="dcterms:W3CDTF">1999-10-30T10:30:45Z</dcterms:created>
  <dcterms:modified xsi:type="dcterms:W3CDTF">2019-04-24T07:59:27Z</dcterms:modified>
</cp:coreProperties>
</file>