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STÜLETI ANYAGOK\Előterjesztések\2020\02.19\"/>
    </mc:Choice>
  </mc:AlternateContent>
  <xr:revisionPtr revIDLastSave="0" documentId="13_ncr:1_{1ABCEAB1-6A00-4FDA-B795-C79AEC0FE747}" xr6:coauthVersionLast="45" xr6:coauthVersionMax="45" xr10:uidLastSave="{00000000-0000-0000-0000-000000000000}"/>
  <bookViews>
    <workbookView xWindow="-108" yWindow="-108" windowWidth="23256" windowHeight="12600" tabRatio="842" xr2:uid="{00000000-000D-0000-FFFF-FFFF00000000}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közvetett tám." sheetId="21" r:id="rId8"/>
    <sheet name="8.beruh.feluj." sheetId="4" r:id="rId9"/>
    <sheet name="9.egy.műk.c.kiad." sheetId="13" r:id="rId10"/>
    <sheet name="10.ellát.jutt." sheetId="5" r:id="rId11"/>
    <sheet name="11.létszám" sheetId="17" r:id="rId12"/>
    <sheet name="12.költségv.mérleg közg.tag." sheetId="28" r:id="rId13"/>
    <sheet name="13.megbontás" sheetId="22" r:id="rId14"/>
    <sheet name="14.ei.felhasználás" sheetId="23" r:id="rId15"/>
    <sheet name="15.KIADÁSOK COFOG" sheetId="25" r:id="rId16"/>
    <sheet name="16.BEVÉTELEK COFOG" sheetId="26" r:id="rId17"/>
    <sheet name="17.EU projekt" sheetId="27" r:id="rId18"/>
  </sheets>
  <definedNames>
    <definedName name="_xlnm.Print_Area" localSheetId="11">'11.létszám'!$A$1:$E$26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7" i="28" l="1"/>
  <c r="A227" i="28"/>
  <c r="B226" i="28"/>
  <c r="A226" i="28"/>
  <c r="E225" i="28"/>
  <c r="C225" i="28"/>
  <c r="B225" i="28"/>
  <c r="A225" i="28"/>
  <c r="E224" i="28"/>
  <c r="C224" i="28"/>
  <c r="B224" i="28"/>
  <c r="A224" i="28"/>
  <c r="B223" i="28"/>
  <c r="A223" i="28"/>
  <c r="E222" i="28"/>
  <c r="C222" i="28"/>
  <c r="B222" i="28"/>
  <c r="A222" i="28"/>
  <c r="E221" i="28"/>
  <c r="C221" i="28"/>
  <c r="B221" i="28"/>
  <c r="A221" i="28"/>
  <c r="E220" i="28"/>
  <c r="C220" i="28"/>
  <c r="B220" i="28"/>
  <c r="A220" i="28"/>
  <c r="E219" i="28"/>
  <c r="C219" i="28"/>
  <c r="B219" i="28"/>
  <c r="A219" i="28"/>
  <c r="E218" i="28"/>
  <c r="E223" i="28" s="1"/>
  <c r="C218" i="28"/>
  <c r="C223" i="28" s="1"/>
  <c r="B218" i="28"/>
  <c r="A218" i="28"/>
  <c r="B217" i="28"/>
  <c r="A217" i="28"/>
  <c r="E216" i="28"/>
  <c r="C216" i="28"/>
  <c r="B216" i="28"/>
  <c r="A216" i="28"/>
  <c r="E215" i="28"/>
  <c r="C215" i="28"/>
  <c r="B215" i="28"/>
  <c r="A215" i="28"/>
  <c r="E214" i="28"/>
  <c r="C214" i="28"/>
  <c r="B214" i="28"/>
  <c r="A214" i="28"/>
  <c r="E213" i="28"/>
  <c r="C213" i="28"/>
  <c r="B213" i="28"/>
  <c r="A213" i="28"/>
  <c r="E212" i="28"/>
  <c r="C212" i="28"/>
  <c r="B212" i="28"/>
  <c r="A212" i="28"/>
  <c r="E211" i="28"/>
  <c r="C211" i="28"/>
  <c r="B211" i="28"/>
  <c r="A211" i="28"/>
  <c r="E210" i="28"/>
  <c r="C210" i="28"/>
  <c r="B210" i="28"/>
  <c r="A210" i="28"/>
  <c r="E209" i="28"/>
  <c r="C209" i="28"/>
  <c r="B209" i="28"/>
  <c r="A209" i="28"/>
  <c r="E208" i="28"/>
  <c r="C208" i="28"/>
  <c r="B208" i="28"/>
  <c r="A208" i="28"/>
  <c r="E207" i="28"/>
  <c r="C207" i="28"/>
  <c r="B207" i="28"/>
  <c r="A207" i="28"/>
  <c r="E206" i="28"/>
  <c r="C206" i="28"/>
  <c r="B206" i="28"/>
  <c r="A206" i="28"/>
  <c r="E205" i="28"/>
  <c r="C205" i="28"/>
  <c r="B205" i="28"/>
  <c r="A205" i="28"/>
  <c r="E204" i="28"/>
  <c r="C204" i="28"/>
  <c r="B204" i="28"/>
  <c r="A204" i="28"/>
  <c r="E203" i="28"/>
  <c r="C203" i="28"/>
  <c r="B203" i="28"/>
  <c r="A203" i="28"/>
  <c r="E202" i="28"/>
  <c r="C202" i="28"/>
  <c r="B202" i="28"/>
  <c r="A202" i="28"/>
  <c r="E201" i="28"/>
  <c r="C201" i="28"/>
  <c r="B201" i="28"/>
  <c r="A201" i="28"/>
  <c r="E200" i="28"/>
  <c r="C200" i="28"/>
  <c r="B200" i="28"/>
  <c r="A200" i="28"/>
  <c r="E199" i="28"/>
  <c r="C199" i="28"/>
  <c r="B199" i="28"/>
  <c r="A199" i="28"/>
  <c r="E198" i="28"/>
  <c r="C198" i="28"/>
  <c r="B198" i="28"/>
  <c r="A198" i="28"/>
  <c r="E197" i="28"/>
  <c r="E217" i="28" s="1"/>
  <c r="C197" i="28"/>
  <c r="C217" i="28" s="1"/>
  <c r="C226" i="28" s="1"/>
  <c r="B197" i="28"/>
  <c r="A197" i="28"/>
  <c r="B194" i="28"/>
  <c r="A194" i="28"/>
  <c r="B192" i="28"/>
  <c r="A192" i="28"/>
  <c r="E191" i="28"/>
  <c r="C191" i="28"/>
  <c r="B191" i="28"/>
  <c r="A191" i="28"/>
  <c r="E190" i="28"/>
  <c r="C190" i="28"/>
  <c r="B190" i="28"/>
  <c r="A190" i="28"/>
  <c r="E189" i="28"/>
  <c r="C189" i="28"/>
  <c r="B189" i="28"/>
  <c r="A189" i="28"/>
  <c r="E188" i="28"/>
  <c r="C188" i="28"/>
  <c r="B188" i="28"/>
  <c r="A188" i="28"/>
  <c r="E187" i="28"/>
  <c r="E192" i="28" s="1"/>
  <c r="C187" i="28"/>
  <c r="C192" i="28" s="1"/>
  <c r="B187" i="28"/>
  <c r="A187" i="28"/>
  <c r="B186" i="28"/>
  <c r="A186" i="28"/>
  <c r="E185" i="28"/>
  <c r="C185" i="28"/>
  <c r="B185" i="28"/>
  <c r="A185" i="28"/>
  <c r="E184" i="28"/>
  <c r="C184" i="28"/>
  <c r="B184" i="28"/>
  <c r="A184" i="28"/>
  <c r="E183" i="28"/>
  <c r="C183" i="28"/>
  <c r="B183" i="28"/>
  <c r="A183" i="28"/>
  <c r="E182" i="28"/>
  <c r="C182" i="28"/>
  <c r="B182" i="28"/>
  <c r="A182" i="28"/>
  <c r="E181" i="28"/>
  <c r="E186" i="28" s="1"/>
  <c r="C181" i="28"/>
  <c r="C186" i="28" s="1"/>
  <c r="B181" i="28"/>
  <c r="A181" i="28"/>
  <c r="B180" i="28"/>
  <c r="A180" i="28"/>
  <c r="E179" i="28"/>
  <c r="C179" i="28"/>
  <c r="B179" i="28"/>
  <c r="A179" i="28"/>
  <c r="E178" i="28"/>
  <c r="C178" i="28"/>
  <c r="B178" i="28"/>
  <c r="A178" i="28"/>
  <c r="E177" i="28"/>
  <c r="C177" i="28"/>
  <c r="B177" i="28"/>
  <c r="A177" i="28"/>
  <c r="E176" i="28"/>
  <c r="C176" i="28"/>
  <c r="B176" i="28"/>
  <c r="A176" i="28"/>
  <c r="E175" i="28"/>
  <c r="E180" i="28" s="1"/>
  <c r="C175" i="28"/>
  <c r="C180" i="28" s="1"/>
  <c r="C193" i="28" s="1"/>
  <c r="B175" i="28"/>
  <c r="A175" i="28"/>
  <c r="B173" i="28"/>
  <c r="A173" i="28"/>
  <c r="E172" i="28"/>
  <c r="C172" i="28"/>
  <c r="B172" i="28"/>
  <c r="A172" i="28"/>
  <c r="E171" i="28"/>
  <c r="C171" i="28"/>
  <c r="B171" i="28"/>
  <c r="A171" i="28"/>
  <c r="E170" i="28"/>
  <c r="C170" i="28"/>
  <c r="B170" i="28"/>
  <c r="A170" i="28"/>
  <c r="E169" i="28"/>
  <c r="C169" i="28"/>
  <c r="B169" i="28"/>
  <c r="A169" i="28"/>
  <c r="E168" i="28"/>
  <c r="E173" i="28" s="1"/>
  <c r="C168" i="28"/>
  <c r="C173" i="28" s="1"/>
  <c r="B168" i="28"/>
  <c r="A168" i="28"/>
  <c r="B167" i="28"/>
  <c r="A167" i="28"/>
  <c r="E166" i="28"/>
  <c r="C166" i="28"/>
  <c r="B166" i="28"/>
  <c r="A166" i="28"/>
  <c r="E165" i="28"/>
  <c r="C165" i="28"/>
  <c r="B165" i="28"/>
  <c r="A165" i="28"/>
  <c r="E164" i="28"/>
  <c r="C164" i="28"/>
  <c r="B164" i="28"/>
  <c r="A164" i="28"/>
  <c r="E163" i="28"/>
  <c r="C163" i="28"/>
  <c r="B163" i="28"/>
  <c r="A163" i="28"/>
  <c r="E162" i="28"/>
  <c r="C162" i="28"/>
  <c r="B162" i="28"/>
  <c r="A162" i="28"/>
  <c r="E161" i="28"/>
  <c r="C161" i="28"/>
  <c r="B161" i="28"/>
  <c r="A161" i="28"/>
  <c r="E160" i="28"/>
  <c r="C160" i="28"/>
  <c r="B160" i="28"/>
  <c r="A160" i="28"/>
  <c r="E159" i="28"/>
  <c r="C159" i="28"/>
  <c r="B159" i="28"/>
  <c r="A159" i="28"/>
  <c r="E158" i="28"/>
  <c r="C158" i="28"/>
  <c r="B158" i="28"/>
  <c r="A158" i="28"/>
  <c r="E157" i="28"/>
  <c r="C157" i="28"/>
  <c r="B157" i="28"/>
  <c r="A157" i="28"/>
  <c r="E156" i="28"/>
  <c r="C156" i="28"/>
  <c r="B156" i="28"/>
  <c r="A156" i="28"/>
  <c r="E155" i="28"/>
  <c r="C155" i="28"/>
  <c r="B155" i="28"/>
  <c r="A155" i="28"/>
  <c r="E154" i="28"/>
  <c r="C154" i="28"/>
  <c r="B154" i="28"/>
  <c r="A154" i="28"/>
  <c r="E153" i="28"/>
  <c r="C153" i="28"/>
  <c r="B153" i="28"/>
  <c r="A153" i="28"/>
  <c r="E152" i="28"/>
  <c r="E167" i="28" s="1"/>
  <c r="C152" i="28"/>
  <c r="C167" i="28" s="1"/>
  <c r="B152" i="28"/>
  <c r="A152" i="28"/>
  <c r="B151" i="28"/>
  <c r="A151" i="28"/>
  <c r="E150" i="28"/>
  <c r="C150" i="28"/>
  <c r="B150" i="28"/>
  <c r="A150" i="28"/>
  <c r="E149" i="28"/>
  <c r="C149" i="28"/>
  <c r="B149" i="28"/>
  <c r="A149" i="28"/>
  <c r="E148" i="28"/>
  <c r="C148" i="28"/>
  <c r="B148" i="28"/>
  <c r="A148" i="28"/>
  <c r="E147" i="28"/>
  <c r="C147" i="28"/>
  <c r="B147" i="28"/>
  <c r="A147" i="28"/>
  <c r="E146" i="28"/>
  <c r="C146" i="28"/>
  <c r="B146" i="28"/>
  <c r="A146" i="28"/>
  <c r="E145" i="28"/>
  <c r="C145" i="28"/>
  <c r="B145" i="28"/>
  <c r="A145" i="28"/>
  <c r="B144" i="28"/>
  <c r="A144" i="28"/>
  <c r="E143" i="28"/>
  <c r="C143" i="28"/>
  <c r="B143" i="28"/>
  <c r="A143" i="28"/>
  <c r="E142" i="28"/>
  <c r="C142" i="28"/>
  <c r="B142" i="28"/>
  <c r="A142" i="28"/>
  <c r="E141" i="28"/>
  <c r="C141" i="28"/>
  <c r="B141" i="28"/>
  <c r="A141" i="28"/>
  <c r="E140" i="28"/>
  <c r="C140" i="28"/>
  <c r="B140" i="28"/>
  <c r="A140" i="28"/>
  <c r="E139" i="28"/>
  <c r="C139" i="28"/>
  <c r="B139" i="28"/>
  <c r="A139" i="28"/>
  <c r="E138" i="28"/>
  <c r="C138" i="28"/>
  <c r="C151" i="28" s="1"/>
  <c r="B138" i="28"/>
  <c r="A138" i="28"/>
  <c r="B137" i="28"/>
  <c r="A137" i="28"/>
  <c r="E136" i="28"/>
  <c r="C136" i="28"/>
  <c r="B136" i="28"/>
  <c r="A136" i="28"/>
  <c r="E135" i="28"/>
  <c r="C135" i="28"/>
  <c r="B135" i="28"/>
  <c r="A135" i="28"/>
  <c r="E134" i="28"/>
  <c r="C134" i="28"/>
  <c r="B134" i="28"/>
  <c r="A134" i="28"/>
  <c r="E133" i="28"/>
  <c r="C133" i="28"/>
  <c r="B133" i="28"/>
  <c r="A133" i="28"/>
  <c r="E132" i="28"/>
  <c r="C132" i="28"/>
  <c r="B132" i="28"/>
  <c r="A132" i="28"/>
  <c r="B131" i="28"/>
  <c r="A131" i="28"/>
  <c r="E130" i="28"/>
  <c r="C130" i="28"/>
  <c r="B130" i="28"/>
  <c r="A130" i="28"/>
  <c r="E129" i="28"/>
  <c r="C129" i="28"/>
  <c r="B129" i="28"/>
  <c r="A129" i="28"/>
  <c r="E128" i="28"/>
  <c r="C128" i="28"/>
  <c r="B128" i="28"/>
  <c r="A128" i="28"/>
  <c r="E127" i="28"/>
  <c r="C127" i="28"/>
  <c r="B127" i="28"/>
  <c r="A127" i="28"/>
  <c r="E126" i="28"/>
  <c r="C126" i="28"/>
  <c r="B126" i="28"/>
  <c r="A126" i="28"/>
  <c r="E125" i="28"/>
  <c r="E131" i="28" s="1"/>
  <c r="C125" i="28"/>
  <c r="C131" i="28" s="1"/>
  <c r="C137" i="28" s="1"/>
  <c r="C174" i="28" s="1"/>
  <c r="B125" i="28"/>
  <c r="A125" i="28"/>
  <c r="B123" i="28"/>
  <c r="A123" i="28"/>
  <c r="B122" i="28"/>
  <c r="A122" i="28"/>
  <c r="E121" i="28"/>
  <c r="C121" i="28"/>
  <c r="B121" i="28"/>
  <c r="A121" i="28"/>
  <c r="E120" i="28"/>
  <c r="C120" i="28"/>
  <c r="B120" i="28"/>
  <c r="A120" i="28"/>
  <c r="B119" i="28"/>
  <c r="A119" i="28"/>
  <c r="E118" i="28"/>
  <c r="C118" i="28"/>
  <c r="B118" i="28"/>
  <c r="A118" i="28"/>
  <c r="E117" i="28"/>
  <c r="C117" i="28"/>
  <c r="B117" i="28"/>
  <c r="A117" i="28"/>
  <c r="E116" i="28"/>
  <c r="C116" i="28"/>
  <c r="B116" i="28"/>
  <c r="A116" i="28"/>
  <c r="E115" i="28"/>
  <c r="C115" i="28"/>
  <c r="B115" i="28"/>
  <c r="A115" i="28"/>
  <c r="E114" i="28"/>
  <c r="C114" i="28"/>
  <c r="B114" i="28"/>
  <c r="A114" i="28"/>
  <c r="E113" i="28"/>
  <c r="C113" i="28"/>
  <c r="B113" i="28"/>
  <c r="A113" i="28"/>
  <c r="E112" i="28"/>
  <c r="C112" i="28"/>
  <c r="B112" i="28"/>
  <c r="A112" i="28"/>
  <c r="E111" i="28"/>
  <c r="C111" i="28"/>
  <c r="B111" i="28"/>
  <c r="A111" i="28"/>
  <c r="E110" i="28"/>
  <c r="C110" i="28"/>
  <c r="B110" i="28"/>
  <c r="A110" i="28"/>
  <c r="E109" i="28"/>
  <c r="C109" i="28"/>
  <c r="B109" i="28"/>
  <c r="A109" i="28"/>
  <c r="E108" i="28"/>
  <c r="C108" i="28"/>
  <c r="B108" i="28"/>
  <c r="A108" i="28"/>
  <c r="E107" i="28"/>
  <c r="C107" i="28"/>
  <c r="B107" i="28"/>
  <c r="A107" i="28"/>
  <c r="E106" i="28"/>
  <c r="C106" i="28"/>
  <c r="B106" i="28"/>
  <c r="A106" i="28"/>
  <c r="E105" i="28"/>
  <c r="E119" i="28" s="1"/>
  <c r="E122" i="28" s="1"/>
  <c r="C105" i="28"/>
  <c r="C119" i="28" s="1"/>
  <c r="C122" i="28" s="1"/>
  <c r="B105" i="28"/>
  <c r="A105" i="28"/>
  <c r="E104" i="28"/>
  <c r="C104" i="28"/>
  <c r="B104" i="28"/>
  <c r="A104" i="28"/>
  <c r="E103" i="28"/>
  <c r="C103" i="28"/>
  <c r="B103" i="28"/>
  <c r="A103" i="28"/>
  <c r="E102" i="28"/>
  <c r="C102" i="28"/>
  <c r="B102" i="28"/>
  <c r="A102" i="28"/>
  <c r="B101" i="28"/>
  <c r="A101" i="28"/>
  <c r="B100" i="28"/>
  <c r="A100" i="28"/>
  <c r="E99" i="28"/>
  <c r="C99" i="28"/>
  <c r="B99" i="28"/>
  <c r="A99" i="28"/>
  <c r="B98" i="28"/>
  <c r="A98" i="28"/>
  <c r="B97" i="28"/>
  <c r="A97" i="28"/>
  <c r="B96" i="28"/>
  <c r="A96" i="28"/>
  <c r="B95" i="28"/>
  <c r="A95" i="28"/>
  <c r="B94" i="28"/>
  <c r="A94" i="28"/>
  <c r="B93" i="28"/>
  <c r="A93" i="28"/>
  <c r="B92" i="28"/>
  <c r="A92" i="28"/>
  <c r="B91" i="28"/>
  <c r="A91" i="28"/>
  <c r="B90" i="28"/>
  <c r="A90" i="28"/>
  <c r="E89" i="28"/>
  <c r="C89" i="28"/>
  <c r="B89" i="28"/>
  <c r="A89" i="28"/>
  <c r="E88" i="28"/>
  <c r="C88" i="28"/>
  <c r="B88" i="28"/>
  <c r="A88" i="28"/>
  <c r="E87" i="28"/>
  <c r="C87" i="28"/>
  <c r="B87" i="28"/>
  <c r="A87" i="28"/>
  <c r="E86" i="28"/>
  <c r="E90" i="28" s="1"/>
  <c r="C86" i="28"/>
  <c r="C90" i="28" s="1"/>
  <c r="B86" i="28"/>
  <c r="A86" i="28"/>
  <c r="B85" i="28"/>
  <c r="A85" i="28"/>
  <c r="E84" i="28"/>
  <c r="C84" i="28"/>
  <c r="B84" i="28"/>
  <c r="A84" i="28"/>
  <c r="E83" i="28"/>
  <c r="C83" i="28"/>
  <c r="B83" i="28"/>
  <c r="A83" i="28"/>
  <c r="E82" i="28"/>
  <c r="C82" i="28"/>
  <c r="B82" i="28"/>
  <c r="A82" i="28"/>
  <c r="E81" i="28"/>
  <c r="C81" i="28"/>
  <c r="B81" i="28"/>
  <c r="A81" i="28"/>
  <c r="E80" i="28"/>
  <c r="C80" i="28"/>
  <c r="B80" i="28"/>
  <c r="A80" i="28"/>
  <c r="E79" i="28"/>
  <c r="C79" i="28"/>
  <c r="B79" i="28"/>
  <c r="A79" i="28"/>
  <c r="E78" i="28"/>
  <c r="E85" i="28" s="1"/>
  <c r="E100" i="28" s="1"/>
  <c r="C78" i="28"/>
  <c r="C85" i="28" s="1"/>
  <c r="B78" i="28"/>
  <c r="A78" i="28"/>
  <c r="B77" i="28"/>
  <c r="A77" i="28"/>
  <c r="B76" i="28"/>
  <c r="A76" i="28"/>
  <c r="E75" i="28"/>
  <c r="C75" i="28"/>
  <c r="A75" i="28"/>
  <c r="E74" i="28"/>
  <c r="C74" i="28"/>
  <c r="A74" i="28"/>
  <c r="B73" i="28"/>
  <c r="A73" i="28"/>
  <c r="E72" i="28"/>
  <c r="C72" i="28"/>
  <c r="B72" i="28"/>
  <c r="A72" i="28"/>
  <c r="E71" i="28"/>
  <c r="C71" i="28"/>
  <c r="B71" i="28"/>
  <c r="A71" i="28"/>
  <c r="E70" i="28"/>
  <c r="C70" i="28"/>
  <c r="B70" i="28"/>
  <c r="A70" i="28"/>
  <c r="E69" i="28"/>
  <c r="C69" i="28"/>
  <c r="B69" i="28"/>
  <c r="A69" i="28"/>
  <c r="E68" i="28"/>
  <c r="C68" i="28"/>
  <c r="B68" i="28"/>
  <c r="A68" i="28"/>
  <c r="E67" i="28"/>
  <c r="C67" i="28"/>
  <c r="B67" i="28"/>
  <c r="A67" i="28"/>
  <c r="E66" i="28"/>
  <c r="C66" i="28"/>
  <c r="B66" i="28"/>
  <c r="A66" i="28"/>
  <c r="E65" i="28"/>
  <c r="C65" i="28"/>
  <c r="B65" i="28"/>
  <c r="A65" i="28"/>
  <c r="E64" i="28"/>
  <c r="C64" i="28"/>
  <c r="B64" i="28"/>
  <c r="A64" i="28"/>
  <c r="E63" i="28"/>
  <c r="C63" i="28"/>
  <c r="B63" i="28"/>
  <c r="A63" i="28"/>
  <c r="E62" i="28"/>
  <c r="C62" i="28"/>
  <c r="B62" i="28"/>
  <c r="A62" i="28"/>
  <c r="E61" i="28"/>
  <c r="C61" i="28"/>
  <c r="B61" i="28"/>
  <c r="A61" i="28"/>
  <c r="E60" i="28"/>
  <c r="C60" i="28"/>
  <c r="B60" i="28"/>
  <c r="A60" i="28"/>
  <c r="B59" i="28"/>
  <c r="A59" i="28"/>
  <c r="E58" i="28"/>
  <c r="C58" i="28"/>
  <c r="B58" i="28"/>
  <c r="A58" i="28"/>
  <c r="E57" i="28"/>
  <c r="C57" i="28"/>
  <c r="B57" i="28"/>
  <c r="A57" i="28"/>
  <c r="E56" i="28"/>
  <c r="C56" i="28"/>
  <c r="B56" i="28"/>
  <c r="A56" i="28"/>
  <c r="E55" i="28"/>
  <c r="C55" i="28"/>
  <c r="B55" i="28"/>
  <c r="A55" i="28"/>
  <c r="E54" i="28"/>
  <c r="C54" i="28"/>
  <c r="B54" i="28"/>
  <c r="A54" i="28"/>
  <c r="E53" i="28"/>
  <c r="C53" i="28"/>
  <c r="B53" i="28"/>
  <c r="A53" i="28"/>
  <c r="E52" i="28"/>
  <c r="C52" i="28"/>
  <c r="B52" i="28"/>
  <c r="A52" i="28"/>
  <c r="E51" i="28"/>
  <c r="E59" i="28" s="1"/>
  <c r="C51" i="28"/>
  <c r="C59" i="28" s="1"/>
  <c r="B51" i="28"/>
  <c r="A51" i="28"/>
  <c r="B50" i="28"/>
  <c r="A50" i="28"/>
  <c r="E49" i="28"/>
  <c r="C49" i="28"/>
  <c r="B49" i="28"/>
  <c r="A49" i="28"/>
  <c r="E48" i="28"/>
  <c r="C48" i="28"/>
  <c r="B48" i="28"/>
  <c r="A48" i="28"/>
  <c r="E47" i="28"/>
  <c r="C47" i="28"/>
  <c r="B47" i="28"/>
  <c r="A47" i="28"/>
  <c r="E46" i="28"/>
  <c r="C46" i="28"/>
  <c r="B46" i="28"/>
  <c r="A46" i="28"/>
  <c r="E45" i="28"/>
  <c r="C45" i="28"/>
  <c r="B45" i="28"/>
  <c r="A45" i="28"/>
  <c r="E44" i="28"/>
  <c r="C44" i="28"/>
  <c r="B44" i="28"/>
  <c r="A44" i="28"/>
  <c r="E43" i="28"/>
  <c r="C43" i="28"/>
  <c r="B43" i="28"/>
  <c r="A43" i="28"/>
  <c r="E42" i="28"/>
  <c r="C42" i="28"/>
  <c r="B42" i="28"/>
  <c r="A42" i="28"/>
  <c r="E41" i="28"/>
  <c r="C41" i="28"/>
  <c r="B41" i="28"/>
  <c r="A41" i="28"/>
  <c r="E40" i="28"/>
  <c r="C40" i="28"/>
  <c r="B40" i="28"/>
  <c r="A40" i="28"/>
  <c r="E39" i="28"/>
  <c r="C39" i="28"/>
  <c r="B39" i="28"/>
  <c r="A39" i="28"/>
  <c r="E38" i="28"/>
  <c r="C38" i="28"/>
  <c r="B38" i="28"/>
  <c r="A38" i="28"/>
  <c r="E37" i="28"/>
  <c r="C37" i="28"/>
  <c r="B37" i="28"/>
  <c r="A37" i="28"/>
  <c r="E36" i="28"/>
  <c r="C36" i="28"/>
  <c r="B36" i="28"/>
  <c r="A36" i="28"/>
  <c r="E35" i="28"/>
  <c r="C35" i="28"/>
  <c r="B35" i="28"/>
  <c r="A35" i="28"/>
  <c r="E34" i="28"/>
  <c r="C34" i="28"/>
  <c r="B34" i="28"/>
  <c r="A34" i="28"/>
  <c r="E33" i="28"/>
  <c r="C33" i="28"/>
  <c r="B33" i="28"/>
  <c r="A33" i="28"/>
  <c r="E32" i="28"/>
  <c r="C32" i="28"/>
  <c r="B32" i="28"/>
  <c r="A32" i="28"/>
  <c r="E31" i="28"/>
  <c r="C31" i="28"/>
  <c r="B31" i="28"/>
  <c r="A31" i="28"/>
  <c r="E30" i="28"/>
  <c r="C30" i="28"/>
  <c r="B30" i="28"/>
  <c r="A30" i="28"/>
  <c r="E29" i="28"/>
  <c r="C29" i="28"/>
  <c r="B29" i="28"/>
  <c r="A29" i="28"/>
  <c r="E28" i="28"/>
  <c r="C28" i="28"/>
  <c r="B28" i="28"/>
  <c r="A28" i="28"/>
  <c r="E27" i="28"/>
  <c r="C27" i="28"/>
  <c r="B27" i="28"/>
  <c r="A27" i="28"/>
  <c r="E26" i="28"/>
  <c r="E50" i="28" s="1"/>
  <c r="C26" i="28"/>
  <c r="C50" i="28" s="1"/>
  <c r="B26" i="28"/>
  <c r="A26" i="28"/>
  <c r="E25" i="28"/>
  <c r="C25" i="28"/>
  <c r="B25" i="28"/>
  <c r="A25" i="28"/>
  <c r="B24" i="28"/>
  <c r="A24" i="28"/>
  <c r="E23" i="28"/>
  <c r="C23" i="28"/>
  <c r="B23" i="28"/>
  <c r="A23" i="28"/>
  <c r="E22" i="28"/>
  <c r="E20" i="28" s="1"/>
  <c r="C22" i="28"/>
  <c r="B22" i="28"/>
  <c r="A22" i="28"/>
  <c r="E21" i="28"/>
  <c r="C21" i="28"/>
  <c r="B21" i="28"/>
  <c r="A21" i="28"/>
  <c r="C20" i="28"/>
  <c r="B20" i="28"/>
  <c r="A20" i="28"/>
  <c r="E19" i="28"/>
  <c r="C19" i="28"/>
  <c r="B19" i="28"/>
  <c r="A19" i="28"/>
  <c r="E18" i="28"/>
  <c r="C18" i="28"/>
  <c r="B18" i="28"/>
  <c r="A18" i="28"/>
  <c r="E17" i="28"/>
  <c r="C17" i="28"/>
  <c r="B17" i="28"/>
  <c r="A17" i="28"/>
  <c r="E16" i="28"/>
  <c r="C16" i="28"/>
  <c r="B16" i="28"/>
  <c r="A16" i="28"/>
  <c r="E15" i="28"/>
  <c r="C15" i="28"/>
  <c r="B15" i="28"/>
  <c r="A15" i="28"/>
  <c r="E14" i="28"/>
  <c r="C14" i="28"/>
  <c r="B14" i="28"/>
  <c r="A14" i="28"/>
  <c r="E13" i="28"/>
  <c r="C13" i="28"/>
  <c r="B13" i="28"/>
  <c r="A13" i="28"/>
  <c r="E12" i="28"/>
  <c r="C12" i="28"/>
  <c r="B12" i="28"/>
  <c r="A12" i="28"/>
  <c r="E11" i="28"/>
  <c r="C11" i="28"/>
  <c r="B11" i="28"/>
  <c r="A11" i="28"/>
  <c r="E10" i="28"/>
  <c r="C10" i="28"/>
  <c r="B10" i="28"/>
  <c r="A10" i="28"/>
  <c r="E9" i="28"/>
  <c r="C9" i="28"/>
  <c r="B9" i="28"/>
  <c r="A9" i="28"/>
  <c r="E8" i="28"/>
  <c r="C8" i="28"/>
  <c r="B8" i="28"/>
  <c r="A8" i="28"/>
  <c r="E7" i="28"/>
  <c r="C7" i="28"/>
  <c r="B7" i="28"/>
  <c r="A7" i="28"/>
  <c r="E6" i="28"/>
  <c r="C6" i="28"/>
  <c r="C24" i="28" s="1"/>
  <c r="B6" i="28"/>
  <c r="A6" i="28"/>
  <c r="B5" i="28"/>
  <c r="A5" i="28"/>
  <c r="A1" i="28"/>
  <c r="D27" i="2"/>
  <c r="D123" i="2"/>
  <c r="G19" i="5"/>
  <c r="G36" i="13"/>
  <c r="G28" i="13"/>
  <c r="G15" i="13"/>
  <c r="G39" i="13" s="1"/>
  <c r="G29" i="4"/>
  <c r="G16" i="4"/>
  <c r="G9" i="4"/>
  <c r="G7" i="4"/>
  <c r="G25" i="16"/>
  <c r="G18" i="16"/>
  <c r="G12" i="16"/>
  <c r="G23" i="15"/>
  <c r="G20" i="15"/>
  <c r="G8" i="15"/>
  <c r="G7" i="15" s="1"/>
  <c r="G36" i="11"/>
  <c r="G24" i="11"/>
  <c r="G21" i="11"/>
  <c r="G18" i="7"/>
  <c r="G13" i="7"/>
  <c r="G12" i="7" s="1"/>
  <c r="G21" i="7" s="1"/>
  <c r="G95" i="3"/>
  <c r="G104" i="3" s="1"/>
  <c r="G55" i="3"/>
  <c r="G39" i="3"/>
  <c r="G25" i="3"/>
  <c r="G13" i="3"/>
  <c r="G19" i="3" s="1"/>
  <c r="G123" i="2"/>
  <c r="G127" i="2" s="1"/>
  <c r="G91" i="2"/>
  <c r="G86" i="2"/>
  <c r="G101" i="2" s="1"/>
  <c r="G74" i="2"/>
  <c r="E73" i="28" s="1"/>
  <c r="G60" i="2"/>
  <c r="G45" i="2"/>
  <c r="G42" i="2"/>
  <c r="G34" i="2"/>
  <c r="G31" i="2"/>
  <c r="G27" i="2"/>
  <c r="G21" i="2"/>
  <c r="G7" i="2"/>
  <c r="G25" i="1"/>
  <c r="G13" i="1"/>
  <c r="G15" i="1" s="1"/>
  <c r="C100" i="28" l="1"/>
  <c r="E24" i="28"/>
  <c r="G25" i="2"/>
  <c r="E76" i="28"/>
  <c r="E137" i="28"/>
  <c r="E151" i="28"/>
  <c r="E193" i="28"/>
  <c r="E196" i="28" s="1"/>
  <c r="E226" i="28"/>
  <c r="E101" i="28"/>
  <c r="E123" i="28" s="1"/>
  <c r="E77" i="28"/>
  <c r="C194" i="28"/>
  <c r="C196" i="28"/>
  <c r="C227" i="28"/>
  <c r="G77" i="2"/>
  <c r="G78" i="2" s="1"/>
  <c r="G102" i="2" s="1"/>
  <c r="G128" i="2" s="1"/>
  <c r="G29" i="11"/>
  <c r="G37" i="11" s="1"/>
  <c r="G51" i="2"/>
  <c r="G27" i="16"/>
  <c r="G27" i="15"/>
  <c r="G22" i="4"/>
  <c r="G31" i="4" s="1"/>
  <c r="G74" i="3"/>
  <c r="G105" i="3" s="1"/>
  <c r="D47" i="26"/>
  <c r="E46" i="26"/>
  <c r="E47" i="26" s="1"/>
  <c r="C45" i="26"/>
  <c r="C44" i="26"/>
  <c r="C43" i="26"/>
  <c r="E42" i="26"/>
  <c r="G41" i="26"/>
  <c r="G42" i="26" s="1"/>
  <c r="G48" i="26" s="1"/>
  <c r="F41" i="26"/>
  <c r="F42" i="26" s="1"/>
  <c r="F48" i="26" s="1"/>
  <c r="C40" i="26"/>
  <c r="C39" i="26"/>
  <c r="C38" i="26"/>
  <c r="H37" i="26"/>
  <c r="C37" i="26" s="1"/>
  <c r="C36" i="26"/>
  <c r="C35" i="26"/>
  <c r="C34" i="26"/>
  <c r="C33" i="26"/>
  <c r="C32" i="26"/>
  <c r="C31" i="26"/>
  <c r="C30" i="26"/>
  <c r="C29" i="26"/>
  <c r="C28" i="26"/>
  <c r="D27" i="26"/>
  <c r="C27" i="26" s="1"/>
  <c r="C26" i="26"/>
  <c r="C24" i="26"/>
  <c r="C23" i="26"/>
  <c r="D22" i="26"/>
  <c r="C22" i="26" s="1"/>
  <c r="C21" i="26"/>
  <c r="C20" i="26"/>
  <c r="D19" i="26"/>
  <c r="C19" i="26" s="1"/>
  <c r="C18" i="26"/>
  <c r="C17" i="26"/>
  <c r="C16" i="26"/>
  <c r="C15" i="26"/>
  <c r="C14" i="26"/>
  <c r="C13" i="26"/>
  <c r="C12" i="26"/>
  <c r="C11" i="26"/>
  <c r="C10" i="26"/>
  <c r="C9" i="26"/>
  <c r="D8" i="26"/>
  <c r="C8" i="26" s="1"/>
  <c r="D66" i="25"/>
  <c r="C65" i="25"/>
  <c r="D62" i="25"/>
  <c r="C62" i="25" s="1"/>
  <c r="C61" i="25"/>
  <c r="C60" i="25"/>
  <c r="J59" i="25"/>
  <c r="G59" i="25"/>
  <c r="E59" i="25"/>
  <c r="D59" i="25"/>
  <c r="C58" i="25"/>
  <c r="C57" i="25"/>
  <c r="C56" i="25"/>
  <c r="C55" i="25"/>
  <c r="C54" i="25"/>
  <c r="O53" i="25"/>
  <c r="O67" i="25" s="1"/>
  <c r="D53" i="25"/>
  <c r="C52" i="25"/>
  <c r="C51" i="25"/>
  <c r="C50" i="25"/>
  <c r="N47" i="25"/>
  <c r="C47" i="25"/>
  <c r="N43" i="25"/>
  <c r="M43" i="25"/>
  <c r="L43" i="25"/>
  <c r="K43" i="25"/>
  <c r="J43" i="25"/>
  <c r="I43" i="25"/>
  <c r="H43" i="25"/>
  <c r="G43" i="25"/>
  <c r="F43" i="25"/>
  <c r="E43" i="25"/>
  <c r="D43" i="25"/>
  <c r="C42" i="25"/>
  <c r="C41" i="25"/>
  <c r="C40" i="25"/>
  <c r="C39" i="25"/>
  <c r="D38" i="25"/>
  <c r="C38" i="25" s="1"/>
  <c r="C37" i="25"/>
  <c r="M36" i="25"/>
  <c r="L36" i="25"/>
  <c r="F36" i="25"/>
  <c r="C35" i="25"/>
  <c r="C34" i="25"/>
  <c r="C33" i="25"/>
  <c r="C32" i="25"/>
  <c r="C31" i="25"/>
  <c r="C30" i="25"/>
  <c r="C29" i="25"/>
  <c r="J28" i="25"/>
  <c r="J36" i="25" s="1"/>
  <c r="I28" i="25"/>
  <c r="I36" i="25" s="1"/>
  <c r="G28" i="25"/>
  <c r="G36" i="25" s="1"/>
  <c r="E28" i="25"/>
  <c r="E36" i="25" s="1"/>
  <c r="D28" i="25"/>
  <c r="D36" i="25" s="1"/>
  <c r="K27" i="25"/>
  <c r="D27" i="25"/>
  <c r="C26" i="25"/>
  <c r="C25" i="25"/>
  <c r="N24" i="25"/>
  <c r="M24" i="25"/>
  <c r="L24" i="25"/>
  <c r="K24" i="25"/>
  <c r="J24" i="25"/>
  <c r="I24" i="25"/>
  <c r="H24" i="25"/>
  <c r="G24" i="25"/>
  <c r="F24" i="25"/>
  <c r="E24" i="25"/>
  <c r="D24" i="25"/>
  <c r="C23" i="25"/>
  <c r="C22" i="25"/>
  <c r="C21" i="25"/>
  <c r="C20" i="25"/>
  <c r="M19" i="25"/>
  <c r="L19" i="25"/>
  <c r="K19" i="25"/>
  <c r="J19" i="25"/>
  <c r="H19" i="25"/>
  <c r="D19" i="25"/>
  <c r="L17" i="25"/>
  <c r="K17" i="25"/>
  <c r="D17" i="25"/>
  <c r="C16" i="25"/>
  <c r="C15" i="25"/>
  <c r="C14" i="25"/>
  <c r="M13" i="25"/>
  <c r="L13" i="25"/>
  <c r="L18" i="25" s="1"/>
  <c r="K13" i="25"/>
  <c r="K18" i="25" s="1"/>
  <c r="J13" i="25"/>
  <c r="J18" i="25" s="1"/>
  <c r="I13" i="25"/>
  <c r="H13" i="25"/>
  <c r="H18" i="25" s="1"/>
  <c r="D13" i="25"/>
  <c r="C12" i="25"/>
  <c r="C11" i="25"/>
  <c r="C10" i="25"/>
  <c r="C9" i="25"/>
  <c r="C19" i="23"/>
  <c r="D19" i="23"/>
  <c r="E19" i="23"/>
  <c r="F19" i="23"/>
  <c r="G19" i="23"/>
  <c r="H19" i="23"/>
  <c r="I19" i="23"/>
  <c r="J19" i="23"/>
  <c r="K19" i="23"/>
  <c r="L19" i="23"/>
  <c r="M19" i="23"/>
  <c r="B19" i="23"/>
  <c r="N18" i="23"/>
  <c r="N19" i="23" s="1"/>
  <c r="C9" i="23"/>
  <c r="D9" i="23"/>
  <c r="E9" i="23"/>
  <c r="F9" i="23"/>
  <c r="G9" i="23"/>
  <c r="H9" i="23"/>
  <c r="I9" i="23"/>
  <c r="J9" i="23"/>
  <c r="K9" i="23"/>
  <c r="L9" i="23"/>
  <c r="M9" i="23"/>
  <c r="B9" i="23"/>
  <c r="N8" i="23"/>
  <c r="N9" i="23" s="1"/>
  <c r="C13" i="25" l="1"/>
  <c r="E174" i="28"/>
  <c r="E194" i="28" s="1"/>
  <c r="E227" i="28" s="1"/>
  <c r="E48" i="26"/>
  <c r="C47" i="26"/>
  <c r="C53" i="25"/>
  <c r="C24" i="25"/>
  <c r="C43" i="25"/>
  <c r="C27" i="25"/>
  <c r="C41" i="26"/>
  <c r="C46" i="26"/>
  <c r="D25" i="26"/>
  <c r="H42" i="26"/>
  <c r="H48" i="26" s="1"/>
  <c r="D18" i="25"/>
  <c r="F44" i="25"/>
  <c r="F67" i="25" s="1"/>
  <c r="H44" i="25"/>
  <c r="L44" i="25"/>
  <c r="L67" i="25" s="1"/>
  <c r="N44" i="25"/>
  <c r="N67" i="25" s="1"/>
  <c r="C19" i="25"/>
  <c r="E44" i="25"/>
  <c r="E67" i="25" s="1"/>
  <c r="G44" i="25"/>
  <c r="G67" i="25" s="1"/>
  <c r="K44" i="25"/>
  <c r="K67" i="25" s="1"/>
  <c r="M44" i="25"/>
  <c r="M67" i="25" s="1"/>
  <c r="C59" i="25"/>
  <c r="I44" i="25"/>
  <c r="I67" i="25" s="1"/>
  <c r="C36" i="25"/>
  <c r="D44" i="25"/>
  <c r="H67" i="25"/>
  <c r="J44" i="25"/>
  <c r="J67" i="25" s="1"/>
  <c r="C17" i="25"/>
  <c r="C18" i="25" s="1"/>
  <c r="C28" i="25"/>
  <c r="C66" i="25"/>
  <c r="E195" i="28" l="1"/>
  <c r="C25" i="26"/>
  <c r="D42" i="26"/>
  <c r="C44" i="25"/>
  <c r="C67" i="25" s="1"/>
  <c r="D67" i="25"/>
  <c r="C42" i="26" l="1"/>
  <c r="D48" i="26"/>
  <c r="C48" i="26" s="1"/>
  <c r="D8" i="13" l="1"/>
  <c r="C36" i="13"/>
  <c r="D28" i="13"/>
  <c r="D14" i="4"/>
  <c r="D9" i="4"/>
  <c r="D7" i="4"/>
  <c r="D22" i="4" s="1"/>
  <c r="D29" i="4"/>
  <c r="D23" i="15"/>
  <c r="D20" i="15"/>
  <c r="C8" i="15"/>
  <c r="C7" i="15" s="1"/>
  <c r="C27" i="15" s="1"/>
  <c r="D8" i="15"/>
  <c r="D7" i="15" s="1"/>
  <c r="D12" i="7"/>
  <c r="D95" i="3"/>
  <c r="D104" i="3" s="1"/>
  <c r="D67" i="3"/>
  <c r="D55" i="3"/>
  <c r="D32" i="3"/>
  <c r="D39" i="3" s="1"/>
  <c r="D25" i="3"/>
  <c r="D13" i="3"/>
  <c r="D19" i="3" s="1"/>
  <c r="D127" i="2"/>
  <c r="D91" i="2"/>
  <c r="D86" i="2"/>
  <c r="D62" i="2"/>
  <c r="D77" i="2" s="1"/>
  <c r="E60" i="2"/>
  <c r="D60" i="2"/>
  <c r="D45" i="2"/>
  <c r="D42" i="2"/>
  <c r="D34" i="2"/>
  <c r="D31" i="2"/>
  <c r="D21" i="2"/>
  <c r="D7" i="2"/>
  <c r="E19" i="5"/>
  <c r="C16" i="5"/>
  <c r="C14" i="5"/>
  <c r="C8" i="5"/>
  <c r="C53" i="2" s="1"/>
  <c r="E29" i="4"/>
  <c r="E16" i="4"/>
  <c r="E9" i="4"/>
  <c r="E91" i="2"/>
  <c r="E7" i="4"/>
  <c r="C24" i="4"/>
  <c r="C29" i="4" s="1"/>
  <c r="C16" i="4"/>
  <c r="C14" i="4"/>
  <c r="C81" i="2" s="1"/>
  <c r="C9" i="4"/>
  <c r="C80" i="2" s="1"/>
  <c r="C7" i="4"/>
  <c r="C79" i="2" s="1"/>
  <c r="C23" i="15"/>
  <c r="C10" i="3" s="1"/>
  <c r="C20" i="15"/>
  <c r="C9" i="3" s="1"/>
  <c r="C18" i="7"/>
  <c r="C13" i="7"/>
  <c r="C10" i="7"/>
  <c r="C31" i="3" s="1"/>
  <c r="A1" i="2"/>
  <c r="A1" i="3"/>
  <c r="E95" i="3"/>
  <c r="E104" i="3" s="1"/>
  <c r="E55" i="3"/>
  <c r="E39" i="3"/>
  <c r="E25" i="3"/>
  <c r="E13" i="3"/>
  <c r="E19" i="3" s="1"/>
  <c r="C92" i="3"/>
  <c r="C84" i="3"/>
  <c r="C79" i="3"/>
  <c r="C75" i="3"/>
  <c r="C72" i="3"/>
  <c r="C71" i="3"/>
  <c r="C70" i="3"/>
  <c r="C69" i="3"/>
  <c r="C68" i="3"/>
  <c r="C66" i="3"/>
  <c r="C65" i="3"/>
  <c r="C64" i="3"/>
  <c r="C63" i="3"/>
  <c r="C62" i="3"/>
  <c r="C60" i="3"/>
  <c r="C59" i="3"/>
  <c r="C58" i="3"/>
  <c r="C57" i="3"/>
  <c r="C56" i="3"/>
  <c r="C54" i="3"/>
  <c r="C53" i="3"/>
  <c r="C52" i="3"/>
  <c r="C51" i="3"/>
  <c r="C50" i="3"/>
  <c r="C48" i="3"/>
  <c r="C46" i="3"/>
  <c r="C45" i="3"/>
  <c r="C44" i="3"/>
  <c r="C43" i="3"/>
  <c r="C42" i="3"/>
  <c r="C41" i="3"/>
  <c r="C40" i="3"/>
  <c r="C38" i="3"/>
  <c r="C37" i="3"/>
  <c r="C36" i="3"/>
  <c r="C35" i="3"/>
  <c r="C34" i="3"/>
  <c r="C33" i="3"/>
  <c r="C30" i="3"/>
  <c r="C29" i="3"/>
  <c r="C26" i="3"/>
  <c r="C24" i="3"/>
  <c r="C23" i="3"/>
  <c r="C22" i="3"/>
  <c r="C21" i="3"/>
  <c r="C20" i="3"/>
  <c r="C17" i="3"/>
  <c r="C16" i="3"/>
  <c r="C15" i="3"/>
  <c r="C14" i="3"/>
  <c r="C12" i="3"/>
  <c r="C11" i="3"/>
  <c r="C8" i="3"/>
  <c r="E123" i="2"/>
  <c r="E127" i="2" s="1"/>
  <c r="E74" i="2"/>
  <c r="E86" i="2"/>
  <c r="E45" i="2"/>
  <c r="E42" i="2"/>
  <c r="E34" i="2"/>
  <c r="E31" i="2"/>
  <c r="E27" i="2"/>
  <c r="E7" i="2"/>
  <c r="E21" i="2"/>
  <c r="C120" i="2"/>
  <c r="C107" i="2"/>
  <c r="C103" i="2"/>
  <c r="C100" i="2"/>
  <c r="C90" i="2"/>
  <c r="C89" i="2"/>
  <c r="C88" i="2"/>
  <c r="C84" i="2"/>
  <c r="C83" i="2"/>
  <c r="C82" i="2"/>
  <c r="C76" i="2"/>
  <c r="C75" i="2"/>
  <c r="C71" i="2"/>
  <c r="C70" i="2"/>
  <c r="C69" i="2"/>
  <c r="C68" i="2"/>
  <c r="C66" i="2"/>
  <c r="C65" i="2"/>
  <c r="C64" i="2"/>
  <c r="C63" i="2"/>
  <c r="C62" i="2"/>
  <c r="C61" i="2"/>
  <c r="C59" i="2"/>
  <c r="C58" i="2"/>
  <c r="C57" i="2"/>
  <c r="C56" i="2"/>
  <c r="C55" i="2"/>
  <c r="C54" i="2"/>
  <c r="C52" i="2"/>
  <c r="C45" i="2"/>
  <c r="C42" i="2"/>
  <c r="C34" i="2"/>
  <c r="C31" i="2"/>
  <c r="C27" i="2"/>
  <c r="C21" i="2"/>
  <c r="C7" i="2"/>
  <c r="B22" i="22"/>
  <c r="C22" i="22"/>
  <c r="D22" i="22"/>
  <c r="E22" i="22"/>
  <c r="A22" i="22"/>
  <c r="E77" i="2" l="1"/>
  <c r="C73" i="28"/>
  <c r="C76" i="28" s="1"/>
  <c r="D31" i="4"/>
  <c r="E101" i="2"/>
  <c r="E74" i="3"/>
  <c r="E105" i="3" s="1"/>
  <c r="C12" i="7"/>
  <c r="E22" i="4"/>
  <c r="E31" i="4" s="1"/>
  <c r="D27" i="15"/>
  <c r="D74" i="3"/>
  <c r="D105" i="3"/>
  <c r="D25" i="2"/>
  <c r="C21" i="7"/>
  <c r="C95" i="3"/>
  <c r="C104" i="3" s="1"/>
  <c r="D51" i="2"/>
  <c r="D78" i="2" s="1"/>
  <c r="D101" i="2"/>
  <c r="E25" i="2"/>
  <c r="C73" i="3"/>
  <c r="C67" i="3"/>
  <c r="C19" i="5"/>
  <c r="C87" i="2"/>
  <c r="C91" i="2" s="1"/>
  <c r="C21" i="4"/>
  <c r="C85" i="2" s="1"/>
  <c r="C86" i="2" s="1"/>
  <c r="C25" i="3"/>
  <c r="C61" i="3"/>
  <c r="C7" i="3"/>
  <c r="C13" i="3" s="1"/>
  <c r="C19" i="3" s="1"/>
  <c r="C32" i="3"/>
  <c r="C39" i="3" s="1"/>
  <c r="C25" i="2"/>
  <c r="C51" i="2"/>
  <c r="C123" i="2"/>
  <c r="C127" i="2" s="1"/>
  <c r="E51" i="2"/>
  <c r="E78" i="2" s="1"/>
  <c r="C77" i="2"/>
  <c r="C60" i="2"/>
  <c r="A36" i="22"/>
  <c r="A35" i="22"/>
  <c r="A16" i="5"/>
  <c r="A14" i="5"/>
  <c r="A13" i="5"/>
  <c r="A12" i="5"/>
  <c r="B12" i="5"/>
  <c r="A11" i="5"/>
  <c r="B11" i="5"/>
  <c r="B10" i="5"/>
  <c r="A8" i="5"/>
  <c r="B8" i="5"/>
  <c r="B7" i="5"/>
  <c r="A10" i="5"/>
  <c r="A7" i="5"/>
  <c r="D8" i="5"/>
  <c r="C101" i="28" l="1"/>
  <c r="C123" i="28" s="1"/>
  <c r="C77" i="28"/>
  <c r="C195" i="28" s="1"/>
  <c r="D102" i="2"/>
  <c r="D128" i="2" s="1"/>
  <c r="C101" i="2"/>
  <c r="E102" i="2"/>
  <c r="E128" i="2" s="1"/>
  <c r="C22" i="4"/>
  <c r="C31" i="4" s="1"/>
  <c r="C78" i="2"/>
  <c r="C35" i="22"/>
  <c r="D35" i="22"/>
  <c r="B34" i="22"/>
  <c r="A34" i="22"/>
  <c r="C33" i="22"/>
  <c r="D33" i="22"/>
  <c r="A32" i="22"/>
  <c r="A31" i="22"/>
  <c r="C24" i="22"/>
  <c r="C30" i="22" s="1"/>
  <c r="D24" i="22"/>
  <c r="D30" i="22" s="1"/>
  <c r="D36" i="22" s="1"/>
  <c r="A29" i="22"/>
  <c r="A28" i="22"/>
  <c r="A27" i="22"/>
  <c r="A26" i="22"/>
  <c r="A25" i="22"/>
  <c r="A24" i="22"/>
  <c r="A23" i="22"/>
  <c r="B25" i="16"/>
  <c r="A25" i="16"/>
  <c r="D12" i="16"/>
  <c r="E12" i="16"/>
  <c r="C12" i="16"/>
  <c r="C18" i="16"/>
  <c r="C25" i="16"/>
  <c r="C27" i="16" s="1"/>
  <c r="E25" i="16"/>
  <c r="D25" i="16"/>
  <c r="A21" i="16"/>
  <c r="B21" i="16"/>
  <c r="A22" i="16"/>
  <c r="B22" i="16"/>
  <c r="A23" i="16"/>
  <c r="B23" i="16"/>
  <c r="A24" i="16"/>
  <c r="B24" i="16"/>
  <c r="B20" i="16"/>
  <c r="A20" i="16"/>
  <c r="B18" i="16"/>
  <c r="A18" i="16"/>
  <c r="A14" i="16"/>
  <c r="B14" i="16"/>
  <c r="A15" i="16"/>
  <c r="B15" i="16"/>
  <c r="A16" i="16"/>
  <c r="B16" i="16"/>
  <c r="A17" i="16"/>
  <c r="B17" i="16"/>
  <c r="B13" i="16"/>
  <c r="A13" i="16"/>
  <c r="B12" i="16"/>
  <c r="A12" i="16"/>
  <c r="A8" i="16"/>
  <c r="B8" i="16"/>
  <c r="A9" i="16"/>
  <c r="B9" i="16"/>
  <c r="A10" i="16"/>
  <c r="B10" i="16"/>
  <c r="A11" i="16"/>
  <c r="B11" i="16"/>
  <c r="B6" i="16"/>
  <c r="B7" i="16"/>
  <c r="A7" i="16"/>
  <c r="A20" i="15"/>
  <c r="B27" i="15"/>
  <c r="A27" i="15"/>
  <c r="B25" i="15"/>
  <c r="B26" i="15"/>
  <c r="B23" i="15"/>
  <c r="B20" i="15"/>
  <c r="B19" i="15"/>
  <c r="A26" i="15"/>
  <c r="A25" i="15"/>
  <c r="A23" i="15"/>
  <c r="A19" i="15"/>
  <c r="B7" i="15"/>
  <c r="A7" i="15"/>
  <c r="B36" i="11"/>
  <c r="A36" i="11"/>
  <c r="E36" i="11"/>
  <c r="D36" i="11"/>
  <c r="C36" i="11"/>
  <c r="A32" i="11"/>
  <c r="B32" i="11"/>
  <c r="A33" i="11"/>
  <c r="B33" i="11"/>
  <c r="A34" i="11"/>
  <c r="B34" i="11"/>
  <c r="A35" i="11"/>
  <c r="B35" i="11"/>
  <c r="B31" i="11"/>
  <c r="A31" i="11"/>
  <c r="B29" i="11"/>
  <c r="A29" i="11"/>
  <c r="D24" i="11"/>
  <c r="D29" i="11" s="1"/>
  <c r="E24" i="11"/>
  <c r="C24" i="11"/>
  <c r="C49" i="3" s="1"/>
  <c r="E21" i="11"/>
  <c r="C21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B14" i="11"/>
  <c r="A14" i="11"/>
  <c r="D12" i="11"/>
  <c r="E12" i="11"/>
  <c r="C12" i="11"/>
  <c r="A8" i="11"/>
  <c r="B8" i="11"/>
  <c r="A9" i="11"/>
  <c r="B9" i="11"/>
  <c r="A10" i="11"/>
  <c r="B10" i="11"/>
  <c r="A11" i="11"/>
  <c r="B11" i="11"/>
  <c r="B7" i="11"/>
  <c r="A7" i="11"/>
  <c r="E13" i="7"/>
  <c r="B21" i="7"/>
  <c r="A21" i="7"/>
  <c r="A20" i="22"/>
  <c r="A19" i="22"/>
  <c r="A18" i="22"/>
  <c r="C19" i="22"/>
  <c r="D19" i="22"/>
  <c r="C17" i="22"/>
  <c r="D17" i="22"/>
  <c r="A16" i="22"/>
  <c r="A15" i="22"/>
  <c r="B7" i="22"/>
  <c r="E29" i="11" l="1"/>
  <c r="C29" i="11"/>
  <c r="C47" i="3"/>
  <c r="C55" i="3" s="1"/>
  <c r="C102" i="2"/>
  <c r="C128" i="2" s="1"/>
  <c r="C36" i="22"/>
  <c r="A13" i="22"/>
  <c r="A12" i="22"/>
  <c r="A11" i="22"/>
  <c r="A10" i="22"/>
  <c r="A9" i="22"/>
  <c r="A8" i="22"/>
  <c r="A7" i="22"/>
  <c r="A6" i="22"/>
  <c r="A1" i="13"/>
  <c r="E36" i="13"/>
  <c r="B36" i="13"/>
  <c r="A38" i="13"/>
  <c r="A37" i="13"/>
  <c r="D15" i="13"/>
  <c r="E15" i="13"/>
  <c r="E28" i="13"/>
  <c r="A36" i="13"/>
  <c r="B28" i="13"/>
  <c r="A28" i="13"/>
  <c r="A27" i="13"/>
  <c r="B27" i="13"/>
  <c r="A24" i="13"/>
  <c r="B24" i="13"/>
  <c r="A25" i="13"/>
  <c r="B25" i="13"/>
  <c r="A26" i="13"/>
  <c r="B26" i="13"/>
  <c r="B23" i="13"/>
  <c r="A23" i="13"/>
  <c r="B15" i="13"/>
  <c r="A15" i="13"/>
  <c r="A8" i="13"/>
  <c r="B8" i="13"/>
  <c r="A9" i="13"/>
  <c r="B9" i="13"/>
  <c r="A10" i="13"/>
  <c r="B10" i="13"/>
  <c r="A11" i="13"/>
  <c r="B11" i="13"/>
  <c r="A12" i="13"/>
  <c r="B12" i="13"/>
  <c r="A13" i="13"/>
  <c r="B13" i="13"/>
  <c r="A14" i="13"/>
  <c r="B14" i="13"/>
  <c r="B7" i="13"/>
  <c r="A7" i="13"/>
  <c r="B29" i="4"/>
  <c r="A29" i="4"/>
  <c r="B22" i="4"/>
  <c r="B26" i="4"/>
  <c r="B27" i="4"/>
  <c r="B28" i="4"/>
  <c r="B24" i="4"/>
  <c r="A27" i="4"/>
  <c r="A28" i="4"/>
  <c r="A26" i="4"/>
  <c r="A24" i="4"/>
  <c r="A22" i="4"/>
  <c r="A20" i="4"/>
  <c r="B20" i="4"/>
  <c r="A21" i="4"/>
  <c r="B21" i="4"/>
  <c r="B19" i="4"/>
  <c r="A19" i="4"/>
  <c r="B16" i="4"/>
  <c r="A16" i="4"/>
  <c r="B14" i="4"/>
  <c r="A14" i="4"/>
  <c r="B9" i="4"/>
  <c r="A9" i="4"/>
  <c r="B7" i="4"/>
  <c r="A7" i="4"/>
  <c r="B6" i="5"/>
  <c r="C6" i="5"/>
  <c r="D6" i="5"/>
  <c r="E6" i="5"/>
  <c r="A6" i="5"/>
  <c r="B6" i="13"/>
  <c r="C6" i="13"/>
  <c r="D6" i="13"/>
  <c r="E6" i="13"/>
  <c r="A6" i="13"/>
  <c r="B6" i="4"/>
  <c r="A6" i="4"/>
  <c r="A6" i="16"/>
  <c r="B6" i="15"/>
  <c r="A6" i="15"/>
  <c r="B6" i="11"/>
  <c r="A6" i="11"/>
  <c r="B6" i="7"/>
  <c r="A6" i="7"/>
  <c r="B6" i="3"/>
  <c r="A6" i="3"/>
  <c r="B6" i="2"/>
  <c r="A6" i="2"/>
  <c r="B20" i="7"/>
  <c r="B18" i="7"/>
  <c r="B17" i="7"/>
  <c r="B16" i="7"/>
  <c r="B15" i="7"/>
  <c r="B13" i="7"/>
  <c r="B12" i="7"/>
  <c r="A10" i="7"/>
  <c r="B10" i="7"/>
  <c r="A9" i="7"/>
  <c r="B9" i="7"/>
  <c r="B8" i="7"/>
  <c r="B7" i="7"/>
  <c r="A20" i="7"/>
  <c r="A18" i="7"/>
  <c r="A17" i="7"/>
  <c r="A16" i="7"/>
  <c r="A15" i="7"/>
  <c r="A13" i="7"/>
  <c r="A12" i="7"/>
  <c r="A8" i="7"/>
  <c r="A7" i="7"/>
  <c r="C74" i="3" l="1"/>
  <c r="C105" i="3"/>
  <c r="E20" i="15"/>
  <c r="A1" i="22" l="1"/>
  <c r="A1" i="17"/>
  <c r="A1" i="5"/>
  <c r="A1" i="4"/>
  <c r="A1" i="16"/>
  <c r="A1" i="15"/>
  <c r="A1" i="11"/>
  <c r="A1" i="7"/>
  <c r="B25" i="17"/>
  <c r="B22" i="17"/>
  <c r="B18" i="17"/>
  <c r="B10" i="17"/>
  <c r="E34" i="22"/>
  <c r="E35" i="22" s="1"/>
  <c r="B26" i="17" l="1"/>
  <c r="C8" i="21" l="1"/>
  <c r="C7" i="21"/>
  <c r="E18" i="7" l="1"/>
  <c r="B25" i="22"/>
  <c r="E8" i="15"/>
  <c r="E7" i="15" s="1"/>
  <c r="B35" i="22"/>
  <c r="E25" i="22" l="1"/>
  <c r="B11" i="22"/>
  <c r="E14" i="1"/>
  <c r="E39" i="13"/>
  <c r="D18" i="16"/>
  <c r="D12" i="1"/>
  <c r="E6" i="1"/>
  <c r="C9" i="21"/>
  <c r="E18" i="16"/>
  <c r="E23" i="15"/>
  <c r="E11" i="1"/>
  <c r="E12" i="1"/>
  <c r="C12" i="1"/>
  <c r="C6" i="1"/>
  <c r="B18" i="22"/>
  <c r="E7" i="22"/>
  <c r="D10" i="22"/>
  <c r="D9" i="21"/>
  <c r="B27" i="22" l="1"/>
  <c r="E27" i="22" s="1"/>
  <c r="E21" i="1"/>
  <c r="B29" i="22"/>
  <c r="E20" i="1"/>
  <c r="B31" i="22"/>
  <c r="E19" i="1"/>
  <c r="B28" i="22"/>
  <c r="E28" i="22" s="1"/>
  <c r="E18" i="22"/>
  <c r="E19" i="22" s="1"/>
  <c r="B19" i="22"/>
  <c r="D14" i="22"/>
  <c r="D20" i="22" s="1"/>
  <c r="B10" i="22"/>
  <c r="E11" i="22"/>
  <c r="E13" i="22"/>
  <c r="E9" i="1"/>
  <c r="C8" i="1"/>
  <c r="E12" i="22"/>
  <c r="C17" i="1"/>
  <c r="C14" i="1"/>
  <c r="D21" i="7"/>
  <c r="E12" i="7"/>
  <c r="E21" i="7" s="1"/>
  <c r="B16" i="22"/>
  <c r="E16" i="22" s="1"/>
  <c r="C39" i="13"/>
  <c r="D39" i="13"/>
  <c r="D27" i="16"/>
  <c r="C37" i="11"/>
  <c r="D19" i="5"/>
  <c r="E27" i="15"/>
  <c r="D37" i="11"/>
  <c r="E37" i="11"/>
  <c r="C24" i="1"/>
  <c r="C5" i="1"/>
  <c r="B15" i="22"/>
  <c r="C7" i="1"/>
  <c r="B8" i="22"/>
  <c r="E8" i="22" s="1"/>
  <c r="C21" i="1"/>
  <c r="C22" i="1"/>
  <c r="C20" i="1"/>
  <c r="D22" i="1"/>
  <c r="D20" i="1"/>
  <c r="C19" i="1"/>
  <c r="E10" i="1"/>
  <c r="C11" i="1"/>
  <c r="E31" i="22" l="1"/>
  <c r="E16" i="1"/>
  <c r="B23" i="22"/>
  <c r="E22" i="1"/>
  <c r="B32" i="22"/>
  <c r="B33" i="22" s="1"/>
  <c r="E5" i="1"/>
  <c r="B6" i="22"/>
  <c r="E6" i="22" s="1"/>
  <c r="B9" i="22"/>
  <c r="E9" i="22" s="1"/>
  <c r="E15" i="22"/>
  <c r="E17" i="22" s="1"/>
  <c r="B17" i="22"/>
  <c r="E8" i="1"/>
  <c r="D13" i="1"/>
  <c r="D15" i="1" s="1"/>
  <c r="E27" i="16"/>
  <c r="E7" i="1"/>
  <c r="C18" i="1"/>
  <c r="E24" i="1"/>
  <c r="C16" i="1"/>
  <c r="C10" i="1"/>
  <c r="C13" i="1" s="1"/>
  <c r="C15" i="1" s="1"/>
  <c r="E23" i="22" l="1"/>
  <c r="E18" i="1"/>
  <c r="B26" i="22"/>
  <c r="E33" i="22"/>
  <c r="C14" i="22"/>
  <c r="C20" i="22" s="1"/>
  <c r="E10" i="22"/>
  <c r="E14" i="22" s="1"/>
  <c r="D23" i="1"/>
  <c r="D25" i="1" s="1"/>
  <c r="B14" i="22"/>
  <c r="B20" i="22" s="1"/>
  <c r="E13" i="1"/>
  <c r="E15" i="1" s="1"/>
  <c r="E17" i="1"/>
  <c r="C23" i="1"/>
  <c r="C25" i="1" s="1"/>
  <c r="E23" i="1" l="1"/>
  <c r="E25" i="1" s="1"/>
  <c r="E24" i="22"/>
  <c r="E30" i="22" s="1"/>
  <c r="E36" i="22" s="1"/>
  <c r="B24" i="22"/>
  <c r="B30" i="22" s="1"/>
  <c r="B36" i="22" s="1"/>
  <c r="E20" i="22"/>
</calcChain>
</file>

<file path=xl/sharedStrings.xml><?xml version="1.0" encoding="utf-8"?>
<sst xmlns="http://schemas.openxmlformats.org/spreadsheetml/2006/main" count="990" uniqueCount="677">
  <si>
    <t>Sorszám</t>
  </si>
  <si>
    <t>Összesen:</t>
  </si>
  <si>
    <t xml:space="preserve">Bevételi jogcím </t>
  </si>
  <si>
    <t>Építményadó</t>
  </si>
  <si>
    <t>KÖTELEZŐ FELADAT</t>
  </si>
  <si>
    <t>ÖNKÉNT VÁLLALT FELADAT</t>
  </si>
  <si>
    <t>ÖSSZESEN</t>
  </si>
  <si>
    <t xml:space="preserve"> költségvetés bevételeinek és kiadásainak megbontása - kötelező, önként vállalt, állami feladatok szerint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</si>
  <si>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</si>
  <si>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</si>
  <si>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</si>
  <si>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</si>
  <si>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települési támogatás [Szoctv. 45. §],</t>
  </si>
  <si>
    <t>K43</t>
  </si>
  <si>
    <t>Pénzbeli kárpótlások, kártérítések</t>
  </si>
  <si>
    <t xml:space="preserve">ebből:  az egyéb pénzbeli és természetbeni gyermekvédelmi támogatások </t>
  </si>
  <si>
    <t>K41</t>
  </si>
  <si>
    <t>Társadalombiztosítási ellátások</t>
  </si>
  <si>
    <t>2.</t>
  </si>
  <si>
    <t>1.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</si>
  <si>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</si>
  <si>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</si>
  <si>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</si>
  <si>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</si>
  <si>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</si>
  <si>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</si>
  <si>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</si>
  <si>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</si>
  <si>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</si>
  <si>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</si>
  <si>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</si>
  <si>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</si>
  <si>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KIADÁSOK</t>
  </si>
  <si>
    <t>KÖLTSÉGVETÉSI KIADÁSOK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</si>
  <si>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</si>
  <si>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</si>
  <si>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</si>
  <si>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</si>
  <si>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</si>
  <si>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</si>
  <si>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</si>
  <si>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</si>
  <si>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</si>
  <si>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</si>
  <si>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</si>
  <si>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</si>
  <si>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</si>
  <si>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</si>
  <si>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</si>
  <si>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</si>
  <si>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</si>
  <si>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</si>
  <si>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</si>
  <si>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Beruházások és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</si>
  <si>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</si>
  <si>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</si>
  <si>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</si>
  <si>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</si>
  <si>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</si>
  <si>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</si>
  <si>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</si>
  <si>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</si>
  <si>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K513</t>
  </si>
  <si>
    <t>Nemzetközi kötelezettségek</t>
  </si>
  <si>
    <t>Elvonások és befizetések</t>
  </si>
  <si>
    <t>Kamattámogatások</t>
  </si>
  <si>
    <t>Egyéb működési célú kiadások</t>
  </si>
  <si>
    <t>K5</t>
  </si>
  <si>
    <t>Működési támogatás védőnői szolgálat részére</t>
  </si>
  <si>
    <t>Működési támogatás óvoda működésre</t>
  </si>
  <si>
    <t>Balaton Riviéra támogatása</t>
  </si>
  <si>
    <t>Katolikus Egyház támogatása</t>
  </si>
  <si>
    <t>Református Egyház támogatása</t>
  </si>
  <si>
    <t>B2</t>
  </si>
  <si>
    <t>Működési célú támogatás közös hivatal működésére</t>
  </si>
  <si>
    <t>Ft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</si>
  <si>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</si>
  <si>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</si>
  <si>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</si>
  <si>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</si>
  <si>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</si>
  <si>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</si>
  <si>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</si>
  <si>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</si>
  <si>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</si>
  <si>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</si>
  <si>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</si>
  <si>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</si>
  <si>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</si>
  <si>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</si>
  <si>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</si>
  <si>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</si>
  <si>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</si>
  <si>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</si>
  <si>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</si>
  <si>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</si>
  <si>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</si>
  <si>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</si>
  <si>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MŰKÖDÉSI KÖLTSÉGVETÉS ELŐIRÁNYZAT CSOPORT</t>
  </si>
  <si>
    <t>FELHALMOZÁSI KÖLTSÉGVETÉS ELŐIRÁNYZAT CSOPORT</t>
  </si>
  <si>
    <t>költségvetési egyenleg MŰKÖDÉSI</t>
  </si>
  <si>
    <t>költségvetési egyenleg FELHALMOZÁSI</t>
  </si>
  <si>
    <t>Önkormányzat költségvetési mérlege közgazdasági tagolásban</t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</si>
  <si>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</si>
  <si>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</si>
  <si>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</si>
  <si>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</si>
  <si>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</si>
  <si>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</si>
  <si>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</si>
  <si>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</si>
  <si>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</si>
  <si>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</si>
  <si>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</si>
  <si>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</si>
  <si>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</si>
  <si>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</si>
  <si>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</si>
  <si>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</si>
  <si>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</si>
  <si>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</si>
  <si>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</si>
  <si>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</si>
  <si>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</si>
  <si>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</si>
  <si>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</si>
  <si>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</si>
  <si>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</si>
  <si>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</si>
  <si>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</si>
  <si>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</si>
  <si>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</si>
  <si>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</si>
  <si>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</si>
  <si>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</si>
  <si>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</si>
  <si>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</si>
  <si>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</si>
  <si>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</si>
  <si>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</si>
  <si>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</si>
  <si>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</si>
  <si>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</si>
  <si>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</si>
  <si>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</si>
  <si>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</si>
  <si>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</si>
  <si>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</si>
  <si>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</si>
  <si>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</si>
  <si>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</si>
  <si>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</si>
  <si>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</si>
  <si>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</si>
  <si>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Elvonások és befizetések bevételei</t>
  </si>
  <si>
    <t>Egyéb működési célú támogatások bevételei államháztartáson belülről</t>
  </si>
  <si>
    <t>B21</t>
  </si>
  <si>
    <t>Felhalmozási célú önkormányzati támogatások</t>
  </si>
  <si>
    <t>B22</t>
  </si>
  <si>
    <t>B23</t>
  </si>
  <si>
    <t>B24</t>
  </si>
  <si>
    <t>B25</t>
  </si>
  <si>
    <t>Ellátottak pénzbeli juttatásai</t>
  </si>
  <si>
    <t>Tulajdonosi bevételek</t>
  </si>
  <si>
    <t>B411</t>
  </si>
  <si>
    <t>napelemes lámpák</t>
  </si>
  <si>
    <t>2. melléklet a</t>
  </si>
  <si>
    <t>adott közvetett támogatások, kedvezmények Ft-ban</t>
  </si>
  <si>
    <t>informatikai eszköz beszerzés</t>
  </si>
  <si>
    <t>rendezési terv</t>
  </si>
  <si>
    <t>Megnevezés</t>
  </si>
  <si>
    <t>K11</t>
  </si>
  <si>
    <t>K1101</t>
  </si>
  <si>
    <t>K1102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</si>
  <si>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</si>
  <si>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</si>
  <si>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</si>
  <si>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</si>
  <si>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</si>
  <si>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</si>
  <si>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</si>
  <si>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</si>
  <si>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</si>
  <si>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</si>
  <si>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</si>
  <si>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</si>
  <si>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</si>
  <si>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K1</t>
  </si>
  <si>
    <t>K2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</si>
  <si>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</si>
  <si>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</si>
  <si>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</si>
  <si>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</si>
  <si>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</si>
  <si>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</si>
  <si>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</si>
  <si>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</si>
  <si>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</si>
  <si>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</si>
  <si>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</si>
  <si>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</si>
  <si>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</si>
  <si>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</si>
  <si>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</si>
  <si>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</si>
  <si>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</si>
  <si>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</si>
  <si>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</si>
  <si>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</si>
  <si>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</si>
  <si>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</si>
  <si>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</si>
  <si>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</si>
  <si>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K3</t>
  </si>
  <si>
    <t>K1-K5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</si>
  <si>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</si>
  <si>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</si>
  <si>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</si>
  <si>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</si>
  <si>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</si>
  <si>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</si>
  <si>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</si>
  <si>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</si>
  <si>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</si>
  <si>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</si>
  <si>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</si>
  <si>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</si>
  <si>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</si>
  <si>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</si>
  <si>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</si>
  <si>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</si>
  <si>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</t>
  </si>
  <si>
    <t>K84</t>
  </si>
  <si>
    <t>K85</t>
  </si>
  <si>
    <t>K86</t>
  </si>
  <si>
    <t>K87</t>
  </si>
  <si>
    <t>K88</t>
  </si>
  <si>
    <t>K6-K8</t>
  </si>
  <si>
    <t>K9111</t>
  </si>
  <si>
    <t>K9112</t>
  </si>
  <si>
    <t>K911</t>
  </si>
  <si>
    <t>K9113</t>
  </si>
  <si>
    <t>K91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</si>
  <si>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</si>
  <si>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</si>
  <si>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</si>
  <si>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</si>
  <si>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</si>
  <si>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</si>
  <si>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</si>
  <si>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</si>
  <si>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</si>
  <si>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</si>
  <si>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</si>
  <si>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K92</t>
  </si>
  <si>
    <t>K93</t>
  </si>
  <si>
    <t>K9</t>
  </si>
  <si>
    <t>K1-K9</t>
  </si>
  <si>
    <t>Foglalkoztatottak személyi juttatásai</t>
  </si>
  <si>
    <t>Törvény szerinti illetmények, munkabérek</t>
  </si>
  <si>
    <t>Normatív jutalmak</t>
  </si>
  <si>
    <t>Végkielégítés</t>
  </si>
  <si>
    <t>K1103</t>
  </si>
  <si>
    <t>K1104</t>
  </si>
  <si>
    <t>Rovat-kód</t>
  </si>
  <si>
    <t>Céljuttatás, projektprémium</t>
  </si>
  <si>
    <t>Készenléti, ügyeleti, helyettesítési díj, túlóra, túlszolgálat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</si>
  <si>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</si>
  <si>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</si>
  <si>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</si>
  <si>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</si>
  <si>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</si>
  <si>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</si>
  <si>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</si>
  <si>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</si>
  <si>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Külső személyi juttatások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</si>
  <si>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</si>
  <si>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</si>
  <si>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</si>
  <si>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Személyi juttatások</t>
  </si>
  <si>
    <t>Munkaadókat terhelő járulékok és szociális hozzájárulási adó</t>
  </si>
  <si>
    <t>K1-K8</t>
  </si>
  <si>
    <t>B1</t>
  </si>
  <si>
    <t>B3</t>
  </si>
  <si>
    <t>B1-B7</t>
  </si>
  <si>
    <t>B8</t>
  </si>
  <si>
    <t>B1-B8</t>
  </si>
  <si>
    <t>Dologi kiadások</t>
  </si>
  <si>
    <t>Beruházási kiadások</t>
  </si>
  <si>
    <t>Felújítások</t>
  </si>
  <si>
    <t>Egyéb felhalmozási célú kiadások</t>
  </si>
  <si>
    <t>Költségvetési kiadások</t>
  </si>
  <si>
    <t>Finanszírozási kiadások</t>
  </si>
  <si>
    <t>KIADÁSOK ÖSSZESEN</t>
  </si>
  <si>
    <t>Működési célú támogatások államháztartáson belülről</t>
  </si>
  <si>
    <t>Felhalmozási célú átvett pénzeszközök</t>
  </si>
  <si>
    <t>Költségvetési bevételek</t>
  </si>
  <si>
    <t>Finanszírozási bevételek</t>
  </si>
  <si>
    <t>BEVÉTELEK ÖSSZESEN</t>
  </si>
  <si>
    <t>Készletbeszerzés</t>
  </si>
  <si>
    <t>Szakmai anyagok beszerzése</t>
  </si>
  <si>
    <t>Üzemeltetési anyagok beszerzése</t>
  </si>
  <si>
    <t>Árubeszerzés</t>
  </si>
  <si>
    <t>Kommunikációs szolgáltatások</t>
  </si>
  <si>
    <t>Informatikai szolgáltatások igénybevétele</t>
  </si>
  <si>
    <t>Egyéb kommunikációs szolgáltatások</t>
  </si>
  <si>
    <t>Szolgáltatási kiadások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</si>
  <si>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</si>
  <si>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</si>
  <si>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</si>
  <si>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</si>
  <si>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</si>
  <si>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</si>
  <si>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</si>
  <si>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Kiküldetések, reklám- és propagandakiadások</t>
  </si>
  <si>
    <t>Kiküldetések kiadásai</t>
  </si>
  <si>
    <t>Reklám- és propagandakiadások</t>
  </si>
  <si>
    <t>Különféle befizetések és egyéb dologi 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</si>
  <si>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</si>
  <si>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</si>
  <si>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</si>
  <si>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</si>
  <si>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</si>
  <si>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</si>
  <si>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</si>
  <si>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</si>
  <si>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</si>
  <si>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</si>
  <si>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</si>
  <si>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A helyi önkormányzatok előző évi elszámolásából származó kiadások</t>
  </si>
  <si>
    <t>K5021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</si>
  <si>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</si>
  <si>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</si>
  <si>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</si>
  <si>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</si>
  <si>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</si>
  <si>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</si>
  <si>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</si>
  <si>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K511</t>
  </si>
  <si>
    <t>Működési célú támogatások az Európai Uniónak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</si>
  <si>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</si>
  <si>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</si>
  <si>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</si>
  <si>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</si>
  <si>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</si>
  <si>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</si>
  <si>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</si>
  <si>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</si>
  <si>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</si>
  <si>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</si>
  <si>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</si>
  <si>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>Egyéb tárgyi eszközök felújíátása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</si>
  <si>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</si>
  <si>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</si>
  <si>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</si>
  <si>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</si>
  <si>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</si>
  <si>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</si>
  <si>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</si>
  <si>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</si>
  <si>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</si>
  <si>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Belföldi finanszírozás kiadásai</t>
  </si>
  <si>
    <t>Hitel-, kölcsöntörlesztés államháztartáson kívülre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</si>
  <si>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</si>
  <si>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</si>
  <si>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</si>
  <si>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</t>
  </si>
  <si>
    <t xml:space="preserve">Forgatási célú belföldi értékpapírok vásárlása </t>
  </si>
  <si>
    <t>Befektetési célú belföldi értékpapírok vásárlása</t>
  </si>
  <si>
    <t>Kincstárjegy beváltása</t>
  </si>
  <si>
    <t>Éven belüli lejáratú belföldi értékpapírok beváltása</t>
  </si>
  <si>
    <t>Belföldi kötvények beváltása</t>
  </si>
  <si>
    <t>K9125</t>
  </si>
  <si>
    <t>K9126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</si>
  <si>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</si>
  <si>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</si>
  <si>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</si>
  <si>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</si>
  <si>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lekötött bankbetétként elhelyezése</t>
  </si>
  <si>
    <t>Pénzügyi lízing kiadásai</t>
  </si>
  <si>
    <t>Központi költségvetés sajátos finanszírozási kiadásai</t>
  </si>
  <si>
    <t>Tulajdonosi kölcsönök kiadásai</t>
  </si>
  <si>
    <t>K919</t>
  </si>
  <si>
    <t>Hosszú lejáratú tulajdonosi kölcsönök kiadásai</t>
  </si>
  <si>
    <t>Rövid lejáratú tulajdonosi kölcsönök kiadásai</t>
  </si>
  <si>
    <t>Külföldi finanszírozás kiadásai</t>
  </si>
  <si>
    <t>Adóssághoz nem kapcsolódó származékos ügyletek kiadásai</t>
  </si>
  <si>
    <t>K94</t>
  </si>
  <si>
    <t>Váltókiadások</t>
  </si>
  <si>
    <t>FINANSZÍROZÁSI KIADÁSOK</t>
  </si>
  <si>
    <t>B111</t>
  </si>
  <si>
    <t>B112</t>
  </si>
  <si>
    <t>B113</t>
  </si>
  <si>
    <t>B114</t>
  </si>
  <si>
    <t>B115</t>
  </si>
  <si>
    <t>B116</t>
  </si>
  <si>
    <t>B11</t>
  </si>
  <si>
    <t>B73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</si>
  <si>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</si>
  <si>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</si>
  <si>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</si>
  <si>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</si>
  <si>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</si>
  <si>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</si>
  <si>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</si>
  <si>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</si>
  <si>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</si>
  <si>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</si>
  <si>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</si>
  <si>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</si>
  <si>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</si>
  <si>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</si>
  <si>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</t>
  </si>
  <si>
    <t>B816</t>
  </si>
  <si>
    <t>B817</t>
  </si>
  <si>
    <t>B818</t>
  </si>
  <si>
    <t>B821</t>
  </si>
  <si>
    <t>B822</t>
  </si>
  <si>
    <t>B823</t>
  </si>
  <si>
    <t>B824</t>
  </si>
  <si>
    <t>B82</t>
  </si>
  <si>
    <t>B83</t>
  </si>
  <si>
    <t>Önkormányzatok működési támogatásai</t>
  </si>
  <si>
    <t>Működési célú költségvetési támogatások és kiegészítő támogatások</t>
  </si>
  <si>
    <t>Elszámolásból származó bevételek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</si>
  <si>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</si>
  <si>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</si>
  <si>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</si>
  <si>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</si>
  <si>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</si>
  <si>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</si>
  <si>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</si>
  <si>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</si>
  <si>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>B311</t>
  </si>
  <si>
    <t>B312</t>
  </si>
  <si>
    <t>Társaságok jövedelemadói</t>
  </si>
  <si>
    <t>Szociális hozzájárulási adó és járulékok</t>
  </si>
  <si>
    <t>Vagyoni tipusú adók</t>
  </si>
  <si>
    <t>Értékesítési és forgalmi adók</t>
  </si>
  <si>
    <t>Gépjárműadók</t>
  </si>
  <si>
    <t>Egyéb közhatalmi bevételek</t>
  </si>
  <si>
    <t>Készletértékesítés ellenértéke</t>
  </si>
  <si>
    <t>Kamatbevételek és más nyereségjellegű bevételek</t>
  </si>
  <si>
    <t>B4081</t>
  </si>
  <si>
    <t>Befektetett pénzüzgyi eszközökből származó bevételek</t>
  </si>
  <si>
    <t>B4082</t>
  </si>
  <si>
    <t>Egyéb kapott (járó) kamatok és kamatjellegű bevételek</t>
  </si>
  <si>
    <t>Részesedésekből származó pénzügyi műveletek bevételei</t>
  </si>
  <si>
    <t>B4091</t>
  </si>
  <si>
    <t>Más egyéb pénzügyi műveletek bevételei</t>
  </si>
  <si>
    <t>B4092</t>
  </si>
  <si>
    <t>Biztosító által fizetett kártérítés</t>
  </si>
  <si>
    <t>B410</t>
  </si>
  <si>
    <t>Ingatlanok értékesítése</t>
  </si>
  <si>
    <t>Működési célú garancia- és kezességvállalásból származó megtérülések államháztartáson kívülről</t>
  </si>
  <si>
    <t>Működési célú visszatérítendő támogatások, kölcsönök visszatérülése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</si>
  <si>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</si>
  <si>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</si>
  <si>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B65</t>
  </si>
  <si>
    <t>Felhalmozási célú garancia- és kezességvállalásból származó megtérülések államháztartáson kívülről</t>
  </si>
  <si>
    <t>Felhalmozási célú visszatérítendő támogatások, kölcsönök visszatérülése Európai Uniótól</t>
  </si>
  <si>
    <t>B74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</si>
  <si>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</si>
  <si>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</si>
  <si>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</si>
  <si>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Belföldi finanszírozás bevételei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</si>
  <si>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</si>
  <si>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</si>
  <si>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</si>
  <si>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államháztartáson kívülről</t>
  </si>
  <si>
    <t>Belföldi értékpapírok bevételei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</si>
  <si>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</si>
  <si>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</si>
  <si>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</si>
  <si>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</si>
  <si>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Maradvány igénybevétele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</si>
  <si>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</si>
  <si>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</si>
  <si>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</si>
  <si>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</si>
  <si>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</si>
  <si>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</si>
  <si>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</si>
  <si>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B819</t>
  </si>
  <si>
    <t>Tulajdonosi kölcsönök bevételei</t>
  </si>
  <si>
    <t>B8191</t>
  </si>
  <si>
    <t>B8192</t>
  </si>
  <si>
    <t>Hosszú lejáratú tulajdonosi kölcsönök bevételei</t>
  </si>
  <si>
    <t>Rövid lejáratú tulajdonosi kölcsönök bevételei</t>
  </si>
  <si>
    <t>Külföldi finanszírozás bevételei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</si>
  <si>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</si>
  <si>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</si>
  <si>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</si>
  <si>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</si>
  <si>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</si>
  <si>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B825</t>
  </si>
  <si>
    <t>Adóssághoz nem kapcsolódó származékos ügyletek bevételei</t>
  </si>
  <si>
    <t>Váltóbevételek</t>
  </si>
  <si>
    <t>B84</t>
  </si>
  <si>
    <t>építményadó</t>
  </si>
  <si>
    <t>Tartalékok</t>
  </si>
  <si>
    <t>általános tartalék</t>
  </si>
  <si>
    <t>céltartalék</t>
  </si>
  <si>
    <t>BERUHÁZÁSOK FELÚJÍTÁSOK</t>
  </si>
  <si>
    <t>K6-K7</t>
  </si>
  <si>
    <t>Közvetett támogatások,
Kedvezmény nélkül elérhető bevétel</t>
  </si>
  <si>
    <t>Közvetett támogatások,
Kedvezmény összege</t>
  </si>
  <si>
    <t>KÖLTSÉGVETÉSI ENGEDÉLYEZETT LÉTSZÁMKERETBE TARTOZÓ FOGLALKOZTATOTTAK LÉTSZÁMA MINDÖSSZESEN</t>
  </si>
  <si>
    <t>MEGNEVEZÉS</t>
  </si>
  <si>
    <t>helyi iparűzési adó</t>
  </si>
  <si>
    <t>tartózkodás után fizetett idegenforgalmi adó</t>
  </si>
  <si>
    <t>ebből: a felnőttoktatásban résztvevők részére folyósítható valamennyi pénzbeli juttatás</t>
  </si>
  <si>
    <t>ebből: önkormányzat által saját hatáskörben (nem szociális és gyermekvédelmi előírások alapján) adott más ellátás</t>
  </si>
  <si>
    <t>MŰKÖDÉSI CÉLÚ KÖLTSÉGVETÉSI KIADÁSOK</t>
  </si>
  <si>
    <t>FELHALMOZÁSI CÉLÚ KÖLTSÉGVETÉSI KIADÁSOK</t>
  </si>
  <si>
    <t>FINANSZÍROZÁSI BEVÉTELEK</t>
  </si>
  <si>
    <t>Helyi iparűzési adó</t>
  </si>
  <si>
    <t xml:space="preserve">           települési önkormányzatok szociális feladatainak egyéb támogatása</t>
  </si>
  <si>
    <t>Település üzemeltetéshez kapcsolódó feladatellátás támogatás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</si>
  <si>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</si>
  <si>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</si>
  <si>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</si>
  <si>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</si>
  <si>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</si>
  <si>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 támogatása</t>
  </si>
  <si>
    <t>Üdülőhelyi feladatok támogatása</t>
  </si>
  <si>
    <t>Kiegészítés (a települési önkormányzatok működésének támogatásához kapcsolódóan)</t>
  </si>
  <si>
    <t>Nem közművel összegyűjtott háztartási szennyvíz ártalmatlanítása</t>
  </si>
  <si>
    <t>Polgármesteri illetmény támogatása</t>
  </si>
  <si>
    <t xml:space="preserve">           falugondnoki vagy tanyagondnoki szolgáltatás</t>
  </si>
  <si>
    <t>könyvtári, közművelődési és múzeumi feladatok támogatása</t>
  </si>
  <si>
    <t>A helyi önkormányzatok működésének általános támogatása</t>
  </si>
  <si>
    <t>A települési önkormányzatok egyes köznevelési feladatainak támogatása</t>
  </si>
  <si>
    <t>A települési önkormányzatok szociális, gyermekjóléti és gyermekétkeztetési feladatainak támogatása</t>
  </si>
  <si>
    <t>A települési önkormányzatok kulturális feladatainak támogatása</t>
  </si>
  <si>
    <t>ÁLLAMIGAZGATÁSI FELADATOK</t>
  </si>
  <si>
    <t>2020.évi eredeti előirányzat</t>
  </si>
  <si>
    <t>2019.évi eredeti előirányzat</t>
  </si>
  <si>
    <t>2019.évi módosított előirányzat</t>
  </si>
  <si>
    <t>K</t>
  </si>
  <si>
    <t>6 fm járda építése (BMSK sportpark))</t>
  </si>
  <si>
    <t>Orvosi rendelő felújítása</t>
  </si>
  <si>
    <t>Urnafal építése</t>
  </si>
  <si>
    <t>Bartók Béla út csatornázás</t>
  </si>
  <si>
    <t>Mennyiségmérő irányítástechnikai rendszerbe történő integrálása</t>
  </si>
  <si>
    <t>Működési támogatás Balatonfüredi Többcélú Társulás</t>
  </si>
  <si>
    <t>Működési célú támogatás Balatonfüred Orvosi Rendelő</t>
  </si>
  <si>
    <t>Működési célú támogatás Balattonfüred Tűzoltóság</t>
  </si>
  <si>
    <t>Bursa Hungarica támogatás</t>
  </si>
  <si>
    <t>Balaton Felvidéki Vizitársulat</t>
  </si>
  <si>
    <t>LOVAS KÖZSÉG ÖNKORMÁNYZATA 2020. ÉVI KÖLTSÉGVETÉSE</t>
  </si>
  <si>
    <t xml:space="preserve">Az önkormányzat által2020. évben </t>
  </si>
  <si>
    <t>Lakossági víz és csatorna támogatás</t>
  </si>
  <si>
    <t>Alóörsi Endrődi Sándor Református Általános Iskola</t>
  </si>
  <si>
    <t>adatok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</si>
  <si>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</si>
  <si>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</si>
  <si>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</si>
  <si>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</si>
  <si>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</si>
  <si>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</si>
  <si>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</si>
  <si>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</si>
  <si>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</si>
  <si>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</si>
  <si>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</si>
  <si>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</si>
  <si>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</si>
  <si>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</si>
  <si>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</si>
  <si>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</si>
  <si>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</si>
  <si>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</si>
  <si>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</si>
  <si>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</si>
  <si>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</si>
  <si>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</si>
  <si>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</si>
  <si>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</si>
  <si>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</si>
  <si>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</si>
  <si>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Mindösszesen</t>
  </si>
  <si>
    <t>Lovas Község Önkormányzata</t>
  </si>
  <si>
    <t>Előirányzat felhasználási ütemterv Kiadások</t>
  </si>
  <si>
    <t>Előirányzat felhasználási ütemterv Bevételek</t>
  </si>
  <si>
    <t>LOVAS KÖZSÉG ÖNKORMÁNYZATA</t>
  </si>
  <si>
    <t>2020. ÉVI KÖLTSÉGVETÉS</t>
  </si>
  <si>
    <t>ROVATKÓD</t>
  </si>
  <si>
    <t>2020. EREDETI EI.</t>
  </si>
  <si>
    <t>011130</t>
  </si>
  <si>
    <t>013320</t>
  </si>
  <si>
    <t>045160</t>
  </si>
  <si>
    <t>064010</t>
  </si>
  <si>
    <t>041233</t>
  </si>
  <si>
    <t>066010</t>
  </si>
  <si>
    <t>066020</t>
  </si>
  <si>
    <t>082044</t>
  </si>
  <si>
    <t>082092</t>
  </si>
  <si>
    <t>107055</t>
  </si>
  <si>
    <t>107060</t>
  </si>
  <si>
    <t>018010</t>
  </si>
  <si>
    <t>Önkormányzatok és önkormányzati hivatalok jogalkotó és általános igazgatási tevékenysége</t>
  </si>
  <si>
    <t>Köztemető fenntartás- és működtetés</t>
  </si>
  <si>
    <t>Közutak, hidak, alagutak üzemeltetése, fenntartása</t>
  </si>
  <si>
    <t>Közvilágítás</t>
  </si>
  <si>
    <t>Hosszabb időtartamú közfoglalkoztatás</t>
  </si>
  <si>
    <t>Zöldterület-kezelés</t>
  </si>
  <si>
    <t>Város- és községgazdálkodási egyéb szolgáltatások</t>
  </si>
  <si>
    <t>Könyvtár</t>
  </si>
  <si>
    <t>Közművelődés</t>
  </si>
  <si>
    <t>Falugondnoki, tanyagondnoki szolgáltatás</t>
  </si>
  <si>
    <t>Egyéb szociális pénzbeli és természetbeni ellátások, támogatások</t>
  </si>
  <si>
    <t>Normatív jutalom</t>
  </si>
  <si>
    <t>Személyi juttatások összesen</t>
  </si>
  <si>
    <t>szocho (17,5%)</t>
  </si>
  <si>
    <t xml:space="preserve">szja </t>
  </si>
  <si>
    <t>áram</t>
  </si>
  <si>
    <t>gáz</t>
  </si>
  <si>
    <t>víz</t>
  </si>
  <si>
    <t>Betegséggel kapcslatos ellátások</t>
  </si>
  <si>
    <t>Egyéb működési célú támogatások államháztartáson kílülre</t>
  </si>
  <si>
    <t>018030</t>
  </si>
  <si>
    <t>900020</t>
  </si>
  <si>
    <t>Önkormányzatok elszámolásai a központi költségvetéssel</t>
  </si>
  <si>
    <t>Támogatási célú finanszírozási műveletek</t>
  </si>
  <si>
    <t>Önkormányzatok funkcióra nem sorolható bevételei államháztartáson kívülről</t>
  </si>
  <si>
    <t>Helyi önkormányzatok működésének általános támogatása</t>
  </si>
  <si>
    <t>A zöldterület-gazdálkodással kapcsolatos feladatok ellátásának támogatása</t>
  </si>
  <si>
    <t>Közvilágítás fenntartásának támogatása</t>
  </si>
  <si>
    <t>Köztemető fenntartásának támogatása</t>
  </si>
  <si>
    <t>Közutak fenntartásának támogatása</t>
  </si>
  <si>
    <t>I. 1. jogcímhez kapcsolódó kiegészítés</t>
  </si>
  <si>
    <t>Nem közművel összegyűjtött háztartási szennyvíz ártalmatlanítása</t>
  </si>
  <si>
    <t>Települési önkormányzatok szociális, gyermekjóléti és gyermekétkeztetési feladatainak támogatása</t>
  </si>
  <si>
    <t>A települési önkormányzatok szociális feladatainak egyéb támogatása</t>
  </si>
  <si>
    <t xml:space="preserve">Falugondnoki vagy tanyagondnoki szolgáltatás </t>
  </si>
  <si>
    <t>Települési önkormányzatok kulturális feladatainak támogatása</t>
  </si>
  <si>
    <t>Települési önkormányzatok nyilvános könyvtári és közművelődési feladatainak támogatása</t>
  </si>
  <si>
    <t>Vagyoni típusú adók</t>
  </si>
  <si>
    <t>iparűzési adó</t>
  </si>
  <si>
    <t>gépjárműadó</t>
  </si>
  <si>
    <t>idegenforgalmi adó</t>
  </si>
  <si>
    <t>KÖLTSÉGVETÉSI BEVÉTELEK</t>
  </si>
  <si>
    <t>Előző évi költségvetési maradványának igénybevétele</t>
  </si>
  <si>
    <t>Eredeti előirányzatból KÖTELEZŐ feladatok</t>
  </si>
  <si>
    <t>Eredeti előirányzatból ÖNKÉNT vállalt feladatok</t>
  </si>
  <si>
    <t>2019.eredeti előirányzat</t>
  </si>
  <si>
    <t>2019.módosított előirányzat</t>
  </si>
  <si>
    <t>2020.eredeti előirányzat</t>
  </si>
  <si>
    <t>2019. eredeti előirányzat</t>
  </si>
  <si>
    <t>2019. módosított előirányzat</t>
  </si>
  <si>
    <t>2020. eredeti előirányzat</t>
  </si>
  <si>
    <t>Európai Uniós Projekt bemutatása</t>
  </si>
  <si>
    <t>Pályázat megnevezése</t>
  </si>
  <si>
    <t xml:space="preserve">Támogatás összege </t>
  </si>
  <si>
    <t>Megvalósítás költsége</t>
  </si>
  <si>
    <t>Önkormányzati önrész</t>
  </si>
  <si>
    <t>Nemzeti Fejlesztési Minisztérium Környezet és Energiahatékonysági Operatív Programok Irányító Hatósásga KEHOP-2.2.1-15-2015-00005</t>
  </si>
  <si>
    <t>Nem</t>
  </si>
  <si>
    <t xml:space="preserve">1.sz.melléklet </t>
  </si>
  <si>
    <t xml:space="preserve">2.sz.melléklet </t>
  </si>
  <si>
    <t>3.sz.melléklet</t>
  </si>
  <si>
    <t>4.sz.melléklet</t>
  </si>
  <si>
    <t>5.sz.melléklet</t>
  </si>
  <si>
    <t>6.sz.melléklet</t>
  </si>
  <si>
    <t>7.sz.melléklet</t>
  </si>
  <si>
    <t xml:space="preserve">17. melléklet </t>
  </si>
  <si>
    <t xml:space="preserve">16. melléklet </t>
  </si>
  <si>
    <t xml:space="preserve">15. melléklet </t>
  </si>
  <si>
    <t xml:space="preserve">13. melléklet </t>
  </si>
  <si>
    <t xml:space="preserve">14. melléklet </t>
  </si>
  <si>
    <t xml:space="preserve">12. melléklet </t>
  </si>
  <si>
    <t xml:space="preserve">11. melléklet </t>
  </si>
  <si>
    <t xml:space="preserve">10. melléklet </t>
  </si>
  <si>
    <t xml:space="preserve">9. melléklet </t>
  </si>
  <si>
    <t xml:space="preserve">8. melléklet </t>
  </si>
  <si>
    <r>
      <rPr>
        <i/>
        <sz val="11"/>
        <color rgb="FF000000"/>
        <rFont val="Times New Roman"/>
        <family val="1"/>
        <charset val="238"/>
      </rPr>
      <t>Balatoni út járdaépítés(rend.terv,ingatl.vás,kivitelezés,földmérés,jogi szolg</t>
    </r>
    <r>
      <rPr>
        <i/>
        <sz val="12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</si>
</sst>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\ ##0"/>
    <numFmt numFmtId="166" formatCode="_-* #,##0\ _F_t_-;\-* #,##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i/>
      <sz val="12"/>
      <name val="Times New Roman"/>
      <family val="1"/>
      <charset val="238"/>
    </font>
    <font>
      <sz val="10"/>
      <name val="Arial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9" fillId="0" borderId="0"/>
    <xf numFmtId="0" fontId="16" fillId="0" borderId="0"/>
    <xf numFmtId="0" fontId="13" fillId="0" borderId="0"/>
    <xf numFmtId="9" fontId="16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253">
    <xf numFmtId="0" fontId="0" fillId="0" borderId="0" xfId="0"/>
    <xf numFmtId="0" fontId="4" fillId="0" borderId="2" xfId="16" applyFont="1" applyFill="1" applyBorder="1" applyAlignment="1">
      <alignment vertical="center"/>
    </xf>
    <xf numFmtId="0" fontId="10" fillId="0" borderId="2" xfId="16" applyFont="1" applyFill="1" applyBorder="1" applyAlignment="1">
      <alignment vertical="center" wrapText="1"/>
    </xf>
    <xf numFmtId="0" fontId="10" fillId="0" borderId="2" xfId="16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2" fillId="0" borderId="2" xfId="16" applyFont="1" applyFill="1" applyBorder="1" applyAlignment="1">
      <alignment horizontal="right" vertical="center"/>
    </xf>
    <xf numFmtId="0" fontId="22" fillId="0" borderId="2" xfId="16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7" xfId="34" applyFont="1" applyFill="1" applyBorder="1" applyAlignment="1">
      <alignment horizontal="center" vertical="center"/>
    </xf>
    <xf numFmtId="0" fontId="10" fillId="2" borderId="15" xfId="34" applyFont="1" applyFill="1" applyBorder="1" applyAlignment="1">
      <alignment horizontal="center" vertical="center" wrapText="1"/>
    </xf>
    <xf numFmtId="0" fontId="10" fillId="2" borderId="16" xfId="3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2" fillId="3" borderId="1" xfId="0" applyNumberFormat="1" applyFont="1" applyFill="1" applyBorder="1" applyAlignment="1">
      <alignment vertical="center"/>
    </xf>
    <xf numFmtId="0" fontId="5" fillId="0" borderId="2" xfId="16" applyFont="1" applyFill="1" applyBorder="1" applyAlignment="1">
      <alignment horizontal="right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/>
    </xf>
    <xf numFmtId="0" fontId="30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6" fontId="5" fillId="0" borderId="1" xfId="38" applyNumberFormat="1" applyFont="1" applyBorder="1" applyAlignment="1">
      <alignment vertical="center" shrinkToFit="1"/>
    </xf>
    <xf numFmtId="0" fontId="10" fillId="0" borderId="1" xfId="0" applyFont="1" applyBorder="1" applyAlignment="1">
      <alignment wrapText="1"/>
    </xf>
    <xf numFmtId="166" fontId="10" fillId="0" borderId="1" xfId="38" applyNumberFormat="1" applyFont="1" applyBorder="1" applyAlignment="1">
      <alignment vertical="center" shrinkToFit="1"/>
    </xf>
    <xf numFmtId="0" fontId="21" fillId="0" borderId="0" xfId="0" applyFont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6" fontId="0" fillId="3" borderId="1" xfId="38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66" fontId="24" fillId="3" borderId="1" xfId="38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166" fontId="0" fillId="2" borderId="1" xfId="38" applyNumberFormat="1" applyFont="1" applyFill="1" applyBorder="1" applyAlignment="1">
      <alignment horizontal="center" vertical="center" wrapText="1"/>
    </xf>
    <xf numFmtId="166" fontId="32" fillId="2" borderId="1" xfId="3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6" fontId="0" fillId="0" borderId="1" xfId="38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166" fontId="0" fillId="4" borderId="1" xfId="38" applyNumberFormat="1" applyFont="1" applyFill="1" applyBorder="1" applyAlignment="1">
      <alignment horizontal="center" vertical="center" wrapText="1"/>
    </xf>
    <xf numFmtId="166" fontId="21" fillId="4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166" fontId="24" fillId="0" borderId="1" xfId="38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vertical="center" wrapText="1"/>
    </xf>
    <xf numFmtId="166" fontId="29" fillId="3" borderId="1" xfId="3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6" fontId="21" fillId="0" borderId="1" xfId="38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6" fontId="21" fillId="5" borderId="1" xfId="0" applyNumberFormat="1" applyFont="1" applyFill="1" applyBorder="1" applyAlignment="1">
      <alignment horizontal="center" vertical="center" wrapText="1"/>
    </xf>
    <xf numFmtId="166" fontId="0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166" fontId="24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 wrapText="1"/>
    </xf>
    <xf numFmtId="166" fontId="24" fillId="0" borderId="1" xfId="38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6" fontId="29" fillId="0" borderId="1" xfId="38" applyNumberFormat="1" applyFont="1" applyBorder="1" applyAlignment="1">
      <alignment horizontal="center" vertical="center" wrapText="1"/>
    </xf>
    <xf numFmtId="166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8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6" fontId="3" fillId="3" borderId="1" xfId="38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1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3" fontId="22" fillId="3" borderId="1" xfId="0" applyNumberFormat="1" applyFont="1" applyFill="1" applyBorder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horizontal="right" vertical="center"/>
    </xf>
    <xf numFmtId="165" fontId="10" fillId="3" borderId="16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Alignment="1">
      <alignment vertical="center"/>
    </xf>
    <xf numFmtId="0" fontId="10" fillId="3" borderId="2" xfId="16" applyFont="1" applyFill="1" applyBorder="1" applyAlignment="1">
      <alignment vertical="center" wrapText="1"/>
    </xf>
    <xf numFmtId="0" fontId="4" fillId="3" borderId="2" xfId="16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10" fillId="3" borderId="11" xfId="34" applyFont="1" applyFill="1" applyBorder="1" applyAlignment="1">
      <alignment horizontal="justify" vertical="center"/>
    </xf>
    <xf numFmtId="3" fontId="10" fillId="3" borderId="20" xfId="34" applyNumberFormat="1" applyFont="1" applyFill="1" applyBorder="1" applyAlignment="1">
      <alignment vertical="center"/>
    </xf>
    <xf numFmtId="3" fontId="10" fillId="3" borderId="21" xfId="34" applyNumberFormat="1" applyFont="1" applyFill="1" applyBorder="1" applyAlignment="1">
      <alignment vertical="center"/>
    </xf>
    <xf numFmtId="0" fontId="10" fillId="3" borderId="8" xfId="34" applyFont="1" applyFill="1" applyBorder="1" applyAlignment="1">
      <alignment horizontal="justify" vertical="center"/>
    </xf>
    <xf numFmtId="3" fontId="10" fillId="3" borderId="1" xfId="34" applyNumberFormat="1" applyFont="1" applyFill="1" applyBorder="1" applyAlignment="1">
      <alignment vertical="center"/>
    </xf>
    <xf numFmtId="0" fontId="23" fillId="3" borderId="12" xfId="34" applyFont="1" applyFill="1" applyBorder="1" applyAlignment="1">
      <alignment horizontal="right" vertical="center"/>
    </xf>
    <xf numFmtId="3" fontId="23" fillId="3" borderId="1" xfId="34" applyNumberFormat="1" applyFont="1" applyFill="1" applyBorder="1" applyAlignment="1">
      <alignment horizontal="right" vertical="center"/>
    </xf>
    <xf numFmtId="3" fontId="18" fillId="3" borderId="21" xfId="34" applyNumberFormat="1" applyFont="1" applyFill="1" applyBorder="1" applyAlignment="1">
      <alignment horizontal="right" vertical="center"/>
    </xf>
    <xf numFmtId="0" fontId="10" fillId="3" borderId="8" xfId="34" applyFont="1" applyFill="1" applyBorder="1" applyAlignment="1">
      <alignment horizontal="justify" vertical="center" wrapText="1"/>
    </xf>
    <xf numFmtId="3" fontId="10" fillId="3" borderId="1" xfId="34" applyNumberFormat="1" applyFont="1" applyFill="1" applyBorder="1" applyAlignment="1">
      <alignment vertical="center" wrapText="1"/>
    </xf>
    <xf numFmtId="0" fontId="10" fillId="3" borderId="8" xfId="34" applyFont="1" applyFill="1" applyBorder="1" applyAlignment="1">
      <alignment vertical="center"/>
    </xf>
    <xf numFmtId="3" fontId="10" fillId="3" borderId="9" xfId="34" applyNumberFormat="1" applyFont="1" applyFill="1" applyBorder="1" applyAlignment="1">
      <alignment vertical="center"/>
    </xf>
    <xf numFmtId="0" fontId="10" fillId="3" borderId="8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/>
    </xf>
    <xf numFmtId="0" fontId="10" fillId="3" borderId="13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 wrapText="1"/>
    </xf>
    <xf numFmtId="0" fontId="18" fillId="3" borderId="17" xfId="34" applyFont="1" applyFill="1" applyBorder="1" applyAlignment="1">
      <alignment vertical="center"/>
    </xf>
    <xf numFmtId="3" fontId="18" fillId="3" borderId="15" xfId="34" applyNumberFormat="1" applyFont="1" applyFill="1" applyBorder="1" applyAlignment="1">
      <alignment vertical="center"/>
    </xf>
    <xf numFmtId="3" fontId="18" fillId="3" borderId="16" xfId="34" applyNumberFormat="1" applyFont="1" applyFill="1" applyBorder="1" applyAlignment="1">
      <alignment vertical="center"/>
    </xf>
    <xf numFmtId="0" fontId="5" fillId="3" borderId="0" xfId="34" applyFont="1" applyFill="1" applyAlignment="1">
      <alignment vertical="center"/>
    </xf>
    <xf numFmtId="0" fontId="10" fillId="3" borderId="0" xfId="34" applyFont="1" applyFill="1" applyAlignment="1">
      <alignment horizontal="right" vertical="center"/>
    </xf>
    <xf numFmtId="0" fontId="10" fillId="3" borderId="17" xfId="34" applyFont="1" applyFill="1" applyBorder="1" applyAlignment="1">
      <alignment horizontal="center" vertical="center" wrapText="1"/>
    </xf>
    <xf numFmtId="3" fontId="10" fillId="3" borderId="7" xfId="34" applyNumberFormat="1" applyFont="1" applyFill="1" applyBorder="1" applyAlignment="1">
      <alignment vertical="center"/>
    </xf>
    <xf numFmtId="0" fontId="5" fillId="3" borderId="8" xfId="34" applyFont="1" applyFill="1" applyBorder="1" applyAlignment="1">
      <alignment horizontal="justify" vertical="center"/>
    </xf>
    <xf numFmtId="3" fontId="5" fillId="3" borderId="1" xfId="34" applyNumberFormat="1" applyFont="1" applyFill="1" applyBorder="1" applyAlignment="1">
      <alignment vertical="center"/>
    </xf>
    <xf numFmtId="3" fontId="5" fillId="3" borderId="9" xfId="34" applyNumberFormat="1" applyFont="1" applyFill="1" applyBorder="1" applyAlignment="1">
      <alignment vertical="center"/>
    </xf>
    <xf numFmtId="0" fontId="18" fillId="3" borderId="18" xfId="34" applyFont="1" applyFill="1" applyBorder="1" applyAlignment="1">
      <alignment vertical="center"/>
    </xf>
    <xf numFmtId="3" fontId="18" fillId="3" borderId="19" xfId="34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3" fontId="5" fillId="3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/>
    <xf numFmtId="0" fontId="21" fillId="0" borderId="1" xfId="0" applyFont="1" applyBorder="1"/>
    <xf numFmtId="0" fontId="10" fillId="0" borderId="0" xfId="0" applyFont="1"/>
    <xf numFmtId="0" fontId="3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166" fontId="0" fillId="0" borderId="1" xfId="38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39">
    <cellStyle name="Ezres" xfId="38" builtinId="3"/>
    <cellStyle name="Ezres 2 10" xfId="1" xr:uid="{00000000-0005-0000-0000-000001000000}"/>
    <cellStyle name="Ezres 2 11" xfId="2" xr:uid="{00000000-0005-0000-0000-000002000000}"/>
    <cellStyle name="Ezres 2 12" xfId="3" xr:uid="{00000000-0005-0000-0000-000003000000}"/>
    <cellStyle name="Ezres 2 2" xfId="4" xr:uid="{00000000-0005-0000-0000-000004000000}"/>
    <cellStyle name="Ezres 2 3" xfId="5" xr:uid="{00000000-0005-0000-0000-000005000000}"/>
    <cellStyle name="Ezres 2 4" xfId="6" xr:uid="{00000000-0005-0000-0000-000006000000}"/>
    <cellStyle name="Ezres 2 5" xfId="7" xr:uid="{00000000-0005-0000-0000-000007000000}"/>
    <cellStyle name="Ezres 2 6" xfId="8" xr:uid="{00000000-0005-0000-0000-000008000000}"/>
    <cellStyle name="Ezres 2 7" xfId="9" xr:uid="{00000000-0005-0000-0000-000009000000}"/>
    <cellStyle name="Ezres 2 8" xfId="10" xr:uid="{00000000-0005-0000-0000-00000A000000}"/>
    <cellStyle name="Ezres 2 9" xfId="11" xr:uid="{00000000-0005-0000-0000-00000B000000}"/>
    <cellStyle name="Hivatkozás" xfId="12" builtinId="8"/>
    <cellStyle name="Normál" xfId="0" builtinId="0"/>
    <cellStyle name="Normál 11" xfId="13" xr:uid="{00000000-0005-0000-0000-00000E000000}"/>
    <cellStyle name="Normál 13" xfId="14" xr:uid="{00000000-0005-0000-0000-00000F000000}"/>
    <cellStyle name="Normál 14" xfId="15" xr:uid="{00000000-0005-0000-0000-000010000000}"/>
    <cellStyle name="Normál 2" xfId="16" xr:uid="{00000000-0005-0000-0000-000011000000}"/>
    <cellStyle name="Normál 2 10" xfId="17" xr:uid="{00000000-0005-0000-0000-000012000000}"/>
    <cellStyle name="Normál 2 11" xfId="18" xr:uid="{00000000-0005-0000-0000-000013000000}"/>
    <cellStyle name="Normál 2 12" xfId="19" xr:uid="{00000000-0005-0000-0000-000014000000}"/>
    <cellStyle name="Normál 2 2" xfId="20" xr:uid="{00000000-0005-0000-0000-000015000000}"/>
    <cellStyle name="Normál 2 3" xfId="21" xr:uid="{00000000-0005-0000-0000-000016000000}"/>
    <cellStyle name="Normál 2 4" xfId="22" xr:uid="{00000000-0005-0000-0000-000017000000}"/>
    <cellStyle name="Normál 2 5" xfId="23" xr:uid="{00000000-0005-0000-0000-000018000000}"/>
    <cellStyle name="Normál 2 6" xfId="24" xr:uid="{00000000-0005-0000-0000-000019000000}"/>
    <cellStyle name="Normál 2 7" xfId="25" xr:uid="{00000000-0005-0000-0000-00001A000000}"/>
    <cellStyle name="Normál 2 8" xfId="26" xr:uid="{00000000-0005-0000-0000-00001B000000}"/>
    <cellStyle name="Normál 2 9" xfId="27" xr:uid="{00000000-0005-0000-0000-00001C000000}"/>
    <cellStyle name="Normál 3" xfId="28" xr:uid="{00000000-0005-0000-0000-00001D000000}"/>
    <cellStyle name="Normál 3 2" xfId="29" xr:uid="{00000000-0005-0000-0000-00001E000000}"/>
    <cellStyle name="Normál 3_7 számú melléklet" xfId="30" xr:uid="{00000000-0005-0000-0000-00001F000000}"/>
    <cellStyle name="Normál 4" xfId="31" xr:uid="{00000000-0005-0000-0000-000020000000}"/>
    <cellStyle name="Normál 4 2" xfId="32" xr:uid="{00000000-0005-0000-0000-000021000000}"/>
    <cellStyle name="Normál 5" xfId="33" xr:uid="{00000000-0005-0000-0000-000022000000}"/>
    <cellStyle name="Normál 6" xfId="34" xr:uid="{00000000-0005-0000-0000-000023000000}"/>
    <cellStyle name="Normál 8" xfId="35" xr:uid="{00000000-0005-0000-0000-000024000000}"/>
    <cellStyle name="Normal_KTRSZJ" xfId="36" xr:uid="{00000000-0005-0000-0000-000025000000}"/>
    <cellStyle name="Százalék 6" xfId="37" xr:uid="{00000000-0005-0000-0000-00002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7" workbookViewId="0">
      <selection activeCell="G17" sqref="G17"/>
    </sheetView>
  </sheetViews>
  <sheetFormatPr defaultColWidth="9.109375" defaultRowHeight="15.6" x14ac:dyDescent="0.3"/>
  <cols>
    <col min="1" max="1" width="53" style="34" customWidth="1"/>
    <col min="2" max="2" width="9" style="34" bestFit="1" customWidth="1"/>
    <col min="3" max="3" width="14.33203125" style="38" bestFit="1" customWidth="1"/>
    <col min="4" max="4" width="16.33203125" style="34" bestFit="1" customWidth="1"/>
    <col min="5" max="5" width="15.6640625" style="34" bestFit="1" customWidth="1"/>
    <col min="6" max="6" width="14.88671875" style="34" customWidth="1"/>
    <col min="7" max="7" width="16.6640625" style="34" bestFit="1" customWidth="1"/>
    <col min="8" max="16384" width="9.109375" style="34"/>
  </cols>
  <sheetData>
    <row r="1" spans="1:7" x14ac:dyDescent="0.3">
      <c r="A1" s="239" t="s">
        <v>550</v>
      </c>
      <c r="B1" s="239"/>
      <c r="C1" s="239"/>
      <c r="D1" s="239"/>
      <c r="E1" s="239"/>
    </row>
    <row r="2" spans="1:7" x14ac:dyDescent="0.3">
      <c r="A2" s="239" t="s">
        <v>20</v>
      </c>
      <c r="B2" s="239"/>
      <c r="C2" s="239"/>
      <c r="D2" s="239"/>
      <c r="E2" s="239"/>
    </row>
    <row r="3" spans="1:7" x14ac:dyDescent="0.3">
      <c r="A3" s="35"/>
      <c r="B3" s="35"/>
      <c r="C3" s="36"/>
      <c r="E3" s="37"/>
      <c r="G3" s="35" t="s">
        <v>554</v>
      </c>
    </row>
    <row r="4" spans="1:7" ht="78" x14ac:dyDescent="0.3">
      <c r="A4" s="75" t="s">
        <v>170</v>
      </c>
      <c r="B4" s="75" t="s">
        <v>264</v>
      </c>
      <c r="C4" s="66" t="s">
        <v>646</v>
      </c>
      <c r="D4" s="66" t="s">
        <v>647</v>
      </c>
      <c r="E4" s="66" t="s">
        <v>648</v>
      </c>
      <c r="F4" s="66" t="s">
        <v>645</v>
      </c>
      <c r="G4" s="66" t="s">
        <v>644</v>
      </c>
    </row>
    <row r="5" spans="1:7" x14ac:dyDescent="0.3">
      <c r="A5" s="149" t="s">
        <v>279</v>
      </c>
      <c r="B5" s="149" t="s">
        <v>187</v>
      </c>
      <c r="C5" s="81">
        <f>'1.kiad.'!C25</f>
        <v>11317832</v>
      </c>
      <c r="D5" s="81">
        <v>14990672</v>
      </c>
      <c r="E5" s="81">
        <f>'1.kiad.'!E25</f>
        <v>15079032</v>
      </c>
      <c r="F5" s="143">
        <v>0</v>
      </c>
      <c r="G5" s="150">
        <v>15079032</v>
      </c>
    </row>
    <row r="6" spans="1:7" x14ac:dyDescent="0.3">
      <c r="A6" s="149" t="s">
        <v>280</v>
      </c>
      <c r="B6" s="149" t="s">
        <v>188</v>
      </c>
      <c r="C6" s="81">
        <f>'1.kiad.'!C26</f>
        <v>1764466</v>
      </c>
      <c r="D6" s="81">
        <v>3146856</v>
      </c>
      <c r="E6" s="81">
        <f>'1.kiad.'!E26</f>
        <v>2491417</v>
      </c>
      <c r="F6" s="143">
        <v>0</v>
      </c>
      <c r="G6" s="150">
        <v>2491417</v>
      </c>
    </row>
    <row r="7" spans="1:7" x14ac:dyDescent="0.3">
      <c r="A7" s="149" t="s">
        <v>287</v>
      </c>
      <c r="B7" s="149" t="s">
        <v>213</v>
      </c>
      <c r="C7" s="81">
        <f>'1.kiad.'!C51</f>
        <v>18654919</v>
      </c>
      <c r="D7" s="81">
        <v>25853511</v>
      </c>
      <c r="E7" s="81">
        <f>'1.kiad.'!E51</f>
        <v>19909060</v>
      </c>
      <c r="F7" s="143">
        <v>0</v>
      </c>
      <c r="G7" s="150">
        <v>19909060</v>
      </c>
    </row>
    <row r="8" spans="1:7" x14ac:dyDescent="0.3">
      <c r="A8" s="149" t="s">
        <v>162</v>
      </c>
      <c r="B8" s="149" t="s">
        <v>61</v>
      </c>
      <c r="C8" s="81">
        <f>'1.kiad.'!C60</f>
        <v>3238000</v>
      </c>
      <c r="D8" s="81">
        <v>3238000</v>
      </c>
      <c r="E8" s="81">
        <f>'1.kiad.'!E60</f>
        <v>3039000</v>
      </c>
      <c r="F8" s="143">
        <v>0</v>
      </c>
      <c r="G8" s="150">
        <v>3039000</v>
      </c>
    </row>
    <row r="9" spans="1:7" x14ac:dyDescent="0.3">
      <c r="A9" s="149" t="s">
        <v>66</v>
      </c>
      <c r="B9" s="149" t="s">
        <v>67</v>
      </c>
      <c r="C9" s="81">
        <v>14212212</v>
      </c>
      <c r="D9" s="81">
        <v>29402414</v>
      </c>
      <c r="E9" s="81">
        <f>'1.kiad.'!E77</f>
        <v>36431471</v>
      </c>
      <c r="F9" s="143">
        <v>0</v>
      </c>
      <c r="G9" s="150">
        <v>36431471</v>
      </c>
    </row>
    <row r="10" spans="1:7" x14ac:dyDescent="0.3">
      <c r="A10" s="149" t="s">
        <v>288</v>
      </c>
      <c r="B10" s="149" t="s">
        <v>222</v>
      </c>
      <c r="C10" s="81">
        <f>'1.kiad.'!C86</f>
        <v>35560000</v>
      </c>
      <c r="D10" s="81">
        <v>35543299</v>
      </c>
      <c r="E10" s="81">
        <f>'1.kiad.'!E86</f>
        <v>34950510</v>
      </c>
      <c r="F10" s="143">
        <v>0</v>
      </c>
      <c r="G10" s="150">
        <v>34950510</v>
      </c>
    </row>
    <row r="11" spans="1:7" x14ac:dyDescent="0.3">
      <c r="A11" s="149" t="s">
        <v>289</v>
      </c>
      <c r="B11" s="149" t="s">
        <v>227</v>
      </c>
      <c r="C11" s="81">
        <f>'1.kiad.'!C91</f>
        <v>0</v>
      </c>
      <c r="D11" s="81">
        <v>10047580</v>
      </c>
      <c r="E11" s="81">
        <f>'1.kiad.'!E91</f>
        <v>11676824</v>
      </c>
      <c r="F11" s="143">
        <v>0</v>
      </c>
      <c r="G11" s="150">
        <v>11676824</v>
      </c>
    </row>
    <row r="12" spans="1:7" x14ac:dyDescent="0.3">
      <c r="A12" s="149" t="s">
        <v>290</v>
      </c>
      <c r="B12" s="149" t="s">
        <v>231</v>
      </c>
      <c r="C12" s="81">
        <f>'1.kiad.'!C100</f>
        <v>0</v>
      </c>
      <c r="D12" s="81">
        <f>'1.kiad.'!D100</f>
        <v>0</v>
      </c>
      <c r="E12" s="81">
        <f>'1.kiad.'!E100</f>
        <v>0</v>
      </c>
      <c r="F12" s="143">
        <v>0</v>
      </c>
      <c r="G12" s="150"/>
    </row>
    <row r="13" spans="1:7" x14ac:dyDescent="0.3">
      <c r="A13" s="149" t="s">
        <v>291</v>
      </c>
      <c r="B13" s="149" t="s">
        <v>281</v>
      </c>
      <c r="C13" s="81">
        <f>SUM(C5:C12)</f>
        <v>84747429</v>
      </c>
      <c r="D13" s="81">
        <f>SUM(D5:D12)</f>
        <v>122222332</v>
      </c>
      <c r="E13" s="81">
        <f>SUM(E5:E12)</f>
        <v>123577314</v>
      </c>
      <c r="F13" s="143">
        <v>0</v>
      </c>
      <c r="G13" s="150">
        <f>SUM(G5:G12)</f>
        <v>123577314</v>
      </c>
    </row>
    <row r="14" spans="1:7" x14ac:dyDescent="0.3">
      <c r="A14" s="149" t="s">
        <v>292</v>
      </c>
      <c r="B14" s="149" t="s">
        <v>256</v>
      </c>
      <c r="C14" s="81">
        <f>'1.kiad.'!C127</f>
        <v>915935</v>
      </c>
      <c r="D14" s="81">
        <v>2027922</v>
      </c>
      <c r="E14" s="81">
        <f>'1.kiad.'!E127</f>
        <v>1096665</v>
      </c>
      <c r="F14" s="143">
        <v>0</v>
      </c>
      <c r="G14" s="150">
        <v>1096665</v>
      </c>
    </row>
    <row r="15" spans="1:7" ht="17.399999999999999" x14ac:dyDescent="0.3">
      <c r="A15" s="151" t="s">
        <v>293</v>
      </c>
      <c r="B15" s="151" t="s">
        <v>257</v>
      </c>
      <c r="C15" s="146">
        <f>C13+C14</f>
        <v>85663364</v>
      </c>
      <c r="D15" s="146">
        <f>D13+D14</f>
        <v>124250254</v>
      </c>
      <c r="E15" s="146">
        <f>E13+E14</f>
        <v>124673979</v>
      </c>
      <c r="F15" s="143">
        <v>0</v>
      </c>
      <c r="G15" s="150">
        <f>SUM(G13:G14)</f>
        <v>124673979</v>
      </c>
    </row>
    <row r="16" spans="1:7" x14ac:dyDescent="0.3">
      <c r="A16" s="149" t="s">
        <v>294</v>
      </c>
      <c r="B16" s="149" t="s">
        <v>282</v>
      </c>
      <c r="C16" s="81">
        <f>'2.bev.'!C19</f>
        <v>22913363</v>
      </c>
      <c r="D16" s="81">
        <v>33016836</v>
      </c>
      <c r="E16" s="81">
        <f>'2.bev.'!E19</f>
        <v>27416628</v>
      </c>
      <c r="F16" s="143">
        <v>0</v>
      </c>
      <c r="G16" s="150">
        <v>27416628</v>
      </c>
    </row>
    <row r="17" spans="1:7" x14ac:dyDescent="0.3">
      <c r="A17" s="149" t="s">
        <v>104</v>
      </c>
      <c r="B17" s="149" t="s">
        <v>73</v>
      </c>
      <c r="C17" s="81">
        <f>'2.bev.'!C25</f>
        <v>0</v>
      </c>
      <c r="D17" s="81">
        <v>26881560</v>
      </c>
      <c r="E17" s="81">
        <f>'2.bev.'!E25</f>
        <v>6240463</v>
      </c>
      <c r="F17" s="143">
        <v>0</v>
      </c>
      <c r="G17" s="150">
        <v>6240463</v>
      </c>
    </row>
    <row r="18" spans="1:7" x14ac:dyDescent="0.3">
      <c r="A18" s="149" t="s">
        <v>103</v>
      </c>
      <c r="B18" s="149" t="s">
        <v>283</v>
      </c>
      <c r="C18" s="81">
        <f>'2.bev.'!C39</f>
        <v>25150000</v>
      </c>
      <c r="D18" s="81">
        <v>27429313</v>
      </c>
      <c r="E18" s="81">
        <f>'2.bev.'!E39</f>
        <v>26500000</v>
      </c>
      <c r="F18" s="143">
        <v>0</v>
      </c>
      <c r="G18" s="150">
        <v>26500000</v>
      </c>
    </row>
    <row r="19" spans="1:7" x14ac:dyDescent="0.3">
      <c r="A19" s="149" t="s">
        <v>151</v>
      </c>
      <c r="B19" s="149" t="s">
        <v>140</v>
      </c>
      <c r="C19" s="81">
        <f>'2.bev.'!C55</f>
        <v>0</v>
      </c>
      <c r="D19" s="81">
        <v>1834139</v>
      </c>
      <c r="E19" s="81">
        <f>'2.bev.'!E55</f>
        <v>1480000</v>
      </c>
      <c r="F19" s="143">
        <v>0</v>
      </c>
      <c r="G19" s="150">
        <v>1480000</v>
      </c>
    </row>
    <row r="20" spans="1:7" x14ac:dyDescent="0.3">
      <c r="A20" s="149" t="s">
        <v>115</v>
      </c>
      <c r="B20" s="149" t="s">
        <v>110</v>
      </c>
      <c r="C20" s="81">
        <f>'2.bev.'!C61</f>
        <v>0</v>
      </c>
      <c r="D20" s="81">
        <f>'2.bev.'!D61</f>
        <v>0</v>
      </c>
      <c r="E20" s="81">
        <f>'2.bev.'!E61</f>
        <v>0</v>
      </c>
      <c r="F20" s="143">
        <v>0</v>
      </c>
      <c r="G20" s="150"/>
    </row>
    <row r="21" spans="1:7" x14ac:dyDescent="0.3">
      <c r="A21" s="149" t="s">
        <v>150</v>
      </c>
      <c r="B21" s="149" t="s">
        <v>129</v>
      </c>
      <c r="C21" s="81">
        <f>'2.bev.'!C67</f>
        <v>0</v>
      </c>
      <c r="D21" s="81">
        <v>411580</v>
      </c>
      <c r="E21" s="81">
        <f>'2.bev.'!E67</f>
        <v>0</v>
      </c>
      <c r="F21" s="143">
        <v>0</v>
      </c>
      <c r="G21" s="150"/>
    </row>
    <row r="22" spans="1:7" x14ac:dyDescent="0.3">
      <c r="A22" s="149" t="s">
        <v>295</v>
      </c>
      <c r="B22" s="149" t="s">
        <v>119</v>
      </c>
      <c r="C22" s="81">
        <f>'2.bev.'!C73</f>
        <v>0</v>
      </c>
      <c r="D22" s="81">
        <f>'2.bev.'!D73</f>
        <v>0</v>
      </c>
      <c r="E22" s="81">
        <f>'2.bev.'!E73</f>
        <v>0</v>
      </c>
      <c r="F22" s="143">
        <v>0</v>
      </c>
      <c r="G22" s="150"/>
    </row>
    <row r="23" spans="1:7" x14ac:dyDescent="0.3">
      <c r="A23" s="149" t="s">
        <v>296</v>
      </c>
      <c r="B23" s="149" t="s">
        <v>284</v>
      </c>
      <c r="C23" s="81">
        <f>SUM(C16:C22)</f>
        <v>48063363</v>
      </c>
      <c r="D23" s="81">
        <f>SUM(D16:D22)</f>
        <v>89573428</v>
      </c>
      <c r="E23" s="81">
        <f>SUM(E16:E22)</f>
        <v>61637091</v>
      </c>
      <c r="F23" s="143">
        <v>0</v>
      </c>
      <c r="G23" s="150">
        <v>61637091</v>
      </c>
    </row>
    <row r="24" spans="1:7" x14ac:dyDescent="0.3">
      <c r="A24" s="149" t="s">
        <v>297</v>
      </c>
      <c r="B24" s="149" t="s">
        <v>285</v>
      </c>
      <c r="C24" s="81">
        <f>+'2.bev.'!C104</f>
        <v>37600000</v>
      </c>
      <c r="D24" s="81">
        <v>34676826</v>
      </c>
      <c r="E24" s="81">
        <f>+'2.bev.'!E104</f>
        <v>63036888</v>
      </c>
      <c r="F24" s="143">
        <v>0</v>
      </c>
      <c r="G24" s="150">
        <v>63036888</v>
      </c>
    </row>
    <row r="25" spans="1:7" ht="17.399999999999999" x14ac:dyDescent="0.3">
      <c r="A25" s="151" t="s">
        <v>298</v>
      </c>
      <c r="B25" s="151" t="s">
        <v>286</v>
      </c>
      <c r="C25" s="146">
        <f>C23+C24</f>
        <v>85663363</v>
      </c>
      <c r="D25" s="146">
        <f>D23+D24</f>
        <v>124250254</v>
      </c>
      <c r="E25" s="146">
        <f>E23+E24</f>
        <v>124673979</v>
      </c>
      <c r="F25" s="143">
        <v>0</v>
      </c>
      <c r="G25" s="150">
        <f>SUM(G23:G24)</f>
        <v>124673979</v>
      </c>
    </row>
    <row r="26" spans="1:7" x14ac:dyDescent="0.3">
      <c r="E26" s="39"/>
    </row>
    <row r="27" spans="1:7" x14ac:dyDescent="0.3">
      <c r="E27" s="38"/>
    </row>
  </sheetData>
  <mergeCells count="2">
    <mergeCell ref="A1:E1"/>
    <mergeCell ref="A2:E2"/>
  </mergeCells>
  <phoneticPr fontId="6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39"/>
  <sheetViews>
    <sheetView topLeftCell="A22" workbookViewId="0">
      <selection activeCell="E36" sqref="E36"/>
    </sheetView>
  </sheetViews>
  <sheetFormatPr defaultColWidth="9.109375" defaultRowHeight="15.6" x14ac:dyDescent="0.3"/>
  <cols>
    <col min="1" max="1" width="81.5546875" style="19" bestFit="1" customWidth="1"/>
    <col min="2" max="2" width="7.33203125" style="34" bestFit="1" customWidth="1"/>
    <col min="3" max="3" width="16.44140625" style="19" bestFit="1" customWidth="1"/>
    <col min="4" max="4" width="19.88671875" style="19" bestFit="1" customWidth="1"/>
    <col min="5" max="5" width="24.33203125" style="19" bestFit="1" customWidth="1"/>
    <col min="6" max="6" width="15.33203125" style="19" customWidth="1"/>
    <col min="7" max="7" width="18.109375" style="19" bestFit="1" customWidth="1"/>
    <col min="8" max="8" width="9.109375" style="28"/>
    <col min="9" max="16384" width="9.109375" style="19"/>
  </cols>
  <sheetData>
    <row r="1" spans="1:8" x14ac:dyDescent="0.3">
      <c r="A1" s="239" t="str">
        <f>+'kiadás-bevétel'!A1:E1</f>
        <v>LOVAS KÖZSÉG ÖNKORMÁNYZATA 2020. ÉVI KÖLTSÉGVETÉSE</v>
      </c>
      <c r="B1" s="239"/>
      <c r="C1" s="239"/>
      <c r="D1" s="239"/>
      <c r="E1" s="239"/>
    </row>
    <row r="2" spans="1:8" x14ac:dyDescent="0.3">
      <c r="A2" s="239" t="s">
        <v>66</v>
      </c>
      <c r="B2" s="239"/>
      <c r="C2" s="239"/>
      <c r="D2" s="239"/>
      <c r="E2" s="239"/>
      <c r="F2" s="9" t="s">
        <v>674</v>
      </c>
    </row>
    <row r="3" spans="1:8" x14ac:dyDescent="0.3">
      <c r="A3" s="239" t="s">
        <v>54</v>
      </c>
      <c r="B3" s="239"/>
      <c r="C3" s="239"/>
      <c r="D3" s="239"/>
      <c r="E3" s="239"/>
    </row>
    <row r="4" spans="1:8" x14ac:dyDescent="0.3">
      <c r="A4" s="30"/>
      <c r="C4" s="9"/>
      <c r="D4" s="10"/>
      <c r="E4" s="11"/>
    </row>
    <row r="5" spans="1:8" x14ac:dyDescent="0.3">
      <c r="A5" s="30"/>
      <c r="C5" s="36"/>
      <c r="E5" s="37"/>
      <c r="G5" s="35" t="s">
        <v>554</v>
      </c>
    </row>
    <row r="6" spans="1:8" ht="78" x14ac:dyDescent="0.3">
      <c r="A6" s="66" t="str">
        <f>+'kiadás-bevétel'!A4</f>
        <v>Megnevezés</v>
      </c>
      <c r="B6" s="66" t="str">
        <f>+'kiadás-bevétel'!B4</f>
        <v>Rovat-kód</v>
      </c>
      <c r="C6" s="66" t="str">
        <f>+'kiadás-bevétel'!C4</f>
        <v>2019.eredeti előirányzat</v>
      </c>
      <c r="D6" s="66" t="str">
        <f>+'kiadás-bevétel'!D4</f>
        <v>2019.módosított előirányzat</v>
      </c>
      <c r="E6" s="66" t="str">
        <f>+'kiadás-bevétel'!E4</f>
        <v>2020.eredeti előirányzat</v>
      </c>
      <c r="F6" s="66" t="s">
        <v>645</v>
      </c>
      <c r="G6" s="66" t="s">
        <v>644</v>
      </c>
    </row>
    <row r="7" spans="1:8" x14ac:dyDescent="0.3">
      <c r="A7" s="15" t="str">
        <f>+'1.kiad.'!A61</f>
        <v>Nemzetközi kötelezettségek</v>
      </c>
      <c r="B7" s="15" t="str">
        <f>+'1.kiad.'!B61</f>
        <v>K501</v>
      </c>
      <c r="C7" s="22">
        <v>0</v>
      </c>
      <c r="D7" s="22">
        <v>0</v>
      </c>
      <c r="E7" s="22">
        <v>0</v>
      </c>
      <c r="F7" s="223">
        <v>0</v>
      </c>
      <c r="G7" s="22">
        <v>0</v>
      </c>
    </row>
    <row r="8" spans="1:8" x14ac:dyDescent="0.3">
      <c r="A8" s="15" t="str">
        <f>+'1.kiad.'!A62</f>
        <v>Elvonások és befizetések</v>
      </c>
      <c r="B8" s="15" t="str">
        <f>+'1.kiad.'!B62</f>
        <v>K502</v>
      </c>
      <c r="C8" s="22">
        <v>0</v>
      </c>
      <c r="D8" s="22">
        <f>SUM(D9)</f>
        <v>287880</v>
      </c>
      <c r="E8" s="22">
        <v>0</v>
      </c>
      <c r="F8" s="223">
        <v>0</v>
      </c>
      <c r="G8" s="22">
        <v>0</v>
      </c>
    </row>
    <row r="9" spans="1:8" s="33" customFormat="1" x14ac:dyDescent="0.3">
      <c r="A9" s="16" t="str">
        <f>+'1.kiad.'!A63</f>
        <v>A helyi önkormányzatok előző évi elszámolásából származó kiadások</v>
      </c>
      <c r="B9" s="16" t="str">
        <f>+'1.kiad.'!B63</f>
        <v>K5021</v>
      </c>
      <c r="C9" s="23">
        <v>0</v>
      </c>
      <c r="D9" s="23">
        <v>287880</v>
      </c>
      <c r="E9" s="23">
        <v>0</v>
      </c>
      <c r="F9" s="223">
        <v>0</v>
      </c>
      <c r="G9" s="23">
        <v>0</v>
      </c>
      <c r="H9" s="58"/>
    </row>
    <row r="10" spans="1:8" s="33" customFormat="1" x14ac:dyDescent="0.3">
      <c r="A10" s="16" t="e">
        <f>+'1.kiad.'!#REF!</f>
        <v>#REF!</v>
      </c>
      <c r="B10" s="16" t="e">
        <f>+'1.kiad.'!#REF!</f>
        <v>#REF!</v>
      </c>
      <c r="C10" s="23">
        <v>0</v>
      </c>
      <c r="D10" s="23">
        <v>0</v>
      </c>
      <c r="E10" s="23">
        <v>0</v>
      </c>
      <c r="F10" s="223">
        <v>0</v>
      </c>
      <c r="G10" s="23">
        <v>0</v>
      </c>
      <c r="H10" s="58"/>
    </row>
    <row r="11" spans="1:8" s="33" customFormat="1" x14ac:dyDescent="0.3">
      <c r="A11" s="16" t="e">
        <f>+'1.kiad.'!#REF!</f>
        <v>#REF!</v>
      </c>
      <c r="B11" s="16" t="e">
        <f>+'1.kiad.'!#REF!</f>
        <v>#REF!</v>
      </c>
      <c r="C11" s="23">
        <v>0</v>
      </c>
      <c r="D11" s="23">
        <v>0</v>
      </c>
      <c r="E11" s="23">
        <v>0</v>
      </c>
      <c r="F11" s="223">
        <v>0</v>
      </c>
      <c r="G11" s="23">
        <v>0</v>
      </c>
      <c r="H11" s="58"/>
    </row>
    <row r="12" spans="1:8" x14ac:dyDescent="0.3">
      <c r="A12" s="15" t="str">
        <f>+'1.kiad.'!A64</f>
        <v>Működési célú garancia- és kezességvállalásból származó kifizetés államháztartáson belülre</v>
      </c>
      <c r="B12" s="15" t="str">
        <f>+'1.kiad.'!B64</f>
        <v>K503</v>
      </c>
      <c r="C12" s="22">
        <v>0</v>
      </c>
      <c r="D12" s="22">
        <v>0</v>
      </c>
      <c r="E12" s="22">
        <v>0</v>
      </c>
      <c r="F12" s="223">
        <v>0</v>
      </c>
      <c r="G12" s="22">
        <v>0</v>
      </c>
    </row>
    <row r="13" spans="1:8" x14ac:dyDescent="0.3">
      <c r="A13" s="15" t="str">
        <f>+'1.kiad.'!A65</f>
        <v>Működési célú visszatérítendő támogatások, kölcsönök nyújtása államháztartáson belülre</v>
      </c>
      <c r="B13" s="15" t="str">
        <f>+'1.kiad.'!B65</f>
        <v>K504</v>
      </c>
      <c r="C13" s="22">
        <v>0</v>
      </c>
      <c r="D13" s="22">
        <v>0</v>
      </c>
      <c r="E13" s="22">
        <v>0</v>
      </c>
      <c r="F13" s="223">
        <v>0</v>
      </c>
      <c r="G13" s="22">
        <v>0</v>
      </c>
    </row>
    <row r="14" spans="1:8" x14ac:dyDescent="0.3">
      <c r="A14" s="15" t="str">
        <f>+'1.kiad.'!A66</f>
        <v>Működési célú visszatérítendő támogatások, kölcsönök törlesztése államháztartáson belülre</v>
      </c>
      <c r="B14" s="15" t="str">
        <f>+'1.kiad.'!B66</f>
        <v>K505</v>
      </c>
      <c r="C14" s="22">
        <v>0</v>
      </c>
      <c r="D14" s="22">
        <v>0</v>
      </c>
      <c r="E14" s="22">
        <v>0</v>
      </c>
      <c r="F14" s="223">
        <v>0</v>
      </c>
      <c r="G14" s="22">
        <v>0</v>
      </c>
    </row>
    <row r="15" spans="1:8" s="59" customFormat="1" x14ac:dyDescent="0.3">
      <c r="A15" s="41" t="str">
        <f>+'1.kiad.'!A67</f>
        <v>Egyéb működési célú támogatások államháztartáson belülre</v>
      </c>
      <c r="B15" s="41" t="str">
        <f>+'1.kiad.'!B67</f>
        <v>K506</v>
      </c>
      <c r="C15" s="42">
        <v>3700000</v>
      </c>
      <c r="D15" s="42">
        <f t="shared" ref="D15:E15" si="0">SUM(D16:D19)</f>
        <v>4450000</v>
      </c>
      <c r="E15" s="42">
        <f t="shared" si="0"/>
        <v>8784209</v>
      </c>
      <c r="F15" s="223">
        <v>0</v>
      </c>
      <c r="G15" s="42">
        <f t="shared" ref="G15" si="1">SUM(G16:G19)</f>
        <v>8784209</v>
      </c>
      <c r="H15" s="60"/>
    </row>
    <row r="16" spans="1:8" ht="16.2" x14ac:dyDescent="0.3">
      <c r="A16" s="61" t="s">
        <v>545</v>
      </c>
      <c r="B16" s="62"/>
      <c r="C16" s="22">
        <v>700000</v>
      </c>
      <c r="D16" s="22">
        <v>700000</v>
      </c>
      <c r="E16" s="22">
        <v>665000</v>
      </c>
      <c r="F16" s="223">
        <v>0</v>
      </c>
      <c r="G16" s="22">
        <v>665000</v>
      </c>
    </row>
    <row r="17" spans="1:8" ht="16.2" x14ac:dyDescent="0.3">
      <c r="A17" s="61" t="s">
        <v>74</v>
      </c>
      <c r="B17" s="21"/>
      <c r="C17" s="22">
        <v>1000000</v>
      </c>
      <c r="D17" s="22">
        <v>1750000</v>
      </c>
      <c r="E17" s="22">
        <v>5969209</v>
      </c>
      <c r="F17" s="223">
        <v>0</v>
      </c>
      <c r="G17" s="22">
        <v>5969209</v>
      </c>
    </row>
    <row r="18" spans="1:8" x14ac:dyDescent="0.3">
      <c r="A18" s="63" t="s">
        <v>69</v>
      </c>
      <c r="B18" s="15"/>
      <c r="C18" s="22">
        <v>1200000</v>
      </c>
      <c r="D18" s="22">
        <v>1200000</v>
      </c>
      <c r="E18" s="22">
        <v>1350000</v>
      </c>
      <c r="F18" s="223">
        <v>0</v>
      </c>
      <c r="G18" s="22">
        <v>1350000</v>
      </c>
    </row>
    <row r="19" spans="1:8" x14ac:dyDescent="0.3">
      <c r="A19" s="63" t="s">
        <v>68</v>
      </c>
      <c r="B19" s="15"/>
      <c r="C19" s="22">
        <v>800000</v>
      </c>
      <c r="D19" s="22">
        <v>800000</v>
      </c>
      <c r="E19" s="22">
        <v>800000</v>
      </c>
      <c r="F19" s="223">
        <v>0</v>
      </c>
      <c r="G19" s="22">
        <v>800000</v>
      </c>
    </row>
    <row r="20" spans="1:8" x14ac:dyDescent="0.3">
      <c r="A20" s="63" t="s">
        <v>546</v>
      </c>
      <c r="B20" s="15"/>
      <c r="C20" s="22"/>
      <c r="D20" s="22"/>
      <c r="E20" s="22">
        <v>722000</v>
      </c>
      <c r="F20" s="223">
        <v>0</v>
      </c>
      <c r="G20" s="22">
        <v>722000</v>
      </c>
    </row>
    <row r="21" spans="1:8" x14ac:dyDescent="0.3">
      <c r="A21" s="63" t="s">
        <v>547</v>
      </c>
      <c r="B21" s="15"/>
      <c r="C21" s="22"/>
      <c r="D21" s="22"/>
      <c r="E21" s="22">
        <v>640400</v>
      </c>
      <c r="F21" s="223">
        <v>0</v>
      </c>
      <c r="G21" s="22">
        <v>640400</v>
      </c>
    </row>
    <row r="22" spans="1:8" x14ac:dyDescent="0.3">
      <c r="A22" s="63" t="s">
        <v>548</v>
      </c>
      <c r="B22" s="15"/>
      <c r="C22" s="22"/>
      <c r="D22" s="22"/>
      <c r="E22" s="22">
        <v>150000</v>
      </c>
      <c r="F22" s="223">
        <v>0</v>
      </c>
      <c r="G22" s="22">
        <v>150000</v>
      </c>
    </row>
    <row r="23" spans="1:8" x14ac:dyDescent="0.3">
      <c r="A23" s="15" t="str">
        <f>+'1.kiad.'!A68</f>
        <v>Működési célú garancia- és kezességvállalásból származó kifizetés államháztartáson kívülre</v>
      </c>
      <c r="B23" s="15" t="str">
        <f>+'1.kiad.'!B68</f>
        <v>K507</v>
      </c>
      <c r="C23" s="22">
        <v>0</v>
      </c>
      <c r="D23" s="22">
        <v>0</v>
      </c>
      <c r="E23" s="22">
        <v>0</v>
      </c>
      <c r="F23" s="223">
        <v>0</v>
      </c>
      <c r="G23" s="22">
        <v>0</v>
      </c>
    </row>
    <row r="24" spans="1:8" x14ac:dyDescent="0.3">
      <c r="A24" s="15" t="str">
        <f>+'1.kiad.'!A69</f>
        <v>Működési célú visszatérítendő támogatások, kölcsönök nyújtása államháztartáson kívülre</v>
      </c>
      <c r="B24" s="15" t="str">
        <f>+'1.kiad.'!B69</f>
        <v>K508</v>
      </c>
      <c r="C24" s="22">
        <v>0</v>
      </c>
      <c r="D24" s="22">
        <v>0</v>
      </c>
      <c r="E24" s="22">
        <v>0</v>
      </c>
      <c r="F24" s="223">
        <v>0</v>
      </c>
      <c r="G24" s="22">
        <v>0</v>
      </c>
    </row>
    <row r="25" spans="1:8" x14ac:dyDescent="0.3">
      <c r="A25" s="15" t="str">
        <f>+'1.kiad.'!A70</f>
        <v>Árkiegészítések, ártámogatások</v>
      </c>
      <c r="B25" s="15" t="str">
        <f>+'1.kiad.'!B70</f>
        <v>K509</v>
      </c>
      <c r="C25" s="22">
        <v>0</v>
      </c>
      <c r="D25" s="22">
        <v>0</v>
      </c>
      <c r="E25" s="22">
        <v>0</v>
      </c>
      <c r="F25" s="223">
        <v>0</v>
      </c>
      <c r="G25" s="22">
        <v>0</v>
      </c>
    </row>
    <row r="26" spans="1:8" x14ac:dyDescent="0.3">
      <c r="A26" s="15" t="str">
        <f>+'1.kiad.'!A71</f>
        <v>Kamattámogatások</v>
      </c>
      <c r="B26" s="15" t="str">
        <f>+'1.kiad.'!B71</f>
        <v>K510</v>
      </c>
      <c r="C26" s="22">
        <v>0</v>
      </c>
      <c r="D26" s="22">
        <v>0</v>
      </c>
      <c r="E26" s="22">
        <v>0</v>
      </c>
      <c r="F26" s="223">
        <v>0</v>
      </c>
      <c r="G26" s="22">
        <v>0</v>
      </c>
    </row>
    <row r="27" spans="1:8" x14ac:dyDescent="0.3">
      <c r="A27" s="15" t="str">
        <f>+'1.kiad.'!A72</f>
        <v>Működési célú támogatások az Európai Uniónak</v>
      </c>
      <c r="B27" s="15" t="str">
        <f>+'1.kiad.'!B72</f>
        <v>K511</v>
      </c>
      <c r="C27" s="22">
        <v>0</v>
      </c>
      <c r="D27" s="22">
        <v>0</v>
      </c>
      <c r="E27" s="22">
        <v>0</v>
      </c>
      <c r="F27" s="223">
        <v>0</v>
      </c>
      <c r="G27" s="22">
        <v>0</v>
      </c>
    </row>
    <row r="28" spans="1:8" s="59" customFormat="1" x14ac:dyDescent="0.3">
      <c r="A28" s="41" t="str">
        <f>+'1.kiad.'!A73</f>
        <v>Egyéb működési célú támogatások államháztartáson kívülre</v>
      </c>
      <c r="B28" s="41" t="str">
        <f>+'1.kiad.'!B73</f>
        <v>K512</v>
      </c>
      <c r="C28" s="42">
        <v>815000</v>
      </c>
      <c r="D28" s="42">
        <f>SUM(D29:D35)</f>
        <v>6590100</v>
      </c>
      <c r="E28" s="42">
        <f t="shared" ref="E28:G28" si="2">SUM(E29:E32)</f>
        <v>890000</v>
      </c>
      <c r="F28" s="223">
        <v>0</v>
      </c>
      <c r="G28" s="42">
        <f t="shared" si="2"/>
        <v>890000</v>
      </c>
      <c r="H28" s="60"/>
    </row>
    <row r="29" spans="1:8" ht="16.2" x14ac:dyDescent="0.3">
      <c r="A29" s="6" t="s">
        <v>70</v>
      </c>
      <c r="B29" s="62"/>
      <c r="C29" s="22">
        <v>300000</v>
      </c>
      <c r="D29" s="22">
        <v>300000</v>
      </c>
      <c r="E29" s="22">
        <v>300000</v>
      </c>
      <c r="F29" s="223">
        <v>0</v>
      </c>
      <c r="G29" s="22">
        <v>300000</v>
      </c>
    </row>
    <row r="30" spans="1:8" x14ac:dyDescent="0.3">
      <c r="A30" s="6" t="s">
        <v>10</v>
      </c>
      <c r="B30" s="15"/>
      <c r="C30" s="22">
        <v>315000</v>
      </c>
      <c r="D30" s="22">
        <v>315000</v>
      </c>
      <c r="E30" s="22">
        <v>290000</v>
      </c>
      <c r="F30" s="223">
        <v>0</v>
      </c>
      <c r="G30" s="22">
        <v>290000</v>
      </c>
    </row>
    <row r="31" spans="1:8" x14ac:dyDescent="0.3">
      <c r="A31" s="6" t="s">
        <v>72</v>
      </c>
      <c r="B31" s="15"/>
      <c r="C31" s="22">
        <v>100000</v>
      </c>
      <c r="D31" s="22">
        <v>100000</v>
      </c>
      <c r="E31" s="22">
        <v>150000</v>
      </c>
      <c r="F31" s="223">
        <v>0</v>
      </c>
      <c r="G31" s="22">
        <v>150000</v>
      </c>
    </row>
    <row r="32" spans="1:8" x14ac:dyDescent="0.3">
      <c r="A32" s="6" t="s">
        <v>71</v>
      </c>
      <c r="B32" s="15"/>
      <c r="C32" s="22">
        <v>100000</v>
      </c>
      <c r="D32" s="22">
        <v>100000</v>
      </c>
      <c r="E32" s="22">
        <v>150000</v>
      </c>
      <c r="F32" s="223">
        <v>0</v>
      </c>
      <c r="G32" s="22">
        <v>150000</v>
      </c>
    </row>
    <row r="33" spans="1:8" x14ac:dyDescent="0.3">
      <c r="A33" s="6" t="s">
        <v>549</v>
      </c>
      <c r="B33" s="15"/>
      <c r="C33" s="22"/>
      <c r="D33" s="22"/>
      <c r="E33" s="22">
        <v>15000</v>
      </c>
      <c r="F33" s="223">
        <v>0</v>
      </c>
      <c r="G33" s="22">
        <v>15000</v>
      </c>
    </row>
    <row r="34" spans="1:8" x14ac:dyDescent="0.3">
      <c r="A34" s="6" t="s">
        <v>552</v>
      </c>
      <c r="B34" s="15"/>
      <c r="C34" s="22"/>
      <c r="D34" s="22">
        <v>5715600</v>
      </c>
      <c r="E34" s="22"/>
      <c r="F34" s="223">
        <v>0</v>
      </c>
      <c r="G34" s="22"/>
    </row>
    <row r="35" spans="1:8" x14ac:dyDescent="0.3">
      <c r="A35" s="6" t="s">
        <v>553</v>
      </c>
      <c r="B35" s="15"/>
      <c r="C35" s="22"/>
      <c r="D35" s="22">
        <v>59500</v>
      </c>
      <c r="E35" s="22"/>
      <c r="F35" s="223">
        <v>0</v>
      </c>
      <c r="G35" s="22"/>
    </row>
    <row r="36" spans="1:8" s="59" customFormat="1" x14ac:dyDescent="0.3">
      <c r="A36" s="41" t="str">
        <f>+'1.kiad.'!A74</f>
        <v>Tartalékok</v>
      </c>
      <c r="B36" s="41" t="str">
        <f>+'1.kiad.'!B74</f>
        <v>K513</v>
      </c>
      <c r="C36" s="42">
        <f>SUM(C37:C38)</f>
        <v>9697212</v>
      </c>
      <c r="D36" s="42">
        <v>18074434</v>
      </c>
      <c r="E36" s="42">
        <f t="shared" ref="E36" si="3">+E37+E38</f>
        <v>25229862</v>
      </c>
      <c r="F36" s="223">
        <v>0</v>
      </c>
      <c r="G36" s="42">
        <f t="shared" ref="G36" si="4">+G37+G38</f>
        <v>25229862</v>
      </c>
      <c r="H36" s="60"/>
    </row>
    <row r="37" spans="1:8" s="33" customFormat="1" x14ac:dyDescent="0.3">
      <c r="A37" s="6" t="str">
        <f>+'1.kiad.'!A75</f>
        <v>általános tartalék</v>
      </c>
      <c r="B37" s="16"/>
      <c r="C37" s="23">
        <v>4597212</v>
      </c>
      <c r="D37" s="23">
        <v>18074434</v>
      </c>
      <c r="E37" s="81">
        <v>10709226</v>
      </c>
      <c r="F37" s="223">
        <v>0</v>
      </c>
      <c r="G37" s="81">
        <v>10709226</v>
      </c>
      <c r="H37" s="58"/>
    </row>
    <row r="38" spans="1:8" s="33" customFormat="1" x14ac:dyDescent="0.3">
      <c r="A38" s="6" t="str">
        <f>+'1.kiad.'!A76</f>
        <v>céltartalék</v>
      </c>
      <c r="B38" s="16"/>
      <c r="C38" s="23">
        <v>5100000</v>
      </c>
      <c r="D38" s="23"/>
      <c r="E38" s="81">
        <v>14520636</v>
      </c>
      <c r="F38" s="223">
        <v>0</v>
      </c>
      <c r="G38" s="81">
        <v>14520636</v>
      </c>
      <c r="H38" s="58"/>
    </row>
    <row r="39" spans="1:8" s="32" customFormat="1" x14ac:dyDescent="0.3">
      <c r="A39" s="147" t="s">
        <v>66</v>
      </c>
      <c r="B39" s="147" t="s">
        <v>67</v>
      </c>
      <c r="C39" s="83">
        <f>C7+C9+C12+C13+C14+C15+C23+C24+C25+C26+C28+C37+C38</f>
        <v>14212212</v>
      </c>
      <c r="D39" s="83">
        <f>D7+D9+D12+D13+D14+D15+D23+D24+D25+D26+D28+D37+D38</f>
        <v>29402414</v>
      </c>
      <c r="E39" s="83">
        <f>E7+E9+E12+E13+E14+E15+E23+E24+E25+E26+E28+E37+E38</f>
        <v>34904071</v>
      </c>
      <c r="F39" s="223">
        <v>0</v>
      </c>
      <c r="G39" s="83">
        <f>G7+G9+G12+G13+G14+G15+G23+G24+G25+G26+G28+G37+G38</f>
        <v>34904071</v>
      </c>
      <c r="H39" s="65"/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G19"/>
  <sheetViews>
    <sheetView topLeftCell="A7" workbookViewId="0">
      <selection activeCell="F1" sqref="F1"/>
    </sheetView>
  </sheetViews>
  <sheetFormatPr defaultColWidth="9.109375" defaultRowHeight="15.6" x14ac:dyDescent="0.3"/>
  <cols>
    <col min="1" max="1" width="63" style="34" customWidth="1"/>
    <col min="2" max="2" width="8.88671875" style="34" customWidth="1"/>
    <col min="3" max="5" width="22.6640625" style="34" customWidth="1"/>
    <col min="6" max="6" width="14.5546875" style="34" customWidth="1"/>
    <col min="7" max="7" width="16.44140625" style="34" customWidth="1"/>
    <col min="8" max="16384" width="9.109375" style="34"/>
  </cols>
  <sheetData>
    <row r="1" spans="1:7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  <c r="F1" s="9" t="s">
        <v>673</v>
      </c>
    </row>
    <row r="2" spans="1:7" x14ac:dyDescent="0.3">
      <c r="A2" s="239" t="s">
        <v>162</v>
      </c>
      <c r="B2" s="239"/>
      <c r="C2" s="239"/>
      <c r="D2" s="239"/>
      <c r="E2" s="239"/>
    </row>
    <row r="3" spans="1:7" x14ac:dyDescent="0.3">
      <c r="A3" s="239" t="s">
        <v>54</v>
      </c>
      <c r="B3" s="239"/>
      <c r="C3" s="239"/>
      <c r="D3" s="239"/>
      <c r="E3" s="239"/>
    </row>
    <row r="4" spans="1:7" x14ac:dyDescent="0.3">
      <c r="C4" s="9"/>
      <c r="D4" s="9"/>
      <c r="E4" s="11"/>
    </row>
    <row r="5" spans="1:7" x14ac:dyDescent="0.3">
      <c r="E5" s="37"/>
      <c r="G5" s="35" t="s">
        <v>554</v>
      </c>
    </row>
    <row r="6" spans="1:7" ht="78" x14ac:dyDescent="0.3">
      <c r="A6" s="75" t="str">
        <f>+'kiadás-bevétel'!A4</f>
        <v>Megnevezés</v>
      </c>
      <c r="B6" s="75" t="str">
        <f>+'kiadás-bevétel'!B4</f>
        <v>Rovat-kód</v>
      </c>
      <c r="C6" s="75" t="str">
        <f>+'kiadás-bevétel'!C4</f>
        <v>2019.eredeti előirányzat</v>
      </c>
      <c r="D6" s="75" t="str">
        <f>+'kiadás-bevétel'!D4</f>
        <v>2019.módosított előirányzat</v>
      </c>
      <c r="E6" s="75" t="str">
        <f>+'kiadás-bevétel'!E4</f>
        <v>2020.eredeti előirányzat</v>
      </c>
      <c r="F6" s="66" t="s">
        <v>645</v>
      </c>
      <c r="G6" s="66" t="s">
        <v>644</v>
      </c>
    </row>
    <row r="7" spans="1:7" x14ac:dyDescent="0.3">
      <c r="A7" s="2" t="str">
        <f>+'1.kiad.'!A52</f>
        <v>Társadalombiztosítási ellátások</v>
      </c>
      <c r="B7" s="2" t="str">
        <f>+'1.kiad.'!B52</f>
        <v>K41</v>
      </c>
      <c r="C7" s="18">
        <v>0</v>
      </c>
      <c r="D7" s="18">
        <v>0</v>
      </c>
      <c r="E7" s="18"/>
      <c r="F7" s="15">
        <v>0</v>
      </c>
      <c r="G7" s="18"/>
    </row>
    <row r="8" spans="1:7" x14ac:dyDescent="0.3">
      <c r="A8" s="2" t="str">
        <f>+'1.kiad.'!A53</f>
        <v>Családi támogatások</v>
      </c>
      <c r="B8" s="2" t="str">
        <f>+'1.kiad.'!B53</f>
        <v>K42</v>
      </c>
      <c r="C8" s="20">
        <f t="shared" ref="C8:D8" si="0">SUM(C9)</f>
        <v>0</v>
      </c>
      <c r="D8" s="20">
        <f t="shared" si="0"/>
        <v>0</v>
      </c>
      <c r="E8" s="20"/>
      <c r="F8" s="15">
        <v>0</v>
      </c>
      <c r="G8" s="20"/>
    </row>
    <row r="9" spans="1:7" s="64" customFormat="1" ht="31.2" x14ac:dyDescent="0.3">
      <c r="A9" s="86" t="s">
        <v>15</v>
      </c>
      <c r="B9" s="24"/>
      <c r="C9" s="7">
        <v>0</v>
      </c>
      <c r="D9" s="7">
        <v>0</v>
      </c>
      <c r="E9" s="7"/>
      <c r="F9" s="15">
        <v>0</v>
      </c>
      <c r="G9" s="7"/>
    </row>
    <row r="10" spans="1:7" x14ac:dyDescent="0.3">
      <c r="A10" s="2" t="str">
        <f>+'1.kiad.'!A54</f>
        <v>Pénzbeli kárpótlások, kártérítések</v>
      </c>
      <c r="B10" s="2" t="str">
        <f>+'1.kiad.'!B54</f>
        <v>K43</v>
      </c>
      <c r="C10" s="20">
        <v>0</v>
      </c>
      <c r="D10" s="20">
        <v>0</v>
      </c>
      <c r="E10" s="20"/>
      <c r="F10" s="15">
        <v>0</v>
      </c>
      <c r="G10" s="20"/>
    </row>
    <row r="11" spans="1:7" x14ac:dyDescent="0.3">
      <c r="A11" s="2" t="str">
        <f>+'1.kiad.'!A55</f>
        <v>Betegséggel kapcsolatos (nem társadalombiztosítási) ellátások</v>
      </c>
      <c r="B11" s="2" t="str">
        <f>+'1.kiad.'!B55</f>
        <v>K44</v>
      </c>
      <c r="C11" s="20"/>
      <c r="D11" s="20">
        <v>280000</v>
      </c>
      <c r="E11" s="20">
        <v>84000</v>
      </c>
      <c r="F11" s="15">
        <v>0</v>
      </c>
      <c r="G11" s="20">
        <v>84000</v>
      </c>
    </row>
    <row r="12" spans="1:7" x14ac:dyDescent="0.3">
      <c r="A12" s="2" t="str">
        <f>+'1.kiad.'!A56</f>
        <v>Foglalkoztatással, munkanélküliséggel kapcsolatos ellátások</v>
      </c>
      <c r="B12" s="2" t="str">
        <f>+'1.kiad.'!B56</f>
        <v>K45</v>
      </c>
      <c r="C12" s="20">
        <v>0</v>
      </c>
      <c r="D12" s="20">
        <v>0</v>
      </c>
      <c r="E12" s="20"/>
      <c r="F12" s="15">
        <v>0</v>
      </c>
      <c r="G12" s="20"/>
    </row>
    <row r="13" spans="1:7" x14ac:dyDescent="0.3">
      <c r="A13" s="2" t="str">
        <f>+'1.kiad.'!A57</f>
        <v>Lakhatással kapcsolatos ellátások</v>
      </c>
      <c r="B13" s="3" t="s">
        <v>58</v>
      </c>
      <c r="C13" s="20">
        <v>0</v>
      </c>
      <c r="D13" s="20">
        <v>0</v>
      </c>
      <c r="E13" s="20"/>
      <c r="F13" s="15">
        <v>0</v>
      </c>
      <c r="G13" s="20"/>
    </row>
    <row r="14" spans="1:7" x14ac:dyDescent="0.3">
      <c r="A14" s="2" t="str">
        <f>+'1.kiad.'!A58</f>
        <v>Intézményi ellátottak pénzbeli juttatásai</v>
      </c>
      <c r="B14" s="1" t="s">
        <v>59</v>
      </c>
      <c r="C14" s="20">
        <f>SUM(C15:C15)</f>
        <v>200000</v>
      </c>
      <c r="D14" s="20">
        <v>200000</v>
      </c>
      <c r="E14" s="20"/>
      <c r="F14" s="15">
        <v>0</v>
      </c>
      <c r="G14" s="20"/>
    </row>
    <row r="15" spans="1:7" s="44" customFormat="1" ht="31.2" x14ac:dyDescent="0.3">
      <c r="A15" s="86" t="s">
        <v>511</v>
      </c>
      <c r="B15" s="25" t="s">
        <v>59</v>
      </c>
      <c r="C15" s="22">
        <v>200000</v>
      </c>
      <c r="D15" s="22">
        <v>0</v>
      </c>
      <c r="E15" s="23"/>
      <c r="F15" s="15">
        <v>0</v>
      </c>
      <c r="G15" s="23"/>
    </row>
    <row r="16" spans="1:7" x14ac:dyDescent="0.3">
      <c r="A16" s="2" t="str">
        <f>+'1.kiad.'!A59</f>
        <v>Egyéb nem intézményi ellátások</v>
      </c>
      <c r="B16" s="3" t="s">
        <v>60</v>
      </c>
      <c r="C16" s="20">
        <f>SUM(C17:C18)</f>
        <v>3038000</v>
      </c>
      <c r="D16" s="20">
        <v>2758000</v>
      </c>
      <c r="E16" s="20">
        <v>2955000</v>
      </c>
      <c r="F16" s="15">
        <v>0</v>
      </c>
      <c r="G16" s="20">
        <v>2955000</v>
      </c>
    </row>
    <row r="17" spans="1:7" s="64" customFormat="1" x14ac:dyDescent="0.3">
      <c r="A17" s="86" t="s">
        <v>12</v>
      </c>
      <c r="B17" s="24" t="s">
        <v>60</v>
      </c>
      <c r="C17" s="84">
        <v>3038000</v>
      </c>
      <c r="D17" s="84">
        <v>2758000</v>
      </c>
      <c r="E17" s="84">
        <v>2955000</v>
      </c>
      <c r="F17" s="15">
        <v>0</v>
      </c>
      <c r="G17" s="84">
        <v>2955000</v>
      </c>
    </row>
    <row r="18" spans="1:7" s="64" customFormat="1" ht="31.2" x14ac:dyDescent="0.3">
      <c r="A18" s="86" t="s">
        <v>512</v>
      </c>
      <c r="B18" s="24" t="s">
        <v>60</v>
      </c>
      <c r="C18" s="7">
        <v>0</v>
      </c>
      <c r="D18" s="7">
        <v>0</v>
      </c>
      <c r="E18" s="7">
        <v>0</v>
      </c>
      <c r="F18" s="15">
        <v>0</v>
      </c>
      <c r="G18" s="7">
        <v>0</v>
      </c>
    </row>
    <row r="19" spans="1:7" x14ac:dyDescent="0.3">
      <c r="A19" s="190" t="s">
        <v>11</v>
      </c>
      <c r="B19" s="191" t="s">
        <v>61</v>
      </c>
      <c r="C19" s="83">
        <f>C7+C8+C10+C11+C12+C13+C14+C16</f>
        <v>3238000</v>
      </c>
      <c r="D19" s="83">
        <f>D7+D8+D10+D11+D12+D13+D14+D16</f>
        <v>3238000</v>
      </c>
      <c r="E19" s="83">
        <f>SUM(E16,E11)</f>
        <v>3039000</v>
      </c>
      <c r="F19" s="15">
        <v>0</v>
      </c>
      <c r="G19" s="83">
        <f>SUM(G16,G11)</f>
        <v>3039000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6"/>
  <sheetViews>
    <sheetView workbookViewId="0">
      <selection activeCell="B4" sqref="B4"/>
    </sheetView>
  </sheetViews>
  <sheetFormatPr defaultColWidth="9.109375" defaultRowHeight="14.4" x14ac:dyDescent="0.3"/>
  <cols>
    <col min="1" max="1" width="65.44140625" style="19" bestFit="1" customWidth="1"/>
    <col min="2" max="2" width="22.6640625" style="19" customWidth="1"/>
    <col min="3" max="16384" width="9.109375" style="19"/>
  </cols>
  <sheetData>
    <row r="1" spans="1:3" ht="15.6" x14ac:dyDescent="0.3">
      <c r="A1" s="239" t="str">
        <f>+'kiadás-bevétel'!A1</f>
        <v>LOVAS KÖZSÉG ÖNKORMÁNYZATA 2020. ÉVI KÖLTSÉGVETÉSE</v>
      </c>
      <c r="B1" s="239"/>
      <c r="C1" s="35"/>
    </row>
    <row r="2" spans="1:3" ht="15.6" x14ac:dyDescent="0.3">
      <c r="A2" s="239" t="s">
        <v>76</v>
      </c>
      <c r="B2" s="239"/>
      <c r="C2" s="35"/>
    </row>
    <row r="3" spans="1:3" ht="15.6" x14ac:dyDescent="0.3">
      <c r="A3" s="239" t="s">
        <v>54</v>
      </c>
      <c r="B3" s="239"/>
    </row>
    <row r="4" spans="1:3" ht="15.6" x14ac:dyDescent="0.3">
      <c r="A4" s="12"/>
      <c r="B4" s="12" t="s">
        <v>672</v>
      </c>
      <c r="C4" s="11"/>
    </row>
    <row r="5" spans="1:3" ht="15.6" x14ac:dyDescent="0.3">
      <c r="B5" s="36" t="s">
        <v>77</v>
      </c>
    </row>
    <row r="6" spans="1:3" ht="15.6" x14ac:dyDescent="0.3">
      <c r="A6" s="15" t="s">
        <v>78</v>
      </c>
      <c r="B6" s="26">
        <v>0</v>
      </c>
    </row>
    <row r="7" spans="1:3" ht="15.6" x14ac:dyDescent="0.3">
      <c r="A7" s="15" t="s">
        <v>79</v>
      </c>
      <c r="B7" s="26">
        <v>0</v>
      </c>
    </row>
    <row r="8" spans="1:3" ht="15.6" x14ac:dyDescent="0.3">
      <c r="A8" s="15" t="s">
        <v>80</v>
      </c>
      <c r="B8" s="26">
        <v>0</v>
      </c>
    </row>
    <row r="9" spans="1:3" ht="15.6" x14ac:dyDescent="0.3">
      <c r="A9" s="15" t="s">
        <v>81</v>
      </c>
      <c r="B9" s="26">
        <v>0</v>
      </c>
    </row>
    <row r="10" spans="1:3" ht="15.6" x14ac:dyDescent="0.3">
      <c r="A10" s="18" t="s">
        <v>82</v>
      </c>
      <c r="B10" s="27">
        <f>SUM(B6:B9)</f>
        <v>0</v>
      </c>
    </row>
    <row r="11" spans="1:3" ht="15.6" x14ac:dyDescent="0.3">
      <c r="A11" s="15" t="s">
        <v>83</v>
      </c>
      <c r="B11" s="26">
        <v>0</v>
      </c>
    </row>
    <row r="12" spans="1:3" ht="33" customHeight="1" x14ac:dyDescent="0.3">
      <c r="A12" s="17" t="s">
        <v>84</v>
      </c>
      <c r="B12" s="26">
        <v>0</v>
      </c>
    </row>
    <row r="13" spans="1:3" ht="15.6" x14ac:dyDescent="0.3">
      <c r="A13" s="15" t="s">
        <v>85</v>
      </c>
      <c r="B13" s="26">
        <v>0</v>
      </c>
    </row>
    <row r="14" spans="1:3" ht="15.6" x14ac:dyDescent="0.3">
      <c r="A14" s="15" t="s">
        <v>86</v>
      </c>
      <c r="B14" s="26">
        <v>0</v>
      </c>
    </row>
    <row r="15" spans="1:3" ht="15.6" x14ac:dyDescent="0.3">
      <c r="A15" s="15" t="s">
        <v>87</v>
      </c>
      <c r="B15" s="26">
        <v>2</v>
      </c>
    </row>
    <row r="16" spans="1:3" ht="15.6" x14ac:dyDescent="0.3">
      <c r="A16" s="15" t="s">
        <v>88</v>
      </c>
      <c r="B16" s="26">
        <v>0</v>
      </c>
    </row>
    <row r="17" spans="1:2" ht="15.6" x14ac:dyDescent="0.3">
      <c r="A17" s="15" t="s">
        <v>89</v>
      </c>
      <c r="B17" s="26">
        <v>0</v>
      </c>
    </row>
    <row r="18" spans="1:2" ht="15.6" x14ac:dyDescent="0.3">
      <c r="A18" s="18" t="s">
        <v>90</v>
      </c>
      <c r="B18" s="27">
        <f>SUM(B11:B17)</f>
        <v>2</v>
      </c>
    </row>
    <row r="19" spans="1:2" ht="15.6" x14ac:dyDescent="0.3">
      <c r="A19" s="15" t="s">
        <v>91</v>
      </c>
      <c r="B19" s="26">
        <v>1</v>
      </c>
    </row>
    <row r="20" spans="1:2" ht="15.6" x14ac:dyDescent="0.3">
      <c r="A20" s="15" t="s">
        <v>92</v>
      </c>
      <c r="B20" s="26">
        <v>0</v>
      </c>
    </row>
    <row r="21" spans="1:2" ht="15.6" x14ac:dyDescent="0.3">
      <c r="A21" s="15" t="s">
        <v>93</v>
      </c>
      <c r="B21" s="26">
        <v>3</v>
      </c>
    </row>
    <row r="22" spans="1:2" ht="15.6" x14ac:dyDescent="0.3">
      <c r="A22" s="18" t="s">
        <v>94</v>
      </c>
      <c r="B22" s="27">
        <f>SUM(B19:B21)</f>
        <v>4</v>
      </c>
    </row>
    <row r="23" spans="1:2" ht="15.6" x14ac:dyDescent="0.3">
      <c r="A23" s="15" t="s">
        <v>95</v>
      </c>
      <c r="B23" s="26">
        <v>1</v>
      </c>
    </row>
    <row r="24" spans="1:2" ht="15.6" x14ac:dyDescent="0.3">
      <c r="A24" s="15" t="s">
        <v>96</v>
      </c>
      <c r="B24" s="26">
        <v>0</v>
      </c>
    </row>
    <row r="25" spans="1:2" ht="15.6" x14ac:dyDescent="0.3">
      <c r="A25" s="18" t="s">
        <v>97</v>
      </c>
      <c r="B25" s="27">
        <f>SUM(B23:B24)</f>
        <v>1</v>
      </c>
    </row>
    <row r="26" spans="1:2" ht="51" customHeight="1" x14ac:dyDescent="0.3">
      <c r="A26" s="170" t="s">
        <v>507</v>
      </c>
      <c r="B26" s="192">
        <f>B10+B18+B22+B25</f>
        <v>7</v>
      </c>
    </row>
  </sheetData>
  <mergeCells count="3">
    <mergeCell ref="A1:B1"/>
    <mergeCell ref="A2:B2"/>
    <mergeCell ref="A3:B3"/>
  </mergeCells>
  <phoneticPr fontId="6" type="noConversion"/>
  <pageMargins left="0.55118110236220474" right="0.55118110236220474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27"/>
  <sheetViews>
    <sheetView topLeftCell="A211" workbookViewId="0">
      <selection activeCell="H5" sqref="H5"/>
    </sheetView>
  </sheetViews>
  <sheetFormatPr defaultRowHeight="14.4" x14ac:dyDescent="0.3"/>
  <cols>
    <col min="1" max="1" width="62.33203125" customWidth="1"/>
    <col min="3" max="3" width="15.6640625" bestFit="1" customWidth="1"/>
    <col min="4" max="4" width="13.33203125" customWidth="1"/>
    <col min="5" max="5" width="15.6640625" bestFit="1" customWidth="1"/>
  </cols>
  <sheetData>
    <row r="1" spans="1:5" ht="15.6" x14ac:dyDescent="0.3">
      <c r="A1" s="239" t="str">
        <f>+'kiadás-bevétel'!A1</f>
        <v>LOVAS KÖZSÉG ÖNKORMÁNYZATA 2020. ÉVI KÖLTSÉGVETÉSE</v>
      </c>
      <c r="B1" s="239"/>
      <c r="C1" s="239"/>
      <c r="D1" s="19"/>
      <c r="E1" s="12" t="s">
        <v>671</v>
      </c>
    </row>
    <row r="2" spans="1:5" ht="15.6" x14ac:dyDescent="0.3">
      <c r="A2" s="239" t="s">
        <v>102</v>
      </c>
      <c r="B2" s="239"/>
      <c r="C2" s="239"/>
      <c r="D2" s="35"/>
      <c r="E2" s="34"/>
    </row>
    <row r="3" spans="1:5" ht="15.6" x14ac:dyDescent="0.3">
      <c r="A3" s="12"/>
      <c r="B3" s="14"/>
      <c r="C3" s="11"/>
      <c r="D3" s="9"/>
      <c r="E3" s="19"/>
    </row>
    <row r="4" spans="1:5" ht="15.6" x14ac:dyDescent="0.3">
      <c r="A4" s="19"/>
      <c r="B4" s="19"/>
      <c r="C4" s="29"/>
      <c r="D4" s="19"/>
      <c r="E4" s="35" t="s">
        <v>554</v>
      </c>
    </row>
    <row r="5" spans="1:5" ht="78" x14ac:dyDescent="0.3">
      <c r="A5" s="66" t="str">
        <f>+'kiadás-bevétel'!A4</f>
        <v>Megnevezés</v>
      </c>
      <c r="B5" s="66" t="str">
        <f>+'kiadás-bevétel'!B4</f>
        <v>Rovat-kód</v>
      </c>
      <c r="C5" s="76" t="s">
        <v>648</v>
      </c>
      <c r="D5" s="66" t="s">
        <v>645</v>
      </c>
      <c r="E5" s="66" t="s">
        <v>644</v>
      </c>
    </row>
    <row r="6" spans="1:5" ht="15.6" x14ac:dyDescent="0.3">
      <c r="A6" s="147" t="str">
        <f>+'1.kiad.'!A7</f>
        <v>Foglalkoztatottak személyi juttatásai</v>
      </c>
      <c r="B6" s="147" t="str">
        <f>+'1.kiad.'!B7</f>
        <v>K11</v>
      </c>
      <c r="C6" s="227">
        <f>SUM(C7:C19)</f>
        <v>11817572</v>
      </c>
      <c r="D6" s="223">
        <v>0</v>
      </c>
      <c r="E6" s="227">
        <f>SUM(E7:E19)</f>
        <v>11817572</v>
      </c>
    </row>
    <row r="7" spans="1:5" ht="15.6" x14ac:dyDescent="0.3">
      <c r="A7" s="143" t="str">
        <f>+'1.kiad.'!A8</f>
        <v>Törvény szerinti illetmények, munkabérek</v>
      </c>
      <c r="B7" s="143" t="str">
        <f>+'1.kiad.'!B8</f>
        <v>K1101</v>
      </c>
      <c r="C7" s="226">
        <f>'1.kiad.'!E8</f>
        <v>9964407</v>
      </c>
      <c r="D7" s="223">
        <v>0</v>
      </c>
      <c r="E7" s="226">
        <f>'1.kiad.'!G8</f>
        <v>9964407</v>
      </c>
    </row>
    <row r="8" spans="1:5" ht="15.6" x14ac:dyDescent="0.3">
      <c r="A8" s="143" t="str">
        <f>+'1.kiad.'!A9</f>
        <v>Normatív jutalmak</v>
      </c>
      <c r="B8" s="143" t="str">
        <f>+'1.kiad.'!B9</f>
        <v>K1102</v>
      </c>
      <c r="C8" s="226">
        <f>'1.kiad.'!E9</f>
        <v>1500000</v>
      </c>
      <c r="D8" s="223">
        <v>0</v>
      </c>
      <c r="E8" s="226">
        <f>'1.kiad.'!G9</f>
        <v>1500000</v>
      </c>
    </row>
    <row r="9" spans="1:5" ht="15.6" x14ac:dyDescent="0.3">
      <c r="A9" s="143" t="str">
        <f>+'1.kiad.'!A10</f>
        <v>Céljuttatás, projektprémium</v>
      </c>
      <c r="B9" s="143" t="str">
        <f>+'1.kiad.'!B10</f>
        <v>K1103</v>
      </c>
      <c r="C9" s="226">
        <f>'1.kiad.'!E10</f>
        <v>0</v>
      </c>
      <c r="D9" s="223">
        <v>0</v>
      </c>
      <c r="E9" s="226">
        <f>'1.kiad.'!G10</f>
        <v>0</v>
      </c>
    </row>
    <row r="10" spans="1:5" ht="15.6" x14ac:dyDescent="0.3">
      <c r="A10" s="143" t="str">
        <f>+'1.kiad.'!A11</f>
        <v>Készenléti, ügyeleti, helyettesítési díj, túlóra, túlszolgálat</v>
      </c>
      <c r="B10" s="143" t="str">
        <f>+'1.kiad.'!B11</f>
        <v>K1104</v>
      </c>
      <c r="C10" s="226">
        <f>'1.kiad.'!E11</f>
        <v>0</v>
      </c>
      <c r="D10" s="223">
        <v>0</v>
      </c>
      <c r="E10" s="226">
        <f>'1.kiad.'!G11</f>
        <v>0</v>
      </c>
    </row>
    <row r="11" spans="1:5" ht="15.6" x14ac:dyDescent="0.3">
      <c r="A11" s="143" t="str">
        <f>+'1.kiad.'!A12</f>
        <v>Végkielégítés</v>
      </c>
      <c r="B11" s="143" t="str">
        <f>+'1.kiad.'!B12</f>
        <v>K1105</v>
      </c>
      <c r="C11" s="226">
        <f>'1.kiad.'!E12</f>
        <v>0</v>
      </c>
      <c r="D11" s="223">
        <v>0</v>
      </c>
      <c r="E11" s="226">
        <f>'1.kiad.'!G12</f>
        <v>0</v>
      </c>
    </row>
    <row r="12" spans="1:5" ht="15.6" x14ac:dyDescent="0.3">
      <c r="A12" s="143" t="str">
        <f>+'1.kiad.'!A13</f>
        <v>Jubileumi jutalom</v>
      </c>
      <c r="B12" s="143" t="str">
        <f>+'1.kiad.'!B13</f>
        <v>K1106</v>
      </c>
      <c r="C12" s="226">
        <f>'1.kiad.'!E13</f>
        <v>0</v>
      </c>
      <c r="D12" s="223">
        <v>0</v>
      </c>
      <c r="E12" s="226">
        <f>'1.kiad.'!G13</f>
        <v>0</v>
      </c>
    </row>
    <row r="13" spans="1:5" ht="15.6" x14ac:dyDescent="0.3">
      <c r="A13" s="143" t="str">
        <f>+'1.kiad.'!A14</f>
        <v>Béren kívüli juttatások</v>
      </c>
      <c r="B13" s="143" t="str">
        <f>+'1.kiad.'!B14</f>
        <v>K1107</v>
      </c>
      <c r="C13" s="226">
        <f>'1.kiad.'!E14</f>
        <v>353165</v>
      </c>
      <c r="D13" s="223">
        <v>0</v>
      </c>
      <c r="E13" s="226">
        <f>'1.kiad.'!G14</f>
        <v>353165</v>
      </c>
    </row>
    <row r="14" spans="1:5" ht="15.6" x14ac:dyDescent="0.3">
      <c r="A14" s="143" t="str">
        <f>+'1.kiad.'!A15</f>
        <v>Ruházati költségtérítés</v>
      </c>
      <c r="B14" s="143" t="str">
        <f>+'1.kiad.'!B15</f>
        <v>K1108</v>
      </c>
      <c r="C14" s="226">
        <f>'1.kiad.'!E15</f>
        <v>0</v>
      </c>
      <c r="D14" s="223">
        <v>0</v>
      </c>
      <c r="E14" s="226">
        <f>'1.kiad.'!G15</f>
        <v>0</v>
      </c>
    </row>
    <row r="15" spans="1:5" ht="15.6" x14ac:dyDescent="0.3">
      <c r="A15" s="143" t="str">
        <f>+'1.kiad.'!A16</f>
        <v>Közlekedési költségtérítés</v>
      </c>
      <c r="B15" s="143" t="str">
        <f>+'1.kiad.'!B16</f>
        <v>K1109</v>
      </c>
      <c r="C15" s="226">
        <f>'1.kiad.'!E16</f>
        <v>0</v>
      </c>
      <c r="D15" s="223">
        <v>0</v>
      </c>
      <c r="E15" s="226">
        <f>'1.kiad.'!G16</f>
        <v>0</v>
      </c>
    </row>
    <row r="16" spans="1:5" ht="15.6" x14ac:dyDescent="0.3">
      <c r="A16" s="143" t="str">
        <f>+'1.kiad.'!A17</f>
        <v>Egyéb költségtérítések</v>
      </c>
      <c r="B16" s="143" t="str">
        <f>+'1.kiad.'!B17</f>
        <v>K1110</v>
      </c>
      <c r="C16" s="226">
        <f>'1.kiad.'!E17</f>
        <v>0</v>
      </c>
      <c r="D16" s="223">
        <v>0</v>
      </c>
      <c r="E16" s="226">
        <f>'1.kiad.'!G17</f>
        <v>0</v>
      </c>
    </row>
    <row r="17" spans="1:5" ht="15.6" x14ac:dyDescent="0.3">
      <c r="A17" s="143" t="str">
        <f>+'1.kiad.'!A18</f>
        <v>Lakhatási támogatások</v>
      </c>
      <c r="B17" s="143" t="str">
        <f>+'1.kiad.'!B18</f>
        <v>K1111</v>
      </c>
      <c r="C17" s="226">
        <f>'1.kiad.'!E18</f>
        <v>0</v>
      </c>
      <c r="D17" s="223">
        <v>0</v>
      </c>
      <c r="E17" s="226">
        <f>'1.kiad.'!G18</f>
        <v>0</v>
      </c>
    </row>
    <row r="18" spans="1:5" ht="15.6" x14ac:dyDescent="0.3">
      <c r="A18" s="143" t="str">
        <f>+'1.kiad.'!A19</f>
        <v>Szociális támogatások</v>
      </c>
      <c r="B18" s="143" t="str">
        <f>+'1.kiad.'!B19</f>
        <v>K1112</v>
      </c>
      <c r="C18" s="226">
        <f>'1.kiad.'!E19</f>
        <v>0</v>
      </c>
      <c r="D18" s="223">
        <v>0</v>
      </c>
      <c r="E18" s="226">
        <f>'1.kiad.'!G19</f>
        <v>0</v>
      </c>
    </row>
    <row r="19" spans="1:5" ht="15.6" x14ac:dyDescent="0.3">
      <c r="A19" s="143" t="str">
        <f>+'1.kiad.'!A20</f>
        <v>Foglalkoztatottak egyéb személyi juttatásai</v>
      </c>
      <c r="B19" s="143" t="str">
        <f>+'1.kiad.'!B20</f>
        <v>K1113</v>
      </c>
      <c r="C19" s="226">
        <f>'1.kiad.'!E20</f>
        <v>0</v>
      </c>
      <c r="D19" s="223">
        <v>0</v>
      </c>
      <c r="E19" s="226">
        <f>'1.kiad.'!G20</f>
        <v>0</v>
      </c>
    </row>
    <row r="20" spans="1:5" ht="15.6" x14ac:dyDescent="0.3">
      <c r="A20" s="147" t="str">
        <f>+'1.kiad.'!A21</f>
        <v>Külső személyi juttatások</v>
      </c>
      <c r="B20" s="147" t="str">
        <f>+'1.kiad.'!B21</f>
        <v>K12</v>
      </c>
      <c r="C20" s="227">
        <f>SUM(C21:C23)</f>
        <v>3261460</v>
      </c>
      <c r="D20" s="223">
        <v>0</v>
      </c>
      <c r="E20" s="227">
        <f>SUM(E21:E23)</f>
        <v>3261460</v>
      </c>
    </row>
    <row r="21" spans="1:5" ht="15.6" x14ac:dyDescent="0.3">
      <c r="A21" s="143" t="str">
        <f>+'1.kiad.'!A22</f>
        <v>Választott tisztségviselők juttatásai</v>
      </c>
      <c r="B21" s="143" t="str">
        <f>+'1.kiad.'!B22</f>
        <v>K121</v>
      </c>
      <c r="C21" s="226">
        <f>'1.kiad.'!E22</f>
        <v>2306460</v>
      </c>
      <c r="D21" s="223">
        <v>0</v>
      </c>
      <c r="E21" s="226">
        <f>'1.kiad.'!G22</f>
        <v>2306460</v>
      </c>
    </row>
    <row r="22" spans="1:5" ht="15.6" x14ac:dyDescent="0.3">
      <c r="A22" s="143" t="str">
        <f>+'1.kiad.'!A23</f>
        <v>Munkavégzésre irányuló egyéb jogviszonyban nem saját foglalkoztatottnak fizetett juttatások</v>
      </c>
      <c r="B22" s="143" t="str">
        <f>+'1.kiad.'!B23</f>
        <v>K122</v>
      </c>
      <c r="C22" s="226">
        <f>'1.kiad.'!E23</f>
        <v>255000</v>
      </c>
      <c r="D22" s="223">
        <v>0</v>
      </c>
      <c r="E22" s="226">
        <f>'1.kiad.'!G23</f>
        <v>255000</v>
      </c>
    </row>
    <row r="23" spans="1:5" ht="15.6" x14ac:dyDescent="0.3">
      <c r="A23" s="143" t="str">
        <f>+'1.kiad.'!A24</f>
        <v>Egyéb külső személyi juttatások</v>
      </c>
      <c r="B23" s="143" t="str">
        <f>+'1.kiad.'!B24</f>
        <v>K123</v>
      </c>
      <c r="C23" s="226">
        <f>'1.kiad.'!E24</f>
        <v>700000</v>
      </c>
      <c r="D23" s="223">
        <v>0</v>
      </c>
      <c r="E23" s="226">
        <f>'1.kiad.'!G24</f>
        <v>700000</v>
      </c>
    </row>
    <row r="24" spans="1:5" ht="15.6" x14ac:dyDescent="0.3">
      <c r="A24" s="147" t="str">
        <f>+'1.kiad.'!A25</f>
        <v>Személyi juttatások</v>
      </c>
      <c r="B24" s="147" t="str">
        <f>+'1.kiad.'!B25</f>
        <v>K1</v>
      </c>
      <c r="C24" s="227">
        <f>+C6+C20</f>
        <v>15079032</v>
      </c>
      <c r="D24" s="223">
        <v>0</v>
      </c>
      <c r="E24" s="227">
        <f>+E6+E20</f>
        <v>15079032</v>
      </c>
    </row>
    <row r="25" spans="1:5" ht="15.6" x14ac:dyDescent="0.3">
      <c r="A25" s="147" t="str">
        <f>+'1.kiad.'!A26</f>
        <v>Munkaadókat terhelő járulékok és szociális hozzájárulási adó</v>
      </c>
      <c r="B25" s="147" t="str">
        <f>+'1.kiad.'!B26</f>
        <v>K2</v>
      </c>
      <c r="C25" s="227">
        <f>+'1.kiad.'!E26</f>
        <v>2491417</v>
      </c>
      <c r="D25" s="223">
        <v>0</v>
      </c>
      <c r="E25" s="227">
        <f>+'1.kiad.'!G26</f>
        <v>2491417</v>
      </c>
    </row>
    <row r="26" spans="1:5" ht="15.6" x14ac:dyDescent="0.3">
      <c r="A26" s="147" t="str">
        <f>+'1.kiad.'!A27</f>
        <v>Készletbeszerzés</v>
      </c>
      <c r="B26" s="147" t="str">
        <f>+'1.kiad.'!B27</f>
        <v>K31</v>
      </c>
      <c r="C26" s="227">
        <f>SUM(C27:C29)</f>
        <v>2978110</v>
      </c>
      <c r="D26" s="223">
        <v>0</v>
      </c>
      <c r="E26" s="227">
        <f>SUM(E27:E29)</f>
        <v>2978110</v>
      </c>
    </row>
    <row r="27" spans="1:5" ht="15.6" x14ac:dyDescent="0.3">
      <c r="A27" s="143" t="str">
        <f>+'1.kiad.'!A28</f>
        <v>Szakmai anyagok beszerzése</v>
      </c>
      <c r="B27" s="143" t="str">
        <f>+'1.kiad.'!B28</f>
        <v>K311</v>
      </c>
      <c r="C27" s="226">
        <f>'1.kiad.'!E28</f>
        <v>40000</v>
      </c>
      <c r="D27" s="223">
        <v>0</v>
      </c>
      <c r="E27" s="226">
        <f>'1.kiad.'!G28</f>
        <v>40000</v>
      </c>
    </row>
    <row r="28" spans="1:5" ht="15.6" x14ac:dyDescent="0.3">
      <c r="A28" s="143" t="str">
        <f>+'1.kiad.'!A29</f>
        <v>Üzemeltetési anyagok beszerzése</v>
      </c>
      <c r="B28" s="143" t="str">
        <f>+'1.kiad.'!B29</f>
        <v>K312</v>
      </c>
      <c r="C28" s="226">
        <f>'1.kiad.'!E29</f>
        <v>2938110</v>
      </c>
      <c r="D28" s="223">
        <v>0</v>
      </c>
      <c r="E28" s="226">
        <f>'1.kiad.'!G29</f>
        <v>2938110</v>
      </c>
    </row>
    <row r="29" spans="1:5" ht="15.6" x14ac:dyDescent="0.3">
      <c r="A29" s="143" t="str">
        <f>+'1.kiad.'!A30</f>
        <v>Árubeszerzés</v>
      </c>
      <c r="B29" s="143" t="str">
        <f>+'1.kiad.'!B30</f>
        <v>K313</v>
      </c>
      <c r="C29" s="226">
        <f>'1.kiad.'!E30</f>
        <v>0</v>
      </c>
      <c r="D29" s="223">
        <v>0</v>
      </c>
      <c r="E29" s="226">
        <f>'1.kiad.'!G30</f>
        <v>0</v>
      </c>
    </row>
    <row r="30" spans="1:5" ht="15.6" x14ac:dyDescent="0.3">
      <c r="A30" s="147" t="str">
        <f>+'1.kiad.'!A31</f>
        <v>Kommunikációs szolgáltatások</v>
      </c>
      <c r="B30" s="147" t="str">
        <f>+'1.kiad.'!B31</f>
        <v>K32</v>
      </c>
      <c r="C30" s="227">
        <f>SUM(C31:C32)</f>
        <v>740000</v>
      </c>
      <c r="D30" s="223">
        <v>0</v>
      </c>
      <c r="E30" s="227">
        <f>SUM(E31:E32)</f>
        <v>740000</v>
      </c>
    </row>
    <row r="31" spans="1:5" ht="15.6" x14ac:dyDescent="0.3">
      <c r="A31" s="143" t="str">
        <f>+'1.kiad.'!A32</f>
        <v>Informatikai szolgáltatások igénybevétele</v>
      </c>
      <c r="B31" s="143" t="str">
        <f>+'1.kiad.'!B32</f>
        <v>K321</v>
      </c>
      <c r="C31" s="226">
        <f>'1.kiad.'!E32</f>
        <v>380000</v>
      </c>
      <c r="D31" s="223">
        <v>0</v>
      </c>
      <c r="E31" s="226">
        <f>'1.kiad.'!G32</f>
        <v>380000</v>
      </c>
    </row>
    <row r="32" spans="1:5" ht="15.6" x14ac:dyDescent="0.3">
      <c r="A32" s="143" t="str">
        <f>+'1.kiad.'!A33</f>
        <v>Egyéb kommunikációs szolgáltatások</v>
      </c>
      <c r="B32" s="143" t="str">
        <f>+'1.kiad.'!B33</f>
        <v>K322</v>
      </c>
      <c r="C32" s="226">
        <f>'1.kiad.'!E33</f>
        <v>360000</v>
      </c>
      <c r="D32" s="223">
        <v>0</v>
      </c>
      <c r="E32" s="226">
        <f>'1.kiad.'!G33</f>
        <v>360000</v>
      </c>
    </row>
    <row r="33" spans="1:5" ht="15.6" x14ac:dyDescent="0.3">
      <c r="A33" s="147" t="str">
        <f>+'1.kiad.'!A34</f>
        <v>Szolgáltatási kiadások</v>
      </c>
      <c r="B33" s="147" t="str">
        <f>+'1.kiad.'!B34</f>
        <v>K33</v>
      </c>
      <c r="C33" s="227">
        <f>SUM(C34:C40)</f>
        <v>11683740</v>
      </c>
      <c r="D33" s="223">
        <v>0</v>
      </c>
      <c r="E33" s="227">
        <f>SUM(E34:E40)</f>
        <v>11683740</v>
      </c>
    </row>
    <row r="34" spans="1:5" ht="15.6" x14ac:dyDescent="0.3">
      <c r="A34" s="143" t="str">
        <f>+'1.kiad.'!A35</f>
        <v>Közüzemi díjak</v>
      </c>
      <c r="B34" s="143" t="str">
        <f>+'1.kiad.'!B35</f>
        <v>K331</v>
      </c>
      <c r="C34" s="226">
        <f>'1.kiad.'!E35</f>
        <v>2935000</v>
      </c>
      <c r="D34" s="223">
        <v>0</v>
      </c>
      <c r="E34" s="226">
        <f>'1.kiad.'!G35</f>
        <v>2935000</v>
      </c>
    </row>
    <row r="35" spans="1:5" ht="15.6" x14ac:dyDescent="0.3">
      <c r="A35" s="143" t="str">
        <f>+'1.kiad.'!A36</f>
        <v>Vásárolt élelmezés</v>
      </c>
      <c r="B35" s="143" t="str">
        <f>+'1.kiad.'!B36</f>
        <v>K332</v>
      </c>
      <c r="C35" s="226">
        <f>'1.kiad.'!E36</f>
        <v>0</v>
      </c>
      <c r="D35" s="223">
        <v>0</v>
      </c>
      <c r="E35" s="226">
        <f>'1.kiad.'!G36</f>
        <v>0</v>
      </c>
    </row>
    <row r="36" spans="1:5" ht="15.6" x14ac:dyDescent="0.3">
      <c r="A36" s="143" t="str">
        <f>+'1.kiad.'!A37</f>
        <v>Bérleti és lízing díjak</v>
      </c>
      <c r="B36" s="143" t="str">
        <f>+'1.kiad.'!B37</f>
        <v>K333</v>
      </c>
      <c r="C36" s="226">
        <f>'1.kiad.'!E37</f>
        <v>60000</v>
      </c>
      <c r="D36" s="223">
        <v>0</v>
      </c>
      <c r="E36" s="226">
        <f>'1.kiad.'!G37</f>
        <v>60000</v>
      </c>
    </row>
    <row r="37" spans="1:5" ht="15.6" x14ac:dyDescent="0.3">
      <c r="A37" s="143" t="str">
        <f>+'1.kiad.'!A38</f>
        <v>Karbantartási, kisjavítási szolgáltatások</v>
      </c>
      <c r="B37" s="143" t="str">
        <f>+'1.kiad.'!B38</f>
        <v>K334</v>
      </c>
      <c r="C37" s="226">
        <f>'1.kiad.'!E38</f>
        <v>2028740</v>
      </c>
      <c r="D37" s="223">
        <v>0</v>
      </c>
      <c r="E37" s="226">
        <f>'1.kiad.'!G38</f>
        <v>2028740</v>
      </c>
    </row>
    <row r="38" spans="1:5" ht="15.6" x14ac:dyDescent="0.3">
      <c r="A38" s="143" t="str">
        <f>+'1.kiad.'!A39</f>
        <v>Közvetített szolgáltatások</v>
      </c>
      <c r="B38" s="143" t="str">
        <f>+'1.kiad.'!B39</f>
        <v>K335</v>
      </c>
      <c r="C38" s="226">
        <f>'1.kiad.'!E39</f>
        <v>20000</v>
      </c>
      <c r="D38" s="223">
        <v>0</v>
      </c>
      <c r="E38" s="226">
        <f>'1.kiad.'!G39</f>
        <v>20000</v>
      </c>
    </row>
    <row r="39" spans="1:5" ht="15.6" x14ac:dyDescent="0.3">
      <c r="A39" s="143" t="str">
        <f>+'1.kiad.'!A40</f>
        <v>Szakmai tevékenységet segítő szolgáltatások</v>
      </c>
      <c r="B39" s="143" t="str">
        <f>+'1.kiad.'!B40</f>
        <v>K336</v>
      </c>
      <c r="C39" s="226">
        <f>'1.kiad.'!E40</f>
        <v>602000</v>
      </c>
      <c r="D39" s="223">
        <v>0</v>
      </c>
      <c r="E39" s="226">
        <f>'1.kiad.'!G40</f>
        <v>602000</v>
      </c>
    </row>
    <row r="40" spans="1:5" ht="15.6" x14ac:dyDescent="0.3">
      <c r="A40" s="143" t="str">
        <f>+'1.kiad.'!A41</f>
        <v>Egyéb szolgáltatások</v>
      </c>
      <c r="B40" s="143" t="str">
        <f>+'1.kiad.'!B41</f>
        <v>K337</v>
      </c>
      <c r="C40" s="226">
        <f>'1.kiad.'!E41</f>
        <v>6038000</v>
      </c>
      <c r="D40" s="223">
        <v>0</v>
      </c>
      <c r="E40" s="226">
        <f>'1.kiad.'!G41</f>
        <v>6038000</v>
      </c>
    </row>
    <row r="41" spans="1:5" ht="15.6" x14ac:dyDescent="0.3">
      <c r="A41" s="147" t="str">
        <f>+'1.kiad.'!A42</f>
        <v>Kiküldetések, reklám- és propagandakiadások</v>
      </c>
      <c r="B41" s="147" t="str">
        <f>+'1.kiad.'!B42</f>
        <v>K34</v>
      </c>
      <c r="C41" s="227">
        <f>SUM(C42:C43)</f>
        <v>100000</v>
      </c>
      <c r="D41" s="223">
        <v>0</v>
      </c>
      <c r="E41" s="227">
        <f>SUM(E42:E43)</f>
        <v>100000</v>
      </c>
    </row>
    <row r="42" spans="1:5" ht="15.6" x14ac:dyDescent="0.3">
      <c r="A42" s="143" t="str">
        <f>+'1.kiad.'!A43</f>
        <v>Kiküldetések kiadásai</v>
      </c>
      <c r="B42" s="143" t="str">
        <f>+'1.kiad.'!B43</f>
        <v>K341</v>
      </c>
      <c r="C42" s="226">
        <f>'1.kiad.'!E43</f>
        <v>0</v>
      </c>
      <c r="D42" s="223">
        <v>0</v>
      </c>
      <c r="E42" s="226">
        <f>'1.kiad.'!G43</f>
        <v>0</v>
      </c>
    </row>
    <row r="43" spans="1:5" ht="15.6" x14ac:dyDescent="0.3">
      <c r="A43" s="143" t="str">
        <f>+'1.kiad.'!A44</f>
        <v>Reklám- és propagandakiadások</v>
      </c>
      <c r="B43" s="143" t="str">
        <f>+'1.kiad.'!B44</f>
        <v>K342</v>
      </c>
      <c r="C43" s="226">
        <f>'1.kiad.'!E44</f>
        <v>100000</v>
      </c>
      <c r="D43" s="223">
        <v>0</v>
      </c>
      <c r="E43" s="226">
        <f>'1.kiad.'!G44</f>
        <v>100000</v>
      </c>
    </row>
    <row r="44" spans="1:5" ht="15.6" x14ac:dyDescent="0.3">
      <c r="A44" s="147" t="str">
        <f>+'1.kiad.'!A45</f>
        <v>Különféle befizetések és egyéb dologi kiadások</v>
      </c>
      <c r="B44" s="147" t="str">
        <f>+'1.kiad.'!B45</f>
        <v>K35</v>
      </c>
      <c r="C44" s="227">
        <f>SUM(C45:C49)</f>
        <v>4407210</v>
      </c>
      <c r="D44" s="223">
        <v>0</v>
      </c>
      <c r="E44" s="227">
        <f>SUM(E45:E49)</f>
        <v>4407210</v>
      </c>
    </row>
    <row r="45" spans="1:5" ht="15.6" x14ac:dyDescent="0.3">
      <c r="A45" s="143" t="str">
        <f>+'1.kiad.'!A46</f>
        <v>Működési célú előzetesen felszámított általános forgalmi adó</v>
      </c>
      <c r="B45" s="143" t="str">
        <f>+'1.kiad.'!B46</f>
        <v>K351</v>
      </c>
      <c r="C45" s="229">
        <f>'1.kiad.'!E46</f>
        <v>3907210</v>
      </c>
      <c r="D45" s="223">
        <v>0</v>
      </c>
      <c r="E45" s="229">
        <f>'1.kiad.'!G46</f>
        <v>3907210</v>
      </c>
    </row>
    <row r="46" spans="1:5" ht="15.6" x14ac:dyDescent="0.3">
      <c r="A46" s="143" t="str">
        <f>+'1.kiad.'!A47</f>
        <v>Fizetendő általános forgalmi adó</v>
      </c>
      <c r="B46" s="143" t="str">
        <f>+'1.kiad.'!B47</f>
        <v>K352</v>
      </c>
      <c r="C46" s="229">
        <f>'1.kiad.'!E47</f>
        <v>0</v>
      </c>
      <c r="D46" s="223">
        <v>0</v>
      </c>
      <c r="E46" s="229">
        <f>'1.kiad.'!G47</f>
        <v>0</v>
      </c>
    </row>
    <row r="47" spans="1:5" ht="15.6" x14ac:dyDescent="0.3">
      <c r="A47" s="143" t="str">
        <f>+'1.kiad.'!A48</f>
        <v>Kamatkiadások</v>
      </c>
      <c r="B47" s="143" t="str">
        <f>+'1.kiad.'!B48</f>
        <v>K353</v>
      </c>
      <c r="C47" s="229">
        <f>'1.kiad.'!E48</f>
        <v>0</v>
      </c>
      <c r="D47" s="223">
        <v>0</v>
      </c>
      <c r="E47" s="229">
        <f>'1.kiad.'!G48</f>
        <v>0</v>
      </c>
    </row>
    <row r="48" spans="1:5" ht="15.6" x14ac:dyDescent="0.3">
      <c r="A48" s="143" t="str">
        <f>+'1.kiad.'!A49</f>
        <v>Egyéb pénzügyi műveletek kiadásai</v>
      </c>
      <c r="B48" s="143" t="str">
        <f>+'1.kiad.'!B49</f>
        <v>K354</v>
      </c>
      <c r="C48" s="229">
        <f>'1.kiad.'!E49</f>
        <v>0</v>
      </c>
      <c r="D48" s="223">
        <v>0</v>
      </c>
      <c r="E48" s="229">
        <f>'1.kiad.'!G49</f>
        <v>0</v>
      </c>
    </row>
    <row r="49" spans="1:5" ht="15.6" x14ac:dyDescent="0.3">
      <c r="A49" s="143" t="str">
        <f>+'1.kiad.'!A50</f>
        <v>Egyéb dologi kiadások</v>
      </c>
      <c r="B49" s="143" t="str">
        <f>+'1.kiad.'!B50</f>
        <v>K355</v>
      </c>
      <c r="C49" s="229">
        <f>'1.kiad.'!E50</f>
        <v>500000</v>
      </c>
      <c r="D49" s="223">
        <v>0</v>
      </c>
      <c r="E49" s="229">
        <f>'1.kiad.'!G50</f>
        <v>500000</v>
      </c>
    </row>
    <row r="50" spans="1:5" ht="15.6" x14ac:dyDescent="0.3">
      <c r="A50" s="147" t="str">
        <f>+'1.kiad.'!A51</f>
        <v>Dologi kiadások</v>
      </c>
      <c r="B50" s="147" t="str">
        <f>+'1.kiad.'!B51</f>
        <v>K3</v>
      </c>
      <c r="C50" s="227">
        <f>C26+C30+C33+C41+C44</f>
        <v>19909060</v>
      </c>
      <c r="D50" s="223">
        <v>0</v>
      </c>
      <c r="E50" s="227">
        <f>E26+E30+E33+E41+E44</f>
        <v>19909060</v>
      </c>
    </row>
    <row r="51" spans="1:5" ht="15.6" x14ac:dyDescent="0.3">
      <c r="A51" s="143" t="str">
        <f>+'1.kiad.'!A52</f>
        <v>Társadalombiztosítási ellátások</v>
      </c>
      <c r="B51" s="143" t="str">
        <f>+'1.kiad.'!B52</f>
        <v>K41</v>
      </c>
      <c r="C51" s="226">
        <f>'1.kiad.'!E52</f>
        <v>0</v>
      </c>
      <c r="D51" s="223">
        <v>0</v>
      </c>
      <c r="E51" s="226">
        <f>'1.kiad.'!G52</f>
        <v>0</v>
      </c>
    </row>
    <row r="52" spans="1:5" ht="15.6" x14ac:dyDescent="0.3">
      <c r="A52" s="143" t="str">
        <f>+'1.kiad.'!A53</f>
        <v>Családi támogatások</v>
      </c>
      <c r="B52" s="143" t="str">
        <f>+'1.kiad.'!B53</f>
        <v>K42</v>
      </c>
      <c r="C52" s="226">
        <f>'1.kiad.'!E53</f>
        <v>0</v>
      </c>
      <c r="D52" s="223">
        <v>0</v>
      </c>
      <c r="E52" s="226">
        <f>'1.kiad.'!G53</f>
        <v>0</v>
      </c>
    </row>
    <row r="53" spans="1:5" ht="15.6" x14ac:dyDescent="0.3">
      <c r="A53" s="143" t="str">
        <f>+'1.kiad.'!A54</f>
        <v>Pénzbeli kárpótlások, kártérítések</v>
      </c>
      <c r="B53" s="143" t="str">
        <f>+'1.kiad.'!B54</f>
        <v>K43</v>
      </c>
      <c r="C53" s="226">
        <f>'1.kiad.'!E54</f>
        <v>0</v>
      </c>
      <c r="D53" s="223">
        <v>0</v>
      </c>
      <c r="E53" s="226">
        <f>'1.kiad.'!G54</f>
        <v>0</v>
      </c>
    </row>
    <row r="54" spans="1:5" ht="15.6" x14ac:dyDescent="0.3">
      <c r="A54" s="143" t="str">
        <f>+'1.kiad.'!A55</f>
        <v>Betegséggel kapcsolatos (nem társadalombiztosítási) ellátások</v>
      </c>
      <c r="B54" s="143" t="str">
        <f>+'1.kiad.'!B55</f>
        <v>K44</v>
      </c>
      <c r="C54" s="226">
        <f>'1.kiad.'!E55</f>
        <v>84000</v>
      </c>
      <c r="D54" s="223">
        <v>0</v>
      </c>
      <c r="E54" s="226">
        <f>'1.kiad.'!G55</f>
        <v>84000</v>
      </c>
    </row>
    <row r="55" spans="1:5" ht="15.6" x14ac:dyDescent="0.3">
      <c r="A55" s="143" t="str">
        <f>+'1.kiad.'!A56</f>
        <v>Foglalkoztatással, munkanélküliséggel kapcsolatos ellátások</v>
      </c>
      <c r="B55" s="143" t="str">
        <f>+'1.kiad.'!B56</f>
        <v>K45</v>
      </c>
      <c r="C55" s="226">
        <f>'1.kiad.'!E56</f>
        <v>0</v>
      </c>
      <c r="D55" s="223">
        <v>0</v>
      </c>
      <c r="E55" s="226">
        <f>'1.kiad.'!G56</f>
        <v>0</v>
      </c>
    </row>
    <row r="56" spans="1:5" ht="15.6" x14ac:dyDescent="0.3">
      <c r="A56" s="143" t="str">
        <f>+'1.kiad.'!A57</f>
        <v>Lakhatással kapcsolatos ellátások</v>
      </c>
      <c r="B56" s="143" t="str">
        <f>+'1.kiad.'!B57</f>
        <v>K46</v>
      </c>
      <c r="C56" s="226">
        <f>'1.kiad.'!E57</f>
        <v>0</v>
      </c>
      <c r="D56" s="223">
        <v>0</v>
      </c>
      <c r="E56" s="226">
        <f>'1.kiad.'!G57</f>
        <v>0</v>
      </c>
    </row>
    <row r="57" spans="1:5" ht="15.6" x14ac:dyDescent="0.3">
      <c r="A57" s="143" t="str">
        <f>+'1.kiad.'!A58</f>
        <v>Intézményi ellátottak pénzbeli juttatásai</v>
      </c>
      <c r="B57" s="143" t="str">
        <f>+'1.kiad.'!B58</f>
        <v>K47</v>
      </c>
      <c r="C57" s="226">
        <f>'1.kiad.'!E58</f>
        <v>0</v>
      </c>
      <c r="D57" s="223">
        <v>0</v>
      </c>
      <c r="E57" s="226">
        <f>'1.kiad.'!G58</f>
        <v>0</v>
      </c>
    </row>
    <row r="58" spans="1:5" ht="15.6" x14ac:dyDescent="0.3">
      <c r="A58" s="143" t="str">
        <f>+'1.kiad.'!A59</f>
        <v>Egyéb nem intézményi ellátások</v>
      </c>
      <c r="B58" s="143" t="str">
        <f>+'1.kiad.'!B59</f>
        <v>K48</v>
      </c>
      <c r="C58" s="226">
        <f>'1.kiad.'!E59</f>
        <v>2955000</v>
      </c>
      <c r="D58" s="223">
        <v>0</v>
      </c>
      <c r="E58" s="226">
        <f>'1.kiad.'!G59</f>
        <v>2955000</v>
      </c>
    </row>
    <row r="59" spans="1:5" ht="15.6" x14ac:dyDescent="0.3">
      <c r="A59" s="147" t="str">
        <f>+'1.kiad.'!A60</f>
        <v>Ellátottak pénzbeli juttatásai</v>
      </c>
      <c r="B59" s="147" t="str">
        <f>+'1.kiad.'!B60</f>
        <v>K4</v>
      </c>
      <c r="C59" s="227">
        <f>SUM(C51:C58)</f>
        <v>3039000</v>
      </c>
      <c r="D59" s="223">
        <v>0</v>
      </c>
      <c r="E59" s="227">
        <f>SUM(E51:E58)</f>
        <v>3039000</v>
      </c>
    </row>
    <row r="60" spans="1:5" ht="15.6" x14ac:dyDescent="0.3">
      <c r="A60" s="143" t="str">
        <f>+'1.kiad.'!A61</f>
        <v>Nemzetközi kötelezettségek</v>
      </c>
      <c r="B60" s="143" t="str">
        <f>+'1.kiad.'!B61</f>
        <v>K501</v>
      </c>
      <c r="C60" s="226">
        <f>'1.kiad.'!E61</f>
        <v>0</v>
      </c>
      <c r="D60" s="223">
        <v>0</v>
      </c>
      <c r="E60" s="226">
        <f>'1.kiad.'!G61</f>
        <v>0</v>
      </c>
    </row>
    <row r="61" spans="1:5" ht="15.6" x14ac:dyDescent="0.3">
      <c r="A61" s="143" t="str">
        <f>+'1.kiad.'!A62</f>
        <v>Elvonások és befizetések</v>
      </c>
      <c r="B61" s="143" t="str">
        <f>+'1.kiad.'!B62</f>
        <v>K502</v>
      </c>
      <c r="C61" s="226">
        <f>'1.kiad.'!E62</f>
        <v>0</v>
      </c>
      <c r="D61" s="223">
        <v>0</v>
      </c>
      <c r="E61" s="226">
        <f>'1.kiad.'!G62</f>
        <v>0</v>
      </c>
    </row>
    <row r="62" spans="1:5" ht="15.6" x14ac:dyDescent="0.3">
      <c r="A62" s="145" t="str">
        <f>+'1.kiad.'!A63</f>
        <v>A helyi önkormányzatok előző évi elszámolásából származó kiadások</v>
      </c>
      <c r="B62" s="145" t="str">
        <f>+'1.kiad.'!B63</f>
        <v>K5021</v>
      </c>
      <c r="C62" s="228">
        <f>'1.kiad.'!E63</f>
        <v>0</v>
      </c>
      <c r="D62" s="223">
        <v>0</v>
      </c>
      <c r="E62" s="228">
        <f>'1.kiad.'!G63</f>
        <v>0</v>
      </c>
    </row>
    <row r="63" spans="1:5" ht="15.6" x14ac:dyDescent="0.3">
      <c r="A63" s="143" t="str">
        <f>+'1.kiad.'!A64</f>
        <v>Működési célú garancia- és kezességvállalásból származó kifizetés államháztartáson belülre</v>
      </c>
      <c r="B63" s="143" t="str">
        <f>+'1.kiad.'!B64</f>
        <v>K503</v>
      </c>
      <c r="C63" s="226">
        <f>'1.kiad.'!E64</f>
        <v>0</v>
      </c>
      <c r="D63" s="223">
        <v>0</v>
      </c>
      <c r="E63" s="226">
        <f>'1.kiad.'!G64</f>
        <v>0</v>
      </c>
    </row>
    <row r="64" spans="1:5" ht="15.6" x14ac:dyDescent="0.3">
      <c r="A64" s="143" t="str">
        <f>+'1.kiad.'!A65</f>
        <v>Működési célú visszatérítendő támogatások, kölcsönök nyújtása államháztartáson belülre</v>
      </c>
      <c r="B64" s="143" t="str">
        <f>+'1.kiad.'!B65</f>
        <v>K504</v>
      </c>
      <c r="C64" s="226">
        <f>'1.kiad.'!E65</f>
        <v>0</v>
      </c>
      <c r="D64" s="223">
        <v>0</v>
      </c>
      <c r="E64" s="226">
        <f>'1.kiad.'!G65</f>
        <v>0</v>
      </c>
    </row>
    <row r="65" spans="1:5" ht="15.6" x14ac:dyDescent="0.3">
      <c r="A65" s="143" t="str">
        <f>+'1.kiad.'!A66</f>
        <v>Működési célú visszatérítendő támogatások, kölcsönök törlesztése államháztartáson belülre</v>
      </c>
      <c r="B65" s="143" t="str">
        <f>+'1.kiad.'!B66</f>
        <v>K505</v>
      </c>
      <c r="C65" s="226">
        <f>'1.kiad.'!E66</f>
        <v>0</v>
      </c>
      <c r="D65" s="223">
        <v>0</v>
      </c>
      <c r="E65" s="226">
        <f>'1.kiad.'!G66</f>
        <v>0</v>
      </c>
    </row>
    <row r="66" spans="1:5" ht="15.6" x14ac:dyDescent="0.3">
      <c r="A66" s="143" t="str">
        <f>+'1.kiad.'!A67</f>
        <v>Egyéb működési célú támogatások államháztartáson belülre</v>
      </c>
      <c r="B66" s="143" t="str">
        <f>+'1.kiad.'!B67</f>
        <v>K506</v>
      </c>
      <c r="C66" s="226">
        <f>'1.kiad.'!E67</f>
        <v>10296609</v>
      </c>
      <c r="D66" s="223">
        <v>0</v>
      </c>
      <c r="E66" s="226">
        <f>'1.kiad.'!G67</f>
        <v>10296609</v>
      </c>
    </row>
    <row r="67" spans="1:5" ht="15.6" x14ac:dyDescent="0.3">
      <c r="A67" s="143" t="str">
        <f>+'1.kiad.'!A68</f>
        <v>Működési célú garancia- és kezességvállalásból származó kifizetés államháztartáson kívülre</v>
      </c>
      <c r="B67" s="143" t="str">
        <f>+'1.kiad.'!B68</f>
        <v>K507</v>
      </c>
      <c r="C67" s="226">
        <f>'1.kiad.'!E68</f>
        <v>0</v>
      </c>
      <c r="D67" s="223">
        <v>0</v>
      </c>
      <c r="E67" s="226">
        <f>'1.kiad.'!G68</f>
        <v>0</v>
      </c>
    </row>
    <row r="68" spans="1:5" ht="15.6" x14ac:dyDescent="0.3">
      <c r="A68" s="143" t="str">
        <f>+'1.kiad.'!A69</f>
        <v>Működési célú visszatérítendő támogatások, kölcsönök nyújtása államháztartáson kívülre</v>
      </c>
      <c r="B68" s="143" t="str">
        <f>+'1.kiad.'!B69</f>
        <v>K508</v>
      </c>
      <c r="C68" s="226">
        <f>'1.kiad.'!E69</f>
        <v>0</v>
      </c>
      <c r="D68" s="223">
        <v>0</v>
      </c>
      <c r="E68" s="226">
        <f>'1.kiad.'!G69</f>
        <v>0</v>
      </c>
    </row>
    <row r="69" spans="1:5" ht="15.6" x14ac:dyDescent="0.3">
      <c r="A69" s="143" t="str">
        <f>+'1.kiad.'!A70</f>
        <v>Árkiegészítések, ártámogatások</v>
      </c>
      <c r="B69" s="143" t="str">
        <f>+'1.kiad.'!B70</f>
        <v>K509</v>
      </c>
      <c r="C69" s="226">
        <f>'1.kiad.'!E70</f>
        <v>0</v>
      </c>
      <c r="D69" s="223">
        <v>0</v>
      </c>
      <c r="E69" s="226">
        <f>'1.kiad.'!G70</f>
        <v>0</v>
      </c>
    </row>
    <row r="70" spans="1:5" ht="15.6" x14ac:dyDescent="0.3">
      <c r="A70" s="143" t="str">
        <f>+'1.kiad.'!A71</f>
        <v>Kamattámogatások</v>
      </c>
      <c r="B70" s="143" t="str">
        <f>+'1.kiad.'!B71</f>
        <v>K510</v>
      </c>
      <c r="C70" s="226">
        <f>'1.kiad.'!E71</f>
        <v>0</v>
      </c>
      <c r="D70" s="223">
        <v>0</v>
      </c>
      <c r="E70" s="226">
        <f>'1.kiad.'!G71</f>
        <v>0</v>
      </c>
    </row>
    <row r="71" spans="1:5" ht="15.6" x14ac:dyDescent="0.3">
      <c r="A71" s="143" t="str">
        <f>+'1.kiad.'!A72</f>
        <v>Működési célú támogatások az Európai Uniónak</v>
      </c>
      <c r="B71" s="143" t="str">
        <f>+'1.kiad.'!B72</f>
        <v>K511</v>
      </c>
      <c r="C71" s="226">
        <f>'1.kiad.'!E72</f>
        <v>0</v>
      </c>
      <c r="D71" s="223">
        <v>0</v>
      </c>
      <c r="E71" s="226">
        <f>'1.kiad.'!G72</f>
        <v>0</v>
      </c>
    </row>
    <row r="72" spans="1:5" ht="15.6" x14ac:dyDescent="0.3">
      <c r="A72" s="143" t="str">
        <f>+'1.kiad.'!A73</f>
        <v>Egyéb működési célú támogatások államháztartáson kívülre</v>
      </c>
      <c r="B72" s="143" t="str">
        <f>+'1.kiad.'!B73</f>
        <v>K512</v>
      </c>
      <c r="C72" s="226">
        <f>'1.kiad.'!E73</f>
        <v>905000</v>
      </c>
      <c r="D72" s="223">
        <v>0</v>
      </c>
      <c r="E72" s="226">
        <f>'1.kiad.'!G73</f>
        <v>905000</v>
      </c>
    </row>
    <row r="73" spans="1:5" ht="15.6" x14ac:dyDescent="0.3">
      <c r="A73" s="143" t="str">
        <f>+'1.kiad.'!A74</f>
        <v>Tartalékok</v>
      </c>
      <c r="B73" s="143" t="str">
        <f>+'1.kiad.'!B74</f>
        <v>K513</v>
      </c>
      <c r="C73" s="226">
        <f>'1.kiad.'!E74</f>
        <v>25229862</v>
      </c>
      <c r="D73" s="223">
        <v>0</v>
      </c>
      <c r="E73" s="226">
        <f>'1.kiad.'!G74</f>
        <v>25229862</v>
      </c>
    </row>
    <row r="74" spans="1:5" ht="15.6" x14ac:dyDescent="0.3">
      <c r="A74" s="162" t="str">
        <f>+'1.kiad.'!A75</f>
        <v>általános tartalék</v>
      </c>
      <c r="B74" s="162"/>
      <c r="C74" s="230">
        <f>'1.kiad.'!E75</f>
        <v>10709226</v>
      </c>
      <c r="D74" s="223">
        <v>0</v>
      </c>
      <c r="E74" s="230">
        <f>'1.kiad.'!G75</f>
        <v>10709226</v>
      </c>
    </row>
    <row r="75" spans="1:5" ht="15.6" x14ac:dyDescent="0.3">
      <c r="A75" s="162" t="str">
        <f>+'1.kiad.'!A76</f>
        <v>céltartalék</v>
      </c>
      <c r="B75" s="162"/>
      <c r="C75" s="230">
        <f>'1.kiad.'!E76</f>
        <v>14520636</v>
      </c>
      <c r="D75" s="223">
        <v>0</v>
      </c>
      <c r="E75" s="230">
        <f>'1.kiad.'!G76</f>
        <v>14520636</v>
      </c>
    </row>
    <row r="76" spans="1:5" ht="15.6" x14ac:dyDescent="0.3">
      <c r="A76" s="147" t="str">
        <f>+'1.kiad.'!A77</f>
        <v>Egyéb működési célú kiadások</v>
      </c>
      <c r="B76" s="147" t="str">
        <f>+'1.kiad.'!B77</f>
        <v>K5</v>
      </c>
      <c r="C76" s="227">
        <f>+C60+C61+C63+C64+C65+C66+C67+C68+C69+C70+C71+C72+C73</f>
        <v>36431471</v>
      </c>
      <c r="D76" s="223">
        <v>0</v>
      </c>
      <c r="E76" s="227">
        <f>+E60+E61+E63+E64+E65+E66+E67+E68+E69+E70+E71+E72+E73</f>
        <v>36431471</v>
      </c>
    </row>
    <row r="77" spans="1:5" ht="15.6" x14ac:dyDescent="0.3">
      <c r="A77" s="147" t="str">
        <f>+'1.kiad.'!A78</f>
        <v>MŰKÖDÉSI KÖLTSÉGVETÉS ELŐIRÁNYZAT CSOPORT</v>
      </c>
      <c r="B77" s="147" t="str">
        <f>+'1.kiad.'!B78</f>
        <v>K1-K5</v>
      </c>
      <c r="C77" s="227">
        <f>C24+C25+C50+C59+C76</f>
        <v>76949980</v>
      </c>
      <c r="D77" s="223">
        <v>0</v>
      </c>
      <c r="E77" s="227">
        <f>E24+E25+E50+E59+E76</f>
        <v>76949980</v>
      </c>
    </row>
    <row r="78" spans="1:5" ht="15.6" x14ac:dyDescent="0.3">
      <c r="A78" s="143" t="str">
        <f>+'1.kiad.'!A79</f>
        <v>Immateriális javak beszerzése, létesítése</v>
      </c>
      <c r="B78" s="143" t="str">
        <f>+'1.kiad.'!B79</f>
        <v>K61</v>
      </c>
      <c r="C78" s="226">
        <f>'1.kiad.'!E79</f>
        <v>2362200</v>
      </c>
      <c r="D78" s="223">
        <v>0</v>
      </c>
      <c r="E78" s="226">
        <f>'1.kiad.'!G79</f>
        <v>2362200</v>
      </c>
    </row>
    <row r="79" spans="1:5" ht="15.6" x14ac:dyDescent="0.3">
      <c r="A79" s="143" t="str">
        <f>+'1.kiad.'!A80</f>
        <v>Ingatlanok beszerzése, létesítése</v>
      </c>
      <c r="B79" s="143" t="str">
        <f>+'1.kiad.'!B80</f>
        <v>K62</v>
      </c>
      <c r="C79" s="226">
        <f>'1.kiad.'!E80</f>
        <v>26018810</v>
      </c>
      <c r="D79" s="223">
        <v>0</v>
      </c>
      <c r="E79" s="226">
        <f>'1.kiad.'!G80</f>
        <v>26018810</v>
      </c>
    </row>
    <row r="80" spans="1:5" ht="15.6" x14ac:dyDescent="0.3">
      <c r="A80" s="143" t="str">
        <f>+'1.kiad.'!A81</f>
        <v>Informatikai eszközök beszerzése, létesítése</v>
      </c>
      <c r="B80" s="143" t="str">
        <f>+'1.kiad.'!B81</f>
        <v>K63</v>
      </c>
      <c r="C80" s="226">
        <f>'1.kiad.'!E81</f>
        <v>0</v>
      </c>
      <c r="D80" s="223">
        <v>0</v>
      </c>
      <c r="E80" s="226">
        <f>'1.kiad.'!G81</f>
        <v>0</v>
      </c>
    </row>
    <row r="81" spans="1:5" ht="15.6" x14ac:dyDescent="0.3">
      <c r="A81" s="143" t="str">
        <f>+'1.kiad.'!A82</f>
        <v>Egyéb tárgyi eszközök beszerzése, létesítése</v>
      </c>
      <c r="B81" s="143" t="str">
        <f>+'1.kiad.'!B82</f>
        <v>K64</v>
      </c>
      <c r="C81" s="226">
        <f>'1.kiad.'!E82</f>
        <v>993700</v>
      </c>
      <c r="D81" s="223">
        <v>0</v>
      </c>
      <c r="E81" s="226">
        <f>'1.kiad.'!G82</f>
        <v>993700</v>
      </c>
    </row>
    <row r="82" spans="1:5" ht="15.6" x14ac:dyDescent="0.3">
      <c r="A82" s="143" t="str">
        <f>+'1.kiad.'!A83</f>
        <v>Részesedések beszerzése</v>
      </c>
      <c r="B82" s="143" t="str">
        <f>+'1.kiad.'!B83</f>
        <v>K65</v>
      </c>
      <c r="C82" s="226">
        <f>'1.kiad.'!E83</f>
        <v>0</v>
      </c>
      <c r="D82" s="223">
        <v>0</v>
      </c>
      <c r="E82" s="226">
        <f>'1.kiad.'!G83</f>
        <v>0</v>
      </c>
    </row>
    <row r="83" spans="1:5" ht="15.6" x14ac:dyDescent="0.3">
      <c r="A83" s="143" t="str">
        <f>+'1.kiad.'!A84</f>
        <v>Meglévő részesedések növeléséhez kapcsolódó kiadások</v>
      </c>
      <c r="B83" s="143" t="str">
        <f>+'1.kiad.'!B84</f>
        <v>K66</v>
      </c>
      <c r="C83" s="226">
        <f>'1.kiad.'!E84</f>
        <v>0</v>
      </c>
      <c r="D83" s="223">
        <v>0</v>
      </c>
      <c r="E83" s="226">
        <f>'1.kiad.'!G84</f>
        <v>0</v>
      </c>
    </row>
    <row r="84" spans="1:5" ht="15.6" x14ac:dyDescent="0.3">
      <c r="A84" s="143" t="str">
        <f>+'1.kiad.'!A85</f>
        <v>Beruházási célú előzetesen felszámított általános forgalmi adó</v>
      </c>
      <c r="B84" s="143" t="str">
        <f>+'1.kiad.'!B85</f>
        <v>K67</v>
      </c>
      <c r="C84" s="226">
        <f>'1.kiad.'!E85</f>
        <v>5575800</v>
      </c>
      <c r="D84" s="223">
        <v>0</v>
      </c>
      <c r="E84" s="226">
        <f>'1.kiad.'!G85</f>
        <v>5575800</v>
      </c>
    </row>
    <row r="85" spans="1:5" ht="15.6" x14ac:dyDescent="0.3">
      <c r="A85" s="147" t="str">
        <f>+'1.kiad.'!A86</f>
        <v>Beruházások</v>
      </c>
      <c r="B85" s="147" t="str">
        <f>+'1.kiad.'!B86</f>
        <v>K6</v>
      </c>
      <c r="C85" s="227">
        <f>SUM(C78:C84)</f>
        <v>34950510</v>
      </c>
      <c r="D85" s="223">
        <v>0</v>
      </c>
      <c r="E85" s="227">
        <f>SUM(E78:E84)</f>
        <v>34950510</v>
      </c>
    </row>
    <row r="86" spans="1:5" ht="15.6" x14ac:dyDescent="0.3">
      <c r="A86" s="143" t="str">
        <f>+'1.kiad.'!A87</f>
        <v>Ingatlanok felújítása</v>
      </c>
      <c r="B86" s="143" t="str">
        <f>+'1.kiad.'!B87</f>
        <v>K71</v>
      </c>
      <c r="C86" s="226">
        <f>'1.kiad.'!E87</f>
        <v>9290019</v>
      </c>
      <c r="D86" s="223">
        <v>0</v>
      </c>
      <c r="E86" s="226">
        <f>'1.kiad.'!G87</f>
        <v>9290019</v>
      </c>
    </row>
    <row r="87" spans="1:5" ht="15.6" x14ac:dyDescent="0.3">
      <c r="A87" s="143" t="str">
        <f>+'1.kiad.'!A88</f>
        <v>Informatikai eszközök felújítása</v>
      </c>
      <c r="B87" s="143" t="str">
        <f>+'1.kiad.'!B88</f>
        <v>K72</v>
      </c>
      <c r="C87" s="226">
        <f>'1.kiad.'!E88</f>
        <v>0</v>
      </c>
      <c r="D87" s="223">
        <v>0</v>
      </c>
      <c r="E87" s="226">
        <f>'1.kiad.'!G88</f>
        <v>0</v>
      </c>
    </row>
    <row r="88" spans="1:5" ht="15.6" x14ac:dyDescent="0.3">
      <c r="A88" s="143" t="str">
        <f>+'1.kiad.'!A89</f>
        <v>Egyéb tárgyi eszközök felújíátása</v>
      </c>
      <c r="B88" s="143" t="str">
        <f>+'1.kiad.'!B89</f>
        <v>K73</v>
      </c>
      <c r="C88" s="226">
        <f>'1.kiad.'!E89</f>
        <v>0</v>
      </c>
      <c r="D88" s="223">
        <v>0</v>
      </c>
      <c r="E88" s="226">
        <f>'1.kiad.'!G89</f>
        <v>0</v>
      </c>
    </row>
    <row r="89" spans="1:5" ht="15.6" x14ac:dyDescent="0.3">
      <c r="A89" s="143" t="str">
        <f>+'1.kiad.'!A90</f>
        <v>Felújítási célú előzetesen felszámított általános forgalmi adó</v>
      </c>
      <c r="B89" s="143" t="str">
        <f>+'1.kiad.'!B90</f>
        <v>K74</v>
      </c>
      <c r="C89" s="226">
        <f>'1.kiad.'!E90</f>
        <v>2386805</v>
      </c>
      <c r="D89" s="223">
        <v>0</v>
      </c>
      <c r="E89" s="226">
        <f>'1.kiad.'!G90</f>
        <v>2386805</v>
      </c>
    </row>
    <row r="90" spans="1:5" ht="15.6" x14ac:dyDescent="0.3">
      <c r="A90" s="147" t="str">
        <f>+'1.kiad.'!A91</f>
        <v>Felújítások</v>
      </c>
      <c r="B90" s="147" t="str">
        <f>+'1.kiad.'!B91</f>
        <v>K7</v>
      </c>
      <c r="C90" s="227">
        <f>SUM(C86:C89)</f>
        <v>11676824</v>
      </c>
      <c r="D90" s="223">
        <v>0</v>
      </c>
      <c r="E90" s="227">
        <f>SUM(E86:E89)</f>
        <v>11676824</v>
      </c>
    </row>
    <row r="91" spans="1:5" ht="15.6" x14ac:dyDescent="0.3">
      <c r="A91" s="143" t="str">
        <f>+'1.kiad.'!A92</f>
        <v>Felhalmozási célú garancia- és kezességvállalásból származó kifizetés államháztartáson belülre</v>
      </c>
      <c r="B91" s="143" t="str">
        <f>+'1.kiad.'!B92</f>
        <v>K81</v>
      </c>
      <c r="C91" s="226">
        <v>0</v>
      </c>
      <c r="D91" s="223">
        <v>0</v>
      </c>
      <c r="E91" s="226">
        <v>0</v>
      </c>
    </row>
    <row r="92" spans="1:5" ht="15.6" x14ac:dyDescent="0.3">
      <c r="A92" s="143" t="str">
        <f>+'1.kiad.'!A93</f>
        <v>Felhalmozási célú visszatérítendő támogatások, kölcsönök nyújtása államháztartáson belülre</v>
      </c>
      <c r="B92" s="143" t="str">
        <f>+'1.kiad.'!B93</f>
        <v>K82</v>
      </c>
      <c r="C92" s="226">
        <v>0</v>
      </c>
      <c r="D92" s="223">
        <v>0</v>
      </c>
      <c r="E92" s="226">
        <v>0</v>
      </c>
    </row>
    <row r="93" spans="1:5" ht="15.6" x14ac:dyDescent="0.3">
      <c r="A93" s="143" t="str">
        <f>+'1.kiad.'!A94</f>
        <v>Felhalmozási célú visszatérítendő támogatások, kölcsönök törlesztése államháztartáson belülre</v>
      </c>
      <c r="B93" s="143" t="str">
        <f>+'1.kiad.'!B94</f>
        <v>K83</v>
      </c>
      <c r="C93" s="226">
        <v>0</v>
      </c>
      <c r="D93" s="223">
        <v>0</v>
      </c>
      <c r="E93" s="226">
        <v>0</v>
      </c>
    </row>
    <row r="94" spans="1:5" ht="15.6" x14ac:dyDescent="0.3">
      <c r="A94" s="143" t="str">
        <f>+'1.kiad.'!A95</f>
        <v>Egyéb felhalmozási célú támogatások államháztartáson belülre</v>
      </c>
      <c r="B94" s="143" t="str">
        <f>+'1.kiad.'!B95</f>
        <v>K84</v>
      </c>
      <c r="C94" s="226">
        <v>0</v>
      </c>
      <c r="D94" s="223">
        <v>0</v>
      </c>
      <c r="E94" s="226">
        <v>0</v>
      </c>
    </row>
    <row r="95" spans="1:5" ht="15.6" x14ac:dyDescent="0.3">
      <c r="A95" s="143" t="str">
        <f>+'1.kiad.'!A96</f>
        <v>Felhalmozási célú garancia- és kezességvállalásból származó kifizetés államháztartáson kívülre</v>
      </c>
      <c r="B95" s="143" t="str">
        <f>+'1.kiad.'!B96</f>
        <v>K85</v>
      </c>
      <c r="C95" s="226">
        <v>0</v>
      </c>
      <c r="D95" s="223">
        <v>0</v>
      </c>
      <c r="E95" s="226">
        <v>0</v>
      </c>
    </row>
    <row r="96" spans="1:5" ht="15.6" x14ac:dyDescent="0.3">
      <c r="A96" s="143" t="str">
        <f>+'1.kiad.'!A97</f>
        <v>Felhalmozási célú visszatérítendő támogatások, kölcsönök nyújtása államháztartáson kívülre</v>
      </c>
      <c r="B96" s="143" t="str">
        <f>+'1.kiad.'!B97</f>
        <v>K86</v>
      </c>
      <c r="C96" s="226">
        <v>0</v>
      </c>
      <c r="D96" s="223">
        <v>0</v>
      </c>
      <c r="E96" s="226">
        <v>0</v>
      </c>
    </row>
    <row r="97" spans="1:5" ht="15.6" x14ac:dyDescent="0.3">
      <c r="A97" s="143" t="str">
        <f>+'1.kiad.'!A98</f>
        <v>Lakástámogatás</v>
      </c>
      <c r="B97" s="143" t="str">
        <f>+'1.kiad.'!B98</f>
        <v>K87</v>
      </c>
      <c r="C97" s="226">
        <v>0</v>
      </c>
      <c r="D97" s="223">
        <v>0</v>
      </c>
      <c r="E97" s="226">
        <v>0</v>
      </c>
    </row>
    <row r="98" spans="1:5" ht="15.6" x14ac:dyDescent="0.3">
      <c r="A98" s="143" t="str">
        <f>+'1.kiad.'!A99</f>
        <v>Egyéb felhalmozási célú támogatások államháztartáson kívülre</v>
      </c>
      <c r="B98" s="143" t="str">
        <f>+'1.kiad.'!B99</f>
        <v>K88</v>
      </c>
      <c r="C98" s="226">
        <v>0</v>
      </c>
      <c r="D98" s="223">
        <v>0</v>
      </c>
      <c r="E98" s="226">
        <v>0</v>
      </c>
    </row>
    <row r="99" spans="1:5" ht="15.6" x14ac:dyDescent="0.3">
      <c r="A99" s="147" t="str">
        <f>+'1.kiad.'!A100</f>
        <v>Egyéb felhalmozási célú kiadások</v>
      </c>
      <c r="B99" s="147" t="str">
        <f>+'1.kiad.'!B100</f>
        <v>K8</v>
      </c>
      <c r="C99" s="227">
        <f>SUM(C91:C98)</f>
        <v>0</v>
      </c>
      <c r="D99" s="223">
        <v>0</v>
      </c>
      <c r="E99" s="227">
        <f>SUM(E91:E98)</f>
        <v>0</v>
      </c>
    </row>
    <row r="100" spans="1:5" ht="15.6" x14ac:dyDescent="0.3">
      <c r="A100" s="147" t="str">
        <f>+'1.kiad.'!A101</f>
        <v>FELHALMOZÁSI KÖLTSÉGVETÉS ELŐIRÁNYZAT CSOPORT</v>
      </c>
      <c r="B100" s="147" t="str">
        <f>+'1.kiad.'!B101</f>
        <v>K6-K8</v>
      </c>
      <c r="C100" s="227">
        <f>C85+C90+C99</f>
        <v>46627334</v>
      </c>
      <c r="D100" s="223">
        <v>0</v>
      </c>
      <c r="E100" s="227">
        <f>E85+E90+E99</f>
        <v>46627334</v>
      </c>
    </row>
    <row r="101" spans="1:5" ht="17.399999999999999" x14ac:dyDescent="0.3">
      <c r="A101" s="157" t="str">
        <f>+'1.kiad.'!A102</f>
        <v>KÖLTSÉGVETÉSI KIADÁSOK</v>
      </c>
      <c r="B101" s="157" t="str">
        <f>+'1.kiad.'!B102</f>
        <v>K1-K8</v>
      </c>
      <c r="C101" s="231">
        <f>C24+C25+C50+C59+C76+C85+C90+C99</f>
        <v>123577314</v>
      </c>
      <c r="D101" s="223">
        <v>0</v>
      </c>
      <c r="E101" s="231">
        <f>E24+E25+E50+E59+E76+E85+E90+E99</f>
        <v>123577314</v>
      </c>
    </row>
    <row r="102" spans="1:5" ht="15.6" x14ac:dyDescent="0.3">
      <c r="A102" s="143" t="str">
        <f>+'1.kiad.'!A103</f>
        <v>Hitel-, kölcsöntörlesztés államháztartáson kívülre</v>
      </c>
      <c r="B102" s="143" t="str">
        <f>+'1.kiad.'!B103</f>
        <v>K911</v>
      </c>
      <c r="C102" s="226">
        <f>+'1.kiad.'!E103</f>
        <v>0</v>
      </c>
      <c r="D102" s="223">
        <v>0</v>
      </c>
      <c r="E102" s="226">
        <f>+'1.kiad.'!G103</f>
        <v>0</v>
      </c>
    </row>
    <row r="103" spans="1:5" ht="15.6" x14ac:dyDescent="0.3">
      <c r="A103" s="145" t="str">
        <f>+'1.kiad.'!A104</f>
        <v>Hosszú lejáratú hitelek, kölcsönök törlesztése pénzügyi vállalkozásnak</v>
      </c>
      <c r="B103" s="145" t="str">
        <f>+'1.kiad.'!B104</f>
        <v>K9111</v>
      </c>
      <c r="C103" s="228">
        <f>+'1.kiad.'!E104</f>
        <v>0</v>
      </c>
      <c r="D103" s="223">
        <v>0</v>
      </c>
      <c r="E103" s="228">
        <f>+'1.kiad.'!G104</f>
        <v>0</v>
      </c>
    </row>
    <row r="104" spans="1:5" ht="15.6" x14ac:dyDescent="0.3">
      <c r="A104" s="145" t="str">
        <f>+'1.kiad.'!A105</f>
        <v>Likviditási célú hitelek, kölcsönök törlesztése pénzügyi vállalkozásnak</v>
      </c>
      <c r="B104" s="145" t="str">
        <f>+'1.kiad.'!B105</f>
        <v>K9112</v>
      </c>
      <c r="C104" s="228">
        <f>+'1.kiad.'!E105</f>
        <v>0</v>
      </c>
      <c r="D104" s="223">
        <v>0</v>
      </c>
      <c r="E104" s="228">
        <f>+'1.kiad.'!G105</f>
        <v>0</v>
      </c>
    </row>
    <row r="105" spans="1:5" ht="15.6" x14ac:dyDescent="0.3">
      <c r="A105" s="145" t="str">
        <f>+'1.kiad.'!A106</f>
        <v>Rövid lejáratú hitelek, kölcsönök törlesztése pénzügyi vállalkozásnak</v>
      </c>
      <c r="B105" s="145" t="str">
        <f>+'1.kiad.'!B106</f>
        <v>K9113</v>
      </c>
      <c r="C105" s="228">
        <f>+'1.kiad.'!E106</f>
        <v>0</v>
      </c>
      <c r="D105" s="223">
        <v>0</v>
      </c>
      <c r="E105" s="228">
        <f>+'1.kiad.'!G106</f>
        <v>0</v>
      </c>
    </row>
    <row r="106" spans="1:5" ht="15.6" x14ac:dyDescent="0.3">
      <c r="A106" s="143" t="str">
        <f>+'1.kiad.'!A107</f>
        <v>Belföldi értékpapírok kiadásai</v>
      </c>
      <c r="B106" s="143" t="str">
        <f>+'1.kiad.'!B107</f>
        <v>K912</v>
      </c>
      <c r="C106" s="226">
        <f>+'1.kiad.'!E107</f>
        <v>0</v>
      </c>
      <c r="D106" s="223">
        <v>0</v>
      </c>
      <c r="E106" s="226">
        <f>+'1.kiad.'!G107</f>
        <v>0</v>
      </c>
    </row>
    <row r="107" spans="1:5" ht="15.6" x14ac:dyDescent="0.3">
      <c r="A107" s="145" t="str">
        <f>+'1.kiad.'!A108</f>
        <v xml:space="preserve">Forgatási célú belföldi értékpapírok vásárlása </v>
      </c>
      <c r="B107" s="145" t="str">
        <f>+'1.kiad.'!B108</f>
        <v>K9121</v>
      </c>
      <c r="C107" s="228">
        <f>+'1.kiad.'!E108</f>
        <v>0</v>
      </c>
      <c r="D107" s="223">
        <v>0</v>
      </c>
      <c r="E107" s="228">
        <f>+'1.kiad.'!G108</f>
        <v>0</v>
      </c>
    </row>
    <row r="108" spans="1:5" ht="15.6" x14ac:dyDescent="0.3">
      <c r="A108" s="145" t="str">
        <f>+'1.kiad.'!A109</f>
        <v>Befektetési célú belföldi értékpapírok vásárlása</v>
      </c>
      <c r="B108" s="145" t="str">
        <f>+'1.kiad.'!B109</f>
        <v>K9122</v>
      </c>
      <c r="C108" s="228">
        <f>+'1.kiad.'!E109</f>
        <v>0</v>
      </c>
      <c r="D108" s="223">
        <v>0</v>
      </c>
      <c r="E108" s="228">
        <f>+'1.kiad.'!G109</f>
        <v>0</v>
      </c>
    </row>
    <row r="109" spans="1:5" ht="15.6" x14ac:dyDescent="0.3">
      <c r="A109" s="145" t="str">
        <f>+'1.kiad.'!A110</f>
        <v>Kincstárjegy beváltása</v>
      </c>
      <c r="B109" s="145" t="str">
        <f>+'1.kiad.'!B110</f>
        <v>K9123</v>
      </c>
      <c r="C109" s="228">
        <f>+'1.kiad.'!E110</f>
        <v>0</v>
      </c>
      <c r="D109" s="223">
        <v>0</v>
      </c>
      <c r="E109" s="228">
        <f>+'1.kiad.'!G110</f>
        <v>0</v>
      </c>
    </row>
    <row r="110" spans="1:5" ht="15.6" x14ac:dyDescent="0.3">
      <c r="A110" s="145" t="str">
        <f>+'1.kiad.'!A111</f>
        <v>Éven belüli lejáratú belföldi értékpapírok beváltása</v>
      </c>
      <c r="B110" s="145" t="str">
        <f>+'1.kiad.'!B111</f>
        <v>K9124</v>
      </c>
      <c r="C110" s="228">
        <f>+'1.kiad.'!E111</f>
        <v>0</v>
      </c>
      <c r="D110" s="223">
        <v>0</v>
      </c>
      <c r="E110" s="228">
        <f>+'1.kiad.'!G111</f>
        <v>0</v>
      </c>
    </row>
    <row r="111" spans="1:5" ht="15.6" x14ac:dyDescent="0.3">
      <c r="A111" s="145" t="str">
        <f>+'1.kiad.'!A112</f>
        <v>Belföldi kötvények beváltása</v>
      </c>
      <c r="B111" s="145" t="str">
        <f>+'1.kiad.'!B112</f>
        <v>K9125</v>
      </c>
      <c r="C111" s="228">
        <f>+'1.kiad.'!E112</f>
        <v>0</v>
      </c>
      <c r="D111" s="223">
        <v>0</v>
      </c>
      <c r="E111" s="228">
        <f>+'1.kiad.'!G112</f>
        <v>0</v>
      </c>
    </row>
    <row r="112" spans="1:5" ht="15.6" x14ac:dyDescent="0.3">
      <c r="A112" s="145" t="str">
        <f>+'1.kiad.'!A113</f>
        <v>Éven túli lejáratú belföldi értékpapírok beváltása</v>
      </c>
      <c r="B112" s="145" t="str">
        <f>+'1.kiad.'!B113</f>
        <v>K9126</v>
      </c>
      <c r="C112" s="228">
        <f>+'1.kiad.'!E113</f>
        <v>0</v>
      </c>
      <c r="D112" s="223">
        <v>0</v>
      </c>
      <c r="E112" s="228">
        <f>+'1.kiad.'!G113</f>
        <v>0</v>
      </c>
    </row>
    <row r="113" spans="1:5" ht="15.6" x14ac:dyDescent="0.3">
      <c r="A113" s="143" t="str">
        <f>+'1.kiad.'!A114</f>
        <v>Államháztartáson belüli megelőlegezések folyósítása</v>
      </c>
      <c r="B113" s="143" t="str">
        <f>+'1.kiad.'!B114</f>
        <v>K913</v>
      </c>
      <c r="C113" s="226">
        <f>+'1.kiad.'!E114</f>
        <v>0</v>
      </c>
      <c r="D113" s="223">
        <v>0</v>
      </c>
      <c r="E113" s="226">
        <f>+'1.kiad.'!G114</f>
        <v>0</v>
      </c>
    </row>
    <row r="114" spans="1:5" ht="15.6" x14ac:dyDescent="0.3">
      <c r="A114" s="143" t="str">
        <f>+'1.kiad.'!A115</f>
        <v>Államháztartáson belüli megelőlegezések visszafizetése</v>
      </c>
      <c r="B114" s="143" t="str">
        <f>+'1.kiad.'!B115</f>
        <v>K914</v>
      </c>
      <c r="C114" s="226">
        <f>+'1.kiad.'!E115</f>
        <v>1096665</v>
      </c>
      <c r="D114" s="223">
        <v>0</v>
      </c>
      <c r="E114" s="226">
        <f>+'1.kiad.'!G115</f>
        <v>1096665</v>
      </c>
    </row>
    <row r="115" spans="1:5" ht="15.6" x14ac:dyDescent="0.3">
      <c r="A115" s="143" t="str">
        <f>+'1.kiad.'!A116</f>
        <v>Központi, irányító szervi támogatás folyósítása</v>
      </c>
      <c r="B115" s="143" t="str">
        <f>+'1.kiad.'!B116</f>
        <v>K915</v>
      </c>
      <c r="C115" s="226">
        <f>+'1.kiad.'!E116</f>
        <v>0</v>
      </c>
      <c r="D115" s="223">
        <v>0</v>
      </c>
      <c r="E115" s="226">
        <f>+'1.kiad.'!G116</f>
        <v>0</v>
      </c>
    </row>
    <row r="116" spans="1:5" ht="15.6" x14ac:dyDescent="0.3">
      <c r="A116" s="143" t="str">
        <f>+'1.kiad.'!A117</f>
        <v>Pénzeszközök lekötött bankbetétként elhelyezése</v>
      </c>
      <c r="B116" s="143" t="str">
        <f>+'1.kiad.'!B117</f>
        <v>K916</v>
      </c>
      <c r="C116" s="226">
        <f>+'1.kiad.'!E117</f>
        <v>0</v>
      </c>
      <c r="D116" s="223">
        <v>0</v>
      </c>
      <c r="E116" s="226">
        <f>+'1.kiad.'!G117</f>
        <v>0</v>
      </c>
    </row>
    <row r="117" spans="1:5" ht="15.6" x14ac:dyDescent="0.3">
      <c r="A117" s="143" t="str">
        <f>+'1.kiad.'!A118</f>
        <v>Pénzügyi lízing kiadásai</v>
      </c>
      <c r="B117" s="143" t="str">
        <f>+'1.kiad.'!B118</f>
        <v>K917</v>
      </c>
      <c r="C117" s="226">
        <f>+'1.kiad.'!E118</f>
        <v>0</v>
      </c>
      <c r="D117" s="223">
        <v>0</v>
      </c>
      <c r="E117" s="226">
        <f>+'1.kiad.'!G118</f>
        <v>0</v>
      </c>
    </row>
    <row r="118" spans="1:5" ht="15.6" x14ac:dyDescent="0.3">
      <c r="A118" s="143" t="str">
        <f>+'1.kiad.'!A119</f>
        <v>Központi költségvetés sajátos finanszírozási kiadásai</v>
      </c>
      <c r="B118" s="143" t="str">
        <f>+'1.kiad.'!B119</f>
        <v>K918</v>
      </c>
      <c r="C118" s="226">
        <f>+'1.kiad.'!E119</f>
        <v>0</v>
      </c>
      <c r="D118" s="223">
        <v>0</v>
      </c>
      <c r="E118" s="226">
        <f>+'1.kiad.'!G119</f>
        <v>0</v>
      </c>
    </row>
    <row r="119" spans="1:5" ht="15.6" x14ac:dyDescent="0.3">
      <c r="A119" s="147" t="str">
        <f>+'1.kiad.'!A123</f>
        <v>Belföldi finanszírozás kiadásai</v>
      </c>
      <c r="B119" s="147" t="str">
        <f>+'1.kiad.'!B123</f>
        <v>K91</v>
      </c>
      <c r="C119" s="227">
        <f>C105+C110+C111+C112+C113+C114+C115+C116</f>
        <v>1096665</v>
      </c>
      <c r="D119" s="223">
        <v>0</v>
      </c>
      <c r="E119" s="227">
        <f>E105+E110+E111+E112+E113+E114+E115+E116</f>
        <v>1096665</v>
      </c>
    </row>
    <row r="120" spans="1:5" ht="15.6" x14ac:dyDescent="0.3">
      <c r="A120" s="147" t="str">
        <f>+'1.kiad.'!A125</f>
        <v>Adóssághoz nem kapcsolódó származékos ügyletek kiadásai</v>
      </c>
      <c r="B120" s="147" t="str">
        <f>+'1.kiad.'!B125</f>
        <v>K93</v>
      </c>
      <c r="C120" s="227">
        <f>+'1.kiad.'!E125</f>
        <v>0</v>
      </c>
      <c r="D120" s="223">
        <v>0</v>
      </c>
      <c r="E120" s="227">
        <f>+'1.kiad.'!G125</f>
        <v>0</v>
      </c>
    </row>
    <row r="121" spans="1:5" ht="15.6" x14ac:dyDescent="0.3">
      <c r="A121" s="147" t="str">
        <f>+'1.kiad.'!A126</f>
        <v>Váltókiadások</v>
      </c>
      <c r="B121" s="147" t="str">
        <f>+'1.kiad.'!B126</f>
        <v>K94</v>
      </c>
      <c r="C121" s="227">
        <f>+'1.kiad.'!E126</f>
        <v>0</v>
      </c>
      <c r="D121" s="223">
        <v>0</v>
      </c>
      <c r="E121" s="227">
        <f>+'1.kiad.'!G126</f>
        <v>0</v>
      </c>
    </row>
    <row r="122" spans="1:5" ht="15.6" x14ac:dyDescent="0.3">
      <c r="A122" s="147" t="str">
        <f>+'1.kiad.'!A127</f>
        <v>FINANSZÍROZÁSI KIADÁSOK</v>
      </c>
      <c r="B122" s="147" t="str">
        <f>+'1.kiad.'!B127</f>
        <v>K9</v>
      </c>
      <c r="C122" s="227">
        <f>SUM(C119)</f>
        <v>1096665</v>
      </c>
      <c r="D122" s="223">
        <v>0</v>
      </c>
      <c r="E122" s="227">
        <f>SUM(E119)</f>
        <v>1096665</v>
      </c>
    </row>
    <row r="123" spans="1:5" ht="15.6" x14ac:dyDescent="0.3">
      <c r="A123" s="147" t="str">
        <f>+'1.kiad.'!A128</f>
        <v>KIADÁSOK ÖSSZESEN</v>
      </c>
      <c r="B123" s="147" t="str">
        <f>+'1.kiad.'!B128</f>
        <v>K1-K9</v>
      </c>
      <c r="C123" s="227">
        <f>C101+C122</f>
        <v>124673979</v>
      </c>
      <c r="D123" s="234">
        <v>0</v>
      </c>
      <c r="E123" s="227">
        <f>E101+E122</f>
        <v>124673979</v>
      </c>
    </row>
    <row r="124" spans="1:5" x14ac:dyDescent="0.3">
      <c r="A124" s="193"/>
      <c r="B124" s="193"/>
      <c r="C124" s="194"/>
      <c r="D124" s="223">
        <v>0</v>
      </c>
      <c r="E124" s="194"/>
    </row>
    <row r="125" spans="1:5" ht="15.6" x14ac:dyDescent="0.3">
      <c r="A125" s="143" t="str">
        <f>+'2.bev.'!A7</f>
        <v>A helyi önkormányzatok működésének általános támogatása</v>
      </c>
      <c r="B125" s="143" t="str">
        <f>+'2.bev.'!B7</f>
        <v>B111</v>
      </c>
      <c r="C125" s="226">
        <f>'2.bev.'!E7</f>
        <v>17819628</v>
      </c>
      <c r="D125" s="223">
        <v>0</v>
      </c>
      <c r="E125" s="226">
        <f>'2.bev.'!G7</f>
        <v>17819628</v>
      </c>
    </row>
    <row r="126" spans="1:5" ht="15.6" x14ac:dyDescent="0.3">
      <c r="A126" s="143" t="str">
        <f>+'2.bev.'!A8</f>
        <v>A települési önkormányzatok egyes köznevelési feladatainak támogatása</v>
      </c>
      <c r="B126" s="143" t="str">
        <f>+'2.bev.'!B8</f>
        <v>B112</v>
      </c>
      <c r="C126" s="226">
        <f>'2.bev.'!E8</f>
        <v>0</v>
      </c>
      <c r="D126" s="223">
        <v>0</v>
      </c>
      <c r="E126" s="226">
        <f>'2.bev.'!G8</f>
        <v>0</v>
      </c>
    </row>
    <row r="127" spans="1:5" ht="15.6" x14ac:dyDescent="0.3">
      <c r="A127" s="143" t="str">
        <f>+'2.bev.'!A9</f>
        <v>A települési önkormányzatok szociális, gyermekjóléti és gyermekétkeztetési feladatainak támogatása</v>
      </c>
      <c r="B127" s="143" t="str">
        <f>+'2.bev.'!B9</f>
        <v>B113</v>
      </c>
      <c r="C127" s="226">
        <f>'2.bev.'!E9</f>
        <v>7797000</v>
      </c>
      <c r="D127" s="223">
        <v>0</v>
      </c>
      <c r="E127" s="226">
        <f>'2.bev.'!G9</f>
        <v>7797000</v>
      </c>
    </row>
    <row r="128" spans="1:5" ht="15.6" x14ac:dyDescent="0.3">
      <c r="A128" s="143" t="str">
        <f>+'2.bev.'!A10</f>
        <v>A települési önkormányzatok kulturális feladatainak támogatása</v>
      </c>
      <c r="B128" s="143" t="str">
        <f>+'2.bev.'!B10</f>
        <v>B114</v>
      </c>
      <c r="C128" s="226">
        <f>'2.bev.'!E10</f>
        <v>1800000</v>
      </c>
      <c r="D128" s="223">
        <v>0</v>
      </c>
      <c r="E128" s="226">
        <f>'2.bev.'!G10</f>
        <v>1800000</v>
      </c>
    </row>
    <row r="129" spans="1:5" ht="15.6" x14ac:dyDescent="0.3">
      <c r="A129" s="143" t="str">
        <f>+'2.bev.'!A11</f>
        <v>Működési célú költségvetési támogatások és kiegészítő támogatások</v>
      </c>
      <c r="B129" s="143" t="str">
        <f>+'2.bev.'!B11</f>
        <v>B115</v>
      </c>
      <c r="C129" s="226">
        <f>'2.bev.'!E11</f>
        <v>0</v>
      </c>
      <c r="D129" s="223">
        <v>0</v>
      </c>
      <c r="E129" s="226">
        <f>'2.bev.'!G11</f>
        <v>0</v>
      </c>
    </row>
    <row r="130" spans="1:5" ht="15.6" x14ac:dyDescent="0.3">
      <c r="A130" s="143" t="str">
        <f>+'2.bev.'!A12</f>
        <v>Elszámolásból származó bevételek</v>
      </c>
      <c r="B130" s="143" t="str">
        <f>+'2.bev.'!B12</f>
        <v>B116</v>
      </c>
      <c r="C130" s="226">
        <f>'2.bev.'!E12</f>
        <v>0</v>
      </c>
      <c r="D130" s="223">
        <v>0</v>
      </c>
      <c r="E130" s="226">
        <f>'2.bev.'!G12</f>
        <v>0</v>
      </c>
    </row>
    <row r="131" spans="1:5" ht="15.6" x14ac:dyDescent="0.3">
      <c r="A131" s="147" t="str">
        <f>+'2.bev.'!A13</f>
        <v>Önkormányzatok működési támogatásai</v>
      </c>
      <c r="B131" s="147" t="str">
        <f>+'2.bev.'!B13</f>
        <v>B11</v>
      </c>
      <c r="C131" s="227">
        <f>SUM(C125:C130)</f>
        <v>27416628</v>
      </c>
      <c r="D131" s="223">
        <v>0</v>
      </c>
      <c r="E131" s="227">
        <f>SUM(E125:E130)</f>
        <v>27416628</v>
      </c>
    </row>
    <row r="132" spans="1:5" ht="15.6" x14ac:dyDescent="0.3">
      <c r="A132" s="143" t="str">
        <f>+'2.bev.'!A14</f>
        <v>Elvonások és befizetések bevételei</v>
      </c>
      <c r="B132" s="143" t="str">
        <f>+'2.bev.'!B14</f>
        <v>B12</v>
      </c>
      <c r="C132" s="226">
        <f>'2.bev.'!E14</f>
        <v>0</v>
      </c>
      <c r="D132" s="223">
        <v>0</v>
      </c>
      <c r="E132" s="226">
        <f>'2.bev.'!G14</f>
        <v>0</v>
      </c>
    </row>
    <row r="133" spans="1:5" ht="15.6" x14ac:dyDescent="0.3">
      <c r="A133" s="143" t="str">
        <f>+'2.bev.'!A15</f>
        <v>Működési célú garancia- és kezességvállalásból származó megtérülések államháztartáson belülről</v>
      </c>
      <c r="B133" s="143" t="str">
        <f>+'2.bev.'!B15</f>
        <v>B13</v>
      </c>
      <c r="C133" s="226">
        <f>'2.bev.'!E15</f>
        <v>0</v>
      </c>
      <c r="D133" s="223">
        <v>0</v>
      </c>
      <c r="E133" s="226">
        <f>'2.bev.'!G15</f>
        <v>0</v>
      </c>
    </row>
    <row r="134" spans="1:5" ht="15.6" x14ac:dyDescent="0.3">
      <c r="A134" s="143" t="str">
        <f>+'2.bev.'!A16</f>
        <v>Működési célú visszatérítendő támogatások, kölcsönök visszatérülése államháztartáson belülről</v>
      </c>
      <c r="B134" s="143" t="str">
        <f>+'2.bev.'!B16</f>
        <v>B14</v>
      </c>
      <c r="C134" s="226">
        <f>'2.bev.'!E16</f>
        <v>0</v>
      </c>
      <c r="D134" s="223">
        <v>0</v>
      </c>
      <c r="E134" s="226">
        <f>'2.bev.'!G16</f>
        <v>0</v>
      </c>
    </row>
    <row r="135" spans="1:5" ht="15.6" x14ac:dyDescent="0.3">
      <c r="A135" s="143" t="str">
        <f>+'2.bev.'!A17</f>
        <v>Működési célú visszatérítendő támogatások, kölcsönök igénybevétele államháztartáson belülről</v>
      </c>
      <c r="B135" s="143" t="str">
        <f>+'2.bev.'!B17</f>
        <v>B15</v>
      </c>
      <c r="C135" s="226">
        <f>'2.bev.'!E17</f>
        <v>0</v>
      </c>
      <c r="D135" s="223">
        <v>0</v>
      </c>
      <c r="E135" s="226">
        <f>'2.bev.'!G17</f>
        <v>0</v>
      </c>
    </row>
    <row r="136" spans="1:5" ht="15.6" x14ac:dyDescent="0.3">
      <c r="A136" s="143" t="str">
        <f>+'2.bev.'!A18</f>
        <v>Egyéb működési célú támogatások bevételei államháztartáson belülről</v>
      </c>
      <c r="B136" s="143" t="str">
        <f>+'2.bev.'!B18</f>
        <v>B16</v>
      </c>
      <c r="C136" s="226">
        <f>'2.bev.'!E18</f>
        <v>0</v>
      </c>
      <c r="D136" s="223">
        <v>0</v>
      </c>
      <c r="E136" s="226">
        <f>'2.bev.'!G18</f>
        <v>0</v>
      </c>
    </row>
    <row r="137" spans="1:5" ht="15.6" x14ac:dyDescent="0.3">
      <c r="A137" s="147" t="str">
        <f>+'2.bev.'!A19</f>
        <v>Működési célú támogatások államháztartáson belülről</v>
      </c>
      <c r="B137" s="147" t="str">
        <f>+'2.bev.'!B19</f>
        <v>B1</v>
      </c>
      <c r="C137" s="227">
        <f>SUM(C131:C136)</f>
        <v>27416628</v>
      </c>
      <c r="D137" s="223">
        <v>0</v>
      </c>
      <c r="E137" s="227">
        <f>SUM(E131:E136)</f>
        <v>27416628</v>
      </c>
    </row>
    <row r="138" spans="1:5" ht="15.6" x14ac:dyDescent="0.3">
      <c r="A138" s="147" t="str">
        <f>+'2.bev.'!A26</f>
        <v>Jövedelemadók</v>
      </c>
      <c r="B138" s="147" t="str">
        <f>+'2.bev.'!B26</f>
        <v>B31</v>
      </c>
      <c r="C138" s="227">
        <f>SUM(C139:C140)</f>
        <v>0</v>
      </c>
      <c r="D138" s="223">
        <v>0</v>
      </c>
      <c r="E138" s="227">
        <f>SUM(E139:E140)</f>
        <v>0</v>
      </c>
    </row>
    <row r="139" spans="1:5" ht="15.6" x14ac:dyDescent="0.3">
      <c r="A139" s="143" t="str">
        <f>+'2.bev.'!A27</f>
        <v>Magánszemélyek jövedelemadói</v>
      </c>
      <c r="B139" s="143" t="str">
        <f>+'2.bev.'!B27</f>
        <v>B311</v>
      </c>
      <c r="C139" s="226">
        <f>+'2.bev.'!E27</f>
        <v>0</v>
      </c>
      <c r="D139" s="223">
        <v>0</v>
      </c>
      <c r="E139" s="226">
        <f>+'2.bev.'!G27</f>
        <v>0</v>
      </c>
    </row>
    <row r="140" spans="1:5" ht="15.6" x14ac:dyDescent="0.3">
      <c r="A140" s="143" t="str">
        <f>+'2.bev.'!A28</f>
        <v>Társaságok jövedelemadói</v>
      </c>
      <c r="B140" s="143" t="str">
        <f>+'2.bev.'!B28</f>
        <v>B312</v>
      </c>
      <c r="C140" s="226">
        <f>+'2.bev.'!E28</f>
        <v>0</v>
      </c>
      <c r="D140" s="223">
        <v>0</v>
      </c>
      <c r="E140" s="226">
        <f>+'2.bev.'!G28</f>
        <v>0</v>
      </c>
    </row>
    <row r="141" spans="1:5" ht="15.6" x14ac:dyDescent="0.3">
      <c r="A141" s="147" t="str">
        <f>+'2.bev.'!A29</f>
        <v>Szociális hozzájárulási adó és járulékok</v>
      </c>
      <c r="B141" s="147" t="str">
        <f>+'2.bev.'!B29</f>
        <v>B32</v>
      </c>
      <c r="C141" s="227">
        <f>'2.bev.'!E29</f>
        <v>0</v>
      </c>
      <c r="D141" s="223">
        <v>0</v>
      </c>
      <c r="E141" s="227">
        <f>'2.bev.'!G29</f>
        <v>0</v>
      </c>
    </row>
    <row r="142" spans="1:5" ht="15.6" x14ac:dyDescent="0.3">
      <c r="A142" s="147" t="str">
        <f>+'2.bev.'!A30</f>
        <v>Bérhez és foglalkoztatáshoz kapcsolódó adók</v>
      </c>
      <c r="B142" s="147" t="str">
        <f>+'2.bev.'!B30</f>
        <v>B33</v>
      </c>
      <c r="C142" s="227">
        <f>'2.bev.'!E30</f>
        <v>0</v>
      </c>
      <c r="D142" s="223">
        <v>0</v>
      </c>
      <c r="E142" s="227">
        <f>'2.bev.'!G30</f>
        <v>0</v>
      </c>
    </row>
    <row r="143" spans="1:5" ht="15.6" x14ac:dyDescent="0.3">
      <c r="A143" s="147" t="str">
        <f>+'2.bev.'!A31</f>
        <v>Vagyoni tipusú adók</v>
      </c>
      <c r="B143" s="147" t="str">
        <f>+'2.bev.'!B31</f>
        <v>B34</v>
      </c>
      <c r="C143" s="227">
        <f>'2.bev.'!E31</f>
        <v>17000000</v>
      </c>
      <c r="D143" s="223">
        <v>0</v>
      </c>
      <c r="E143" s="227">
        <f>'2.bev.'!G31</f>
        <v>17000000</v>
      </c>
    </row>
    <row r="144" spans="1:5" ht="15.6" x14ac:dyDescent="0.3">
      <c r="A144" s="147" t="str">
        <f>+'2.bev.'!A32</f>
        <v>Termékek és szolgáltatások adói</v>
      </c>
      <c r="B144" s="147" t="str">
        <f>+'2.bev.'!B32</f>
        <v>B35</v>
      </c>
      <c r="C144" s="227">
        <v>9500000</v>
      </c>
      <c r="D144" s="223">
        <v>0</v>
      </c>
      <c r="E144" s="227">
        <v>9500000</v>
      </c>
    </row>
    <row r="145" spans="1:5" ht="15.6" x14ac:dyDescent="0.3">
      <c r="A145" s="143" t="str">
        <f>+'2.bev.'!A33</f>
        <v>Értékesítési és forgalmi adók</v>
      </c>
      <c r="B145" s="143" t="str">
        <f>+'2.bev.'!B33</f>
        <v>B351</v>
      </c>
      <c r="C145" s="226">
        <f>+'2.bev.'!E33</f>
        <v>0</v>
      </c>
      <c r="D145" s="223">
        <v>0</v>
      </c>
      <c r="E145" s="226">
        <f>+'2.bev.'!G33</f>
        <v>0</v>
      </c>
    </row>
    <row r="146" spans="1:5" ht="15.6" x14ac:dyDescent="0.3">
      <c r="A146" s="143" t="str">
        <f>+'2.bev.'!A34</f>
        <v>Fogyasztási adók</v>
      </c>
      <c r="B146" s="143" t="str">
        <f>+'2.bev.'!B34</f>
        <v>B352</v>
      </c>
      <c r="C146" s="226">
        <f>+'2.bev.'!E34</f>
        <v>0</v>
      </c>
      <c r="D146" s="223">
        <v>0</v>
      </c>
      <c r="E146" s="226">
        <f>+'2.bev.'!G34</f>
        <v>0</v>
      </c>
    </row>
    <row r="147" spans="1:5" ht="15.6" x14ac:dyDescent="0.3">
      <c r="A147" s="143" t="str">
        <f>+'2.bev.'!A35</f>
        <v>Pénzügyi monopóliumok nyereségét terhelő adók</v>
      </c>
      <c r="B147" s="143" t="str">
        <f>+'2.bev.'!B35</f>
        <v>B353</v>
      </c>
      <c r="C147" s="226">
        <f>+'2.bev.'!E35</f>
        <v>0</v>
      </c>
      <c r="D147" s="223">
        <v>0</v>
      </c>
      <c r="E147" s="226">
        <f>+'2.bev.'!G35</f>
        <v>0</v>
      </c>
    </row>
    <row r="148" spans="1:5" ht="15.6" x14ac:dyDescent="0.3">
      <c r="A148" s="143" t="str">
        <f>+'2.bev.'!A36</f>
        <v>Gépjárműadók</v>
      </c>
      <c r="B148" s="143" t="str">
        <f>+'2.bev.'!B36</f>
        <v>B354</v>
      </c>
      <c r="C148" s="226">
        <f>+'2.bev.'!E36</f>
        <v>2000000</v>
      </c>
      <c r="D148" s="223">
        <v>0</v>
      </c>
      <c r="E148" s="226">
        <f>+'2.bev.'!G36</f>
        <v>2000000</v>
      </c>
    </row>
    <row r="149" spans="1:5" ht="15.6" x14ac:dyDescent="0.3">
      <c r="A149" s="143" t="str">
        <f>+'2.bev.'!A37</f>
        <v>Egyéb áruhasználati és szolgáltatási adók</v>
      </c>
      <c r="B149" s="143" t="str">
        <f>+'2.bev.'!B37</f>
        <v>B355</v>
      </c>
      <c r="C149" s="226">
        <f>+'2.bev.'!E37</f>
        <v>500000</v>
      </c>
      <c r="D149" s="223">
        <v>0</v>
      </c>
      <c r="E149" s="226">
        <f>+'2.bev.'!G37</f>
        <v>500000</v>
      </c>
    </row>
    <row r="150" spans="1:5" ht="15.6" x14ac:dyDescent="0.3">
      <c r="A150" s="147" t="str">
        <f>+'2.bev.'!A38</f>
        <v>Egyéb közhatalmi bevételek</v>
      </c>
      <c r="B150" s="147" t="str">
        <f>+'2.bev.'!B38</f>
        <v>B36</v>
      </c>
      <c r="C150" s="227">
        <f>+'2.bev.'!E38</f>
        <v>0</v>
      </c>
      <c r="D150" s="223">
        <v>0</v>
      </c>
      <c r="E150" s="227">
        <f>+'2.bev.'!G38</f>
        <v>0</v>
      </c>
    </row>
    <row r="151" spans="1:5" ht="15.6" x14ac:dyDescent="0.3">
      <c r="A151" s="147" t="str">
        <f>+'2.bev.'!A39</f>
        <v>Közhatalmi bevételek</v>
      </c>
      <c r="B151" s="147" t="str">
        <f>+'2.bev.'!B39</f>
        <v>B3</v>
      </c>
      <c r="C151" s="227">
        <f>+C138+C141+C142+C143+C144+C150</f>
        <v>26500000</v>
      </c>
      <c r="D151" s="223">
        <v>0</v>
      </c>
      <c r="E151" s="227">
        <f>+E138+E141+E142+E143+E144+E150</f>
        <v>26500000</v>
      </c>
    </row>
    <row r="152" spans="1:5" ht="15.6" x14ac:dyDescent="0.3">
      <c r="A152" s="143" t="str">
        <f>+'2.bev.'!A40</f>
        <v>Készletértékesítés ellenértéke</v>
      </c>
      <c r="B152" s="143" t="str">
        <f>+'2.bev.'!B40</f>
        <v>B401</v>
      </c>
      <c r="C152" s="226">
        <f>+'2.bev.'!E40</f>
        <v>0</v>
      </c>
      <c r="D152" s="223">
        <v>0</v>
      </c>
      <c r="E152" s="226">
        <f>+'2.bev.'!G40</f>
        <v>0</v>
      </c>
    </row>
    <row r="153" spans="1:5" ht="15.6" x14ac:dyDescent="0.3">
      <c r="A153" s="143" t="str">
        <f>+'2.bev.'!A41</f>
        <v>Szolgáltatások ellenértéke</v>
      </c>
      <c r="B153" s="143" t="str">
        <f>+'2.bev.'!B41</f>
        <v>B402</v>
      </c>
      <c r="C153" s="226">
        <f>+'2.bev.'!E41</f>
        <v>400000</v>
      </c>
      <c r="D153" s="223">
        <v>0</v>
      </c>
      <c r="E153" s="226">
        <f>+'2.bev.'!G41</f>
        <v>400000</v>
      </c>
    </row>
    <row r="154" spans="1:5" ht="15.6" x14ac:dyDescent="0.3">
      <c r="A154" s="143" t="str">
        <f>+'2.bev.'!A42</f>
        <v>Közvetített szolgáltatások értéke</v>
      </c>
      <c r="B154" s="143" t="str">
        <f>+'2.bev.'!B42</f>
        <v>B403</v>
      </c>
      <c r="C154" s="226">
        <f>+'2.bev.'!E42</f>
        <v>0</v>
      </c>
      <c r="D154" s="223">
        <v>0</v>
      </c>
      <c r="E154" s="226">
        <f>+'2.bev.'!G42</f>
        <v>0</v>
      </c>
    </row>
    <row r="155" spans="1:5" ht="15.6" x14ac:dyDescent="0.3">
      <c r="A155" s="143" t="str">
        <f>+'2.bev.'!A43</f>
        <v>Tulajdonosi bevételek</v>
      </c>
      <c r="B155" s="143" t="str">
        <f>+'2.bev.'!B43</f>
        <v>B404</v>
      </c>
      <c r="C155" s="226">
        <f>+'2.bev.'!E43</f>
        <v>1080000</v>
      </c>
      <c r="D155" s="223">
        <v>0</v>
      </c>
      <c r="E155" s="226">
        <f>+'2.bev.'!G43</f>
        <v>1080000</v>
      </c>
    </row>
    <row r="156" spans="1:5" ht="15.6" x14ac:dyDescent="0.3">
      <c r="A156" s="143" t="str">
        <f>+'2.bev.'!A44</f>
        <v>Ellátási díjak</v>
      </c>
      <c r="B156" s="143" t="str">
        <f>+'2.bev.'!B44</f>
        <v>B405</v>
      </c>
      <c r="C156" s="226">
        <f>+'2.bev.'!E44</f>
        <v>0</v>
      </c>
      <c r="D156" s="223">
        <v>0</v>
      </c>
      <c r="E156" s="226">
        <f>+'2.bev.'!G44</f>
        <v>0</v>
      </c>
    </row>
    <row r="157" spans="1:5" ht="15.6" x14ac:dyDescent="0.3">
      <c r="A157" s="143" t="str">
        <f>+'2.bev.'!A45</f>
        <v>Kiszámlázott általános forgalmi adó</v>
      </c>
      <c r="B157" s="143" t="str">
        <f>+'2.bev.'!B45</f>
        <v>B406</v>
      </c>
      <c r="C157" s="226">
        <f>+'2.bev.'!E45</f>
        <v>0</v>
      </c>
      <c r="D157" s="223">
        <v>0</v>
      </c>
      <c r="E157" s="226">
        <f>+'2.bev.'!G45</f>
        <v>0</v>
      </c>
    </row>
    <row r="158" spans="1:5" ht="15.6" x14ac:dyDescent="0.3">
      <c r="A158" s="143" t="str">
        <f>+'2.bev.'!A46</f>
        <v>Általános forgalmi adó visszatérítése</v>
      </c>
      <c r="B158" s="143" t="str">
        <f>+'2.bev.'!B46</f>
        <v>B407</v>
      </c>
      <c r="C158" s="226">
        <f>+'2.bev.'!E46</f>
        <v>0</v>
      </c>
      <c r="D158" s="223">
        <v>0</v>
      </c>
      <c r="E158" s="226">
        <f>+'2.bev.'!G46</f>
        <v>0</v>
      </c>
    </row>
    <row r="159" spans="1:5" ht="15.6" x14ac:dyDescent="0.3">
      <c r="A159" s="143" t="str">
        <f>+'2.bev.'!A47</f>
        <v>Kamatbevételek és más nyereségjellegű bevételek</v>
      </c>
      <c r="B159" s="143" t="str">
        <f>+'2.bev.'!B47</f>
        <v>B408</v>
      </c>
      <c r="C159" s="226">
        <f>SUM(C160:C161)</f>
        <v>0</v>
      </c>
      <c r="D159" s="223">
        <v>0</v>
      </c>
      <c r="E159" s="226">
        <f>SUM(E160:E161)</f>
        <v>0</v>
      </c>
    </row>
    <row r="160" spans="1:5" ht="15.6" x14ac:dyDescent="0.3">
      <c r="A160" s="145" t="str">
        <f>+'2.bev.'!A48</f>
        <v>Befektetett pénzüzgyi eszközökből származó bevételek</v>
      </c>
      <c r="B160" s="145" t="str">
        <f>+'2.bev.'!B48</f>
        <v>B4081</v>
      </c>
      <c r="C160" s="226">
        <f>+'2.bev.'!E48</f>
        <v>0</v>
      </c>
      <c r="D160" s="223">
        <v>0</v>
      </c>
      <c r="E160" s="226">
        <f>+'2.bev.'!G48</f>
        <v>0</v>
      </c>
    </row>
    <row r="161" spans="1:5" ht="15.6" x14ac:dyDescent="0.3">
      <c r="A161" s="145" t="str">
        <f>+'2.bev.'!A49</f>
        <v>Egyéb kapott (járó) kamatok és kamatjellegű bevételek</v>
      </c>
      <c r="B161" s="145" t="str">
        <f>+'2.bev.'!B49</f>
        <v>B4082</v>
      </c>
      <c r="C161" s="226">
        <f>+'2.bev.'!E49</f>
        <v>0</v>
      </c>
      <c r="D161" s="223">
        <v>0</v>
      </c>
      <c r="E161" s="226">
        <f>+'2.bev.'!G49</f>
        <v>0</v>
      </c>
    </row>
    <row r="162" spans="1:5" ht="15.6" x14ac:dyDescent="0.3">
      <c r="A162" s="143" t="str">
        <f>+'2.bev.'!A50</f>
        <v>Egyéb pénzügyi műveletek bevételei</v>
      </c>
      <c r="B162" s="143" t="str">
        <f>+'2.bev.'!B50</f>
        <v>B409</v>
      </c>
      <c r="C162" s="226">
        <f>SUM(C163:C164)</f>
        <v>0</v>
      </c>
      <c r="D162" s="223">
        <v>0</v>
      </c>
      <c r="E162" s="226">
        <f>SUM(E163:E164)</f>
        <v>0</v>
      </c>
    </row>
    <row r="163" spans="1:5" ht="15.6" x14ac:dyDescent="0.3">
      <c r="A163" s="145" t="str">
        <f>+'2.bev.'!A51</f>
        <v>Részesedésekből származó pénzügyi műveletek bevételei</v>
      </c>
      <c r="B163" s="145" t="str">
        <f>+'2.bev.'!B51</f>
        <v>B4091</v>
      </c>
      <c r="C163" s="226">
        <f>+'2.bev.'!E51</f>
        <v>0</v>
      </c>
      <c r="D163" s="223">
        <v>0</v>
      </c>
      <c r="E163" s="226">
        <f>+'2.bev.'!G51</f>
        <v>0</v>
      </c>
    </row>
    <row r="164" spans="1:5" ht="15.6" x14ac:dyDescent="0.3">
      <c r="A164" s="145" t="str">
        <f>+'2.bev.'!A52</f>
        <v>Más egyéb pénzügyi műveletek bevételei</v>
      </c>
      <c r="B164" s="145" t="str">
        <f>+'2.bev.'!B52</f>
        <v>B4092</v>
      </c>
      <c r="C164" s="226">
        <f>+'2.bev.'!E52</f>
        <v>0</v>
      </c>
      <c r="D164" s="223">
        <v>0</v>
      </c>
      <c r="E164" s="226">
        <f>+'2.bev.'!G52</f>
        <v>0</v>
      </c>
    </row>
    <row r="165" spans="1:5" ht="15.6" x14ac:dyDescent="0.3">
      <c r="A165" s="143" t="str">
        <f>+'2.bev.'!A53</f>
        <v>Biztosító által fizetett kártérítés</v>
      </c>
      <c r="B165" s="143" t="str">
        <f>+'2.bev.'!B53</f>
        <v>B410</v>
      </c>
      <c r="C165" s="226">
        <f>+'2.bev.'!E53</f>
        <v>0</v>
      </c>
      <c r="D165" s="223">
        <v>0</v>
      </c>
      <c r="E165" s="226">
        <f>+'2.bev.'!G53</f>
        <v>0</v>
      </c>
    </row>
    <row r="166" spans="1:5" ht="15.6" x14ac:dyDescent="0.3">
      <c r="A166" s="143" t="str">
        <f>+'2.bev.'!A54</f>
        <v>Egyéb működési bevételek</v>
      </c>
      <c r="B166" s="143" t="str">
        <f>+'2.bev.'!B54</f>
        <v>B411</v>
      </c>
      <c r="C166" s="226">
        <f>+'2.bev.'!E54</f>
        <v>0</v>
      </c>
      <c r="D166" s="223">
        <v>0</v>
      </c>
      <c r="E166" s="226">
        <f>+'2.bev.'!G54</f>
        <v>0</v>
      </c>
    </row>
    <row r="167" spans="1:5" ht="15.6" x14ac:dyDescent="0.3">
      <c r="A167" s="147" t="str">
        <f>+'2.bev.'!A55</f>
        <v>Működési bevételek</v>
      </c>
      <c r="B167" s="147" t="str">
        <f>+'2.bev.'!B55</f>
        <v>B4</v>
      </c>
      <c r="C167" s="227">
        <f>+C152+C153+C154+C155+C156+C157+C158+C159+C162+C165+C166</f>
        <v>1480000</v>
      </c>
      <c r="D167" s="223">
        <v>0</v>
      </c>
      <c r="E167" s="227">
        <f>+E152+E153+E154+E155+E156+E157+E158+E159+E162+E165+E166</f>
        <v>1480000</v>
      </c>
    </row>
    <row r="168" spans="1:5" ht="15.6" x14ac:dyDescent="0.3">
      <c r="A168" s="143" t="str">
        <f>+'2.bev.'!A62</f>
        <v>Működési célú garancia- és kezességvállalásból származó megtérülések államháztartáson kívülről</v>
      </c>
      <c r="B168" s="143" t="str">
        <f>+'2.bev.'!B62</f>
        <v>B61</v>
      </c>
      <c r="C168" s="226">
        <f>+'2.bev.'!E62</f>
        <v>0</v>
      </c>
      <c r="D168" s="223">
        <v>0</v>
      </c>
      <c r="E168" s="226">
        <f>+'2.bev.'!G62</f>
        <v>0</v>
      </c>
    </row>
    <row r="169" spans="1:5" ht="15.6" x14ac:dyDescent="0.3">
      <c r="A169" s="143" t="str">
        <f>+'2.bev.'!A63</f>
        <v>Működési célú visszatérítendő támogatások, kölcsönök visszatérülése Európai Uniótól</v>
      </c>
      <c r="B169" s="143" t="str">
        <f>+'2.bev.'!B63</f>
        <v>B62</v>
      </c>
      <c r="C169" s="226">
        <f>+'2.bev.'!E63</f>
        <v>0</v>
      </c>
      <c r="D169" s="223">
        <v>0</v>
      </c>
      <c r="E169" s="226">
        <f>+'2.bev.'!G63</f>
        <v>0</v>
      </c>
    </row>
    <row r="170" spans="1:5" ht="15.6" x14ac:dyDescent="0.3">
      <c r="A170" s="143" t="str">
        <f>+'2.bev.'!A64</f>
        <v>Működési célú visszatérítendő támogatások, kölcsönök visszatérülése kormányoktól és más nemzetközi szervezetektől</v>
      </c>
      <c r="B170" s="143" t="str">
        <f>+'2.bev.'!B64</f>
        <v>B63</v>
      </c>
      <c r="C170" s="226">
        <f>+'2.bev.'!E64</f>
        <v>0</v>
      </c>
      <c r="D170" s="223">
        <v>0</v>
      </c>
      <c r="E170" s="226">
        <f>+'2.bev.'!G64</f>
        <v>0</v>
      </c>
    </row>
    <row r="171" spans="1:5" ht="15.6" x14ac:dyDescent="0.3">
      <c r="A171" s="143" t="str">
        <f>+'2.bev.'!A65</f>
        <v>Működési célú visszatérítendő támogatások, kölcsönök visszatérülése államháztartáson kívülről</v>
      </c>
      <c r="B171" s="143" t="str">
        <f>+'2.bev.'!B65</f>
        <v>B64</v>
      </c>
      <c r="C171" s="226">
        <f>+'2.bev.'!E65</f>
        <v>0</v>
      </c>
      <c r="D171" s="223">
        <v>0</v>
      </c>
      <c r="E171" s="226">
        <f>+'2.bev.'!G65</f>
        <v>0</v>
      </c>
    </row>
    <row r="172" spans="1:5" ht="15.6" x14ac:dyDescent="0.3">
      <c r="A172" s="143" t="str">
        <f>+'2.bev.'!A66</f>
        <v>Egyéb működési célú átvett pénzeszközök</v>
      </c>
      <c r="B172" s="143" t="str">
        <f>+'2.bev.'!B66</f>
        <v>B65</v>
      </c>
      <c r="C172" s="226">
        <f>+'2.bev.'!E66</f>
        <v>0</v>
      </c>
      <c r="D172" s="223">
        <v>0</v>
      </c>
      <c r="E172" s="226">
        <f>+'2.bev.'!G66</f>
        <v>0</v>
      </c>
    </row>
    <row r="173" spans="1:5" ht="15.6" x14ac:dyDescent="0.3">
      <c r="A173" s="147" t="str">
        <f>+'2.bev.'!A67</f>
        <v>Működési célú átvett pénzeszközök</v>
      </c>
      <c r="B173" s="147" t="str">
        <f>+'2.bev.'!B67</f>
        <v>B6</v>
      </c>
      <c r="C173" s="227">
        <f>SUM(C168:C172)</f>
        <v>0</v>
      </c>
      <c r="D173" s="223">
        <v>0</v>
      </c>
      <c r="E173" s="227">
        <f>SUM(E168:E172)</f>
        <v>0</v>
      </c>
    </row>
    <row r="174" spans="1:5" ht="15.6" x14ac:dyDescent="0.3">
      <c r="A174" s="147" t="s">
        <v>98</v>
      </c>
      <c r="B174" s="147"/>
      <c r="C174" s="227">
        <f>C137+C151+C167+C173</f>
        <v>55396628</v>
      </c>
      <c r="D174" s="223">
        <v>0</v>
      </c>
      <c r="E174" s="227">
        <f>E137+E151+E167+E173</f>
        <v>55396628</v>
      </c>
    </row>
    <row r="175" spans="1:5" ht="15.6" x14ac:dyDescent="0.3">
      <c r="A175" s="143" t="str">
        <f>+'2.bev.'!A20</f>
        <v>Felhalmozási célú önkormányzati támogatások</v>
      </c>
      <c r="B175" s="143" t="str">
        <f>+'2.bev.'!B20</f>
        <v>B21</v>
      </c>
      <c r="C175" s="226">
        <f>+'2.bev.'!E20</f>
        <v>0</v>
      </c>
      <c r="D175" s="223">
        <v>0</v>
      </c>
      <c r="E175" s="226">
        <f>+'2.bev.'!G20</f>
        <v>0</v>
      </c>
    </row>
    <row r="176" spans="1:5" ht="15.6" x14ac:dyDescent="0.3">
      <c r="A176" s="143" t="str">
        <f>+'2.bev.'!A21</f>
        <v>Felhalmozási célú garancia- és kezességvállalásból származó megtérülések államháztartáson belülről</v>
      </c>
      <c r="B176" s="143" t="str">
        <f>+'2.bev.'!B21</f>
        <v>B22</v>
      </c>
      <c r="C176" s="226">
        <f>+'2.bev.'!E21</f>
        <v>0</v>
      </c>
      <c r="D176" s="223">
        <v>0</v>
      </c>
      <c r="E176" s="226">
        <f>+'2.bev.'!G21</f>
        <v>0</v>
      </c>
    </row>
    <row r="177" spans="1:5" ht="15.6" x14ac:dyDescent="0.3">
      <c r="A177" s="143" t="str">
        <f>+'2.bev.'!A22</f>
        <v>Felhalmozási célú visszatérítendő támogatások, kölcsönök visszatérülése államháztartáson belülről</v>
      </c>
      <c r="B177" s="143" t="str">
        <f>+'2.bev.'!B22</f>
        <v>B23</v>
      </c>
      <c r="C177" s="226">
        <f>+'2.bev.'!E22</f>
        <v>0</v>
      </c>
      <c r="D177" s="223">
        <v>0</v>
      </c>
      <c r="E177" s="226">
        <f>+'2.bev.'!G22</f>
        <v>0</v>
      </c>
    </row>
    <row r="178" spans="1:5" ht="15.6" x14ac:dyDescent="0.3">
      <c r="A178" s="143" t="str">
        <f>+'2.bev.'!A23</f>
        <v>Felhalmozási célú visszatérítendő támogatások, kölcsönök igénybevétele államháztartáson belülről</v>
      </c>
      <c r="B178" s="143" t="str">
        <f>+'2.bev.'!B23</f>
        <v>B24</v>
      </c>
      <c r="C178" s="226">
        <f>+'2.bev.'!E23</f>
        <v>0</v>
      </c>
      <c r="D178" s="223">
        <v>0</v>
      </c>
      <c r="E178" s="226">
        <f>+'2.bev.'!G23</f>
        <v>0</v>
      </c>
    </row>
    <row r="179" spans="1:5" ht="15.6" x14ac:dyDescent="0.3">
      <c r="A179" s="143" t="str">
        <f>+'2.bev.'!A24</f>
        <v>Egyéb felhalmozási célú támogatások bevételei államháztartáson belülről</v>
      </c>
      <c r="B179" s="143" t="str">
        <f>+'2.bev.'!B24</f>
        <v>B25</v>
      </c>
      <c r="C179" s="226">
        <f>+'2.bev.'!E24</f>
        <v>6240463</v>
      </c>
      <c r="D179" s="223">
        <v>0</v>
      </c>
      <c r="E179" s="226">
        <f>+'2.bev.'!G24</f>
        <v>6240463</v>
      </c>
    </row>
    <row r="180" spans="1:5" ht="15.6" x14ac:dyDescent="0.3">
      <c r="A180" s="147" t="str">
        <f>+'2.bev.'!A25</f>
        <v>Felhalmozási célú támogatások államháztartáson belülről</v>
      </c>
      <c r="B180" s="147" t="str">
        <f>+'2.bev.'!B25</f>
        <v>B2</v>
      </c>
      <c r="C180" s="227">
        <f>SUM(C175:C179)</f>
        <v>6240463</v>
      </c>
      <c r="D180" s="223">
        <v>0</v>
      </c>
      <c r="E180" s="227">
        <f>SUM(E175:E179)</f>
        <v>6240463</v>
      </c>
    </row>
    <row r="181" spans="1:5" ht="15.6" x14ac:dyDescent="0.3">
      <c r="A181" s="143" t="str">
        <f>+'2.bev.'!A56</f>
        <v>Immateriális javak értékesítése</v>
      </c>
      <c r="B181" s="143" t="str">
        <f>+'2.bev.'!B56</f>
        <v>B51</v>
      </c>
      <c r="C181" s="226">
        <f>+'2.bev.'!E56</f>
        <v>0</v>
      </c>
      <c r="D181" s="223">
        <v>0</v>
      </c>
      <c r="E181" s="226">
        <f>+'2.bev.'!G56</f>
        <v>0</v>
      </c>
    </row>
    <row r="182" spans="1:5" ht="15.6" x14ac:dyDescent="0.3">
      <c r="A182" s="143" t="str">
        <f>+'2.bev.'!A57</f>
        <v>Ingatlanok értékesítése</v>
      </c>
      <c r="B182" s="143" t="str">
        <f>+'2.bev.'!B57</f>
        <v>B52</v>
      </c>
      <c r="C182" s="226">
        <f>+'2.bev.'!E57</f>
        <v>0</v>
      </c>
      <c r="D182" s="223">
        <v>0</v>
      </c>
      <c r="E182" s="226">
        <f>+'2.bev.'!G57</f>
        <v>0</v>
      </c>
    </row>
    <row r="183" spans="1:5" ht="15.6" x14ac:dyDescent="0.3">
      <c r="A183" s="143" t="str">
        <f>+'2.bev.'!A58</f>
        <v>Egyéb tárgyi eszközök értékesítése</v>
      </c>
      <c r="B183" s="143" t="str">
        <f>+'2.bev.'!B58</f>
        <v>B53</v>
      </c>
      <c r="C183" s="226">
        <f>+'2.bev.'!E58</f>
        <v>0</v>
      </c>
      <c r="D183" s="223">
        <v>0</v>
      </c>
      <c r="E183" s="226">
        <f>+'2.bev.'!G58</f>
        <v>0</v>
      </c>
    </row>
    <row r="184" spans="1:5" ht="15.6" x14ac:dyDescent="0.3">
      <c r="A184" s="143" t="str">
        <f>+'2.bev.'!A59</f>
        <v>Részesedések értékesítése</v>
      </c>
      <c r="B184" s="143" t="str">
        <f>+'2.bev.'!B59</f>
        <v>B54</v>
      </c>
      <c r="C184" s="226">
        <f>+'2.bev.'!E59</f>
        <v>0</v>
      </c>
      <c r="D184" s="223">
        <v>0</v>
      </c>
      <c r="E184" s="226">
        <f>+'2.bev.'!G59</f>
        <v>0</v>
      </c>
    </row>
    <row r="185" spans="1:5" ht="15.6" x14ac:dyDescent="0.3">
      <c r="A185" s="143" t="str">
        <f>+'2.bev.'!A60</f>
        <v>Részesedések megszűnéséhez kapcsolódó bevételek</v>
      </c>
      <c r="B185" s="143" t="str">
        <f>+'2.bev.'!B60</f>
        <v>B55</v>
      </c>
      <c r="C185" s="226">
        <f>+'2.bev.'!E60</f>
        <v>0</v>
      </c>
      <c r="D185" s="223">
        <v>0</v>
      </c>
      <c r="E185" s="226">
        <f>+'2.bev.'!G60</f>
        <v>0</v>
      </c>
    </row>
    <row r="186" spans="1:5" ht="15.6" x14ac:dyDescent="0.3">
      <c r="A186" s="147" t="str">
        <f>+'2.bev.'!A61</f>
        <v>Felhalmozási bevételek</v>
      </c>
      <c r="B186" s="147" t="str">
        <f>+'2.bev.'!B61</f>
        <v>B5</v>
      </c>
      <c r="C186" s="227">
        <f>SUM(C181:C185)</f>
        <v>0</v>
      </c>
      <c r="D186" s="223">
        <v>0</v>
      </c>
      <c r="E186" s="227">
        <f>SUM(E181:E185)</f>
        <v>0</v>
      </c>
    </row>
    <row r="187" spans="1:5" ht="15.6" x14ac:dyDescent="0.3">
      <c r="A187" s="143" t="str">
        <f>+'2.bev.'!A68</f>
        <v>Felhalmozási célú garancia- és kezességvállalásból származó megtérülések államháztartáson kívülről</v>
      </c>
      <c r="B187" s="143" t="str">
        <f>+'2.bev.'!B68</f>
        <v>B71</v>
      </c>
      <c r="C187" s="226">
        <f>+'2.bev.'!E68</f>
        <v>0</v>
      </c>
      <c r="D187" s="223">
        <v>0</v>
      </c>
      <c r="E187" s="226">
        <f>+'2.bev.'!G68</f>
        <v>0</v>
      </c>
    </row>
    <row r="188" spans="1:5" ht="15.6" x14ac:dyDescent="0.3">
      <c r="A188" s="143" t="str">
        <f>+'2.bev.'!A69</f>
        <v>Felhalmozási célú visszatérítendő támogatások, kölcsönök visszatérülése Európai Uniótól</v>
      </c>
      <c r="B188" s="143" t="str">
        <f>+'2.bev.'!B69</f>
        <v>B72</v>
      </c>
      <c r="C188" s="226">
        <f>+'2.bev.'!E69</f>
        <v>0</v>
      </c>
      <c r="D188" s="223">
        <v>0</v>
      </c>
      <c r="E188" s="226">
        <f>+'2.bev.'!G69</f>
        <v>0</v>
      </c>
    </row>
    <row r="189" spans="1:5" ht="15.6" x14ac:dyDescent="0.3">
      <c r="A189" s="143" t="str">
        <f>+'2.bev.'!A70</f>
        <v>Felhalmozási célú visszatérítendő támogatások, kölcsönök visszatérülése kormányoktól és más nemzetközi szervezetektől</v>
      </c>
      <c r="B189" s="143" t="str">
        <f>+'2.bev.'!B70</f>
        <v>B73</v>
      </c>
      <c r="C189" s="226">
        <f>+'2.bev.'!E70</f>
        <v>0</v>
      </c>
      <c r="D189" s="223">
        <v>0</v>
      </c>
      <c r="E189" s="226">
        <f>+'2.bev.'!G70</f>
        <v>0</v>
      </c>
    </row>
    <row r="190" spans="1:5" ht="15.6" x14ac:dyDescent="0.3">
      <c r="A190" s="143" t="str">
        <f>+'2.bev.'!A71</f>
        <v>Felhalmozási célú visszatérítendő támogatások, kölcsönök visszatérülése államháztartáson kívülről</v>
      </c>
      <c r="B190" s="143" t="str">
        <f>+'2.bev.'!B71</f>
        <v>B74</v>
      </c>
      <c r="C190" s="226">
        <f>+'2.bev.'!E71</f>
        <v>0</v>
      </c>
      <c r="D190" s="223">
        <v>0</v>
      </c>
      <c r="E190" s="226">
        <f>+'2.bev.'!G71</f>
        <v>0</v>
      </c>
    </row>
    <row r="191" spans="1:5" ht="15.6" x14ac:dyDescent="0.3">
      <c r="A191" s="143" t="str">
        <f>+'2.bev.'!A72</f>
        <v>Egyéb felhalmozási célú átvett pénzeszközök</v>
      </c>
      <c r="B191" s="143" t="str">
        <f>+'2.bev.'!B72</f>
        <v>B75</v>
      </c>
      <c r="C191" s="226">
        <f>+'2.bev.'!E72</f>
        <v>0</v>
      </c>
      <c r="D191" s="223">
        <v>0</v>
      </c>
      <c r="E191" s="226">
        <f>+'2.bev.'!G72</f>
        <v>0</v>
      </c>
    </row>
    <row r="192" spans="1:5" ht="15.6" x14ac:dyDescent="0.3">
      <c r="A192" s="147" t="str">
        <f>+'2.bev.'!A73</f>
        <v>Felhalmozási célú átvett pénzeszközök</v>
      </c>
      <c r="B192" s="147" t="str">
        <f>+'2.bev.'!B73</f>
        <v>B7</v>
      </c>
      <c r="C192" s="227">
        <f>SUM(C187:C191)</f>
        <v>0</v>
      </c>
      <c r="D192" s="223">
        <v>0</v>
      </c>
      <c r="E192" s="227">
        <f>SUM(E187:E191)</f>
        <v>0</v>
      </c>
    </row>
    <row r="193" spans="1:5" ht="15.6" x14ac:dyDescent="0.3">
      <c r="A193" s="147" t="s">
        <v>99</v>
      </c>
      <c r="B193" s="147"/>
      <c r="C193" s="232">
        <f>C180+C186+C192</f>
        <v>6240463</v>
      </c>
      <c r="D193" s="223">
        <v>0</v>
      </c>
      <c r="E193" s="232">
        <f>E180+E186+E192</f>
        <v>6240463</v>
      </c>
    </row>
    <row r="194" spans="1:5" ht="17.399999999999999" x14ac:dyDescent="0.3">
      <c r="A194" s="157" t="str">
        <f>+'2.bev.'!A74</f>
        <v>Költségvetési bevételek</v>
      </c>
      <c r="B194" s="157" t="str">
        <f>+'2.bev.'!B74</f>
        <v>B1-B7</v>
      </c>
      <c r="C194" s="231">
        <f>C174+C191</f>
        <v>55396628</v>
      </c>
      <c r="D194" s="223">
        <v>0</v>
      </c>
      <c r="E194" s="231">
        <f>E174+E191</f>
        <v>55396628</v>
      </c>
    </row>
    <row r="195" spans="1:5" ht="17.399999999999999" x14ac:dyDescent="0.3">
      <c r="A195" s="157" t="s">
        <v>100</v>
      </c>
      <c r="B195" s="157"/>
      <c r="C195" s="232">
        <f>C174-C77</f>
        <v>-21553352</v>
      </c>
      <c r="D195" s="223">
        <v>0</v>
      </c>
      <c r="E195" s="232">
        <f>E174-E77</f>
        <v>-21553352</v>
      </c>
    </row>
    <row r="196" spans="1:5" ht="17.399999999999999" x14ac:dyDescent="0.3">
      <c r="A196" s="157" t="s">
        <v>101</v>
      </c>
      <c r="B196" s="157"/>
      <c r="C196" s="232">
        <f>C193-C100</f>
        <v>-40386871</v>
      </c>
      <c r="D196" s="223">
        <v>0</v>
      </c>
      <c r="E196" s="232">
        <f>E193-E100</f>
        <v>-40386871</v>
      </c>
    </row>
    <row r="197" spans="1:5" ht="15.6" x14ac:dyDescent="0.3">
      <c r="A197" s="143" t="str">
        <f>+'2.bev.'!A75</f>
        <v>Hitel-, kölcsönfelvétel államháztartáson kívülről</v>
      </c>
      <c r="B197" s="143" t="str">
        <f>+'2.bev.'!B75</f>
        <v>B811</v>
      </c>
      <c r="C197" s="226">
        <f>SUM(C198:C200)</f>
        <v>0</v>
      </c>
      <c r="D197" s="223">
        <v>0</v>
      </c>
      <c r="E197" s="226">
        <f>SUM(E198:E200)</f>
        <v>0</v>
      </c>
    </row>
    <row r="198" spans="1:5" ht="15.6" x14ac:dyDescent="0.3">
      <c r="A198" s="145" t="str">
        <f>+'2.bev.'!A76</f>
        <v>Hosszú lejáratú hitelek, kölcsönök felvétele pénzügyi vállalkozástól</v>
      </c>
      <c r="B198" s="145" t="str">
        <f>+'2.bev.'!B76</f>
        <v>B8111</v>
      </c>
      <c r="C198" s="228">
        <f>+'2.bev.'!E76</f>
        <v>0</v>
      </c>
      <c r="D198" s="223">
        <v>0</v>
      </c>
      <c r="E198" s="228">
        <f>+'2.bev.'!G76</f>
        <v>0</v>
      </c>
    </row>
    <row r="199" spans="1:5" ht="15.6" x14ac:dyDescent="0.3">
      <c r="A199" s="145" t="str">
        <f>+'2.bev.'!A77</f>
        <v>Likviditási célú hitelek, kölcsönök felvétele pénzügyi vállalkozástól</v>
      </c>
      <c r="B199" s="145" t="str">
        <f>+'2.bev.'!B77</f>
        <v>B8112</v>
      </c>
      <c r="C199" s="228">
        <f>+'2.bev.'!E77</f>
        <v>0</v>
      </c>
      <c r="D199" s="223">
        <v>0</v>
      </c>
      <c r="E199" s="228">
        <f>+'2.bev.'!G77</f>
        <v>0</v>
      </c>
    </row>
    <row r="200" spans="1:5" ht="15.6" x14ac:dyDescent="0.3">
      <c r="A200" s="145" t="str">
        <f>+'2.bev.'!A78</f>
        <v>Rövid lejáratú hitelek, kölcsönök felvétele pénzügyi vállalkozástól</v>
      </c>
      <c r="B200" s="145" t="str">
        <f>+'2.bev.'!B78</f>
        <v>B8113</v>
      </c>
      <c r="C200" s="228">
        <f>+'2.bev.'!E78</f>
        <v>0</v>
      </c>
      <c r="D200" s="223">
        <v>0</v>
      </c>
      <c r="E200" s="228">
        <f>+'2.bev.'!G78</f>
        <v>0</v>
      </c>
    </row>
    <row r="201" spans="1:5" ht="15.6" x14ac:dyDescent="0.3">
      <c r="A201" s="143" t="str">
        <f>+'2.bev.'!A79</f>
        <v>Belföldi értékpapírok bevételei</v>
      </c>
      <c r="B201" s="143" t="str">
        <f>+'2.bev.'!B79</f>
        <v>B812</v>
      </c>
      <c r="C201" s="226">
        <f>SUM(C202:C205)</f>
        <v>0</v>
      </c>
      <c r="D201" s="223">
        <v>0</v>
      </c>
      <c r="E201" s="226">
        <f>SUM(E202:E205)</f>
        <v>0</v>
      </c>
    </row>
    <row r="202" spans="1:5" ht="15.6" x14ac:dyDescent="0.3">
      <c r="A202" s="145" t="str">
        <f>+'2.bev.'!A80</f>
        <v>Forgatási célú belföldi értékpapírok beváltása, értékesítése</v>
      </c>
      <c r="B202" s="145" t="str">
        <f>+'2.bev.'!B80</f>
        <v>B8121</v>
      </c>
      <c r="C202" s="228">
        <f>+'2.bev.'!E80</f>
        <v>0</v>
      </c>
      <c r="D202" s="223">
        <v>0</v>
      </c>
      <c r="E202" s="228">
        <f>+'2.bev.'!G80</f>
        <v>0</v>
      </c>
    </row>
    <row r="203" spans="1:5" ht="15.6" x14ac:dyDescent="0.3">
      <c r="A203" s="145" t="str">
        <f>+'2.bev.'!A81</f>
        <v>Éven belüli lejáratú belföldi értékpapírok kibocsátása</v>
      </c>
      <c r="B203" s="145" t="str">
        <f>+'2.bev.'!B81</f>
        <v>B8122</v>
      </c>
      <c r="C203" s="228">
        <f>+'2.bev.'!E81</f>
        <v>0</v>
      </c>
      <c r="D203" s="223">
        <v>0</v>
      </c>
      <c r="E203" s="228">
        <f>+'2.bev.'!G81</f>
        <v>0</v>
      </c>
    </row>
    <row r="204" spans="1:5" ht="15.6" x14ac:dyDescent="0.3">
      <c r="A204" s="145" t="str">
        <f>+'2.bev.'!A82</f>
        <v>Befektetési célú belföldi értékpapírok beváltása, értékesítése</v>
      </c>
      <c r="B204" s="145" t="str">
        <f>+'2.bev.'!B82</f>
        <v>B8123</v>
      </c>
      <c r="C204" s="228">
        <f>+'2.bev.'!E82</f>
        <v>0</v>
      </c>
      <c r="D204" s="223">
        <v>0</v>
      </c>
      <c r="E204" s="228">
        <f>+'2.bev.'!G82</f>
        <v>0</v>
      </c>
    </row>
    <row r="205" spans="1:5" ht="15.6" x14ac:dyDescent="0.3">
      <c r="A205" s="145" t="str">
        <f>+'2.bev.'!A83</f>
        <v>Éven túli lejáratú belföldi értékpapírok kibocsátása</v>
      </c>
      <c r="B205" s="145" t="str">
        <f>+'2.bev.'!B83</f>
        <v>B8124</v>
      </c>
      <c r="C205" s="228">
        <f>+'2.bev.'!E83</f>
        <v>0</v>
      </c>
      <c r="D205" s="223">
        <v>0</v>
      </c>
      <c r="E205" s="228">
        <f>+'2.bev.'!G83</f>
        <v>0</v>
      </c>
    </row>
    <row r="206" spans="1:5" ht="15.6" x14ac:dyDescent="0.3">
      <c r="A206" s="143" t="str">
        <f>+'2.bev.'!A84</f>
        <v>Maradvány igénybevétele</v>
      </c>
      <c r="B206" s="143" t="str">
        <f>+'2.bev.'!B84</f>
        <v>B813</v>
      </c>
      <c r="C206" s="226">
        <f>SUM(C207:C208)</f>
        <v>63036888</v>
      </c>
      <c r="D206" s="223">
        <v>0</v>
      </c>
      <c r="E206" s="226">
        <f>SUM(E207:E208)</f>
        <v>63036888</v>
      </c>
    </row>
    <row r="207" spans="1:5" ht="15.6" x14ac:dyDescent="0.3">
      <c r="A207" s="145" t="str">
        <f>+'2.bev.'!A85</f>
        <v>Előző év költségvetési maradványának igénybevétele</v>
      </c>
      <c r="B207" s="145" t="str">
        <f>+'2.bev.'!B85</f>
        <v>B8131</v>
      </c>
      <c r="C207" s="228">
        <f>+'2.bev.'!E85</f>
        <v>63036888</v>
      </c>
      <c r="D207" s="223">
        <v>0</v>
      </c>
      <c r="E207" s="228">
        <f>+'2.bev.'!G85</f>
        <v>63036888</v>
      </c>
    </row>
    <row r="208" spans="1:5" ht="15.6" x14ac:dyDescent="0.3">
      <c r="A208" s="145" t="str">
        <f>+'2.bev.'!A86</f>
        <v>Előző év vállalkozási maradványának igénybevétele</v>
      </c>
      <c r="B208" s="145" t="str">
        <f>+'2.bev.'!B86</f>
        <v>B8132</v>
      </c>
      <c r="C208" s="228">
        <f>+'2.bev.'!E86</f>
        <v>0</v>
      </c>
      <c r="D208" s="223">
        <v>0</v>
      </c>
      <c r="E208" s="228">
        <f>+'2.bev.'!G86</f>
        <v>0</v>
      </c>
    </row>
    <row r="209" spans="1:5" ht="15.6" x14ac:dyDescent="0.3">
      <c r="A209" s="143" t="str">
        <f>+'2.bev.'!A87</f>
        <v>Államháztartáson belüli megelőlegezések</v>
      </c>
      <c r="B209" s="143" t="str">
        <f>+'2.bev.'!B87</f>
        <v>B814</v>
      </c>
      <c r="C209" s="226">
        <f>+'2.bev.'!E87</f>
        <v>0</v>
      </c>
      <c r="D209" s="223">
        <v>0</v>
      </c>
      <c r="E209" s="226">
        <f>+'2.bev.'!G87</f>
        <v>0</v>
      </c>
    </row>
    <row r="210" spans="1:5" ht="15.6" x14ac:dyDescent="0.3">
      <c r="A210" s="143" t="str">
        <f>+'2.bev.'!A88</f>
        <v>Államháztartáson belüli megelőlegezések törlesztése</v>
      </c>
      <c r="B210" s="143" t="str">
        <f>+'2.bev.'!B88</f>
        <v>B815</v>
      </c>
      <c r="C210" s="226">
        <f>+'2.bev.'!E88</f>
        <v>0</v>
      </c>
      <c r="D210" s="223">
        <v>0</v>
      </c>
      <c r="E210" s="226">
        <f>+'2.bev.'!G88</f>
        <v>0</v>
      </c>
    </row>
    <row r="211" spans="1:5" ht="15.6" x14ac:dyDescent="0.3">
      <c r="A211" s="143" t="str">
        <f>+'2.bev.'!A89</f>
        <v>Központi, irányító szervi támogatás</v>
      </c>
      <c r="B211" s="143" t="str">
        <f>+'2.bev.'!B89</f>
        <v>B816</v>
      </c>
      <c r="C211" s="226">
        <f>+'2.bev.'!E89</f>
        <v>0</v>
      </c>
      <c r="D211" s="223">
        <v>0</v>
      </c>
      <c r="E211" s="226">
        <f>+'2.bev.'!G89</f>
        <v>0</v>
      </c>
    </row>
    <row r="212" spans="1:5" ht="15.6" x14ac:dyDescent="0.3">
      <c r="A212" s="143" t="str">
        <f>+'2.bev.'!A90</f>
        <v>Lekötött bankbetétek megszüntetése</v>
      </c>
      <c r="B212" s="143" t="str">
        <f>+'2.bev.'!B90</f>
        <v>B817</v>
      </c>
      <c r="C212" s="226">
        <f>+'2.bev.'!E90</f>
        <v>0</v>
      </c>
      <c r="D212" s="223">
        <v>0</v>
      </c>
      <c r="E212" s="226">
        <f>+'2.bev.'!G90</f>
        <v>0</v>
      </c>
    </row>
    <row r="213" spans="1:5" ht="15.6" x14ac:dyDescent="0.3">
      <c r="A213" s="143" t="str">
        <f>+'2.bev.'!A91</f>
        <v>Központi költségvetés sajátos finanszírozási bevételei</v>
      </c>
      <c r="B213" s="143" t="str">
        <f>+'2.bev.'!B91</f>
        <v>B818</v>
      </c>
      <c r="C213" s="226">
        <f>+'2.bev.'!E91</f>
        <v>0</v>
      </c>
      <c r="D213" s="223">
        <v>0</v>
      </c>
      <c r="E213" s="226">
        <f>+'2.bev.'!G91</f>
        <v>0</v>
      </c>
    </row>
    <row r="214" spans="1:5" ht="15.6" x14ac:dyDescent="0.3">
      <c r="A214" s="143" t="str">
        <f>+'2.bev.'!A92</f>
        <v>Tulajdonosi kölcsönök bevételei</v>
      </c>
      <c r="B214" s="143" t="str">
        <f>+'2.bev.'!B92</f>
        <v>B819</v>
      </c>
      <c r="C214" s="226">
        <f>+'2.bev.'!E92</f>
        <v>0</v>
      </c>
      <c r="D214" s="223">
        <v>0</v>
      </c>
      <c r="E214" s="226">
        <f>+'2.bev.'!G92</f>
        <v>0</v>
      </c>
    </row>
    <row r="215" spans="1:5" ht="15.6" x14ac:dyDescent="0.3">
      <c r="A215" s="145" t="str">
        <f>+'2.bev.'!A93</f>
        <v>Hosszú lejáratú tulajdonosi kölcsönök bevételei</v>
      </c>
      <c r="B215" s="145" t="str">
        <f>+'2.bev.'!B93</f>
        <v>B8191</v>
      </c>
      <c r="C215" s="228">
        <f>+'2.bev.'!E93</f>
        <v>0</v>
      </c>
      <c r="D215" s="223">
        <v>0</v>
      </c>
      <c r="E215" s="228">
        <f>+'2.bev.'!G93</f>
        <v>0</v>
      </c>
    </row>
    <row r="216" spans="1:5" ht="15.6" x14ac:dyDescent="0.3">
      <c r="A216" s="145" t="str">
        <f>+'2.bev.'!A94</f>
        <v>Rövid lejáratú tulajdonosi kölcsönök bevételei</v>
      </c>
      <c r="B216" s="145" t="str">
        <f>+'2.bev.'!B94</f>
        <v>B8192</v>
      </c>
      <c r="C216" s="228">
        <f>+'2.bev.'!E94</f>
        <v>0</v>
      </c>
      <c r="D216" s="223">
        <v>0</v>
      </c>
      <c r="E216" s="228">
        <f>+'2.bev.'!G94</f>
        <v>0</v>
      </c>
    </row>
    <row r="217" spans="1:5" ht="15.6" x14ac:dyDescent="0.3">
      <c r="A217" s="147" t="str">
        <f>+'2.bev.'!A95</f>
        <v>Belföldi finanszírozás bevételei</v>
      </c>
      <c r="B217" s="147" t="str">
        <f>+'2.bev.'!B95</f>
        <v>B81</v>
      </c>
      <c r="C217" s="227">
        <f>+C197+C201+C206+C209+C210+C211+C212+C213+C214</f>
        <v>63036888</v>
      </c>
      <c r="D217" s="223">
        <v>0</v>
      </c>
      <c r="E217" s="227">
        <f>+E197+E201+E206+E209+E210+E211+E212+E213+E214</f>
        <v>63036888</v>
      </c>
    </row>
    <row r="218" spans="1:5" ht="15.6" x14ac:dyDescent="0.3">
      <c r="A218" s="143" t="str">
        <f>+'2.bev.'!A96</f>
        <v>Forgatási célú külföldi értékpapírok beváltása, értékesítése</v>
      </c>
      <c r="B218" s="143" t="str">
        <f>+'2.bev.'!B96</f>
        <v>B821</v>
      </c>
      <c r="C218" s="226">
        <f>+'2.bev.'!E96</f>
        <v>0</v>
      </c>
      <c r="D218" s="223">
        <v>0</v>
      </c>
      <c r="E218" s="226">
        <f>+'2.bev.'!G96</f>
        <v>0</v>
      </c>
    </row>
    <row r="219" spans="1:5" ht="15.6" x14ac:dyDescent="0.3">
      <c r="A219" s="143" t="str">
        <f>+'2.bev.'!A97</f>
        <v>Befektetési célú külföldi értékpapírok beváltása, értékesítése</v>
      </c>
      <c r="B219" s="143" t="str">
        <f>+'2.bev.'!B97</f>
        <v>B822</v>
      </c>
      <c r="C219" s="226">
        <f>+'2.bev.'!E97</f>
        <v>0</v>
      </c>
      <c r="D219" s="223">
        <v>0</v>
      </c>
      <c r="E219" s="226">
        <f>+'2.bev.'!G97</f>
        <v>0</v>
      </c>
    </row>
    <row r="220" spans="1:5" ht="15.6" x14ac:dyDescent="0.3">
      <c r="A220" s="143" t="str">
        <f>+'2.bev.'!A98</f>
        <v>Külföldi értékpapírok kibocsátása</v>
      </c>
      <c r="B220" s="143" t="str">
        <f>+'2.bev.'!B98</f>
        <v>B823</v>
      </c>
      <c r="C220" s="226">
        <f>+'2.bev.'!E98</f>
        <v>0</v>
      </c>
      <c r="D220" s="223">
        <v>0</v>
      </c>
      <c r="E220" s="226">
        <f>+'2.bev.'!G98</f>
        <v>0</v>
      </c>
    </row>
    <row r="221" spans="1:5" ht="15.6" x14ac:dyDescent="0.3">
      <c r="A221" s="143" t="str">
        <f>+'2.bev.'!A99</f>
        <v>Hitelek, kölcsönök felvétele külföldi kormányoktól és nemzetközi szervezetektől</v>
      </c>
      <c r="B221" s="143" t="str">
        <f>+'2.bev.'!B99</f>
        <v>B824</v>
      </c>
      <c r="C221" s="226">
        <f>+'2.bev.'!E99</f>
        <v>0</v>
      </c>
      <c r="D221" s="223">
        <v>0</v>
      </c>
      <c r="E221" s="226">
        <f>+'2.bev.'!G99</f>
        <v>0</v>
      </c>
    </row>
    <row r="222" spans="1:5" ht="15.6" x14ac:dyDescent="0.3">
      <c r="A222" s="143" t="str">
        <f>+'2.bev.'!A100</f>
        <v>Hitelek, kölcsönök felvétele külföldi pénzintézetektől</v>
      </c>
      <c r="B222" s="143" t="str">
        <f>+'2.bev.'!B100</f>
        <v>B825</v>
      </c>
      <c r="C222" s="226">
        <f>+'2.bev.'!E100</f>
        <v>0</v>
      </c>
      <c r="D222" s="223">
        <v>0</v>
      </c>
      <c r="E222" s="226">
        <f>+'2.bev.'!G100</f>
        <v>0</v>
      </c>
    </row>
    <row r="223" spans="1:5" ht="15.6" x14ac:dyDescent="0.3">
      <c r="A223" s="143" t="str">
        <f>+'2.bev.'!A101</f>
        <v>Külföldi finanszírozás bevételei</v>
      </c>
      <c r="B223" s="143" t="str">
        <f>+'2.bev.'!B101</f>
        <v>B82</v>
      </c>
      <c r="C223" s="226">
        <f>SUM(C218:C222)</f>
        <v>0</v>
      </c>
      <c r="D223" s="223">
        <v>0</v>
      </c>
      <c r="E223" s="226">
        <f>SUM(E218:E222)</f>
        <v>0</v>
      </c>
    </row>
    <row r="224" spans="1:5" ht="15.6" x14ac:dyDescent="0.3">
      <c r="A224" s="143" t="str">
        <f>+'2.bev.'!A102</f>
        <v>Adóssághoz nem kapcsolódó származékos ügyletek bevételei</v>
      </c>
      <c r="B224" s="143" t="str">
        <f>+'2.bev.'!B102</f>
        <v>B83</v>
      </c>
      <c r="C224" s="226">
        <f>+'2.bev.'!E102</f>
        <v>0</v>
      </c>
      <c r="D224" s="223">
        <v>0</v>
      </c>
      <c r="E224" s="226">
        <f>+'2.bev.'!G102</f>
        <v>0</v>
      </c>
    </row>
    <row r="225" spans="1:5" ht="15.6" x14ac:dyDescent="0.3">
      <c r="A225" s="143" t="str">
        <f>+'2.bev.'!A103</f>
        <v>Váltóbevételek</v>
      </c>
      <c r="B225" s="143" t="str">
        <f>+'2.bev.'!B103</f>
        <v>B84</v>
      </c>
      <c r="C225" s="226">
        <f>+'2.bev.'!E103</f>
        <v>0</v>
      </c>
      <c r="D225" s="223">
        <v>0</v>
      </c>
      <c r="E225" s="226">
        <f>+'2.bev.'!G103</f>
        <v>0</v>
      </c>
    </row>
    <row r="226" spans="1:5" ht="15.6" x14ac:dyDescent="0.3">
      <c r="A226" s="147" t="str">
        <f>+'2.bev.'!A104</f>
        <v>FINANSZÍROZÁSI BEVÉTELEK</v>
      </c>
      <c r="B226" s="147" t="str">
        <f>+'2.bev.'!B104</f>
        <v>B8</v>
      </c>
      <c r="C226" s="227">
        <f>+C217+C223+C224+C225</f>
        <v>63036888</v>
      </c>
      <c r="D226" s="223">
        <v>0</v>
      </c>
      <c r="E226" s="227">
        <f>+E217+E223+E224+E225</f>
        <v>63036888</v>
      </c>
    </row>
    <row r="227" spans="1:5" ht="15.6" x14ac:dyDescent="0.3">
      <c r="A227" s="147" t="str">
        <f>+'2.bev.'!A105</f>
        <v>BEVÉTELEK ÖSSZESEN</v>
      </c>
      <c r="B227" s="147" t="str">
        <f>+'2.bev.'!B105</f>
        <v>B1-B8</v>
      </c>
      <c r="C227" s="227">
        <f>SUM(C226,C194,C193)</f>
        <v>124673979</v>
      </c>
      <c r="D227" s="234">
        <v>0</v>
      </c>
      <c r="E227" s="227">
        <f>SUM(E226,E194,E193)</f>
        <v>124673979</v>
      </c>
    </row>
  </sheetData>
  <mergeCells count="2">
    <mergeCell ref="A1:C1"/>
    <mergeCell ref="A2:C2"/>
  </mergeCells>
  <pageMargins left="0.19685039370078741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9"/>
  <sheetViews>
    <sheetView topLeftCell="B22" workbookViewId="0">
      <selection activeCell="E3" sqref="E3"/>
    </sheetView>
  </sheetViews>
  <sheetFormatPr defaultColWidth="9.109375" defaultRowHeight="15.6" x14ac:dyDescent="0.3"/>
  <cols>
    <col min="1" max="1" width="61.6640625" style="54" bestFit="1" customWidth="1"/>
    <col min="2" max="5" width="25.6640625" style="54" customWidth="1"/>
    <col min="6" max="9" width="9.109375" style="54"/>
    <col min="10" max="10" width="9.5546875" style="54" bestFit="1" customWidth="1"/>
    <col min="11" max="16384" width="9.109375" style="54"/>
  </cols>
  <sheetData>
    <row r="1" spans="1:6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</row>
    <row r="2" spans="1:6" x14ac:dyDescent="0.3">
      <c r="A2" s="239" t="s">
        <v>7</v>
      </c>
      <c r="B2" s="239"/>
      <c r="C2" s="239"/>
      <c r="D2" s="239"/>
      <c r="E2" s="239"/>
      <c r="F2" s="34"/>
    </row>
    <row r="3" spans="1:6" x14ac:dyDescent="0.3">
      <c r="A3" s="30"/>
      <c r="B3" s="30"/>
      <c r="C3" s="30"/>
      <c r="D3" s="30"/>
      <c r="E3" s="9" t="s">
        <v>669</v>
      </c>
      <c r="F3" s="34"/>
    </row>
    <row r="4" spans="1:6" ht="16.2" thickBot="1" x14ac:dyDescent="0.35">
      <c r="A4" s="30"/>
      <c r="B4" s="30"/>
      <c r="C4" s="9"/>
      <c r="D4" s="9"/>
      <c r="E4" s="35" t="s">
        <v>554</v>
      </c>
      <c r="F4" s="34"/>
    </row>
    <row r="5" spans="1:6" ht="31.8" thickBot="1" x14ac:dyDescent="0.35">
      <c r="A5" s="77" t="s">
        <v>508</v>
      </c>
      <c r="B5" s="78" t="s">
        <v>4</v>
      </c>
      <c r="C5" s="78" t="s">
        <v>5</v>
      </c>
      <c r="D5" s="78" t="s">
        <v>535</v>
      </c>
      <c r="E5" s="79" t="s">
        <v>6</v>
      </c>
    </row>
    <row r="6" spans="1:6" x14ac:dyDescent="0.3">
      <c r="A6" s="195" t="str">
        <f>+'1.kiad.'!A25</f>
        <v>Személyi juttatások</v>
      </c>
      <c r="B6" s="196">
        <f>+'1.kiad.'!E25</f>
        <v>15079032</v>
      </c>
      <c r="C6" s="196">
        <v>0</v>
      </c>
      <c r="D6" s="196">
        <v>0</v>
      </c>
      <c r="E6" s="197">
        <f>SUM(B6:D6)</f>
        <v>15079032</v>
      </c>
    </row>
    <row r="7" spans="1:6" x14ac:dyDescent="0.3">
      <c r="A7" s="195" t="str">
        <f>+'1.kiad.'!A26</f>
        <v>Munkaadókat terhelő járulékok és szociális hozzájárulási adó</v>
      </c>
      <c r="B7" s="196">
        <f>+'1.kiad.'!E26</f>
        <v>2491417</v>
      </c>
      <c r="C7" s="196">
        <v>0</v>
      </c>
      <c r="D7" s="196">
        <v>0</v>
      </c>
      <c r="E7" s="197">
        <f t="shared" ref="E7:E13" si="0">SUM(B7:D7)</f>
        <v>2491417</v>
      </c>
    </row>
    <row r="8" spans="1:6" x14ac:dyDescent="0.3">
      <c r="A8" s="198" t="str">
        <f>+'1.kiad.'!A51</f>
        <v>Dologi kiadások</v>
      </c>
      <c r="B8" s="199">
        <f>+'1.kiad.'!E51</f>
        <v>19909060</v>
      </c>
      <c r="C8" s="196">
        <v>0</v>
      </c>
      <c r="D8" s="196">
        <v>0</v>
      </c>
      <c r="E8" s="197">
        <f t="shared" si="0"/>
        <v>19909060</v>
      </c>
    </row>
    <row r="9" spans="1:6" x14ac:dyDescent="0.3">
      <c r="A9" s="198" t="str">
        <f>+'1.kiad.'!A60</f>
        <v>Ellátottak pénzbeli juttatásai</v>
      </c>
      <c r="B9" s="199">
        <f>+'1.kiad.'!E60</f>
        <v>3039000</v>
      </c>
      <c r="C9" s="196">
        <v>0</v>
      </c>
      <c r="D9" s="196">
        <v>0</v>
      </c>
      <c r="E9" s="197">
        <f t="shared" si="0"/>
        <v>3039000</v>
      </c>
    </row>
    <row r="10" spans="1:6" x14ac:dyDescent="0.3">
      <c r="A10" s="198" t="str">
        <f>+'1.kiad.'!A77</f>
        <v>Egyéb működési célú kiadások</v>
      </c>
      <c r="B10" s="199">
        <f>B11+B12</f>
        <v>11201609</v>
      </c>
      <c r="C10" s="199"/>
      <c r="D10" s="199">
        <f>D11+D12</f>
        <v>0</v>
      </c>
      <c r="E10" s="197">
        <f t="shared" si="0"/>
        <v>11201609</v>
      </c>
    </row>
    <row r="11" spans="1:6" s="72" customFormat="1" ht="16.2" x14ac:dyDescent="0.3">
      <c r="A11" s="200" t="str">
        <f>+'1.kiad.'!A67</f>
        <v>Egyéb működési célú támogatások államháztartáson belülre</v>
      </c>
      <c r="B11" s="201">
        <f>+'1.kiad.'!E67</f>
        <v>10296609</v>
      </c>
      <c r="C11" s="201">
        <v>0</v>
      </c>
      <c r="D11" s="201">
        <v>0</v>
      </c>
      <c r="E11" s="202">
        <f t="shared" si="0"/>
        <v>10296609</v>
      </c>
    </row>
    <row r="12" spans="1:6" s="72" customFormat="1" ht="16.2" x14ac:dyDescent="0.3">
      <c r="A12" s="200" t="str">
        <f>+'1.kiad.'!A73</f>
        <v>Egyéb működési célú támogatások államháztartáson kívülre</v>
      </c>
      <c r="B12" s="201">
        <v>905000</v>
      </c>
      <c r="C12" s="201"/>
      <c r="D12" s="201">
        <v>0</v>
      </c>
      <c r="E12" s="202">
        <f t="shared" si="0"/>
        <v>905000</v>
      </c>
    </row>
    <row r="13" spans="1:6" x14ac:dyDescent="0.3">
      <c r="A13" s="203" t="str">
        <f>+'1.kiad.'!A74</f>
        <v>Tartalékok</v>
      </c>
      <c r="B13" s="204">
        <v>25229862</v>
      </c>
      <c r="C13" s="204"/>
      <c r="D13" s="204">
        <v>0</v>
      </c>
      <c r="E13" s="197">
        <f t="shared" si="0"/>
        <v>25229862</v>
      </c>
    </row>
    <row r="14" spans="1:6" x14ac:dyDescent="0.3">
      <c r="A14" s="205" t="s">
        <v>513</v>
      </c>
      <c r="B14" s="199">
        <f>B6+B7+B8+B9+B10+B13</f>
        <v>76949980</v>
      </c>
      <c r="C14" s="199">
        <f t="shared" ref="C14:D14" si="1">C6+C7+C8+C9+C10+C13</f>
        <v>0</v>
      </c>
      <c r="D14" s="199">
        <f t="shared" si="1"/>
        <v>0</v>
      </c>
      <c r="E14" s="199">
        <f>E6+E7+E8+E9+E10+E13</f>
        <v>76949980</v>
      </c>
    </row>
    <row r="15" spans="1:6" x14ac:dyDescent="0.3">
      <c r="A15" s="198" t="str">
        <f>+'1.kiad.'!A86</f>
        <v>Beruházások</v>
      </c>
      <c r="B15" s="199">
        <f>'1.kiad.'!E86</f>
        <v>34950510</v>
      </c>
      <c r="C15" s="199">
        <v>0</v>
      </c>
      <c r="D15" s="199">
        <v>0</v>
      </c>
      <c r="E15" s="206">
        <f>SUM(B15:D15)</f>
        <v>34950510</v>
      </c>
    </row>
    <row r="16" spans="1:6" x14ac:dyDescent="0.3">
      <c r="A16" s="198" t="str">
        <f>+'1.kiad.'!A91</f>
        <v>Felújítások</v>
      </c>
      <c r="B16" s="199">
        <f>'1.kiad.'!E91</f>
        <v>11676824</v>
      </c>
      <c r="C16" s="199">
        <v>0</v>
      </c>
      <c r="D16" s="199">
        <v>0</v>
      </c>
      <c r="E16" s="206">
        <f>SUM(B16:D16)</f>
        <v>11676824</v>
      </c>
    </row>
    <row r="17" spans="1:8" x14ac:dyDescent="0.3">
      <c r="A17" s="205" t="s">
        <v>514</v>
      </c>
      <c r="B17" s="199">
        <f>SUM(B15:B16)</f>
        <v>46627334</v>
      </c>
      <c r="C17" s="199">
        <f t="shared" ref="C17:E17" si="2">SUM(C15:C16)</f>
        <v>0</v>
      </c>
      <c r="D17" s="199">
        <f t="shared" si="2"/>
        <v>0</v>
      </c>
      <c r="E17" s="199">
        <f t="shared" si="2"/>
        <v>46627334</v>
      </c>
    </row>
    <row r="18" spans="1:8" x14ac:dyDescent="0.3">
      <c r="A18" s="207" t="str">
        <f>+'1.kiad.'!A115</f>
        <v>Államháztartáson belüli megelőlegezések visszafizetése</v>
      </c>
      <c r="B18" s="208">
        <f>'1.kiad.'!E115</f>
        <v>1096665</v>
      </c>
      <c r="C18" s="208">
        <v>0</v>
      </c>
      <c r="D18" s="208">
        <v>0</v>
      </c>
      <c r="E18" s="206">
        <f>B18+C18+D18</f>
        <v>1096665</v>
      </c>
    </row>
    <row r="19" spans="1:8" ht="16.2" thickBot="1" x14ac:dyDescent="0.35">
      <c r="A19" s="209" t="str">
        <f>+'1.kiad.'!A127</f>
        <v>FINANSZÍROZÁSI KIADÁSOK</v>
      </c>
      <c r="B19" s="210">
        <f>SUM(B18)</f>
        <v>1096665</v>
      </c>
      <c r="C19" s="210">
        <f t="shared" ref="C19:E19" si="3">SUM(C18)</f>
        <v>0</v>
      </c>
      <c r="D19" s="210">
        <f t="shared" si="3"/>
        <v>0</v>
      </c>
      <c r="E19" s="210">
        <f t="shared" si="3"/>
        <v>1096665</v>
      </c>
    </row>
    <row r="20" spans="1:8" ht="16.8" thickBot="1" x14ac:dyDescent="0.35">
      <c r="A20" s="211" t="str">
        <f>+'1.kiad.'!A128</f>
        <v>KIADÁSOK ÖSSZESEN</v>
      </c>
      <c r="B20" s="212">
        <f>B14+B17+B19</f>
        <v>124673979</v>
      </c>
      <c r="C20" s="212">
        <f>C14+C17+C19</f>
        <v>0</v>
      </c>
      <c r="D20" s="212">
        <f>D14+D17+D19</f>
        <v>0</v>
      </c>
      <c r="E20" s="213">
        <f>E14+E17+E19</f>
        <v>124673979</v>
      </c>
    </row>
    <row r="21" spans="1:8" ht="16.2" thickBot="1" x14ac:dyDescent="0.35">
      <c r="A21" s="214"/>
      <c r="B21" s="214"/>
      <c r="C21" s="214"/>
      <c r="D21" s="214"/>
      <c r="E21" s="215" t="s">
        <v>75</v>
      </c>
    </row>
    <row r="22" spans="1:8" ht="31.8" thickBot="1" x14ac:dyDescent="0.35">
      <c r="A22" s="216" t="str">
        <f>+A5</f>
        <v>MEGNEVEZÉS</v>
      </c>
      <c r="B22" s="216" t="str">
        <f t="shared" ref="B22:E22" si="4">+B5</f>
        <v>KÖTELEZŐ FELADAT</v>
      </c>
      <c r="C22" s="216" t="str">
        <f t="shared" si="4"/>
        <v>ÖNKÉNT VÁLLALT FELADAT</v>
      </c>
      <c r="D22" s="216" t="str">
        <f t="shared" si="4"/>
        <v>ÁLLAMIGAZGATÁSI FELADATOK</v>
      </c>
      <c r="E22" s="216" t="str">
        <f t="shared" si="4"/>
        <v>ÖSSZESEN</v>
      </c>
    </row>
    <row r="23" spans="1:8" x14ac:dyDescent="0.3">
      <c r="A23" s="198" t="str">
        <f>+'2.bev.'!A19</f>
        <v>Működési célú támogatások államháztartáson belülről</v>
      </c>
      <c r="B23" s="199">
        <f>+'2.bev.'!E19</f>
        <v>27416628</v>
      </c>
      <c r="C23" s="199">
        <v>0</v>
      </c>
      <c r="D23" s="199">
        <v>0</v>
      </c>
      <c r="E23" s="217">
        <f>SUM(B23:D23)</f>
        <v>27416628</v>
      </c>
    </row>
    <row r="24" spans="1:8" x14ac:dyDescent="0.3">
      <c r="A24" s="198" t="str">
        <f>+'2.bev.'!A39</f>
        <v>Közhatalmi bevételek</v>
      </c>
      <c r="B24" s="199">
        <f>SUM(B25:B27)</f>
        <v>24000000</v>
      </c>
      <c r="C24" s="199">
        <f t="shared" ref="C24:E24" si="5">SUM(C25:C27)</f>
        <v>0</v>
      </c>
      <c r="D24" s="199">
        <f t="shared" si="5"/>
        <v>0</v>
      </c>
      <c r="E24" s="199">
        <f t="shared" si="5"/>
        <v>26500000</v>
      </c>
    </row>
    <row r="25" spans="1:8" x14ac:dyDescent="0.3">
      <c r="A25" s="218" t="str">
        <f>+'2.bev.'!A31</f>
        <v>Vagyoni tipusú adók</v>
      </c>
      <c r="B25" s="219">
        <f>+'2.bev.'!E31</f>
        <v>17000000</v>
      </c>
      <c r="C25" s="219">
        <v>0</v>
      </c>
      <c r="D25" s="219">
        <v>0</v>
      </c>
      <c r="E25" s="220">
        <f>SUM(B25:D25)</f>
        <v>17000000</v>
      </c>
    </row>
    <row r="26" spans="1:8" x14ac:dyDescent="0.3">
      <c r="A26" s="218" t="str">
        <f>+'2.bev.'!A32</f>
        <v>Termékek és szolgáltatások adói</v>
      </c>
      <c r="B26" s="219">
        <f>+'2.bev.'!E32</f>
        <v>7000000</v>
      </c>
      <c r="C26" s="219">
        <v>0</v>
      </c>
      <c r="D26" s="219">
        <v>0</v>
      </c>
      <c r="E26" s="220">
        <v>9500000</v>
      </c>
      <c r="H26" s="73"/>
    </row>
    <row r="27" spans="1:8" x14ac:dyDescent="0.3">
      <c r="A27" s="218" t="str">
        <f>+'2.bev.'!A38</f>
        <v>Egyéb közhatalmi bevételek</v>
      </c>
      <c r="B27" s="219">
        <f>+'2.bev.'!E38</f>
        <v>0</v>
      </c>
      <c r="C27" s="219">
        <v>0</v>
      </c>
      <c r="D27" s="219">
        <v>0</v>
      </c>
      <c r="E27" s="220">
        <f t="shared" ref="E27:E28" si="6">SUM(B27:D27)</f>
        <v>0</v>
      </c>
    </row>
    <row r="28" spans="1:8" s="74" customFormat="1" x14ac:dyDescent="0.3">
      <c r="A28" s="198" t="str">
        <f>+'2.bev.'!A55</f>
        <v>Működési bevételek</v>
      </c>
      <c r="B28" s="199">
        <f>+'2.bev.'!E55</f>
        <v>1480000</v>
      </c>
      <c r="C28" s="199">
        <v>0</v>
      </c>
      <c r="D28" s="199">
        <v>0</v>
      </c>
      <c r="E28" s="206">
        <f t="shared" si="6"/>
        <v>1480000</v>
      </c>
    </row>
    <row r="29" spans="1:8" s="74" customFormat="1" x14ac:dyDescent="0.3">
      <c r="A29" s="198" t="str">
        <f>+'2.bev.'!A67</f>
        <v>Működési célú átvett pénzeszközök</v>
      </c>
      <c r="B29" s="199">
        <f>+'2.bev.'!E67</f>
        <v>0</v>
      </c>
      <c r="C29" s="199">
        <v>0</v>
      </c>
      <c r="D29" s="199">
        <v>0</v>
      </c>
      <c r="E29" s="206">
        <v>0</v>
      </c>
    </row>
    <row r="30" spans="1:8" x14ac:dyDescent="0.3">
      <c r="A30" s="207" t="s">
        <v>8</v>
      </c>
      <c r="B30" s="199">
        <f>B23+B24+B28+B29</f>
        <v>52896628</v>
      </c>
      <c r="C30" s="199">
        <f t="shared" ref="C30:D30" si="7">C23+C24+C28+C29</f>
        <v>0</v>
      </c>
      <c r="D30" s="199">
        <f t="shared" si="7"/>
        <v>0</v>
      </c>
      <c r="E30" s="199">
        <f>SUM(E23,E24,E28)</f>
        <v>55396628</v>
      </c>
    </row>
    <row r="31" spans="1:8" s="74" customFormat="1" x14ac:dyDescent="0.3">
      <c r="A31" s="198" t="str">
        <f>+'2.bev.'!A61</f>
        <v>Felhalmozási bevételek</v>
      </c>
      <c r="B31" s="199">
        <f>+'2.bev.'!E61</f>
        <v>0</v>
      </c>
      <c r="C31" s="199">
        <v>0</v>
      </c>
      <c r="D31" s="199">
        <v>0</v>
      </c>
      <c r="E31" s="206">
        <f>SUM(B31:D31)</f>
        <v>0</v>
      </c>
    </row>
    <row r="32" spans="1:8" s="74" customFormat="1" x14ac:dyDescent="0.3">
      <c r="A32" s="198" t="str">
        <f>+'2.bev.'!A73</f>
        <v>Felhalmozási célú átvett pénzeszközök</v>
      </c>
      <c r="B32" s="199">
        <f>+'2.bev.'!E73</f>
        <v>0</v>
      </c>
      <c r="C32" s="199">
        <v>0</v>
      </c>
      <c r="D32" s="199">
        <v>0</v>
      </c>
      <c r="E32" s="206">
        <v>6240463</v>
      </c>
    </row>
    <row r="33" spans="1:10" x14ac:dyDescent="0.3">
      <c r="A33" s="207" t="s">
        <v>9</v>
      </c>
      <c r="B33" s="199">
        <f>+B31+B32</f>
        <v>0</v>
      </c>
      <c r="C33" s="199">
        <f t="shared" ref="C33:E33" si="8">+C31+C32</f>
        <v>0</v>
      </c>
      <c r="D33" s="199">
        <f t="shared" si="8"/>
        <v>0</v>
      </c>
      <c r="E33" s="199">
        <f t="shared" si="8"/>
        <v>6240463</v>
      </c>
      <c r="J33" s="73"/>
    </row>
    <row r="34" spans="1:10" x14ac:dyDescent="0.3">
      <c r="A34" s="198" t="str">
        <f>+'2.bev.'!A85</f>
        <v>Előző év költségvetési maradványának igénybevétele</v>
      </c>
      <c r="B34" s="208">
        <f>+'2.bev.'!E85</f>
        <v>63036888</v>
      </c>
      <c r="C34" s="199">
        <v>0</v>
      </c>
      <c r="D34" s="208">
        <v>0</v>
      </c>
      <c r="E34" s="208">
        <f>SUM(B34:D34)</f>
        <v>63036888</v>
      </c>
    </row>
    <row r="35" spans="1:10" x14ac:dyDescent="0.3">
      <c r="A35" s="207" t="str">
        <f>+'2.bev.'!A104</f>
        <v>FINANSZÍROZÁSI BEVÉTELEK</v>
      </c>
      <c r="B35" s="199">
        <f>SUM(B34)</f>
        <v>63036888</v>
      </c>
      <c r="C35" s="199">
        <f t="shared" ref="C35:E35" si="9">SUM(C34)</f>
        <v>0</v>
      </c>
      <c r="D35" s="199">
        <f t="shared" si="9"/>
        <v>0</v>
      </c>
      <c r="E35" s="199">
        <f t="shared" si="9"/>
        <v>63036888</v>
      </c>
    </row>
    <row r="36" spans="1:10" ht="16.8" thickBot="1" x14ac:dyDescent="0.35">
      <c r="A36" s="221" t="str">
        <f>+'2.bev.'!A105</f>
        <v>BEVÉTELEK ÖSSZESEN</v>
      </c>
      <c r="B36" s="222">
        <f>SUM(B30:B34)</f>
        <v>115933516</v>
      </c>
      <c r="C36" s="222">
        <f t="shared" ref="C36:D36" si="10">SUM(C30:C34)</f>
        <v>0</v>
      </c>
      <c r="D36" s="222">
        <f t="shared" si="10"/>
        <v>0</v>
      </c>
      <c r="E36" s="222">
        <f>SUM(E30,E35,E33)</f>
        <v>124673979</v>
      </c>
    </row>
    <row r="39" spans="1:10" x14ac:dyDescent="0.3">
      <c r="C39" s="73"/>
    </row>
  </sheetData>
  <mergeCells count="2">
    <mergeCell ref="A2:E2"/>
    <mergeCell ref="A1:E1"/>
  </mergeCells>
  <phoneticPr fontId="6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9"/>
  <sheetViews>
    <sheetView topLeftCell="C7" workbookViewId="0">
      <selection activeCell="N2" sqref="N2"/>
    </sheetView>
  </sheetViews>
  <sheetFormatPr defaultRowHeight="14.4" x14ac:dyDescent="0.3"/>
  <cols>
    <col min="1" max="1" width="42.88671875" customWidth="1"/>
    <col min="2" max="2" width="13.109375" customWidth="1"/>
    <col min="3" max="3" width="12.5546875" customWidth="1"/>
    <col min="4" max="4" width="12.109375" customWidth="1"/>
    <col min="5" max="5" width="12.88671875" customWidth="1"/>
    <col min="6" max="6" width="12.6640625" customWidth="1"/>
    <col min="7" max="8" width="11.88671875" customWidth="1"/>
    <col min="9" max="9" width="12.109375" customWidth="1"/>
    <col min="10" max="10" width="11.6640625" customWidth="1"/>
    <col min="11" max="11" width="12.109375" customWidth="1"/>
    <col min="12" max="12" width="12.33203125" customWidth="1"/>
    <col min="13" max="13" width="11.109375" customWidth="1"/>
    <col min="14" max="14" width="16.6640625" bestFit="1" customWidth="1"/>
  </cols>
  <sheetData>
    <row r="1" spans="1:15" ht="15.6" x14ac:dyDescent="0.3">
      <c r="A1" s="239" t="s">
        <v>550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5" ht="15.6" x14ac:dyDescent="0.3">
      <c r="A2" s="80"/>
      <c r="B2" s="80"/>
      <c r="C2" s="239" t="s">
        <v>583</v>
      </c>
      <c r="D2" s="239"/>
      <c r="E2" s="239"/>
      <c r="F2" s="239"/>
      <c r="G2" s="239"/>
      <c r="H2" s="239"/>
      <c r="I2" s="239"/>
      <c r="N2" s="9" t="s">
        <v>670</v>
      </c>
    </row>
    <row r="3" spans="1:15" ht="15.6" x14ac:dyDescent="0.3">
      <c r="A3" s="80"/>
      <c r="B3" s="80"/>
      <c r="C3" s="80"/>
      <c r="D3" s="80"/>
      <c r="E3" s="80"/>
    </row>
    <row r="4" spans="1:15" ht="16.2" x14ac:dyDescent="0.35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15.6" x14ac:dyDescent="0.3">
      <c r="A5" s="90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237" t="s">
        <v>554</v>
      </c>
      <c r="O5" s="89"/>
    </row>
    <row r="6" spans="1:15" ht="16.2" x14ac:dyDescent="0.35">
      <c r="A6" s="141" t="s">
        <v>170</v>
      </c>
      <c r="B6" s="142" t="s">
        <v>555</v>
      </c>
      <c r="C6" s="142" t="s">
        <v>556</v>
      </c>
      <c r="D6" s="142" t="s">
        <v>557</v>
      </c>
      <c r="E6" s="142" t="s">
        <v>558</v>
      </c>
      <c r="F6" s="142" t="s">
        <v>559</v>
      </c>
      <c r="G6" s="142" t="s">
        <v>560</v>
      </c>
      <c r="H6" s="142" t="s">
        <v>561</v>
      </c>
      <c r="I6" s="142" t="s">
        <v>562</v>
      </c>
      <c r="J6" s="142" t="s">
        <v>563</v>
      </c>
      <c r="K6" s="142" t="s">
        <v>564</v>
      </c>
      <c r="L6" s="142" t="s">
        <v>565</v>
      </c>
      <c r="M6" s="142" t="s">
        <v>566</v>
      </c>
      <c r="N6" s="142" t="s">
        <v>567</v>
      </c>
      <c r="O6" s="89"/>
    </row>
    <row r="7" spans="1:15" ht="15.6" x14ac:dyDescent="0.3">
      <c r="A7" s="92" t="s">
        <v>568</v>
      </c>
      <c r="B7" s="91" t="s">
        <v>569</v>
      </c>
      <c r="C7" s="91" t="s">
        <v>570</v>
      </c>
      <c r="D7" s="91" t="s">
        <v>571</v>
      </c>
      <c r="E7" s="91" t="s">
        <v>572</v>
      </c>
      <c r="F7" s="91" t="s">
        <v>573</v>
      </c>
      <c r="G7" s="91" t="s">
        <v>574</v>
      </c>
      <c r="H7" s="91" t="s">
        <v>575</v>
      </c>
      <c r="I7" s="91" t="s">
        <v>576</v>
      </c>
      <c r="J7" s="91" t="s">
        <v>577</v>
      </c>
      <c r="K7" s="91" t="s">
        <v>539</v>
      </c>
      <c r="L7" s="91" t="s">
        <v>578</v>
      </c>
      <c r="M7" s="91" t="s">
        <v>579</v>
      </c>
      <c r="N7" s="91" t="s">
        <v>580</v>
      </c>
      <c r="O7" s="89"/>
    </row>
    <row r="8" spans="1:15" ht="15.6" x14ac:dyDescent="0.3">
      <c r="A8" s="93" t="s">
        <v>582</v>
      </c>
      <c r="B8" s="94">
        <v>5632890</v>
      </c>
      <c r="C8" s="94">
        <v>7641115</v>
      </c>
      <c r="D8" s="94">
        <v>12702708</v>
      </c>
      <c r="E8" s="94">
        <v>10389498</v>
      </c>
      <c r="F8" s="94">
        <v>9631200</v>
      </c>
      <c r="G8" s="94">
        <v>14563961</v>
      </c>
      <c r="H8" s="94">
        <v>10100652</v>
      </c>
      <c r="I8" s="94">
        <v>10389498</v>
      </c>
      <c r="J8" s="94">
        <v>10389498</v>
      </c>
      <c r="K8" s="94">
        <v>12453960</v>
      </c>
      <c r="L8" s="94">
        <v>10389500</v>
      </c>
      <c r="M8" s="94">
        <v>10389499</v>
      </c>
      <c r="N8" s="94">
        <f>SUM(B8:M8)</f>
        <v>124673979</v>
      </c>
      <c r="O8" s="89"/>
    </row>
    <row r="9" spans="1:15" ht="15.6" x14ac:dyDescent="0.3">
      <c r="A9" s="95" t="s">
        <v>581</v>
      </c>
      <c r="B9" s="96">
        <f>SUM(B8)</f>
        <v>5632890</v>
      </c>
      <c r="C9" s="96">
        <f t="shared" ref="C9:N9" si="0">SUM(C8)</f>
        <v>7641115</v>
      </c>
      <c r="D9" s="96">
        <f t="shared" si="0"/>
        <v>12702708</v>
      </c>
      <c r="E9" s="96">
        <f t="shared" si="0"/>
        <v>10389498</v>
      </c>
      <c r="F9" s="96">
        <f t="shared" si="0"/>
        <v>9631200</v>
      </c>
      <c r="G9" s="96">
        <f t="shared" si="0"/>
        <v>14563961</v>
      </c>
      <c r="H9" s="96">
        <f t="shared" si="0"/>
        <v>10100652</v>
      </c>
      <c r="I9" s="96">
        <f t="shared" si="0"/>
        <v>10389498</v>
      </c>
      <c r="J9" s="96">
        <f t="shared" si="0"/>
        <v>10389498</v>
      </c>
      <c r="K9" s="96">
        <f t="shared" si="0"/>
        <v>12453960</v>
      </c>
      <c r="L9" s="96">
        <f t="shared" si="0"/>
        <v>10389500</v>
      </c>
      <c r="M9" s="96">
        <f t="shared" si="0"/>
        <v>10389499</v>
      </c>
      <c r="N9" s="96">
        <f t="shared" si="0"/>
        <v>124673979</v>
      </c>
      <c r="O9" s="89"/>
    </row>
    <row r="12" spans="1:15" ht="15.6" x14ac:dyDescent="0.3">
      <c r="C12" s="239" t="s">
        <v>584</v>
      </c>
      <c r="D12" s="239"/>
      <c r="E12" s="239"/>
      <c r="F12" s="239"/>
      <c r="G12" s="239"/>
      <c r="H12" s="239"/>
      <c r="I12" s="239"/>
    </row>
    <row r="13" spans="1:15" ht="15.6" x14ac:dyDescent="0.3">
      <c r="C13" s="80"/>
      <c r="D13" s="80"/>
      <c r="E13" s="80"/>
      <c r="F13" s="80"/>
      <c r="G13" s="80"/>
      <c r="H13" s="80"/>
      <c r="I13" s="80"/>
    </row>
    <row r="14" spans="1:15" ht="15.6" x14ac:dyDescent="0.3">
      <c r="C14" s="80"/>
      <c r="D14" s="80"/>
      <c r="E14" s="80"/>
      <c r="F14" s="80"/>
      <c r="G14" s="80"/>
      <c r="H14" s="80"/>
      <c r="I14" s="80"/>
    </row>
    <row r="16" spans="1:15" ht="16.2" x14ac:dyDescent="0.35">
      <c r="A16" s="141" t="s">
        <v>170</v>
      </c>
      <c r="B16" s="142" t="s">
        <v>555</v>
      </c>
      <c r="C16" s="142" t="s">
        <v>556</v>
      </c>
      <c r="D16" s="142" t="s">
        <v>557</v>
      </c>
      <c r="E16" s="142" t="s">
        <v>558</v>
      </c>
      <c r="F16" s="142" t="s">
        <v>559</v>
      </c>
      <c r="G16" s="142" t="s">
        <v>560</v>
      </c>
      <c r="H16" s="142" t="s">
        <v>561</v>
      </c>
      <c r="I16" s="142" t="s">
        <v>562</v>
      </c>
      <c r="J16" s="142" t="s">
        <v>563</v>
      </c>
      <c r="K16" s="142" t="s">
        <v>564</v>
      </c>
      <c r="L16" s="142" t="s">
        <v>565</v>
      </c>
      <c r="M16" s="142" t="s">
        <v>566</v>
      </c>
      <c r="N16" s="142" t="s">
        <v>567</v>
      </c>
    </row>
    <row r="17" spans="1:14" ht="15.6" x14ac:dyDescent="0.3">
      <c r="A17" s="92" t="s">
        <v>568</v>
      </c>
      <c r="B17" s="91" t="s">
        <v>569</v>
      </c>
      <c r="C17" s="91" t="s">
        <v>570</v>
      </c>
      <c r="D17" s="91" t="s">
        <v>571</v>
      </c>
      <c r="E17" s="91" t="s">
        <v>572</v>
      </c>
      <c r="F17" s="91" t="s">
        <v>573</v>
      </c>
      <c r="G17" s="91" t="s">
        <v>574</v>
      </c>
      <c r="H17" s="91" t="s">
        <v>575</v>
      </c>
      <c r="I17" s="91" t="s">
        <v>576</v>
      </c>
      <c r="J17" s="91" t="s">
        <v>577</v>
      </c>
      <c r="K17" s="91" t="s">
        <v>539</v>
      </c>
      <c r="L17" s="91" t="s">
        <v>578</v>
      </c>
      <c r="M17" s="91" t="s">
        <v>579</v>
      </c>
      <c r="N17" s="91" t="s">
        <v>580</v>
      </c>
    </row>
    <row r="18" spans="1:14" ht="15.6" x14ac:dyDescent="0.3">
      <c r="A18" s="93" t="s">
        <v>582</v>
      </c>
      <c r="B18" s="94">
        <v>6523950</v>
      </c>
      <c r="C18" s="94">
        <v>10953365</v>
      </c>
      <c r="D18" s="94">
        <v>10985650</v>
      </c>
      <c r="E18" s="94">
        <v>11354600</v>
      </c>
      <c r="F18" s="94">
        <v>10520465</v>
      </c>
      <c r="G18" s="94">
        <v>11180000</v>
      </c>
      <c r="H18" s="94">
        <v>9845300</v>
      </c>
      <c r="I18" s="94">
        <v>10675320</v>
      </c>
      <c r="J18" s="94">
        <v>11654300</v>
      </c>
      <c r="K18" s="94">
        <v>10974560</v>
      </c>
      <c r="L18" s="94">
        <v>9531200</v>
      </c>
      <c r="M18" s="94">
        <v>10475269</v>
      </c>
      <c r="N18" s="94">
        <f>SUM(B18:M18)</f>
        <v>124673979</v>
      </c>
    </row>
    <row r="19" spans="1:14" ht="15.6" x14ac:dyDescent="0.3">
      <c r="A19" s="95" t="s">
        <v>581</v>
      </c>
      <c r="B19" s="96">
        <f>SUM(B18)</f>
        <v>6523950</v>
      </c>
      <c r="C19" s="96">
        <f t="shared" ref="C19:N19" si="1">SUM(C18)</f>
        <v>10953365</v>
      </c>
      <c r="D19" s="96">
        <f t="shared" si="1"/>
        <v>10985650</v>
      </c>
      <c r="E19" s="96">
        <f t="shared" si="1"/>
        <v>11354600</v>
      </c>
      <c r="F19" s="96">
        <f t="shared" si="1"/>
        <v>10520465</v>
      </c>
      <c r="G19" s="96">
        <f t="shared" si="1"/>
        <v>11180000</v>
      </c>
      <c r="H19" s="96">
        <f t="shared" si="1"/>
        <v>9845300</v>
      </c>
      <c r="I19" s="96">
        <f t="shared" si="1"/>
        <v>10675320</v>
      </c>
      <c r="J19" s="96">
        <f t="shared" si="1"/>
        <v>11654300</v>
      </c>
      <c r="K19" s="96">
        <f t="shared" si="1"/>
        <v>10974560</v>
      </c>
      <c r="L19" s="96">
        <f t="shared" si="1"/>
        <v>9531200</v>
      </c>
      <c r="M19" s="96">
        <f t="shared" si="1"/>
        <v>10475269</v>
      </c>
      <c r="N19" s="96">
        <f t="shared" si="1"/>
        <v>124673979</v>
      </c>
    </row>
  </sheetData>
  <mergeCells count="3">
    <mergeCell ref="A1:N1"/>
    <mergeCell ref="C2:I2"/>
    <mergeCell ref="C12:I12"/>
  </mergeCells>
  <pageMargins left="0" right="0" top="0" bottom="0" header="0.31496062992125984" footer="0.31496062992125984"/>
  <pageSetup paperSize="9" scale="6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7"/>
  <sheetViews>
    <sheetView zoomScale="68" zoomScaleNormal="68" workbookViewId="0">
      <selection activeCell="N5" sqref="N5"/>
    </sheetView>
  </sheetViews>
  <sheetFormatPr defaultRowHeight="14.4" x14ac:dyDescent="0.3"/>
  <cols>
    <col min="1" max="1" width="40.88671875" customWidth="1"/>
    <col min="2" max="2" width="11.44140625" bestFit="1" customWidth="1"/>
    <col min="3" max="3" width="15.6640625" bestFit="1" customWidth="1"/>
    <col min="4" max="4" width="16.5546875" bestFit="1" customWidth="1"/>
    <col min="5" max="6" width="11.6640625" bestFit="1" customWidth="1"/>
    <col min="7" max="7" width="12.5546875" bestFit="1" customWidth="1"/>
    <col min="8" max="8" width="15.88671875" bestFit="1" customWidth="1"/>
    <col min="9" max="9" width="10.33203125" bestFit="1" customWidth="1"/>
    <col min="10" max="10" width="15.6640625" bestFit="1" customWidth="1"/>
    <col min="11" max="11" width="12.5546875" bestFit="1" customWidth="1"/>
    <col min="12" max="12" width="11.6640625" bestFit="1" customWidth="1"/>
    <col min="13" max="13" width="12.5546875" bestFit="1" customWidth="1"/>
    <col min="14" max="14" width="16.109375" bestFit="1" customWidth="1"/>
    <col min="15" max="15" width="12.6640625" bestFit="1" customWidth="1"/>
  </cols>
  <sheetData>
    <row r="1" spans="1:15" x14ac:dyDescent="0.3">
      <c r="A1" s="243" t="s">
        <v>585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x14ac:dyDescent="0.3">
      <c r="A2" s="243" t="s">
        <v>586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x14ac:dyDescent="0.3">
      <c r="A3" s="243" t="s">
        <v>32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</row>
    <row r="4" spans="1:15" x14ac:dyDescent="0.3">
      <c r="A4" s="243" t="s">
        <v>54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</row>
    <row r="5" spans="1:15" ht="15.6" x14ac:dyDescent="0.3">
      <c r="A5" s="97"/>
      <c r="B5" s="97"/>
      <c r="C5" s="97"/>
      <c r="D5" s="97"/>
      <c r="E5" s="97"/>
      <c r="F5" s="97"/>
      <c r="G5" s="97"/>
      <c r="H5" s="31"/>
      <c r="I5" s="31"/>
      <c r="J5" s="31"/>
      <c r="K5" s="31"/>
      <c r="L5" s="31"/>
      <c r="M5" s="31"/>
      <c r="N5" s="9" t="s">
        <v>668</v>
      </c>
      <c r="O5" s="31"/>
    </row>
    <row r="6" spans="1:15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5.6" x14ac:dyDescent="0.3">
      <c r="A7" s="244" t="s">
        <v>508</v>
      </c>
      <c r="B7" s="244" t="s">
        <v>587</v>
      </c>
      <c r="C7" s="245" t="s">
        <v>588</v>
      </c>
      <c r="D7" s="98" t="s">
        <v>589</v>
      </c>
      <c r="E7" s="98" t="s">
        <v>590</v>
      </c>
      <c r="F7" s="98" t="s">
        <v>591</v>
      </c>
      <c r="G7" s="98" t="s">
        <v>592</v>
      </c>
      <c r="H7" s="98" t="s">
        <v>593</v>
      </c>
      <c r="I7" s="98" t="s">
        <v>594</v>
      </c>
      <c r="J7" s="98" t="s">
        <v>595</v>
      </c>
      <c r="K7" s="98" t="s">
        <v>596</v>
      </c>
      <c r="L7" s="98" t="s">
        <v>597</v>
      </c>
      <c r="M7" s="98" t="s">
        <v>598</v>
      </c>
      <c r="N7" s="98" t="s">
        <v>599</v>
      </c>
      <c r="O7" s="98" t="s">
        <v>600</v>
      </c>
    </row>
    <row r="8" spans="1:15" ht="60" x14ac:dyDescent="0.3">
      <c r="A8" s="244"/>
      <c r="B8" s="244"/>
      <c r="C8" s="246"/>
      <c r="D8" s="99" t="s">
        <v>601</v>
      </c>
      <c r="E8" s="99" t="s">
        <v>602</v>
      </c>
      <c r="F8" s="99" t="s">
        <v>603</v>
      </c>
      <c r="G8" s="99" t="s">
        <v>604</v>
      </c>
      <c r="H8" s="99" t="s">
        <v>605</v>
      </c>
      <c r="I8" s="99" t="s">
        <v>606</v>
      </c>
      <c r="J8" s="99" t="s">
        <v>607</v>
      </c>
      <c r="K8" s="100" t="s">
        <v>608</v>
      </c>
      <c r="L8" s="99" t="s">
        <v>609</v>
      </c>
      <c r="M8" s="99" t="s">
        <v>610</v>
      </c>
      <c r="N8" s="99" t="s">
        <v>611</v>
      </c>
      <c r="O8" s="99"/>
    </row>
    <row r="9" spans="1:15" x14ac:dyDescent="0.3">
      <c r="A9" s="101" t="s">
        <v>259</v>
      </c>
      <c r="B9" s="101" t="s">
        <v>172</v>
      </c>
      <c r="C9" s="102">
        <f t="shared" ref="C9:C17" si="0">SUM(D9:O9)</f>
        <v>9964407</v>
      </c>
      <c r="D9" s="102"/>
      <c r="E9" s="102"/>
      <c r="F9" s="102"/>
      <c r="G9" s="102"/>
      <c r="H9" s="102">
        <v>2935080</v>
      </c>
      <c r="I9" s="102"/>
      <c r="J9" s="102">
        <v>1827000</v>
      </c>
      <c r="K9" s="103">
        <v>1895103</v>
      </c>
      <c r="L9" s="102"/>
      <c r="M9" s="102">
        <v>3307224</v>
      </c>
      <c r="N9" s="102"/>
      <c r="O9" s="102"/>
    </row>
    <row r="10" spans="1:15" x14ac:dyDescent="0.3">
      <c r="A10" s="104" t="s">
        <v>612</v>
      </c>
      <c r="B10" s="105" t="s">
        <v>173</v>
      </c>
      <c r="C10" s="102">
        <f t="shared" si="0"/>
        <v>1500000</v>
      </c>
      <c r="D10" s="106">
        <v>1500000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</row>
    <row r="11" spans="1:15" x14ac:dyDescent="0.3">
      <c r="A11" s="107" t="s">
        <v>268</v>
      </c>
      <c r="B11" s="105" t="s">
        <v>176</v>
      </c>
      <c r="C11" s="102">
        <f t="shared" si="0"/>
        <v>353165</v>
      </c>
      <c r="D11" s="106"/>
      <c r="E11" s="106"/>
      <c r="F11" s="106"/>
      <c r="G11" s="106"/>
      <c r="H11" s="106"/>
      <c r="I11" s="106"/>
      <c r="J11" s="106">
        <v>111525</v>
      </c>
      <c r="K11" s="106">
        <v>92940</v>
      </c>
      <c r="L11" s="106"/>
      <c r="M11" s="106">
        <v>148700</v>
      </c>
      <c r="N11" s="106"/>
      <c r="O11" s="106"/>
    </row>
    <row r="12" spans="1:15" x14ac:dyDescent="0.3">
      <c r="A12" s="101" t="s">
        <v>274</v>
      </c>
      <c r="B12" s="101" t="s">
        <v>182</v>
      </c>
      <c r="C12" s="102">
        <f t="shared" si="0"/>
        <v>0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 x14ac:dyDescent="0.3">
      <c r="A13" s="108" t="s">
        <v>258</v>
      </c>
      <c r="B13" s="108" t="s">
        <v>171</v>
      </c>
      <c r="C13" s="109">
        <f t="shared" si="0"/>
        <v>11817572</v>
      </c>
      <c r="D13" s="110">
        <f>SUM(D10:D12)</f>
        <v>1500000</v>
      </c>
      <c r="E13" s="110"/>
      <c r="F13" s="110"/>
      <c r="G13" s="110"/>
      <c r="H13" s="110">
        <f>SUM(H9:H12)</f>
        <v>2935080</v>
      </c>
      <c r="I13" s="110">
        <f t="shared" ref="I13:M13" si="1">SUM(I9:I12)</f>
        <v>0</v>
      </c>
      <c r="J13" s="110">
        <f t="shared" si="1"/>
        <v>1938525</v>
      </c>
      <c r="K13" s="110">
        <f t="shared" si="1"/>
        <v>1988043</v>
      </c>
      <c r="L13" s="110">
        <f t="shared" si="1"/>
        <v>0</v>
      </c>
      <c r="M13" s="110">
        <f t="shared" si="1"/>
        <v>3455924</v>
      </c>
      <c r="N13" s="110"/>
      <c r="O13" s="110"/>
    </row>
    <row r="14" spans="1:15" x14ac:dyDescent="0.3">
      <c r="A14" s="111" t="s">
        <v>276</v>
      </c>
      <c r="B14" s="111" t="s">
        <v>184</v>
      </c>
      <c r="C14" s="102">
        <f t="shared" si="0"/>
        <v>2306460</v>
      </c>
      <c r="D14" s="112">
        <v>2306460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5" ht="28.8" x14ac:dyDescent="0.3">
      <c r="A15" s="101" t="s">
        <v>277</v>
      </c>
      <c r="B15" s="101" t="s">
        <v>185</v>
      </c>
      <c r="C15" s="102">
        <f t="shared" si="0"/>
        <v>255000</v>
      </c>
      <c r="D15" s="102">
        <v>45000</v>
      </c>
      <c r="E15" s="102"/>
      <c r="F15" s="102"/>
      <c r="G15" s="102"/>
      <c r="H15" s="102"/>
      <c r="I15" s="102"/>
      <c r="J15" s="102"/>
      <c r="K15" s="102">
        <v>210000</v>
      </c>
      <c r="L15" s="102"/>
      <c r="M15" s="102"/>
      <c r="N15" s="102"/>
      <c r="O15" s="102"/>
    </row>
    <row r="16" spans="1:15" x14ac:dyDescent="0.3">
      <c r="A16" s="101" t="s">
        <v>278</v>
      </c>
      <c r="B16" s="101" t="s">
        <v>186</v>
      </c>
      <c r="C16" s="102">
        <f t="shared" si="0"/>
        <v>700000</v>
      </c>
      <c r="D16" s="102">
        <v>200000</v>
      </c>
      <c r="E16" s="102"/>
      <c r="F16" s="102"/>
      <c r="G16" s="102"/>
      <c r="H16" s="102"/>
      <c r="I16" s="102"/>
      <c r="J16" s="102"/>
      <c r="K16" s="102"/>
      <c r="L16" s="102">
        <v>500000</v>
      </c>
      <c r="M16" s="102"/>
      <c r="N16" s="102"/>
      <c r="O16" s="102"/>
    </row>
    <row r="17" spans="1:15" x14ac:dyDescent="0.3">
      <c r="A17" s="108" t="s">
        <v>275</v>
      </c>
      <c r="B17" s="108" t="s">
        <v>183</v>
      </c>
      <c r="C17" s="109">
        <f t="shared" si="0"/>
        <v>3261460</v>
      </c>
      <c r="D17" s="110">
        <f>SUM(D14,D15,D16)</f>
        <v>2551460</v>
      </c>
      <c r="E17" s="110"/>
      <c r="F17" s="110"/>
      <c r="G17" s="110"/>
      <c r="H17" s="110"/>
      <c r="I17" s="110"/>
      <c r="J17" s="110"/>
      <c r="K17" s="110">
        <f>SUM(K14:K16)</f>
        <v>210000</v>
      </c>
      <c r="L17" s="110">
        <f>SUM(L14:L16)</f>
        <v>500000</v>
      </c>
      <c r="M17" s="110"/>
      <c r="N17" s="110"/>
      <c r="O17" s="110"/>
    </row>
    <row r="18" spans="1:15" x14ac:dyDescent="0.3">
      <c r="A18" s="113" t="s">
        <v>613</v>
      </c>
      <c r="B18" s="113" t="s">
        <v>187</v>
      </c>
      <c r="C18" s="114">
        <f>SUM(C17,C13)</f>
        <v>15079032</v>
      </c>
      <c r="D18" s="115">
        <f>SUM(D13,D17)</f>
        <v>4051460</v>
      </c>
      <c r="E18" s="115"/>
      <c r="F18" s="115"/>
      <c r="G18" s="115"/>
      <c r="H18" s="115">
        <f>SUM(H13,H17)</f>
        <v>2935080</v>
      </c>
      <c r="I18" s="115"/>
      <c r="J18" s="115">
        <f t="shared" ref="J18:L18" si="2">SUM(J13,J17)</f>
        <v>1938525</v>
      </c>
      <c r="K18" s="115">
        <f t="shared" si="2"/>
        <v>2198043</v>
      </c>
      <c r="L18" s="115">
        <f t="shared" si="2"/>
        <v>500000</v>
      </c>
      <c r="M18" s="115"/>
      <c r="N18" s="115"/>
      <c r="O18" s="115"/>
    </row>
    <row r="19" spans="1:15" ht="28.8" x14ac:dyDescent="0.3">
      <c r="A19" s="113" t="s">
        <v>280</v>
      </c>
      <c r="B19" s="113" t="s">
        <v>188</v>
      </c>
      <c r="C19" s="114">
        <f t="shared" ref="C19:C44" si="3">SUM(D19:O19)</f>
        <v>2491417</v>
      </c>
      <c r="D19" s="115">
        <f>SUM(D20:D21)</f>
        <v>661185</v>
      </c>
      <c r="E19" s="115"/>
      <c r="F19" s="115"/>
      <c r="G19" s="115"/>
      <c r="H19" s="115">
        <f t="shared" ref="H19" si="4">SUM(H20:H21)</f>
        <v>256820</v>
      </c>
      <c r="I19" s="115"/>
      <c r="J19" s="115">
        <f t="shared" ref="J19:M19" si="5">SUM(J20:J21)</f>
        <v>355971</v>
      </c>
      <c r="K19" s="115">
        <f t="shared" si="5"/>
        <v>398599</v>
      </c>
      <c r="L19" s="115">
        <f t="shared" si="5"/>
        <v>191750</v>
      </c>
      <c r="M19" s="115">
        <f t="shared" si="5"/>
        <v>627092</v>
      </c>
      <c r="N19" s="115"/>
      <c r="O19" s="115"/>
    </row>
    <row r="20" spans="1:15" x14ac:dyDescent="0.3">
      <c r="A20" s="116" t="s">
        <v>614</v>
      </c>
      <c r="B20" s="116"/>
      <c r="C20" s="102">
        <f t="shared" si="3"/>
        <v>2292492</v>
      </c>
      <c r="D20" s="117">
        <v>619485</v>
      </c>
      <c r="E20" s="117"/>
      <c r="F20" s="117"/>
      <c r="G20" s="117"/>
      <c r="H20" s="117">
        <v>256820</v>
      </c>
      <c r="I20" s="117"/>
      <c r="J20" s="117">
        <v>339242</v>
      </c>
      <c r="K20" s="117">
        <v>384658</v>
      </c>
      <c r="L20" s="117">
        <v>87500</v>
      </c>
      <c r="M20" s="117">
        <v>604787</v>
      </c>
      <c r="N20" s="117"/>
      <c r="O20" s="117"/>
    </row>
    <row r="21" spans="1:15" x14ac:dyDescent="0.3">
      <c r="A21" s="116" t="s">
        <v>615</v>
      </c>
      <c r="B21" s="116"/>
      <c r="C21" s="102">
        <f t="shared" si="3"/>
        <v>198925</v>
      </c>
      <c r="D21" s="117">
        <v>41700</v>
      </c>
      <c r="E21" s="117"/>
      <c r="F21" s="117"/>
      <c r="G21" s="117"/>
      <c r="H21" s="117"/>
      <c r="I21" s="117"/>
      <c r="J21" s="117">
        <v>16729</v>
      </c>
      <c r="K21" s="117">
        <v>13941</v>
      </c>
      <c r="L21" s="117">
        <v>104250</v>
      </c>
      <c r="M21" s="117">
        <v>22305</v>
      </c>
      <c r="N21" s="117"/>
      <c r="O21" s="117"/>
    </row>
    <row r="22" spans="1:15" x14ac:dyDescent="0.3">
      <c r="A22" s="101" t="s">
        <v>300</v>
      </c>
      <c r="B22" s="101" t="s">
        <v>190</v>
      </c>
      <c r="C22" s="102">
        <f t="shared" si="3"/>
        <v>40000</v>
      </c>
      <c r="D22" s="102">
        <v>15000</v>
      </c>
      <c r="E22" s="102"/>
      <c r="F22" s="102"/>
      <c r="G22" s="102"/>
      <c r="H22" s="102"/>
      <c r="I22" s="102"/>
      <c r="J22" s="102"/>
      <c r="K22" s="102">
        <v>25000</v>
      </c>
      <c r="L22" s="102"/>
      <c r="M22" s="102"/>
      <c r="N22" s="102"/>
      <c r="O22" s="102"/>
    </row>
    <row r="23" spans="1:15" x14ac:dyDescent="0.3">
      <c r="A23" s="101" t="s">
        <v>301</v>
      </c>
      <c r="B23" s="101" t="s">
        <v>191</v>
      </c>
      <c r="C23" s="102">
        <f t="shared" si="3"/>
        <v>2938110</v>
      </c>
      <c r="D23" s="102">
        <v>600000</v>
      </c>
      <c r="E23" s="102">
        <v>30000</v>
      </c>
      <c r="F23" s="102">
        <v>100000</v>
      </c>
      <c r="G23" s="102">
        <v>120000</v>
      </c>
      <c r="H23" s="102">
        <v>118110</v>
      </c>
      <c r="I23" s="102">
        <v>400000</v>
      </c>
      <c r="J23" s="102">
        <v>440000</v>
      </c>
      <c r="K23" s="102">
        <v>80000</v>
      </c>
      <c r="L23" s="102">
        <v>150000</v>
      </c>
      <c r="M23" s="102">
        <v>500000</v>
      </c>
      <c r="N23" s="102">
        <v>400000</v>
      </c>
      <c r="O23" s="102"/>
    </row>
    <row r="24" spans="1:15" x14ac:dyDescent="0.3">
      <c r="A24" s="118" t="s">
        <v>299</v>
      </c>
      <c r="B24" s="118" t="s">
        <v>189</v>
      </c>
      <c r="C24" s="109">
        <f t="shared" si="3"/>
        <v>2978110</v>
      </c>
      <c r="D24" s="109">
        <f t="shared" ref="D24:N24" si="6">SUM(D22:D23)</f>
        <v>615000</v>
      </c>
      <c r="E24" s="109">
        <f t="shared" si="6"/>
        <v>30000</v>
      </c>
      <c r="F24" s="109">
        <f t="shared" si="6"/>
        <v>100000</v>
      </c>
      <c r="G24" s="109">
        <f t="shared" si="6"/>
        <v>120000</v>
      </c>
      <c r="H24" s="109">
        <f t="shared" si="6"/>
        <v>118110</v>
      </c>
      <c r="I24" s="109">
        <f t="shared" si="6"/>
        <v>400000</v>
      </c>
      <c r="J24" s="109">
        <f t="shared" si="6"/>
        <v>440000</v>
      </c>
      <c r="K24" s="109">
        <f t="shared" si="6"/>
        <v>105000</v>
      </c>
      <c r="L24" s="109">
        <f t="shared" si="6"/>
        <v>150000</v>
      </c>
      <c r="M24" s="109">
        <f t="shared" si="6"/>
        <v>500000</v>
      </c>
      <c r="N24" s="109">
        <f t="shared" si="6"/>
        <v>400000</v>
      </c>
      <c r="O24" s="109"/>
    </row>
    <row r="25" spans="1:15" x14ac:dyDescent="0.3">
      <c r="A25" s="101" t="s">
        <v>304</v>
      </c>
      <c r="B25" s="101" t="s">
        <v>194</v>
      </c>
      <c r="C25" s="102">
        <f t="shared" si="3"/>
        <v>380000</v>
      </c>
      <c r="D25" s="102">
        <v>260000</v>
      </c>
      <c r="E25" s="102"/>
      <c r="F25" s="102"/>
      <c r="G25" s="102"/>
      <c r="H25" s="102"/>
      <c r="I25" s="102"/>
      <c r="J25" s="102"/>
      <c r="K25" s="102">
        <v>120000</v>
      </c>
      <c r="L25" s="102"/>
      <c r="M25" s="102"/>
      <c r="N25" s="102"/>
      <c r="O25" s="102"/>
    </row>
    <row r="26" spans="1:15" x14ac:dyDescent="0.3">
      <c r="A26" s="101" t="s">
        <v>305</v>
      </c>
      <c r="B26" s="101" t="s">
        <v>195</v>
      </c>
      <c r="C26" s="102">
        <f t="shared" si="3"/>
        <v>360000</v>
      </c>
      <c r="D26" s="102">
        <v>360000</v>
      </c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 x14ac:dyDescent="0.3">
      <c r="A27" s="118" t="s">
        <v>303</v>
      </c>
      <c r="B27" s="118" t="s">
        <v>193</v>
      </c>
      <c r="C27" s="109">
        <f t="shared" si="3"/>
        <v>740000</v>
      </c>
      <c r="D27" s="109">
        <f>SUM(D25:D26)</f>
        <v>620000</v>
      </c>
      <c r="E27" s="109"/>
      <c r="F27" s="109"/>
      <c r="G27" s="109"/>
      <c r="H27" s="109"/>
      <c r="I27" s="109"/>
      <c r="J27" s="109"/>
      <c r="K27" s="109">
        <f>SUM(K25:K26)</f>
        <v>120000</v>
      </c>
      <c r="L27" s="109"/>
      <c r="M27" s="109"/>
      <c r="N27" s="109"/>
      <c r="O27" s="109"/>
    </row>
    <row r="28" spans="1:15" x14ac:dyDescent="0.3">
      <c r="A28" s="101" t="s">
        <v>307</v>
      </c>
      <c r="B28" s="101" t="s">
        <v>197</v>
      </c>
      <c r="C28" s="102">
        <f t="shared" si="3"/>
        <v>2935000</v>
      </c>
      <c r="D28" s="102">
        <f>SUM(D29:D31)</f>
        <v>1700000</v>
      </c>
      <c r="E28" s="102">
        <f>SUM(E29:E31)</f>
        <v>20000</v>
      </c>
      <c r="F28" s="102"/>
      <c r="G28" s="102">
        <f t="shared" ref="G28" si="7">SUM(G29:G31)</f>
        <v>1200000</v>
      </c>
      <c r="H28" s="102"/>
      <c r="I28" s="102">
        <f t="shared" ref="I28:J28" si="8">SUM(I29:I31)</f>
        <v>10000</v>
      </c>
      <c r="J28" s="102">
        <f t="shared" si="8"/>
        <v>5000</v>
      </c>
      <c r="K28" s="102"/>
      <c r="L28" s="102"/>
      <c r="M28" s="102"/>
      <c r="N28" s="102"/>
      <c r="O28" s="102"/>
    </row>
    <row r="29" spans="1:15" x14ac:dyDescent="0.3">
      <c r="A29" s="119" t="s">
        <v>616</v>
      </c>
      <c r="B29" s="119"/>
      <c r="C29" s="102">
        <f t="shared" si="3"/>
        <v>1673000</v>
      </c>
      <c r="D29" s="106">
        <v>473000</v>
      </c>
      <c r="E29" s="106"/>
      <c r="F29" s="106"/>
      <c r="G29" s="106">
        <v>1200000</v>
      </c>
      <c r="H29" s="106"/>
      <c r="I29" s="106"/>
      <c r="J29" s="106"/>
      <c r="K29" s="106"/>
      <c r="L29" s="106"/>
      <c r="M29" s="106"/>
      <c r="N29" s="106"/>
      <c r="O29" s="106"/>
    </row>
    <row r="30" spans="1:15" x14ac:dyDescent="0.3">
      <c r="A30" s="119" t="s">
        <v>617</v>
      </c>
      <c r="B30" s="119"/>
      <c r="C30" s="102">
        <f t="shared" si="3"/>
        <v>1000000</v>
      </c>
      <c r="D30" s="106">
        <v>1000000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</row>
    <row r="31" spans="1:15" x14ac:dyDescent="0.3">
      <c r="A31" s="119" t="s">
        <v>618</v>
      </c>
      <c r="B31" s="119"/>
      <c r="C31" s="102">
        <f t="shared" si="3"/>
        <v>262000</v>
      </c>
      <c r="D31" s="106">
        <v>227000</v>
      </c>
      <c r="E31" s="106">
        <v>20000</v>
      </c>
      <c r="F31" s="106"/>
      <c r="G31" s="106"/>
      <c r="H31" s="106"/>
      <c r="I31" s="106">
        <v>10000</v>
      </c>
      <c r="J31" s="106">
        <v>5000</v>
      </c>
      <c r="K31" s="106"/>
      <c r="L31" s="106"/>
      <c r="M31" s="106"/>
      <c r="N31" s="106"/>
      <c r="O31" s="106"/>
    </row>
    <row r="32" spans="1:15" x14ac:dyDescent="0.3">
      <c r="A32" s="101" t="s">
        <v>309</v>
      </c>
      <c r="B32" s="101" t="s">
        <v>199</v>
      </c>
      <c r="C32" s="102">
        <f t="shared" si="3"/>
        <v>60000</v>
      </c>
      <c r="D32" s="102"/>
      <c r="E32" s="102"/>
      <c r="F32" s="102"/>
      <c r="G32" s="102"/>
      <c r="H32" s="102"/>
      <c r="I32" s="102"/>
      <c r="J32" s="102"/>
      <c r="K32" s="102"/>
      <c r="L32" s="102">
        <v>60000</v>
      </c>
      <c r="M32" s="102"/>
      <c r="N32" s="102"/>
      <c r="O32" s="102"/>
    </row>
    <row r="33" spans="1:15" x14ac:dyDescent="0.3">
      <c r="A33" s="101" t="s">
        <v>310</v>
      </c>
      <c r="B33" s="101" t="s">
        <v>200</v>
      </c>
      <c r="C33" s="102">
        <f t="shared" si="3"/>
        <v>2028740</v>
      </c>
      <c r="D33" s="102">
        <v>400000</v>
      </c>
      <c r="E33" s="102">
        <v>28740</v>
      </c>
      <c r="F33" s="102">
        <v>700000</v>
      </c>
      <c r="G33" s="102">
        <v>400000</v>
      </c>
      <c r="H33" s="102"/>
      <c r="I33" s="102">
        <v>100000</v>
      </c>
      <c r="J33" s="102">
        <v>100000</v>
      </c>
      <c r="K33" s="102"/>
      <c r="L33" s="102"/>
      <c r="M33" s="102">
        <v>300000</v>
      </c>
      <c r="N33" s="102"/>
      <c r="O33" s="102"/>
    </row>
    <row r="34" spans="1:15" x14ac:dyDescent="0.3">
      <c r="A34" s="101" t="s">
        <v>312</v>
      </c>
      <c r="B34" s="101" t="s">
        <v>202</v>
      </c>
      <c r="C34" s="102">
        <f t="shared" si="3"/>
        <v>602000</v>
      </c>
      <c r="D34" s="102">
        <v>602000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</row>
    <row r="35" spans="1:15" x14ac:dyDescent="0.3">
      <c r="A35" s="101" t="s">
        <v>313</v>
      </c>
      <c r="B35" s="101" t="s">
        <v>203</v>
      </c>
      <c r="C35" s="102">
        <f t="shared" si="3"/>
        <v>6038000</v>
      </c>
      <c r="D35" s="102">
        <v>2598000</v>
      </c>
      <c r="E35" s="102"/>
      <c r="F35" s="102"/>
      <c r="G35" s="102"/>
      <c r="H35" s="102"/>
      <c r="I35" s="102">
        <v>120000</v>
      </c>
      <c r="J35" s="102">
        <v>350000</v>
      </c>
      <c r="K35" s="102"/>
      <c r="L35" s="102">
        <v>2820000</v>
      </c>
      <c r="M35" s="102">
        <v>150000</v>
      </c>
      <c r="N35" s="102"/>
      <c r="O35" s="102"/>
    </row>
    <row r="36" spans="1:15" x14ac:dyDescent="0.3">
      <c r="A36" s="118" t="s">
        <v>306</v>
      </c>
      <c r="B36" s="118" t="s">
        <v>196</v>
      </c>
      <c r="C36" s="109">
        <f t="shared" si="3"/>
        <v>11663740</v>
      </c>
      <c r="D36" s="109">
        <f>SUM(D28,D33:D35)</f>
        <v>5300000</v>
      </c>
      <c r="E36" s="109">
        <f>SUM(E28,E33:E35)</f>
        <v>48740</v>
      </c>
      <c r="F36" s="109">
        <f>SUM(F28,F33:F35)</f>
        <v>700000</v>
      </c>
      <c r="G36" s="109">
        <f>SUM(G28,G33:G35)</f>
        <v>1600000</v>
      </c>
      <c r="H36" s="109"/>
      <c r="I36" s="109">
        <f t="shared" ref="I36:J36" si="9">SUM(I28,I33:I35)</f>
        <v>230000</v>
      </c>
      <c r="J36" s="109">
        <f t="shared" si="9"/>
        <v>455000</v>
      </c>
      <c r="K36" s="109"/>
      <c r="L36" s="109">
        <f>SUM(L28:L35)</f>
        <v>2880000</v>
      </c>
      <c r="M36" s="109">
        <f>SUM(M28:M35)</f>
        <v>450000</v>
      </c>
      <c r="N36" s="109"/>
      <c r="O36" s="109"/>
    </row>
    <row r="37" spans="1:15" x14ac:dyDescent="0.3">
      <c r="A37" s="101" t="s">
        <v>316</v>
      </c>
      <c r="B37" s="101" t="s">
        <v>206</v>
      </c>
      <c r="C37" s="102">
        <f t="shared" si="3"/>
        <v>100000</v>
      </c>
      <c r="D37" s="102">
        <v>100000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</row>
    <row r="38" spans="1:15" x14ac:dyDescent="0.3">
      <c r="A38" s="118" t="s">
        <v>314</v>
      </c>
      <c r="B38" s="118" t="s">
        <v>204</v>
      </c>
      <c r="C38" s="109">
        <f t="shared" si="3"/>
        <v>100000</v>
      </c>
      <c r="D38" s="109">
        <f>SUM(D37)</f>
        <v>100000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</row>
    <row r="39" spans="1:15" ht="28.8" x14ac:dyDescent="0.3">
      <c r="A39" s="101" t="s">
        <v>318</v>
      </c>
      <c r="B39" s="101" t="s">
        <v>208</v>
      </c>
      <c r="C39" s="102">
        <f t="shared" si="3"/>
        <v>3907210</v>
      </c>
      <c r="D39" s="102">
        <v>1282970</v>
      </c>
      <c r="E39" s="102">
        <v>21260</v>
      </c>
      <c r="F39" s="102">
        <v>316000</v>
      </c>
      <c r="G39" s="102">
        <v>410400</v>
      </c>
      <c r="H39" s="102">
        <v>31890</v>
      </c>
      <c r="I39" s="102">
        <v>164700</v>
      </c>
      <c r="J39" s="102">
        <v>241650</v>
      </c>
      <c r="K39" s="102">
        <v>55250</v>
      </c>
      <c r="L39" s="102">
        <v>1045590</v>
      </c>
      <c r="M39" s="102">
        <v>229500</v>
      </c>
      <c r="N39" s="102">
        <v>108000</v>
      </c>
      <c r="O39" s="102"/>
    </row>
    <row r="40" spans="1:15" x14ac:dyDescent="0.3">
      <c r="A40" s="111" t="s">
        <v>320</v>
      </c>
      <c r="B40" s="111" t="s">
        <v>210</v>
      </c>
      <c r="C40" s="102">
        <f t="shared" si="3"/>
        <v>0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</row>
    <row r="41" spans="1:15" x14ac:dyDescent="0.3">
      <c r="A41" s="111" t="s">
        <v>311</v>
      </c>
      <c r="B41" s="111"/>
      <c r="C41" s="102">
        <f t="shared" si="3"/>
        <v>20000</v>
      </c>
      <c r="D41" s="112">
        <v>20000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</row>
    <row r="42" spans="1:15" x14ac:dyDescent="0.3">
      <c r="A42" s="111" t="s">
        <v>322</v>
      </c>
      <c r="B42" s="111" t="s">
        <v>212</v>
      </c>
      <c r="C42" s="102">
        <f t="shared" si="3"/>
        <v>500000</v>
      </c>
      <c r="D42" s="112">
        <v>500000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ht="28.8" x14ac:dyDescent="0.3">
      <c r="A43" s="118" t="s">
        <v>317</v>
      </c>
      <c r="B43" s="118" t="s">
        <v>207</v>
      </c>
      <c r="C43" s="109">
        <f t="shared" si="3"/>
        <v>4427210</v>
      </c>
      <c r="D43" s="109">
        <f t="shared" ref="D43:N43" si="10">SUM(D39:D42)</f>
        <v>1802970</v>
      </c>
      <c r="E43" s="109">
        <f t="shared" si="10"/>
        <v>21260</v>
      </c>
      <c r="F43" s="109">
        <f t="shared" si="10"/>
        <v>316000</v>
      </c>
      <c r="G43" s="109">
        <f t="shared" si="10"/>
        <v>410400</v>
      </c>
      <c r="H43" s="109">
        <f t="shared" si="10"/>
        <v>31890</v>
      </c>
      <c r="I43" s="109">
        <f t="shared" si="10"/>
        <v>164700</v>
      </c>
      <c r="J43" s="109">
        <f t="shared" si="10"/>
        <v>241650</v>
      </c>
      <c r="K43" s="109">
        <f t="shared" si="10"/>
        <v>55250</v>
      </c>
      <c r="L43" s="109">
        <f t="shared" si="10"/>
        <v>1045590</v>
      </c>
      <c r="M43" s="109">
        <f t="shared" si="10"/>
        <v>229500</v>
      </c>
      <c r="N43" s="109">
        <f t="shared" si="10"/>
        <v>108000</v>
      </c>
      <c r="O43" s="109"/>
    </row>
    <row r="44" spans="1:15" x14ac:dyDescent="0.3">
      <c r="A44" s="113" t="s">
        <v>287</v>
      </c>
      <c r="B44" s="113" t="s">
        <v>213</v>
      </c>
      <c r="C44" s="114">
        <f t="shared" si="3"/>
        <v>19909060</v>
      </c>
      <c r="D44" s="115">
        <f t="shared" ref="D44:N44" si="11">SUM(D43,D38,D36,D27,D24)</f>
        <v>8437970</v>
      </c>
      <c r="E44" s="115">
        <f t="shared" si="11"/>
        <v>100000</v>
      </c>
      <c r="F44" s="115">
        <f t="shared" si="11"/>
        <v>1116000</v>
      </c>
      <c r="G44" s="115">
        <f t="shared" si="11"/>
        <v>2130400</v>
      </c>
      <c r="H44" s="115">
        <f t="shared" si="11"/>
        <v>150000</v>
      </c>
      <c r="I44" s="115">
        <f t="shared" si="11"/>
        <v>794700</v>
      </c>
      <c r="J44" s="115">
        <f t="shared" si="11"/>
        <v>1136650</v>
      </c>
      <c r="K44" s="115">
        <f t="shared" si="11"/>
        <v>280250</v>
      </c>
      <c r="L44" s="115">
        <f t="shared" si="11"/>
        <v>4075590</v>
      </c>
      <c r="M44" s="115">
        <f t="shared" si="11"/>
        <v>1179500</v>
      </c>
      <c r="N44" s="115">
        <f t="shared" si="11"/>
        <v>508000</v>
      </c>
      <c r="O44" s="115"/>
    </row>
    <row r="45" spans="1:15" x14ac:dyDescent="0.3">
      <c r="A45" s="101" t="s">
        <v>619</v>
      </c>
      <c r="B45" s="101" t="s">
        <v>56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>
        <v>84000</v>
      </c>
      <c r="O45" s="102"/>
    </row>
    <row r="46" spans="1:15" x14ac:dyDescent="0.3">
      <c r="A46" s="111" t="s">
        <v>328</v>
      </c>
      <c r="B46" s="111" t="s">
        <v>60</v>
      </c>
      <c r="C46" s="10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>
        <v>2955000</v>
      </c>
      <c r="O46" s="112"/>
    </row>
    <row r="47" spans="1:15" x14ac:dyDescent="0.3">
      <c r="A47" s="113" t="s">
        <v>162</v>
      </c>
      <c r="B47" s="113" t="s">
        <v>61</v>
      </c>
      <c r="C47" s="114">
        <f>SUM(D47:O47)</f>
        <v>3039000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>
        <f>SUM(N45:N46)</f>
        <v>3039000</v>
      </c>
      <c r="O47" s="114"/>
    </row>
    <row r="48" spans="1:15" x14ac:dyDescent="0.3">
      <c r="A48" s="120" t="s">
        <v>64</v>
      </c>
      <c r="B48" s="120" t="s">
        <v>22</v>
      </c>
      <c r="C48" s="102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</row>
    <row r="49" spans="1:15" ht="28.8" x14ac:dyDescent="0.3">
      <c r="A49" s="101" t="s">
        <v>329</v>
      </c>
      <c r="B49" s="101" t="s">
        <v>330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</row>
    <row r="50" spans="1:15" ht="28.8" x14ac:dyDescent="0.3">
      <c r="A50" s="101" t="s">
        <v>334</v>
      </c>
      <c r="B50" s="101" t="s">
        <v>26</v>
      </c>
      <c r="C50" s="102">
        <f>SUM(D50:O50)</f>
        <v>10296609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>
        <v>10296609</v>
      </c>
    </row>
    <row r="51" spans="1:15" ht="28.8" x14ac:dyDescent="0.3">
      <c r="A51" s="101" t="s">
        <v>620</v>
      </c>
      <c r="B51" s="101" t="s">
        <v>31</v>
      </c>
      <c r="C51" s="102">
        <f>SUM(D51:O51)</f>
        <v>905000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>
        <v>905000</v>
      </c>
    </row>
    <row r="52" spans="1:15" x14ac:dyDescent="0.3">
      <c r="A52" s="101" t="s">
        <v>500</v>
      </c>
      <c r="B52" s="101" t="s">
        <v>62</v>
      </c>
      <c r="C52" s="102">
        <f>SUM(D52:O52)</f>
        <v>25229862</v>
      </c>
      <c r="D52" s="102">
        <v>25229862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  <row r="53" spans="1:15" x14ac:dyDescent="0.3">
      <c r="A53" s="113" t="s">
        <v>66</v>
      </c>
      <c r="B53" s="113" t="s">
        <v>67</v>
      </c>
      <c r="C53" s="114">
        <f>SUM(C48:C52)</f>
        <v>36431471</v>
      </c>
      <c r="D53" s="114">
        <f>SUM(D48:D52)</f>
        <v>25229862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>
        <f>SUM(O48:O52)</f>
        <v>11201609</v>
      </c>
    </row>
    <row r="54" spans="1:15" x14ac:dyDescent="0.3">
      <c r="A54" s="101" t="s">
        <v>341</v>
      </c>
      <c r="B54" s="101" t="s">
        <v>215</v>
      </c>
      <c r="C54" s="102">
        <f t="shared" ref="C54:C62" si="12">SUM(D54:O54)</f>
        <v>2362200</v>
      </c>
      <c r="D54" s="102">
        <v>2362200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</row>
    <row r="55" spans="1:15" x14ac:dyDescent="0.3">
      <c r="A55" s="101" t="s">
        <v>342</v>
      </c>
      <c r="B55" s="101" t="s">
        <v>216</v>
      </c>
      <c r="C55" s="102">
        <f t="shared" si="12"/>
        <v>26018810</v>
      </c>
      <c r="D55" s="102">
        <v>236220</v>
      </c>
      <c r="E55" s="102">
        <v>2260482</v>
      </c>
      <c r="F55" s="102"/>
      <c r="G55" s="102"/>
      <c r="H55" s="102"/>
      <c r="I55" s="102"/>
      <c r="J55" s="102">
        <v>23522108</v>
      </c>
      <c r="K55" s="102"/>
      <c r="L55" s="102"/>
      <c r="M55" s="102"/>
      <c r="N55" s="102"/>
      <c r="O55" s="102"/>
    </row>
    <row r="56" spans="1:15" x14ac:dyDescent="0.3">
      <c r="A56" s="101" t="s">
        <v>343</v>
      </c>
      <c r="B56" s="101" t="s">
        <v>217</v>
      </c>
      <c r="C56" s="102">
        <f t="shared" si="12"/>
        <v>0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</row>
    <row r="57" spans="1:15" x14ac:dyDescent="0.3">
      <c r="A57" s="101" t="s">
        <v>344</v>
      </c>
      <c r="B57" s="101" t="s">
        <v>218</v>
      </c>
      <c r="C57" s="102">
        <f t="shared" si="12"/>
        <v>993700</v>
      </c>
      <c r="D57" s="102"/>
      <c r="E57" s="102"/>
      <c r="F57" s="102"/>
      <c r="G57" s="102">
        <v>393700</v>
      </c>
      <c r="H57" s="102"/>
      <c r="I57" s="102"/>
      <c r="J57" s="102">
        <v>600000</v>
      </c>
      <c r="K57" s="102"/>
      <c r="L57" s="102"/>
      <c r="M57" s="102"/>
      <c r="N57" s="102"/>
      <c r="O57" s="102"/>
    </row>
    <row r="58" spans="1:15" ht="28.8" x14ac:dyDescent="0.3">
      <c r="A58" s="101" t="s">
        <v>347</v>
      </c>
      <c r="B58" s="101" t="s">
        <v>221</v>
      </c>
      <c r="C58" s="102">
        <f t="shared" si="12"/>
        <v>5575800</v>
      </c>
      <c r="D58" s="102">
        <v>701580</v>
      </c>
      <c r="E58" s="102">
        <v>583330</v>
      </c>
      <c r="F58" s="102"/>
      <c r="G58" s="102">
        <v>106300</v>
      </c>
      <c r="H58" s="102"/>
      <c r="I58" s="102"/>
      <c r="J58" s="102">
        <v>4184590</v>
      </c>
      <c r="K58" s="102"/>
      <c r="L58" s="102"/>
      <c r="M58" s="102"/>
      <c r="N58" s="102"/>
      <c r="O58" s="102"/>
    </row>
    <row r="59" spans="1:15" x14ac:dyDescent="0.3">
      <c r="A59" s="113" t="s">
        <v>348</v>
      </c>
      <c r="B59" s="113" t="s">
        <v>222</v>
      </c>
      <c r="C59" s="114">
        <f t="shared" si="12"/>
        <v>34950510</v>
      </c>
      <c r="D59" s="114">
        <f>SUM(D54:D58)</f>
        <v>3300000</v>
      </c>
      <c r="E59" s="114">
        <f>SUM(E54:E58)</f>
        <v>2843812</v>
      </c>
      <c r="F59" s="114"/>
      <c r="G59" s="114">
        <f>SUM(G54:G58)</f>
        <v>500000</v>
      </c>
      <c r="H59" s="114"/>
      <c r="I59" s="114"/>
      <c r="J59" s="114">
        <f>SUM(J54:J58)</f>
        <v>28306698</v>
      </c>
      <c r="K59" s="114"/>
      <c r="L59" s="114"/>
      <c r="M59" s="114"/>
      <c r="N59" s="114"/>
      <c r="O59" s="114"/>
    </row>
    <row r="60" spans="1:15" x14ac:dyDescent="0.3">
      <c r="A60" s="101" t="s">
        <v>349</v>
      </c>
      <c r="B60" s="101" t="s">
        <v>223</v>
      </c>
      <c r="C60" s="102">
        <f t="shared" si="12"/>
        <v>9290019</v>
      </c>
      <c r="D60" s="102">
        <v>9290019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</row>
    <row r="61" spans="1:15" ht="28.8" x14ac:dyDescent="0.3">
      <c r="A61" s="101" t="s">
        <v>352</v>
      </c>
      <c r="B61" s="101" t="s">
        <v>226</v>
      </c>
      <c r="C61" s="102">
        <f t="shared" si="12"/>
        <v>2386805</v>
      </c>
      <c r="D61" s="102">
        <v>2386805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</row>
    <row r="62" spans="1:15" x14ac:dyDescent="0.3">
      <c r="A62" s="113" t="s">
        <v>289</v>
      </c>
      <c r="B62" s="113" t="s">
        <v>227</v>
      </c>
      <c r="C62" s="114">
        <f t="shared" si="12"/>
        <v>11676824</v>
      </c>
      <c r="D62" s="114">
        <f>SUM(D60:D61)</f>
        <v>11676824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</row>
    <row r="63" spans="1:15" x14ac:dyDescent="0.3">
      <c r="A63" s="122" t="s">
        <v>33</v>
      </c>
      <c r="B63" s="122" t="s">
        <v>281</v>
      </c>
      <c r="C63" s="102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</row>
    <row r="64" spans="1:15" x14ac:dyDescent="0.3">
      <c r="A64" s="101" t="s">
        <v>361</v>
      </c>
      <c r="B64" s="101" t="s">
        <v>242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</row>
    <row r="65" spans="1:15" ht="28.8" x14ac:dyDescent="0.3">
      <c r="A65" s="111" t="s">
        <v>376</v>
      </c>
      <c r="B65" s="111" t="s">
        <v>249</v>
      </c>
      <c r="C65" s="102">
        <f>SUM(D65:O65)</f>
        <v>1096665</v>
      </c>
      <c r="D65" s="112">
        <v>1096665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</row>
    <row r="66" spans="1:15" x14ac:dyDescent="0.3">
      <c r="A66" s="113" t="s">
        <v>389</v>
      </c>
      <c r="B66" s="113" t="s">
        <v>256</v>
      </c>
      <c r="C66" s="114">
        <f>SUM(D66:O66)</f>
        <v>1096665</v>
      </c>
      <c r="D66" s="115">
        <f>SUM(D65)</f>
        <v>1096665</v>
      </c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</row>
    <row r="67" spans="1:15" x14ac:dyDescent="0.3">
      <c r="A67" s="122" t="s">
        <v>293</v>
      </c>
      <c r="B67" s="122" t="s">
        <v>257</v>
      </c>
      <c r="C67" s="123">
        <f>SUM(C66,C62,C59,C53,C47,C44,C19,C18)</f>
        <v>124673979</v>
      </c>
      <c r="D67" s="123">
        <f t="shared" ref="D67:O67" si="13">SUM(D66,D62,D59,D53,D47,D44,D19,D18)</f>
        <v>54453966</v>
      </c>
      <c r="E67" s="123">
        <f t="shared" si="13"/>
        <v>2943812</v>
      </c>
      <c r="F67" s="123">
        <f t="shared" si="13"/>
        <v>1116000</v>
      </c>
      <c r="G67" s="123">
        <f t="shared" si="13"/>
        <v>2630400</v>
      </c>
      <c r="H67" s="123">
        <f t="shared" si="13"/>
        <v>3341900</v>
      </c>
      <c r="I67" s="123">
        <f t="shared" si="13"/>
        <v>794700</v>
      </c>
      <c r="J67" s="123">
        <f t="shared" si="13"/>
        <v>31737844</v>
      </c>
      <c r="K67" s="123">
        <f t="shared" si="13"/>
        <v>2876892</v>
      </c>
      <c r="L67" s="123">
        <f t="shared" si="13"/>
        <v>4767340</v>
      </c>
      <c r="M67" s="123">
        <f t="shared" si="13"/>
        <v>1806592</v>
      </c>
      <c r="N67" s="123">
        <f t="shared" si="13"/>
        <v>3547000</v>
      </c>
      <c r="O67" s="123">
        <f t="shared" si="13"/>
        <v>11201609</v>
      </c>
    </row>
  </sheetData>
  <mergeCells count="7">
    <mergeCell ref="A1:O1"/>
    <mergeCell ref="A2:O2"/>
    <mergeCell ref="A3:O3"/>
    <mergeCell ref="A4:O4"/>
    <mergeCell ref="A7:A8"/>
    <mergeCell ref="B7:B8"/>
    <mergeCell ref="C7:C8"/>
  </mergeCells>
  <pageMargins left="0" right="0" top="0" bottom="0" header="0.31496062992125984" footer="0.31496062992125984"/>
  <pageSetup paperSize="8" scale="5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8"/>
  <sheetViews>
    <sheetView workbookViewId="0">
      <selection activeCell="I7" sqref="I7"/>
    </sheetView>
  </sheetViews>
  <sheetFormatPr defaultRowHeight="14.4" x14ac:dyDescent="0.3"/>
  <cols>
    <col min="1" max="1" width="29" customWidth="1"/>
    <col min="3" max="3" width="15.6640625" customWidth="1"/>
    <col min="4" max="4" width="12" bestFit="1" customWidth="1"/>
    <col min="5" max="5" width="12.5546875" bestFit="1" customWidth="1"/>
    <col min="6" max="6" width="11" bestFit="1" customWidth="1"/>
    <col min="7" max="7" width="9.5546875" bestFit="1" customWidth="1"/>
    <col min="8" max="8" width="12.5546875" bestFit="1" customWidth="1"/>
  </cols>
  <sheetData>
    <row r="1" spans="1:8" x14ac:dyDescent="0.3">
      <c r="A1" s="243" t="s">
        <v>585</v>
      </c>
      <c r="B1" s="243"/>
      <c r="C1" s="243"/>
      <c r="D1" s="243"/>
      <c r="E1" s="243"/>
      <c r="F1" s="243"/>
      <c r="G1" s="243"/>
      <c r="H1" s="243"/>
    </row>
    <row r="2" spans="1:8" x14ac:dyDescent="0.3">
      <c r="A2" s="243" t="s">
        <v>586</v>
      </c>
      <c r="B2" s="243"/>
      <c r="C2" s="243"/>
      <c r="D2" s="243"/>
      <c r="E2" s="243"/>
      <c r="F2" s="243"/>
      <c r="G2" s="243"/>
      <c r="H2" s="243"/>
    </row>
    <row r="3" spans="1:8" x14ac:dyDescent="0.3">
      <c r="A3" s="243" t="s">
        <v>34</v>
      </c>
      <c r="B3" s="243"/>
      <c r="C3" s="243"/>
      <c r="D3" s="243"/>
      <c r="E3" s="243"/>
      <c r="F3" s="243"/>
      <c r="G3" s="243"/>
      <c r="H3" s="243"/>
    </row>
    <row r="4" spans="1:8" x14ac:dyDescent="0.3">
      <c r="A4" s="243" t="s">
        <v>54</v>
      </c>
      <c r="B4" s="243"/>
      <c r="C4" s="243"/>
      <c r="D4" s="243"/>
      <c r="E4" s="243"/>
      <c r="F4" s="243"/>
      <c r="G4" s="243"/>
      <c r="H4" s="243"/>
    </row>
    <row r="5" spans="1:8" ht="15.6" x14ac:dyDescent="0.3">
      <c r="A5" s="31"/>
      <c r="B5" s="31"/>
      <c r="C5" s="31"/>
      <c r="D5" s="31"/>
      <c r="E5" s="31"/>
      <c r="F5" s="31"/>
      <c r="G5" s="31"/>
      <c r="H5" s="9" t="s">
        <v>667</v>
      </c>
    </row>
    <row r="6" spans="1:8" x14ac:dyDescent="0.3">
      <c r="A6" s="244" t="s">
        <v>508</v>
      </c>
      <c r="B6" s="244" t="s">
        <v>587</v>
      </c>
      <c r="C6" s="244" t="s">
        <v>536</v>
      </c>
      <c r="D6" s="124" t="s">
        <v>600</v>
      </c>
      <c r="E6" s="124" t="s">
        <v>621</v>
      </c>
      <c r="F6" s="124" t="s">
        <v>595</v>
      </c>
      <c r="G6" s="124" t="s">
        <v>589</v>
      </c>
      <c r="H6" s="124" t="s">
        <v>622</v>
      </c>
    </row>
    <row r="7" spans="1:8" ht="72" customHeight="1" x14ac:dyDescent="0.3">
      <c r="A7" s="244"/>
      <c r="B7" s="244"/>
      <c r="C7" s="244"/>
      <c r="D7" s="125" t="s">
        <v>623</v>
      </c>
      <c r="E7" s="125" t="s">
        <v>624</v>
      </c>
      <c r="F7" s="125" t="s">
        <v>607</v>
      </c>
      <c r="G7" s="125" t="s">
        <v>601</v>
      </c>
      <c r="H7" s="125" t="s">
        <v>625</v>
      </c>
    </row>
    <row r="8" spans="1:8" ht="43.5" customHeight="1" x14ac:dyDescent="0.3">
      <c r="A8" s="126" t="s">
        <v>626</v>
      </c>
      <c r="B8" s="126" t="s">
        <v>390</v>
      </c>
      <c r="C8" s="127">
        <f t="shared" ref="C8:C46" si="0">SUM(D8:H8)</f>
        <v>17819628</v>
      </c>
      <c r="D8" s="128">
        <f>SUM(D9:D18)</f>
        <v>17819628</v>
      </c>
      <c r="E8" s="128"/>
      <c r="F8" s="128"/>
      <c r="G8" s="128"/>
      <c r="H8" s="128"/>
    </row>
    <row r="9" spans="1:8" ht="43.2" x14ac:dyDescent="0.3">
      <c r="A9" s="116" t="s">
        <v>627</v>
      </c>
      <c r="B9" s="129"/>
      <c r="C9" s="130">
        <f t="shared" si="0"/>
        <v>990360</v>
      </c>
      <c r="D9" s="117">
        <v>990360</v>
      </c>
      <c r="E9" s="117"/>
      <c r="F9" s="117"/>
      <c r="G9" s="117"/>
      <c r="H9" s="117"/>
    </row>
    <row r="10" spans="1:8" ht="28.8" x14ac:dyDescent="0.3">
      <c r="A10" s="116" t="s">
        <v>628</v>
      </c>
      <c r="B10" s="129"/>
      <c r="C10" s="130">
        <f t="shared" si="0"/>
        <v>4576000</v>
      </c>
      <c r="D10" s="117">
        <v>4576000</v>
      </c>
      <c r="E10" s="117"/>
      <c r="F10" s="117"/>
      <c r="G10" s="117"/>
      <c r="H10" s="117"/>
    </row>
    <row r="11" spans="1:8" ht="28.8" x14ac:dyDescent="0.3">
      <c r="A11" s="116" t="s">
        <v>629</v>
      </c>
      <c r="B11" s="129"/>
      <c r="C11" s="130">
        <f t="shared" si="0"/>
        <v>100000</v>
      </c>
      <c r="D11" s="117">
        <v>100000</v>
      </c>
      <c r="E11" s="117"/>
      <c r="F11" s="117"/>
      <c r="G11" s="117"/>
      <c r="H11" s="117"/>
    </row>
    <row r="12" spans="1:8" ht="28.8" x14ac:dyDescent="0.3">
      <c r="A12" s="116" t="s">
        <v>630</v>
      </c>
      <c r="B12" s="129"/>
      <c r="C12" s="130">
        <f t="shared" si="0"/>
        <v>1500470</v>
      </c>
      <c r="D12" s="117">
        <v>1500470</v>
      </c>
      <c r="E12" s="117"/>
      <c r="F12" s="117"/>
      <c r="G12" s="117"/>
      <c r="H12" s="117"/>
    </row>
    <row r="13" spans="1:8" ht="28.8" x14ac:dyDescent="0.3">
      <c r="A13" s="116" t="s">
        <v>523</v>
      </c>
      <c r="B13" s="129"/>
      <c r="C13" s="130">
        <f t="shared" si="0"/>
        <v>5000000</v>
      </c>
      <c r="D13" s="117">
        <v>5000000</v>
      </c>
      <c r="E13" s="117"/>
      <c r="F13" s="117"/>
      <c r="G13" s="117"/>
      <c r="H13" s="117"/>
    </row>
    <row r="14" spans="1:8" ht="28.8" x14ac:dyDescent="0.3">
      <c r="A14" s="116" t="s">
        <v>524</v>
      </c>
      <c r="B14" s="129"/>
      <c r="C14" s="130">
        <f t="shared" si="0"/>
        <v>163200</v>
      </c>
      <c r="D14" s="117">
        <v>163200</v>
      </c>
      <c r="E14" s="117"/>
      <c r="F14" s="117"/>
      <c r="G14" s="117"/>
      <c r="H14" s="117"/>
    </row>
    <row r="15" spans="1:8" x14ac:dyDescent="0.3">
      <c r="A15" s="116" t="s">
        <v>525</v>
      </c>
      <c r="B15" s="129"/>
      <c r="C15" s="130">
        <f t="shared" si="0"/>
        <v>1506628</v>
      </c>
      <c r="D15" s="117">
        <v>1506628</v>
      </c>
      <c r="E15" s="117"/>
      <c r="F15" s="117"/>
      <c r="G15" s="117"/>
      <c r="H15" s="117"/>
    </row>
    <row r="16" spans="1:8" ht="28.8" x14ac:dyDescent="0.3">
      <c r="A16" s="116" t="s">
        <v>631</v>
      </c>
      <c r="B16" s="129"/>
      <c r="C16" s="130">
        <f t="shared" si="0"/>
        <v>3028470</v>
      </c>
      <c r="D16" s="117">
        <v>3028470</v>
      </c>
      <c r="E16" s="117"/>
      <c r="F16" s="117"/>
      <c r="G16" s="117"/>
      <c r="H16" s="117"/>
    </row>
    <row r="17" spans="1:8" ht="43.2" x14ac:dyDescent="0.3">
      <c r="A17" s="116" t="s">
        <v>632</v>
      </c>
      <c r="B17" s="129"/>
      <c r="C17" s="130">
        <f t="shared" si="0"/>
        <v>0</v>
      </c>
      <c r="D17" s="117"/>
      <c r="E17" s="117"/>
      <c r="F17" s="117"/>
      <c r="G17" s="117"/>
      <c r="H17" s="117"/>
    </row>
    <row r="18" spans="1:8" ht="28.8" x14ac:dyDescent="0.3">
      <c r="A18" s="116" t="s">
        <v>528</v>
      </c>
      <c r="B18" s="129"/>
      <c r="C18" s="130">
        <f t="shared" si="0"/>
        <v>954500</v>
      </c>
      <c r="D18" s="117">
        <v>954500</v>
      </c>
      <c r="E18" s="117"/>
      <c r="F18" s="117"/>
      <c r="G18" s="117"/>
      <c r="H18" s="117"/>
    </row>
    <row r="19" spans="1:8" ht="57.6" x14ac:dyDescent="0.3">
      <c r="A19" s="126" t="s">
        <v>633</v>
      </c>
      <c r="B19" s="126" t="s">
        <v>392</v>
      </c>
      <c r="C19" s="127">
        <f t="shared" si="0"/>
        <v>7797000</v>
      </c>
      <c r="D19" s="128">
        <f>SUM(D20:D21)</f>
        <v>7797000</v>
      </c>
      <c r="E19" s="128"/>
      <c r="F19" s="128"/>
      <c r="G19" s="128"/>
      <c r="H19" s="128"/>
    </row>
    <row r="20" spans="1:8" ht="43.2" x14ac:dyDescent="0.3">
      <c r="A20" s="116" t="s">
        <v>634</v>
      </c>
      <c r="B20" s="129"/>
      <c r="C20" s="130">
        <f t="shared" si="0"/>
        <v>3547000</v>
      </c>
      <c r="D20" s="117">
        <v>3547000</v>
      </c>
      <c r="E20" s="117"/>
      <c r="F20" s="117"/>
      <c r="G20" s="117"/>
      <c r="H20" s="117"/>
    </row>
    <row r="21" spans="1:8" ht="28.8" x14ac:dyDescent="0.3">
      <c r="A21" s="116" t="s">
        <v>635</v>
      </c>
      <c r="B21" s="129"/>
      <c r="C21" s="130">
        <f t="shared" si="0"/>
        <v>4250000</v>
      </c>
      <c r="D21" s="117">
        <v>4250000</v>
      </c>
      <c r="E21" s="117"/>
      <c r="F21" s="117"/>
      <c r="G21" s="117"/>
      <c r="H21" s="117"/>
    </row>
    <row r="22" spans="1:8" ht="43.2" x14ac:dyDescent="0.3">
      <c r="A22" s="126" t="s">
        <v>636</v>
      </c>
      <c r="B22" s="126" t="s">
        <v>393</v>
      </c>
      <c r="C22" s="127">
        <f t="shared" si="0"/>
        <v>1800000</v>
      </c>
      <c r="D22" s="128">
        <f>SUM(D23)</f>
        <v>1800000</v>
      </c>
      <c r="E22" s="128"/>
      <c r="F22" s="128"/>
      <c r="G22" s="128"/>
      <c r="H22" s="128"/>
    </row>
    <row r="23" spans="1:8" ht="57.6" x14ac:dyDescent="0.3">
      <c r="A23" s="116" t="s">
        <v>637</v>
      </c>
      <c r="B23" s="129"/>
      <c r="C23" s="130">
        <f t="shared" si="0"/>
        <v>1800000</v>
      </c>
      <c r="D23" s="117">
        <v>1800000</v>
      </c>
      <c r="E23" s="117"/>
      <c r="F23" s="117"/>
      <c r="G23" s="117"/>
      <c r="H23" s="117"/>
    </row>
    <row r="24" spans="1:8" ht="43.2" x14ac:dyDescent="0.3">
      <c r="A24" s="126" t="s">
        <v>423</v>
      </c>
      <c r="B24" s="126" t="s">
        <v>394</v>
      </c>
      <c r="C24" s="127">
        <f t="shared" si="0"/>
        <v>0</v>
      </c>
      <c r="D24" s="128"/>
      <c r="E24" s="128"/>
      <c r="F24" s="128"/>
      <c r="G24" s="128"/>
      <c r="H24" s="128"/>
    </row>
    <row r="25" spans="1:8" ht="28.8" x14ac:dyDescent="0.3">
      <c r="A25" s="113" t="s">
        <v>294</v>
      </c>
      <c r="B25" s="113" t="s">
        <v>282</v>
      </c>
      <c r="C25" s="131">
        <f t="shared" si="0"/>
        <v>27416628</v>
      </c>
      <c r="D25" s="115">
        <f>SUM(D22,D19,D8)</f>
        <v>27416628</v>
      </c>
      <c r="E25" s="115"/>
      <c r="F25" s="115"/>
      <c r="G25" s="115"/>
      <c r="H25" s="115"/>
    </row>
    <row r="26" spans="1:8" ht="43.2" x14ac:dyDescent="0.3">
      <c r="A26" s="105" t="s">
        <v>431</v>
      </c>
      <c r="B26" s="105" t="s">
        <v>161</v>
      </c>
      <c r="C26" s="130">
        <f t="shared" si="0"/>
        <v>6240463</v>
      </c>
      <c r="D26" s="106">
        <v>6240463</v>
      </c>
      <c r="E26" s="106"/>
      <c r="F26" s="106"/>
      <c r="G26" s="106"/>
      <c r="H26" s="106"/>
    </row>
    <row r="27" spans="1:8" ht="28.8" x14ac:dyDescent="0.3">
      <c r="A27" s="113" t="s">
        <v>104</v>
      </c>
      <c r="B27" s="113" t="s">
        <v>73</v>
      </c>
      <c r="C27" s="131">
        <f t="shared" si="0"/>
        <v>6240463</v>
      </c>
      <c r="D27" s="115">
        <f>SUM(D26)</f>
        <v>6240463</v>
      </c>
      <c r="E27" s="115"/>
      <c r="F27" s="115"/>
      <c r="G27" s="115"/>
      <c r="H27" s="115"/>
    </row>
    <row r="28" spans="1:8" x14ac:dyDescent="0.3">
      <c r="A28" s="132" t="s">
        <v>638</v>
      </c>
      <c r="B28" s="132" t="s">
        <v>41</v>
      </c>
      <c r="C28" s="127">
        <f t="shared" si="0"/>
        <v>17000000</v>
      </c>
      <c r="D28" s="133"/>
      <c r="E28" s="133"/>
      <c r="F28" s="133"/>
      <c r="G28" s="133"/>
      <c r="H28" s="133">
        <v>17000000</v>
      </c>
    </row>
    <row r="29" spans="1:8" x14ac:dyDescent="0.3">
      <c r="A29" s="134" t="s">
        <v>499</v>
      </c>
      <c r="B29" s="135"/>
      <c r="C29" s="130">
        <f t="shared" si="0"/>
        <v>17000000</v>
      </c>
      <c r="D29" s="136"/>
      <c r="E29" s="136"/>
      <c r="F29" s="136"/>
      <c r="G29" s="136"/>
      <c r="H29" s="136">
        <v>17000000</v>
      </c>
    </row>
    <row r="30" spans="1:8" x14ac:dyDescent="0.3">
      <c r="A30" s="132" t="s">
        <v>438</v>
      </c>
      <c r="B30" s="132" t="s">
        <v>42</v>
      </c>
      <c r="C30" s="127">
        <f t="shared" si="0"/>
        <v>7000000</v>
      </c>
      <c r="D30" s="133"/>
      <c r="E30" s="133"/>
      <c r="F30" s="133"/>
      <c r="G30" s="133"/>
      <c r="H30" s="133">
        <v>7000000</v>
      </c>
    </row>
    <row r="31" spans="1:8" x14ac:dyDescent="0.3">
      <c r="A31" s="134" t="s">
        <v>639</v>
      </c>
      <c r="B31" s="135"/>
      <c r="C31" s="130">
        <f t="shared" si="0"/>
        <v>7000000</v>
      </c>
      <c r="D31" s="136"/>
      <c r="E31" s="136"/>
      <c r="F31" s="136"/>
      <c r="G31" s="136"/>
      <c r="H31" s="136">
        <v>7000000</v>
      </c>
    </row>
    <row r="32" spans="1:8" x14ac:dyDescent="0.3">
      <c r="A32" s="132" t="s">
        <v>439</v>
      </c>
      <c r="B32" s="132" t="s">
        <v>47</v>
      </c>
      <c r="C32" s="127">
        <f t="shared" si="0"/>
        <v>2000000</v>
      </c>
      <c r="D32" s="133"/>
      <c r="E32" s="133"/>
      <c r="F32" s="133"/>
      <c r="G32" s="133"/>
      <c r="H32" s="133">
        <v>2000000</v>
      </c>
    </row>
    <row r="33" spans="1:8" x14ac:dyDescent="0.3">
      <c r="A33" s="134" t="s">
        <v>640</v>
      </c>
      <c r="B33" s="135"/>
      <c r="C33" s="130">
        <f t="shared" si="0"/>
        <v>2000000</v>
      </c>
      <c r="D33" s="136"/>
      <c r="E33" s="136"/>
      <c r="F33" s="136"/>
      <c r="G33" s="136"/>
      <c r="H33" s="136">
        <v>2000000</v>
      </c>
    </row>
    <row r="34" spans="1:8" ht="28.8" x14ac:dyDescent="0.3">
      <c r="A34" s="132" t="s">
        <v>48</v>
      </c>
      <c r="B34" s="132" t="s">
        <v>49</v>
      </c>
      <c r="C34" s="127">
        <f t="shared" si="0"/>
        <v>500000</v>
      </c>
      <c r="D34" s="133"/>
      <c r="E34" s="133"/>
      <c r="F34" s="133"/>
      <c r="G34" s="133"/>
      <c r="H34" s="133">
        <v>500000</v>
      </c>
    </row>
    <row r="35" spans="1:8" x14ac:dyDescent="0.3">
      <c r="A35" s="134" t="s">
        <v>641</v>
      </c>
      <c r="B35" s="135"/>
      <c r="C35" s="130">
        <f t="shared" si="0"/>
        <v>500000</v>
      </c>
      <c r="D35" s="136"/>
      <c r="E35" s="136"/>
      <c r="F35" s="136"/>
      <c r="G35" s="136"/>
      <c r="H35" s="136">
        <v>500000</v>
      </c>
    </row>
    <row r="36" spans="1:8" x14ac:dyDescent="0.3">
      <c r="A36" s="132" t="s">
        <v>440</v>
      </c>
      <c r="B36" s="132" t="s">
        <v>52</v>
      </c>
      <c r="C36" s="127">
        <f t="shared" si="0"/>
        <v>0</v>
      </c>
      <c r="D36" s="133"/>
      <c r="E36" s="133"/>
      <c r="F36" s="133"/>
      <c r="G36" s="133"/>
      <c r="H36" s="133"/>
    </row>
    <row r="37" spans="1:8" x14ac:dyDescent="0.3">
      <c r="A37" s="113" t="s">
        <v>103</v>
      </c>
      <c r="B37" s="113" t="s">
        <v>283</v>
      </c>
      <c r="C37" s="131">
        <f t="shared" si="0"/>
        <v>26500000</v>
      </c>
      <c r="D37" s="115"/>
      <c r="E37" s="115"/>
      <c r="F37" s="115"/>
      <c r="G37" s="115"/>
      <c r="H37" s="115">
        <f>SUM(H28,H30,H32,H34)</f>
        <v>26500000</v>
      </c>
    </row>
    <row r="38" spans="1:8" x14ac:dyDescent="0.3">
      <c r="A38" s="137" t="s">
        <v>141</v>
      </c>
      <c r="B38" s="137" t="s">
        <v>132</v>
      </c>
      <c r="C38" s="130">
        <f t="shared" si="0"/>
        <v>400000</v>
      </c>
      <c r="D38" s="123"/>
      <c r="E38" s="123"/>
      <c r="F38" s="123"/>
      <c r="G38" s="138">
        <v>400000</v>
      </c>
      <c r="H38" s="123"/>
    </row>
    <row r="39" spans="1:8" x14ac:dyDescent="0.3">
      <c r="A39" s="137" t="s">
        <v>163</v>
      </c>
      <c r="B39" s="137" t="s">
        <v>134</v>
      </c>
      <c r="C39" s="130">
        <f t="shared" si="0"/>
        <v>1080000</v>
      </c>
      <c r="D39" s="123"/>
      <c r="E39" s="123"/>
      <c r="F39" s="138">
        <v>1080000</v>
      </c>
      <c r="G39" s="123"/>
      <c r="H39" s="123"/>
    </row>
    <row r="40" spans="1:8" x14ac:dyDescent="0.3">
      <c r="A40" s="122" t="s">
        <v>147</v>
      </c>
      <c r="B40" s="122" t="s">
        <v>164</v>
      </c>
      <c r="C40" s="130">
        <f t="shared" si="0"/>
        <v>0</v>
      </c>
      <c r="D40" s="123"/>
      <c r="E40" s="123"/>
      <c r="F40" s="123"/>
      <c r="G40" s="123"/>
      <c r="H40" s="123"/>
    </row>
    <row r="41" spans="1:8" x14ac:dyDescent="0.3">
      <c r="A41" s="113" t="s">
        <v>151</v>
      </c>
      <c r="B41" s="113" t="s">
        <v>140</v>
      </c>
      <c r="C41" s="131">
        <f t="shared" si="0"/>
        <v>1480000</v>
      </c>
      <c r="D41" s="115"/>
      <c r="E41" s="115"/>
      <c r="F41" s="115">
        <f>SUM(F38:F40)</f>
        <v>1080000</v>
      </c>
      <c r="G41" s="115">
        <f>SUM(G38:G40)</f>
        <v>400000</v>
      </c>
      <c r="H41" s="115"/>
    </row>
    <row r="42" spans="1:8" x14ac:dyDescent="0.3">
      <c r="A42" s="113" t="s">
        <v>642</v>
      </c>
      <c r="B42" s="113" t="s">
        <v>284</v>
      </c>
      <c r="C42" s="131">
        <f t="shared" si="0"/>
        <v>61637091</v>
      </c>
      <c r="D42" s="115">
        <f>SUM(D41,D37,D27,D25)</f>
        <v>33657091</v>
      </c>
      <c r="E42" s="115">
        <f t="shared" ref="E42" si="1">SUM(E27,E25)</f>
        <v>0</v>
      </c>
      <c r="F42" s="115">
        <f>SUM(F41,F37,F27,F25)</f>
        <v>1080000</v>
      </c>
      <c r="G42" s="115">
        <f t="shared" ref="G42:H42" si="2">SUM(G41,G37,G27,G25)</f>
        <v>400000</v>
      </c>
      <c r="H42" s="115">
        <f t="shared" si="2"/>
        <v>26500000</v>
      </c>
    </row>
    <row r="43" spans="1:8" x14ac:dyDescent="0.3">
      <c r="A43" s="126" t="s">
        <v>475</v>
      </c>
      <c r="B43" s="126" t="s">
        <v>409</v>
      </c>
      <c r="C43" s="127">
        <f t="shared" si="0"/>
        <v>0</v>
      </c>
      <c r="D43" s="139"/>
      <c r="E43" s="139"/>
      <c r="F43" s="139"/>
      <c r="G43" s="139"/>
      <c r="H43" s="139"/>
    </row>
    <row r="44" spans="1:8" ht="28.8" x14ac:dyDescent="0.3">
      <c r="A44" s="129" t="s">
        <v>643</v>
      </c>
      <c r="B44" s="129" t="s">
        <v>407</v>
      </c>
      <c r="C44" s="130">
        <f t="shared" si="0"/>
        <v>63036888</v>
      </c>
      <c r="D44" s="117"/>
      <c r="E44" s="117">
        <v>63036888</v>
      </c>
      <c r="F44" s="117"/>
      <c r="G44" s="117"/>
      <c r="H44" s="117"/>
    </row>
    <row r="45" spans="1:8" ht="28.8" x14ac:dyDescent="0.3">
      <c r="A45" s="126" t="s">
        <v>478</v>
      </c>
      <c r="B45" s="126" t="s">
        <v>410</v>
      </c>
      <c r="C45" s="127">
        <f t="shared" si="0"/>
        <v>0</v>
      </c>
      <c r="D45" s="140"/>
      <c r="E45" s="140"/>
      <c r="F45" s="140"/>
      <c r="G45" s="140"/>
      <c r="H45" s="140"/>
    </row>
    <row r="46" spans="1:8" x14ac:dyDescent="0.3">
      <c r="A46" s="132" t="s">
        <v>465</v>
      </c>
      <c r="B46" s="132" t="s">
        <v>412</v>
      </c>
      <c r="C46" s="127">
        <f t="shared" si="0"/>
        <v>63036888</v>
      </c>
      <c r="D46" s="133"/>
      <c r="E46" s="133">
        <f>SUM(E44:E45)</f>
        <v>63036888</v>
      </c>
      <c r="F46" s="133"/>
      <c r="G46" s="133"/>
      <c r="H46" s="133"/>
    </row>
    <row r="47" spans="1:8" x14ac:dyDescent="0.3">
      <c r="A47" s="113" t="s">
        <v>297</v>
      </c>
      <c r="B47" s="113" t="s">
        <v>285</v>
      </c>
      <c r="C47" s="131">
        <f>SUM(D47:H47)</f>
        <v>63036888</v>
      </c>
      <c r="D47" s="131">
        <f>SUM(D46,D43)</f>
        <v>0</v>
      </c>
      <c r="E47" s="131">
        <f>SUM(E46)</f>
        <v>63036888</v>
      </c>
      <c r="F47" s="131"/>
      <c r="G47" s="131"/>
      <c r="H47" s="131"/>
    </row>
    <row r="48" spans="1:8" x14ac:dyDescent="0.3">
      <c r="A48" s="122" t="s">
        <v>298</v>
      </c>
      <c r="B48" s="122" t="s">
        <v>286</v>
      </c>
      <c r="C48" s="130">
        <f>SUM(D48:H48)</f>
        <v>124673979</v>
      </c>
      <c r="D48" s="130">
        <f>SUM(D47,D42)</f>
        <v>33657091</v>
      </c>
      <c r="E48" s="130">
        <f t="shared" ref="E48:H48" si="3">SUM(E47,E42)</f>
        <v>63036888</v>
      </c>
      <c r="F48" s="130">
        <f t="shared" si="3"/>
        <v>1080000</v>
      </c>
      <c r="G48" s="130">
        <f t="shared" si="3"/>
        <v>400000</v>
      </c>
      <c r="H48" s="130">
        <f t="shared" si="3"/>
        <v>26500000</v>
      </c>
    </row>
  </sheetData>
  <mergeCells count="7">
    <mergeCell ref="A1:H1"/>
    <mergeCell ref="A2:H2"/>
    <mergeCell ref="A3:H3"/>
    <mergeCell ref="A4:H4"/>
    <mergeCell ref="A6:A7"/>
    <mergeCell ref="B6:B7"/>
    <mergeCell ref="C6:C7"/>
  </mergeCells>
  <printOptions horizontalCentered="1"/>
  <pageMargins left="0.19685039370078741" right="0.19685039370078741" top="0" bottom="0" header="0.31496062992125984" footer="0.31496062992125984"/>
  <pageSetup paperSize="8"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8"/>
  <sheetViews>
    <sheetView workbookViewId="0">
      <selection activeCell="L7" sqref="L7"/>
    </sheetView>
  </sheetViews>
  <sheetFormatPr defaultRowHeight="14.4" x14ac:dyDescent="0.3"/>
  <cols>
    <col min="9" max="9" width="12.88671875" customWidth="1"/>
    <col min="11" max="11" width="14.44140625" bestFit="1" customWidth="1"/>
    <col min="12" max="12" width="13.6640625" bestFit="1" customWidth="1"/>
  </cols>
  <sheetData>
    <row r="1" spans="1:12" ht="15.6" x14ac:dyDescent="0.3">
      <c r="A1" s="239" t="s">
        <v>550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9" t="s">
        <v>666</v>
      </c>
    </row>
    <row r="2" spans="1:12" ht="15.6" x14ac:dyDescent="0.3">
      <c r="K2" s="35" t="s">
        <v>554</v>
      </c>
    </row>
    <row r="3" spans="1:12" x14ac:dyDescent="0.3">
      <c r="A3" s="252" t="s">
        <v>652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2" x14ac:dyDescent="0.3">
      <c r="A4" s="252" t="s">
        <v>653</v>
      </c>
      <c r="B4" s="252"/>
      <c r="C4" s="252"/>
      <c r="D4" s="252"/>
      <c r="E4" s="252"/>
      <c r="F4" s="235" t="s">
        <v>654</v>
      </c>
      <c r="G4" s="235"/>
      <c r="H4" s="235" t="s">
        <v>655</v>
      </c>
      <c r="I4" s="235"/>
      <c r="J4" s="236" t="s">
        <v>656</v>
      </c>
      <c r="K4" s="236"/>
    </row>
    <row r="5" spans="1:12" x14ac:dyDescent="0.3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2" ht="59.25" customHeight="1" x14ac:dyDescent="0.3">
      <c r="A6" s="249" t="s">
        <v>657</v>
      </c>
      <c r="B6" s="249"/>
      <c r="C6" s="249"/>
      <c r="D6" s="249"/>
      <c r="E6" s="249"/>
      <c r="F6" s="250">
        <v>6240463</v>
      </c>
      <c r="G6" s="250"/>
      <c r="H6" s="250">
        <v>6240463</v>
      </c>
      <c r="I6" s="250"/>
      <c r="J6" s="247" t="s">
        <v>658</v>
      </c>
      <c r="K6" s="247"/>
    </row>
    <row r="8" spans="1:12" x14ac:dyDescent="0.3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</sheetData>
  <mergeCells count="15">
    <mergeCell ref="A1:K1"/>
    <mergeCell ref="J5:K5"/>
    <mergeCell ref="A3:K3"/>
    <mergeCell ref="A5:E5"/>
    <mergeCell ref="F5:G5"/>
    <mergeCell ref="H5:I5"/>
    <mergeCell ref="A4:E4"/>
    <mergeCell ref="J6:K6"/>
    <mergeCell ref="A8:E8"/>
    <mergeCell ref="F8:G8"/>
    <mergeCell ref="H8:I8"/>
    <mergeCell ref="J8:K8"/>
    <mergeCell ref="A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128"/>
  <sheetViews>
    <sheetView topLeftCell="A64" workbookViewId="0">
      <selection activeCell="G75" sqref="G75:G76"/>
    </sheetView>
  </sheetViews>
  <sheetFormatPr defaultColWidth="9.109375" defaultRowHeight="15.6" x14ac:dyDescent="0.3"/>
  <cols>
    <col min="1" max="1" width="75.5546875" style="34" customWidth="1"/>
    <col min="2" max="2" width="9.109375" style="34"/>
    <col min="3" max="3" width="16.44140625" style="38" bestFit="1" customWidth="1"/>
    <col min="4" max="4" width="19.88671875" style="34" bestFit="1" customWidth="1"/>
    <col min="5" max="5" width="24.88671875" style="46" bestFit="1" customWidth="1"/>
    <col min="6" max="6" width="15.88671875" style="34" customWidth="1"/>
    <col min="7" max="7" width="16.6640625" style="34" customWidth="1"/>
    <col min="8" max="16384" width="9.109375" style="34"/>
  </cols>
  <sheetData>
    <row r="1" spans="1:7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  <c r="F1" s="238" t="s">
        <v>659</v>
      </c>
    </row>
    <row r="2" spans="1:7" x14ac:dyDescent="0.3">
      <c r="A2" s="239" t="s">
        <v>32</v>
      </c>
      <c r="B2" s="239"/>
      <c r="C2" s="239"/>
      <c r="D2" s="239"/>
      <c r="E2" s="239"/>
    </row>
    <row r="3" spans="1:7" x14ac:dyDescent="0.3">
      <c r="A3" s="239" t="s">
        <v>54</v>
      </c>
      <c r="B3" s="239"/>
      <c r="C3" s="239"/>
      <c r="D3" s="239"/>
      <c r="E3" s="239"/>
    </row>
    <row r="4" spans="1:7" x14ac:dyDescent="0.3">
      <c r="C4" s="9"/>
      <c r="D4" s="9"/>
      <c r="E4" s="11"/>
    </row>
    <row r="5" spans="1:7" x14ac:dyDescent="0.3">
      <c r="A5" s="30"/>
      <c r="C5" s="36"/>
      <c r="E5" s="40"/>
      <c r="G5" s="35" t="s">
        <v>554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649</v>
      </c>
      <c r="D6" s="66" t="s">
        <v>650</v>
      </c>
      <c r="E6" s="66" t="s">
        <v>651</v>
      </c>
      <c r="F6" s="66" t="s">
        <v>645</v>
      </c>
      <c r="G6" s="66" t="s">
        <v>644</v>
      </c>
    </row>
    <row r="7" spans="1:7" s="43" customFormat="1" x14ac:dyDescent="0.3">
      <c r="A7" s="147" t="s">
        <v>258</v>
      </c>
      <c r="B7" s="147" t="s">
        <v>171</v>
      </c>
      <c r="C7" s="83">
        <f>SUM(C8:C20)</f>
        <v>8010080</v>
      </c>
      <c r="D7" s="83">
        <f>SUM(D8:D20)</f>
        <v>9333549</v>
      </c>
      <c r="E7" s="83">
        <f>SUM(E8:E20)</f>
        <v>11817572</v>
      </c>
      <c r="F7" s="147">
        <v>0</v>
      </c>
      <c r="G7" s="83">
        <f>SUM(G8:G20)</f>
        <v>11817572</v>
      </c>
    </row>
    <row r="8" spans="1:7" s="44" customFormat="1" x14ac:dyDescent="0.3">
      <c r="A8" s="145" t="s">
        <v>259</v>
      </c>
      <c r="B8" s="145" t="s">
        <v>172</v>
      </c>
      <c r="C8" s="81">
        <v>7660080</v>
      </c>
      <c r="D8" s="81">
        <v>8626175</v>
      </c>
      <c r="E8" s="81">
        <v>9964407</v>
      </c>
      <c r="F8" s="145">
        <v>0</v>
      </c>
      <c r="G8" s="81">
        <v>9964407</v>
      </c>
    </row>
    <row r="9" spans="1:7" s="44" customFormat="1" x14ac:dyDescent="0.3">
      <c r="A9" s="145" t="s">
        <v>260</v>
      </c>
      <c r="B9" s="145" t="s">
        <v>173</v>
      </c>
      <c r="C9" s="81">
        <v>0</v>
      </c>
      <c r="D9" s="81">
        <v>0</v>
      </c>
      <c r="E9" s="81">
        <v>1500000</v>
      </c>
      <c r="F9" s="145">
        <v>0</v>
      </c>
      <c r="G9" s="81">
        <v>1500000</v>
      </c>
    </row>
    <row r="10" spans="1:7" s="44" customFormat="1" x14ac:dyDescent="0.3">
      <c r="A10" s="145" t="s">
        <v>265</v>
      </c>
      <c r="B10" s="145" t="s">
        <v>262</v>
      </c>
      <c r="C10" s="81">
        <v>0</v>
      </c>
      <c r="D10" s="81">
        <v>135301</v>
      </c>
      <c r="E10" s="81"/>
      <c r="F10" s="145">
        <v>0</v>
      </c>
      <c r="G10" s="81"/>
    </row>
    <row r="11" spans="1:7" s="44" customFormat="1" x14ac:dyDescent="0.3">
      <c r="A11" s="145" t="s">
        <v>266</v>
      </c>
      <c r="B11" s="145" t="s">
        <v>263</v>
      </c>
      <c r="C11" s="81">
        <v>0</v>
      </c>
      <c r="D11" s="81"/>
      <c r="E11" s="81"/>
      <c r="F11" s="145">
        <v>0</v>
      </c>
      <c r="G11" s="81"/>
    </row>
    <row r="12" spans="1:7" s="44" customFormat="1" x14ac:dyDescent="0.3">
      <c r="A12" s="145" t="s">
        <v>261</v>
      </c>
      <c r="B12" s="145" t="s">
        <v>174</v>
      </c>
      <c r="C12" s="81">
        <v>0</v>
      </c>
      <c r="D12" s="81"/>
      <c r="E12" s="81"/>
      <c r="F12" s="145">
        <v>0</v>
      </c>
      <c r="G12" s="81"/>
    </row>
    <row r="13" spans="1:7" s="44" customFormat="1" x14ac:dyDescent="0.3">
      <c r="A13" s="145" t="s">
        <v>267</v>
      </c>
      <c r="B13" s="145" t="s">
        <v>175</v>
      </c>
      <c r="C13" s="81">
        <v>0</v>
      </c>
      <c r="D13" s="81"/>
      <c r="E13" s="81"/>
      <c r="F13" s="145">
        <v>0</v>
      </c>
      <c r="G13" s="81"/>
    </row>
    <row r="14" spans="1:7" s="44" customFormat="1" x14ac:dyDescent="0.3">
      <c r="A14" s="145" t="s">
        <v>268</v>
      </c>
      <c r="B14" s="145" t="s">
        <v>176</v>
      </c>
      <c r="C14" s="81">
        <v>350000</v>
      </c>
      <c r="D14" s="81">
        <v>311525</v>
      </c>
      <c r="E14" s="81">
        <v>353165</v>
      </c>
      <c r="F14" s="145">
        <v>0</v>
      </c>
      <c r="G14" s="81">
        <v>353165</v>
      </c>
    </row>
    <row r="15" spans="1:7" s="44" customFormat="1" x14ac:dyDescent="0.3">
      <c r="A15" s="145" t="s">
        <v>269</v>
      </c>
      <c r="B15" s="145" t="s">
        <v>177</v>
      </c>
      <c r="C15" s="81">
        <v>0</v>
      </c>
      <c r="D15" s="81"/>
      <c r="E15" s="81"/>
      <c r="F15" s="145">
        <v>0</v>
      </c>
      <c r="G15" s="81"/>
    </row>
    <row r="16" spans="1:7" s="44" customFormat="1" x14ac:dyDescent="0.3">
      <c r="A16" s="145" t="s">
        <v>270</v>
      </c>
      <c r="B16" s="145" t="s">
        <v>178</v>
      </c>
      <c r="C16" s="81">
        <v>0</v>
      </c>
      <c r="D16" s="81"/>
      <c r="E16" s="81"/>
      <c r="F16" s="145">
        <v>0</v>
      </c>
      <c r="G16" s="81"/>
    </row>
    <row r="17" spans="1:7" s="44" customFormat="1" x14ac:dyDescent="0.3">
      <c r="A17" s="145" t="s">
        <v>271</v>
      </c>
      <c r="B17" s="145" t="s">
        <v>179</v>
      </c>
      <c r="C17" s="81">
        <v>0</v>
      </c>
      <c r="D17" s="81"/>
      <c r="E17" s="81"/>
      <c r="F17" s="145">
        <v>0</v>
      </c>
      <c r="G17" s="81"/>
    </row>
    <row r="18" spans="1:7" s="44" customFormat="1" x14ac:dyDescent="0.3">
      <c r="A18" s="145" t="s">
        <v>272</v>
      </c>
      <c r="B18" s="145" t="s">
        <v>180</v>
      </c>
      <c r="C18" s="81">
        <v>0</v>
      </c>
      <c r="D18" s="81"/>
      <c r="E18" s="81"/>
      <c r="F18" s="145">
        <v>0</v>
      </c>
      <c r="G18" s="81"/>
    </row>
    <row r="19" spans="1:7" s="44" customFormat="1" x14ac:dyDescent="0.3">
      <c r="A19" s="145" t="s">
        <v>273</v>
      </c>
      <c r="B19" s="145" t="s">
        <v>181</v>
      </c>
      <c r="C19" s="81">
        <v>0</v>
      </c>
      <c r="D19" s="81"/>
      <c r="E19" s="81"/>
      <c r="F19" s="145">
        <v>0</v>
      </c>
      <c r="G19" s="81"/>
    </row>
    <row r="20" spans="1:7" s="44" customFormat="1" x14ac:dyDescent="0.3">
      <c r="A20" s="145" t="s">
        <v>274</v>
      </c>
      <c r="B20" s="145" t="s">
        <v>182</v>
      </c>
      <c r="C20" s="81">
        <v>0</v>
      </c>
      <c r="D20" s="81">
        <v>260548</v>
      </c>
      <c r="E20" s="81"/>
      <c r="F20" s="145">
        <v>0</v>
      </c>
      <c r="G20" s="81"/>
    </row>
    <row r="21" spans="1:7" s="43" customFormat="1" x14ac:dyDescent="0.3">
      <c r="A21" s="147" t="s">
        <v>275</v>
      </c>
      <c r="B21" s="147" t="s">
        <v>183</v>
      </c>
      <c r="C21" s="83">
        <f>SUM(C22:C24)</f>
        <v>3307752</v>
      </c>
      <c r="D21" s="83">
        <f>SUM(D22:D24)</f>
        <v>5657123</v>
      </c>
      <c r="E21" s="83">
        <f>SUM(E22:E24)</f>
        <v>3261460</v>
      </c>
      <c r="F21" s="147">
        <v>0</v>
      </c>
      <c r="G21" s="83">
        <f>SUM(G22:G24)</f>
        <v>3261460</v>
      </c>
    </row>
    <row r="22" spans="1:7" x14ac:dyDescent="0.3">
      <c r="A22" s="143" t="s">
        <v>276</v>
      </c>
      <c r="B22" s="143" t="s">
        <v>184</v>
      </c>
      <c r="C22" s="81">
        <v>0</v>
      </c>
      <c r="D22" s="81">
        <v>2390048</v>
      </c>
      <c r="E22" s="81">
        <v>2306460</v>
      </c>
      <c r="F22" s="143">
        <v>0</v>
      </c>
      <c r="G22" s="81">
        <v>2306460</v>
      </c>
    </row>
    <row r="23" spans="1:7" ht="31.2" x14ac:dyDescent="0.3">
      <c r="A23" s="152" t="s">
        <v>277</v>
      </c>
      <c r="B23" s="143" t="s">
        <v>185</v>
      </c>
      <c r="C23" s="81">
        <v>684152</v>
      </c>
      <c r="D23" s="81">
        <v>1088759</v>
      </c>
      <c r="E23" s="81">
        <v>255000</v>
      </c>
      <c r="F23" s="143">
        <v>0</v>
      </c>
      <c r="G23" s="81">
        <v>255000</v>
      </c>
    </row>
    <row r="24" spans="1:7" x14ac:dyDescent="0.3">
      <c r="A24" s="143" t="s">
        <v>278</v>
      </c>
      <c r="B24" s="143" t="s">
        <v>186</v>
      </c>
      <c r="C24" s="81">
        <v>2623600</v>
      </c>
      <c r="D24" s="81">
        <v>2178316</v>
      </c>
      <c r="E24" s="81">
        <v>700000</v>
      </c>
      <c r="F24" s="143">
        <v>0</v>
      </c>
      <c r="G24" s="81">
        <v>700000</v>
      </c>
    </row>
    <row r="25" spans="1:7" s="35" customFormat="1" x14ac:dyDescent="0.3">
      <c r="A25" s="147" t="s">
        <v>279</v>
      </c>
      <c r="B25" s="147" t="s">
        <v>187</v>
      </c>
      <c r="C25" s="83">
        <f>C7+C21</f>
        <v>11317832</v>
      </c>
      <c r="D25" s="83">
        <f>D7+D21</f>
        <v>14990672</v>
      </c>
      <c r="E25" s="83">
        <f>SUM(E21,E7)</f>
        <v>15079032</v>
      </c>
      <c r="F25" s="147">
        <v>0</v>
      </c>
      <c r="G25" s="83">
        <f>SUM(G21,G7)</f>
        <v>15079032</v>
      </c>
    </row>
    <row r="26" spans="1:7" s="35" customFormat="1" x14ac:dyDescent="0.3">
      <c r="A26" s="147" t="s">
        <v>280</v>
      </c>
      <c r="B26" s="147" t="s">
        <v>188</v>
      </c>
      <c r="C26" s="83">
        <v>1764466</v>
      </c>
      <c r="D26" s="83">
        <v>3146856</v>
      </c>
      <c r="E26" s="83">
        <v>2491417</v>
      </c>
      <c r="F26" s="147">
        <v>0</v>
      </c>
      <c r="G26" s="83">
        <v>2491417</v>
      </c>
    </row>
    <row r="27" spans="1:7" s="43" customFormat="1" x14ac:dyDescent="0.3">
      <c r="A27" s="147" t="s">
        <v>299</v>
      </c>
      <c r="B27" s="147" t="s">
        <v>189</v>
      </c>
      <c r="C27" s="83">
        <f>SUM(C28:C30)</f>
        <v>2536456</v>
      </c>
      <c r="D27" s="83">
        <f>SUM(D28:D30)</f>
        <v>3921404</v>
      </c>
      <c r="E27" s="83">
        <f>SUM(E28:E29)</f>
        <v>2978110</v>
      </c>
      <c r="F27" s="147">
        <v>0</v>
      </c>
      <c r="G27" s="83">
        <f>SUM(G28:G29)</f>
        <v>2978110</v>
      </c>
    </row>
    <row r="28" spans="1:7" x14ac:dyDescent="0.3">
      <c r="A28" s="143" t="s">
        <v>300</v>
      </c>
      <c r="B28" s="143" t="s">
        <v>190</v>
      </c>
      <c r="C28" s="81">
        <v>36456</v>
      </c>
      <c r="D28" s="81">
        <v>36456</v>
      </c>
      <c r="E28" s="81">
        <v>40000</v>
      </c>
      <c r="F28" s="143">
        <v>0</v>
      </c>
      <c r="G28" s="81">
        <v>40000</v>
      </c>
    </row>
    <row r="29" spans="1:7" x14ac:dyDescent="0.3">
      <c r="A29" s="143" t="s">
        <v>301</v>
      </c>
      <c r="B29" s="143" t="s">
        <v>191</v>
      </c>
      <c r="C29" s="81">
        <v>2500000</v>
      </c>
      <c r="D29" s="81">
        <v>3884948</v>
      </c>
      <c r="E29" s="81">
        <v>2938110</v>
      </c>
      <c r="F29" s="143">
        <v>0</v>
      </c>
      <c r="G29" s="81">
        <v>2938110</v>
      </c>
    </row>
    <row r="30" spans="1:7" x14ac:dyDescent="0.3">
      <c r="A30" s="143" t="s">
        <v>302</v>
      </c>
      <c r="B30" s="143" t="s">
        <v>192</v>
      </c>
      <c r="C30" s="81">
        <v>0</v>
      </c>
      <c r="D30" s="81"/>
      <c r="E30" s="81">
        <v>0</v>
      </c>
      <c r="F30" s="143"/>
      <c r="G30" s="81">
        <v>0</v>
      </c>
    </row>
    <row r="31" spans="1:7" s="43" customFormat="1" x14ac:dyDescent="0.3">
      <c r="A31" s="147" t="s">
        <v>303</v>
      </c>
      <c r="B31" s="147" t="s">
        <v>193</v>
      </c>
      <c r="C31" s="83">
        <f>SUM(C32:C33)</f>
        <v>636000</v>
      </c>
      <c r="D31" s="83">
        <f>SUM(D32:D33)</f>
        <v>912000</v>
      </c>
      <c r="E31" s="83">
        <f>SUM(E32:E33)</f>
        <v>740000</v>
      </c>
      <c r="F31" s="147">
        <v>0</v>
      </c>
      <c r="G31" s="83">
        <f>SUM(G32:G33)</f>
        <v>740000</v>
      </c>
    </row>
    <row r="32" spans="1:7" x14ac:dyDescent="0.3">
      <c r="A32" s="143" t="s">
        <v>304</v>
      </c>
      <c r="B32" s="143" t="s">
        <v>194</v>
      </c>
      <c r="C32" s="81">
        <v>36000</v>
      </c>
      <c r="D32" s="81">
        <v>342000</v>
      </c>
      <c r="E32" s="81">
        <v>380000</v>
      </c>
      <c r="F32" s="143">
        <v>0</v>
      </c>
      <c r="G32" s="81">
        <v>380000</v>
      </c>
    </row>
    <row r="33" spans="1:7" x14ac:dyDescent="0.3">
      <c r="A33" s="143" t="s">
        <v>305</v>
      </c>
      <c r="B33" s="143" t="s">
        <v>195</v>
      </c>
      <c r="C33" s="81">
        <v>600000</v>
      </c>
      <c r="D33" s="81">
        <v>570000</v>
      </c>
      <c r="E33" s="81">
        <v>360000</v>
      </c>
      <c r="F33" s="143">
        <v>0</v>
      </c>
      <c r="G33" s="81">
        <v>360000</v>
      </c>
    </row>
    <row r="34" spans="1:7" s="43" customFormat="1" x14ac:dyDescent="0.3">
      <c r="A34" s="147" t="s">
        <v>306</v>
      </c>
      <c r="B34" s="147" t="s">
        <v>196</v>
      </c>
      <c r="C34" s="83">
        <f>SUM(C35:C41)</f>
        <v>11220000</v>
      </c>
      <c r="D34" s="83">
        <f>SUM(D35:D41)</f>
        <v>15958960</v>
      </c>
      <c r="E34" s="83">
        <f>SUM(E35:E41)</f>
        <v>11683740</v>
      </c>
      <c r="F34" s="147">
        <v>0</v>
      </c>
      <c r="G34" s="83">
        <f>SUM(G35:G41)</f>
        <v>11683740</v>
      </c>
    </row>
    <row r="35" spans="1:7" x14ac:dyDescent="0.3">
      <c r="A35" s="143" t="s">
        <v>307</v>
      </c>
      <c r="B35" s="143" t="s">
        <v>197</v>
      </c>
      <c r="C35" s="81">
        <v>2720000</v>
      </c>
      <c r="D35" s="81">
        <v>4587822</v>
      </c>
      <c r="E35" s="81">
        <v>2935000</v>
      </c>
      <c r="F35" s="143">
        <v>0</v>
      </c>
      <c r="G35" s="81">
        <v>2935000</v>
      </c>
    </row>
    <row r="36" spans="1:7" x14ac:dyDescent="0.3">
      <c r="A36" s="143" t="s">
        <v>308</v>
      </c>
      <c r="B36" s="143" t="s">
        <v>198</v>
      </c>
      <c r="C36" s="81">
        <v>0</v>
      </c>
      <c r="D36" s="81"/>
      <c r="E36" s="81">
        <v>0</v>
      </c>
      <c r="F36" s="143">
        <v>0</v>
      </c>
      <c r="G36" s="81">
        <v>0</v>
      </c>
    </row>
    <row r="37" spans="1:7" x14ac:dyDescent="0.3">
      <c r="A37" s="143" t="s">
        <v>309</v>
      </c>
      <c r="B37" s="143" t="s">
        <v>199</v>
      </c>
      <c r="C37" s="81">
        <v>0</v>
      </c>
      <c r="D37" s="81">
        <v>60000</v>
      </c>
      <c r="E37" s="81">
        <v>60000</v>
      </c>
      <c r="F37" s="143">
        <v>0</v>
      </c>
      <c r="G37" s="81">
        <v>60000</v>
      </c>
    </row>
    <row r="38" spans="1:7" x14ac:dyDescent="0.3">
      <c r="A38" s="143" t="s">
        <v>310</v>
      </c>
      <c r="B38" s="143" t="s">
        <v>200</v>
      </c>
      <c r="C38" s="81">
        <v>4000000</v>
      </c>
      <c r="D38" s="81">
        <v>3923825</v>
      </c>
      <c r="E38" s="81">
        <v>2028740</v>
      </c>
      <c r="F38" s="143">
        <v>0</v>
      </c>
      <c r="G38" s="81">
        <v>2028740</v>
      </c>
    </row>
    <row r="39" spans="1:7" x14ac:dyDescent="0.3">
      <c r="A39" s="143" t="s">
        <v>311</v>
      </c>
      <c r="B39" s="143" t="s">
        <v>201</v>
      </c>
      <c r="C39" s="81">
        <v>0</v>
      </c>
      <c r="D39" s="81">
        <v>17790</v>
      </c>
      <c r="E39" s="81">
        <v>20000</v>
      </c>
      <c r="F39" s="143">
        <v>0</v>
      </c>
      <c r="G39" s="81">
        <v>20000</v>
      </c>
    </row>
    <row r="40" spans="1:7" x14ac:dyDescent="0.3">
      <c r="A40" s="143" t="s">
        <v>312</v>
      </c>
      <c r="B40" s="143" t="s">
        <v>202</v>
      </c>
      <c r="C40" s="81">
        <v>1200000</v>
      </c>
      <c r="D40" s="81">
        <v>1408467</v>
      </c>
      <c r="E40" s="81">
        <v>602000</v>
      </c>
      <c r="F40" s="143">
        <v>0</v>
      </c>
      <c r="G40" s="81">
        <v>602000</v>
      </c>
    </row>
    <row r="41" spans="1:7" s="45" customFormat="1" x14ac:dyDescent="0.3">
      <c r="A41" s="153" t="s">
        <v>313</v>
      </c>
      <c r="B41" s="154" t="s">
        <v>203</v>
      </c>
      <c r="C41" s="155">
        <v>3300000</v>
      </c>
      <c r="D41" s="155">
        <v>5961056</v>
      </c>
      <c r="E41" s="155">
        <v>6038000</v>
      </c>
      <c r="F41" s="154">
        <v>0</v>
      </c>
      <c r="G41" s="155">
        <v>6038000</v>
      </c>
    </row>
    <row r="42" spans="1:7" s="43" customFormat="1" x14ac:dyDescent="0.3">
      <c r="A42" s="147" t="s">
        <v>314</v>
      </c>
      <c r="B42" s="147" t="s">
        <v>204</v>
      </c>
      <c r="C42" s="83">
        <f>C43+C44</f>
        <v>290400</v>
      </c>
      <c r="D42" s="83">
        <f>D43+D44</f>
        <v>300400</v>
      </c>
      <c r="E42" s="83">
        <f>SUM(E43:E44)</f>
        <v>100000</v>
      </c>
      <c r="F42" s="147"/>
      <c r="G42" s="83">
        <f>SUM(G43:G44)</f>
        <v>100000</v>
      </c>
    </row>
    <row r="43" spans="1:7" x14ac:dyDescent="0.3">
      <c r="A43" s="143" t="s">
        <v>315</v>
      </c>
      <c r="B43" s="143" t="s">
        <v>205</v>
      </c>
      <c r="C43" s="81">
        <v>0</v>
      </c>
      <c r="D43" s="81">
        <v>0</v>
      </c>
      <c r="E43" s="81">
        <v>0</v>
      </c>
      <c r="F43" s="143">
        <v>0</v>
      </c>
      <c r="G43" s="81">
        <v>0</v>
      </c>
    </row>
    <row r="44" spans="1:7" x14ac:dyDescent="0.3">
      <c r="A44" s="143" t="s">
        <v>316</v>
      </c>
      <c r="B44" s="143" t="s">
        <v>206</v>
      </c>
      <c r="C44" s="81">
        <v>290400</v>
      </c>
      <c r="D44" s="81">
        <v>300400</v>
      </c>
      <c r="E44" s="81">
        <v>100000</v>
      </c>
      <c r="F44" s="143">
        <v>0</v>
      </c>
      <c r="G44" s="81">
        <v>100000</v>
      </c>
    </row>
    <row r="45" spans="1:7" s="43" customFormat="1" x14ac:dyDescent="0.3">
      <c r="A45" s="147" t="s">
        <v>317</v>
      </c>
      <c r="B45" s="147" t="s">
        <v>207</v>
      </c>
      <c r="C45" s="83">
        <f>SUM(C46:C50)</f>
        <v>3972063</v>
      </c>
      <c r="D45" s="83">
        <f>SUM(D46:D50)</f>
        <v>4760747</v>
      </c>
      <c r="E45" s="83">
        <f>SUM(E46:E50)</f>
        <v>4407210</v>
      </c>
      <c r="F45" s="147">
        <v>0</v>
      </c>
      <c r="G45" s="83">
        <f>SUM(G46:G50)</f>
        <v>4407210</v>
      </c>
    </row>
    <row r="46" spans="1:7" s="45" customFormat="1" x14ac:dyDescent="0.3">
      <c r="A46" s="153" t="s">
        <v>318</v>
      </c>
      <c r="B46" s="154" t="s">
        <v>208</v>
      </c>
      <c r="C46" s="155">
        <v>3472063</v>
      </c>
      <c r="D46" s="155">
        <v>4107519</v>
      </c>
      <c r="E46" s="155">
        <v>3907210</v>
      </c>
      <c r="F46" s="154">
        <v>0</v>
      </c>
      <c r="G46" s="155">
        <v>3907210</v>
      </c>
    </row>
    <row r="47" spans="1:7" x14ac:dyDescent="0.3">
      <c r="A47" s="143" t="s">
        <v>319</v>
      </c>
      <c r="B47" s="143" t="s">
        <v>209</v>
      </c>
      <c r="C47" s="81">
        <v>0</v>
      </c>
      <c r="D47" s="81"/>
      <c r="E47" s="81"/>
      <c r="F47" s="143">
        <v>0</v>
      </c>
      <c r="G47" s="81"/>
    </row>
    <row r="48" spans="1:7" x14ac:dyDescent="0.3">
      <c r="A48" s="143" t="s">
        <v>320</v>
      </c>
      <c r="B48" s="143" t="s">
        <v>210</v>
      </c>
      <c r="C48" s="81">
        <v>0</v>
      </c>
      <c r="D48" s="81">
        <v>3228</v>
      </c>
      <c r="E48" s="81"/>
      <c r="F48" s="143">
        <v>0</v>
      </c>
      <c r="G48" s="81"/>
    </row>
    <row r="49" spans="1:7" x14ac:dyDescent="0.3">
      <c r="A49" s="143" t="s">
        <v>321</v>
      </c>
      <c r="B49" s="143" t="s">
        <v>211</v>
      </c>
      <c r="C49" s="81">
        <v>0</v>
      </c>
      <c r="D49" s="81"/>
      <c r="E49" s="81"/>
      <c r="F49" s="143">
        <v>0</v>
      </c>
      <c r="G49" s="81"/>
    </row>
    <row r="50" spans="1:7" x14ac:dyDescent="0.3">
      <c r="A50" s="143" t="s">
        <v>322</v>
      </c>
      <c r="B50" s="143" t="s">
        <v>212</v>
      </c>
      <c r="C50" s="81">
        <v>500000</v>
      </c>
      <c r="D50" s="81">
        <v>650000</v>
      </c>
      <c r="E50" s="81">
        <v>500000</v>
      </c>
      <c r="F50" s="143">
        <v>0</v>
      </c>
      <c r="G50" s="81">
        <v>500000</v>
      </c>
    </row>
    <row r="51" spans="1:7" s="35" customFormat="1" x14ac:dyDescent="0.3">
      <c r="A51" s="147" t="s">
        <v>287</v>
      </c>
      <c r="B51" s="147" t="s">
        <v>213</v>
      </c>
      <c r="C51" s="83">
        <f>C27+C31+C34+C42+C45</f>
        <v>18654919</v>
      </c>
      <c r="D51" s="83">
        <f>D27+D31+D34+D42+D45</f>
        <v>25853511</v>
      </c>
      <c r="E51" s="83">
        <f>SUM(E45,E42,E34,E31,E27)</f>
        <v>19909060</v>
      </c>
      <c r="F51" s="147">
        <v>0</v>
      </c>
      <c r="G51" s="83">
        <f>SUM(G45,G42,G34,G31,G27)</f>
        <v>19909060</v>
      </c>
    </row>
    <row r="52" spans="1:7" x14ac:dyDescent="0.3">
      <c r="A52" s="143" t="s">
        <v>17</v>
      </c>
      <c r="B52" s="143" t="s">
        <v>16</v>
      </c>
      <c r="C52" s="81">
        <f>+'10.ellát.jutt.'!C7</f>
        <v>0</v>
      </c>
      <c r="D52" s="81"/>
      <c r="E52" s="81"/>
      <c r="F52" s="143">
        <v>0</v>
      </c>
      <c r="G52" s="81"/>
    </row>
    <row r="53" spans="1:7" x14ac:dyDescent="0.3">
      <c r="A53" s="143" t="s">
        <v>323</v>
      </c>
      <c r="B53" s="143" t="s">
        <v>55</v>
      </c>
      <c r="C53" s="81">
        <f>+'10.ellát.jutt.'!C8</f>
        <v>0</v>
      </c>
      <c r="D53" s="81"/>
      <c r="E53" s="81"/>
      <c r="F53" s="143">
        <v>0</v>
      </c>
      <c r="G53" s="81"/>
    </row>
    <row r="54" spans="1:7" s="45" customFormat="1" x14ac:dyDescent="0.3">
      <c r="A54" s="153" t="s">
        <v>14</v>
      </c>
      <c r="B54" s="154" t="s">
        <v>13</v>
      </c>
      <c r="C54" s="155">
        <f>+'10.ellát.jutt.'!C10</f>
        <v>0</v>
      </c>
      <c r="D54" s="155"/>
      <c r="E54" s="155"/>
      <c r="F54" s="154">
        <v>0</v>
      </c>
      <c r="G54" s="155"/>
    </row>
    <row r="55" spans="1:7" x14ac:dyDescent="0.3">
      <c r="A55" s="143" t="s">
        <v>324</v>
      </c>
      <c r="B55" s="143" t="s">
        <v>56</v>
      </c>
      <c r="C55" s="81">
        <f>+'10.ellát.jutt.'!C11</f>
        <v>0</v>
      </c>
      <c r="D55" s="81">
        <v>280000</v>
      </c>
      <c r="E55" s="81">
        <v>84000</v>
      </c>
      <c r="F55" s="143">
        <v>0</v>
      </c>
      <c r="G55" s="81">
        <v>84000</v>
      </c>
    </row>
    <row r="56" spans="1:7" x14ac:dyDescent="0.3">
      <c r="A56" s="143" t="s">
        <v>325</v>
      </c>
      <c r="B56" s="143" t="s">
        <v>57</v>
      </c>
      <c r="C56" s="81">
        <f>+'10.ellát.jutt.'!C12</f>
        <v>0</v>
      </c>
      <c r="D56" s="81"/>
      <c r="E56" s="81"/>
      <c r="F56" s="143">
        <v>0</v>
      </c>
      <c r="G56" s="81"/>
    </row>
    <row r="57" spans="1:7" x14ac:dyDescent="0.3">
      <c r="A57" s="143" t="s">
        <v>326</v>
      </c>
      <c r="B57" s="143" t="s">
        <v>58</v>
      </c>
      <c r="C57" s="81">
        <f>+'10.ellát.jutt.'!C13</f>
        <v>0</v>
      </c>
      <c r="D57" s="81"/>
      <c r="E57" s="81"/>
      <c r="F57" s="143">
        <v>0</v>
      </c>
      <c r="G57" s="81"/>
    </row>
    <row r="58" spans="1:7" s="35" customFormat="1" x14ac:dyDescent="0.3">
      <c r="A58" s="143" t="s">
        <v>327</v>
      </c>
      <c r="B58" s="143" t="s">
        <v>59</v>
      </c>
      <c r="C58" s="81">
        <f>+'10.ellát.jutt.'!C14</f>
        <v>200000</v>
      </c>
      <c r="D58" s="81">
        <v>200000</v>
      </c>
      <c r="E58" s="81"/>
      <c r="F58" s="147">
        <v>0</v>
      </c>
      <c r="G58" s="81"/>
    </row>
    <row r="59" spans="1:7" s="35" customFormat="1" x14ac:dyDescent="0.3">
      <c r="A59" s="143" t="s">
        <v>328</v>
      </c>
      <c r="B59" s="143" t="s">
        <v>60</v>
      </c>
      <c r="C59" s="81">
        <f>+'10.ellát.jutt.'!C16</f>
        <v>3038000</v>
      </c>
      <c r="D59" s="81">
        <v>2758000</v>
      </c>
      <c r="E59" s="81">
        <v>2955000</v>
      </c>
      <c r="F59" s="147">
        <v>0</v>
      </c>
      <c r="G59" s="81">
        <v>2955000</v>
      </c>
    </row>
    <row r="60" spans="1:7" s="35" customFormat="1" x14ac:dyDescent="0.3">
      <c r="A60" s="147" t="s">
        <v>162</v>
      </c>
      <c r="B60" s="147" t="s">
        <v>61</v>
      </c>
      <c r="C60" s="83">
        <f>SUM(C52:C59)</f>
        <v>3238000</v>
      </c>
      <c r="D60" s="83">
        <f>SUM(D52:D59)</f>
        <v>3238000</v>
      </c>
      <c r="E60" s="83">
        <f>SUM(E52:E59)</f>
        <v>3039000</v>
      </c>
      <c r="F60" s="147">
        <v>0</v>
      </c>
      <c r="G60" s="83">
        <f>SUM(G52:G59)</f>
        <v>3039000</v>
      </c>
    </row>
    <row r="61" spans="1:7" x14ac:dyDescent="0.3">
      <c r="A61" s="143" t="s">
        <v>63</v>
      </c>
      <c r="B61" s="143" t="s">
        <v>21</v>
      </c>
      <c r="C61" s="81">
        <f>+'9.egy.műk.c.kiad.'!C7</f>
        <v>0</v>
      </c>
      <c r="D61" s="81"/>
      <c r="E61" s="81"/>
      <c r="F61" s="143">
        <v>0</v>
      </c>
      <c r="G61" s="81"/>
    </row>
    <row r="62" spans="1:7" s="35" customFormat="1" x14ac:dyDescent="0.3">
      <c r="A62" s="147" t="s">
        <v>64</v>
      </c>
      <c r="B62" s="147" t="s">
        <v>22</v>
      </c>
      <c r="C62" s="83">
        <f>+'9.egy.műk.c.kiad.'!C9</f>
        <v>0</v>
      </c>
      <c r="D62" s="83">
        <f>SUM(D63)</f>
        <v>287880</v>
      </c>
      <c r="E62" s="83"/>
      <c r="F62" s="147">
        <v>0</v>
      </c>
      <c r="G62" s="83"/>
    </row>
    <row r="63" spans="1:7" s="44" customFormat="1" x14ac:dyDescent="0.3">
      <c r="A63" s="145" t="s">
        <v>329</v>
      </c>
      <c r="B63" s="145" t="s">
        <v>330</v>
      </c>
      <c r="C63" s="85">
        <f>+'9.egy.műk.c.kiad.'!C12</f>
        <v>0</v>
      </c>
      <c r="D63" s="85">
        <v>287880</v>
      </c>
      <c r="E63" s="85"/>
      <c r="F63" s="145">
        <v>0</v>
      </c>
      <c r="G63" s="85"/>
    </row>
    <row r="64" spans="1:7" x14ac:dyDescent="0.3">
      <c r="A64" s="143" t="s">
        <v>331</v>
      </c>
      <c r="B64" s="143" t="s">
        <v>23</v>
      </c>
      <c r="C64" s="81">
        <f>+'9.egy.műk.c.kiad.'!C12</f>
        <v>0</v>
      </c>
      <c r="D64" s="81"/>
      <c r="E64" s="81"/>
      <c r="F64" s="143">
        <v>0</v>
      </c>
      <c r="G64" s="81"/>
    </row>
    <row r="65" spans="1:7" x14ac:dyDescent="0.3">
      <c r="A65" s="143" t="s">
        <v>332</v>
      </c>
      <c r="B65" s="143" t="s">
        <v>24</v>
      </c>
      <c r="C65" s="81">
        <f>+'9.egy.műk.c.kiad.'!C13</f>
        <v>0</v>
      </c>
      <c r="D65" s="81"/>
      <c r="E65" s="81"/>
      <c r="F65" s="143">
        <v>0</v>
      </c>
      <c r="G65" s="81"/>
    </row>
    <row r="66" spans="1:7" x14ac:dyDescent="0.3">
      <c r="A66" s="143" t="s">
        <v>333</v>
      </c>
      <c r="B66" s="143" t="s">
        <v>25</v>
      </c>
      <c r="C66" s="81">
        <f>+'9.egy.műk.c.kiad.'!C14</f>
        <v>0</v>
      </c>
      <c r="D66" s="81"/>
      <c r="E66" s="81"/>
      <c r="F66" s="143">
        <v>0</v>
      </c>
      <c r="G66" s="81"/>
    </row>
    <row r="67" spans="1:7" s="35" customFormat="1" x14ac:dyDescent="0.3">
      <c r="A67" s="143" t="s">
        <v>334</v>
      </c>
      <c r="B67" s="143" t="s">
        <v>26</v>
      </c>
      <c r="C67" s="81">
        <v>3700000</v>
      </c>
      <c r="D67" s="81">
        <v>4450000</v>
      </c>
      <c r="E67" s="81">
        <v>10296609</v>
      </c>
      <c r="F67" s="147">
        <v>0</v>
      </c>
      <c r="G67" s="81">
        <v>10296609</v>
      </c>
    </row>
    <row r="68" spans="1:7" x14ac:dyDescent="0.3">
      <c r="A68" s="143" t="s">
        <v>335</v>
      </c>
      <c r="B68" s="143" t="s">
        <v>27</v>
      </c>
      <c r="C68" s="81">
        <f>+'9.egy.műk.c.kiad.'!C23</f>
        <v>0</v>
      </c>
      <c r="D68" s="81"/>
      <c r="E68" s="81"/>
      <c r="F68" s="143">
        <v>0</v>
      </c>
      <c r="G68" s="81"/>
    </row>
    <row r="69" spans="1:7" x14ac:dyDescent="0.3">
      <c r="A69" s="143" t="s">
        <v>336</v>
      </c>
      <c r="B69" s="143" t="s">
        <v>28</v>
      </c>
      <c r="C69" s="81">
        <f>+'9.egy.műk.c.kiad.'!C24</f>
        <v>0</v>
      </c>
      <c r="D69" s="81"/>
      <c r="E69" s="81"/>
      <c r="F69" s="143">
        <v>0</v>
      </c>
      <c r="G69" s="81"/>
    </row>
    <row r="70" spans="1:7" x14ac:dyDescent="0.3">
      <c r="A70" s="143" t="s">
        <v>337</v>
      </c>
      <c r="B70" s="143" t="s">
        <v>29</v>
      </c>
      <c r="C70" s="81">
        <f>+'9.egy.műk.c.kiad.'!C25</f>
        <v>0</v>
      </c>
      <c r="D70" s="81"/>
      <c r="E70" s="81"/>
      <c r="F70" s="143">
        <v>0</v>
      </c>
      <c r="G70" s="81"/>
    </row>
    <row r="71" spans="1:7" x14ac:dyDescent="0.3">
      <c r="A71" s="143" t="s">
        <v>65</v>
      </c>
      <c r="B71" s="143" t="s">
        <v>30</v>
      </c>
      <c r="C71" s="81">
        <f>+'9.egy.műk.c.kiad.'!C26</f>
        <v>0</v>
      </c>
      <c r="D71" s="81"/>
      <c r="E71" s="81"/>
      <c r="F71" s="143">
        <v>0</v>
      </c>
      <c r="G71" s="81"/>
    </row>
    <row r="72" spans="1:7" x14ac:dyDescent="0.3">
      <c r="A72" s="143" t="s">
        <v>339</v>
      </c>
      <c r="B72" s="143" t="s">
        <v>338</v>
      </c>
      <c r="C72" s="81"/>
      <c r="D72" s="81"/>
      <c r="E72" s="81"/>
      <c r="F72" s="143">
        <v>0</v>
      </c>
      <c r="G72" s="81"/>
    </row>
    <row r="73" spans="1:7" s="35" customFormat="1" x14ac:dyDescent="0.3">
      <c r="A73" s="143" t="s">
        <v>340</v>
      </c>
      <c r="B73" s="143" t="s">
        <v>31</v>
      </c>
      <c r="C73" s="81">
        <v>815000</v>
      </c>
      <c r="D73" s="81">
        <v>6590100</v>
      </c>
      <c r="E73" s="81">
        <v>905000</v>
      </c>
      <c r="F73" s="147">
        <v>0</v>
      </c>
      <c r="G73" s="81">
        <v>905000</v>
      </c>
    </row>
    <row r="74" spans="1:7" s="35" customFormat="1" x14ac:dyDescent="0.3">
      <c r="A74" s="143" t="s">
        <v>500</v>
      </c>
      <c r="B74" s="143" t="s">
        <v>62</v>
      </c>
      <c r="C74" s="81">
        <v>9697212</v>
      </c>
      <c r="D74" s="81">
        <v>18074434</v>
      </c>
      <c r="E74" s="81">
        <f>SUM(E75:E76)</f>
        <v>25229862</v>
      </c>
      <c r="F74" s="147">
        <v>0</v>
      </c>
      <c r="G74" s="81">
        <f>SUM(G75:G76)</f>
        <v>25229862</v>
      </c>
    </row>
    <row r="75" spans="1:7" s="44" customFormat="1" x14ac:dyDescent="0.3">
      <c r="A75" s="156" t="s">
        <v>501</v>
      </c>
      <c r="B75" s="143"/>
      <c r="C75" s="81">
        <f>+'9.egy.műk.c.kiad.'!C37</f>
        <v>4597212</v>
      </c>
      <c r="D75" s="81"/>
      <c r="E75" s="81">
        <v>10709226</v>
      </c>
      <c r="F75" s="145">
        <v>0</v>
      </c>
      <c r="G75" s="81">
        <v>10709226</v>
      </c>
    </row>
    <row r="76" spans="1:7" s="44" customFormat="1" x14ac:dyDescent="0.3">
      <c r="A76" s="156" t="s">
        <v>502</v>
      </c>
      <c r="B76" s="143"/>
      <c r="C76" s="81">
        <f>+'9.egy.műk.c.kiad.'!C38</f>
        <v>5100000</v>
      </c>
      <c r="D76" s="81"/>
      <c r="E76" s="81">
        <v>14520636</v>
      </c>
      <c r="F76" s="145">
        <v>0</v>
      </c>
      <c r="G76" s="81">
        <v>14520636</v>
      </c>
    </row>
    <row r="77" spans="1:7" s="35" customFormat="1" x14ac:dyDescent="0.3">
      <c r="A77" s="147" t="s">
        <v>66</v>
      </c>
      <c r="B77" s="147" t="s">
        <v>67</v>
      </c>
      <c r="C77" s="83">
        <f>+C61+C62+C64+C65+C66+C67+C68+C69+C70+C71+C72+C73+C74</f>
        <v>14212212</v>
      </c>
      <c r="D77" s="83">
        <f>SUM(D62,D67,D73:D74)</f>
        <v>29402414</v>
      </c>
      <c r="E77" s="83">
        <f>SUM(E67,E73,E74)</f>
        <v>36431471</v>
      </c>
      <c r="F77" s="147">
        <v>0</v>
      </c>
      <c r="G77" s="83">
        <f>SUM(G67,G73,G74)</f>
        <v>36431471</v>
      </c>
    </row>
    <row r="78" spans="1:7" s="35" customFormat="1" x14ac:dyDescent="0.3">
      <c r="A78" s="147" t="s">
        <v>98</v>
      </c>
      <c r="B78" s="147" t="s">
        <v>214</v>
      </c>
      <c r="C78" s="83">
        <f>C25+C26+C51+C60+C77</f>
        <v>49187429</v>
      </c>
      <c r="D78" s="83">
        <f>SUM(D77,D60,D51,D26,D25)</f>
        <v>76631453</v>
      </c>
      <c r="E78" s="83">
        <f>SUM(E77,E60,E51,E26,E25)</f>
        <v>76949980</v>
      </c>
      <c r="F78" s="147">
        <v>0</v>
      </c>
      <c r="G78" s="83">
        <f>SUM(G77,G60,G51,G26,G25)</f>
        <v>76949980</v>
      </c>
    </row>
    <row r="79" spans="1:7" s="35" customFormat="1" x14ac:dyDescent="0.3">
      <c r="A79" s="143" t="s">
        <v>341</v>
      </c>
      <c r="B79" s="143" t="s">
        <v>215</v>
      </c>
      <c r="C79" s="81">
        <f>+'8.beruh.feluj.'!C7</f>
        <v>3500000</v>
      </c>
      <c r="D79" s="81">
        <v>8193623</v>
      </c>
      <c r="E79" s="81">
        <v>2362200</v>
      </c>
      <c r="F79" s="147">
        <v>0</v>
      </c>
      <c r="G79" s="81">
        <v>2362200</v>
      </c>
    </row>
    <row r="80" spans="1:7" x14ac:dyDescent="0.3">
      <c r="A80" s="143" t="s">
        <v>342</v>
      </c>
      <c r="B80" s="143" t="s">
        <v>216</v>
      </c>
      <c r="C80" s="81">
        <f>+'8.beruh.feluj.'!C9</f>
        <v>20000000</v>
      </c>
      <c r="D80" s="81">
        <v>16720118</v>
      </c>
      <c r="E80" s="81">
        <v>26018810</v>
      </c>
      <c r="F80" s="143">
        <v>0</v>
      </c>
      <c r="G80" s="81">
        <v>26018810</v>
      </c>
    </row>
    <row r="81" spans="1:7" s="35" customFormat="1" x14ac:dyDescent="0.3">
      <c r="A81" s="143" t="s">
        <v>343</v>
      </c>
      <c r="B81" s="143" t="s">
        <v>217</v>
      </c>
      <c r="C81" s="81">
        <f>+'8.beruh.feluj.'!C14</f>
        <v>500000</v>
      </c>
      <c r="D81" s="81">
        <v>293118</v>
      </c>
      <c r="E81" s="81"/>
      <c r="F81" s="147">
        <v>0</v>
      </c>
      <c r="G81" s="81"/>
    </row>
    <row r="82" spans="1:7" s="35" customFormat="1" x14ac:dyDescent="0.3">
      <c r="A82" s="143" t="s">
        <v>344</v>
      </c>
      <c r="B82" s="143" t="s">
        <v>218</v>
      </c>
      <c r="C82" s="81">
        <f>+'8.beruh.feluj.'!C16</f>
        <v>4000000</v>
      </c>
      <c r="D82" s="81">
        <v>2779981</v>
      </c>
      <c r="E82" s="81">
        <v>993700</v>
      </c>
      <c r="F82" s="147">
        <v>0</v>
      </c>
      <c r="G82" s="81">
        <v>993700</v>
      </c>
    </row>
    <row r="83" spans="1:7" x14ac:dyDescent="0.3">
      <c r="A83" s="143" t="s">
        <v>345</v>
      </c>
      <c r="B83" s="143" t="s">
        <v>219</v>
      </c>
      <c r="C83" s="81">
        <f>+'8.beruh.feluj.'!C19</f>
        <v>0</v>
      </c>
      <c r="D83" s="81"/>
      <c r="E83" s="81"/>
      <c r="F83" s="143">
        <v>0</v>
      </c>
      <c r="G83" s="81"/>
    </row>
    <row r="84" spans="1:7" x14ac:dyDescent="0.3">
      <c r="A84" s="143" t="s">
        <v>346</v>
      </c>
      <c r="B84" s="143" t="s">
        <v>220</v>
      </c>
      <c r="C84" s="81">
        <f>+'8.beruh.feluj.'!C20</f>
        <v>0</v>
      </c>
      <c r="D84" s="81"/>
      <c r="E84" s="81"/>
      <c r="F84" s="143"/>
      <c r="G84" s="81"/>
    </row>
    <row r="85" spans="1:7" s="35" customFormat="1" x14ac:dyDescent="0.3">
      <c r="A85" s="143" t="s">
        <v>347</v>
      </c>
      <c r="B85" s="143" t="s">
        <v>221</v>
      </c>
      <c r="C85" s="81">
        <f>+'8.beruh.feluj.'!C21</f>
        <v>7560000.0000000009</v>
      </c>
      <c r="D85" s="81">
        <v>7556459</v>
      </c>
      <c r="E85" s="81">
        <v>5575800</v>
      </c>
      <c r="F85" s="147">
        <v>0</v>
      </c>
      <c r="G85" s="81">
        <v>5575800</v>
      </c>
    </row>
    <row r="86" spans="1:7" s="35" customFormat="1" x14ac:dyDescent="0.3">
      <c r="A86" s="147" t="s">
        <v>348</v>
      </c>
      <c r="B86" s="147" t="s">
        <v>222</v>
      </c>
      <c r="C86" s="83">
        <f>SUM(C79:C85)</f>
        <v>35560000</v>
      </c>
      <c r="D86" s="83">
        <f>SUM(D79:D85)</f>
        <v>35543299</v>
      </c>
      <c r="E86" s="83">
        <f>SUM(E79:E85)</f>
        <v>34950510</v>
      </c>
      <c r="F86" s="147">
        <v>0</v>
      </c>
      <c r="G86" s="83">
        <f>SUM(G79:G85)</f>
        <v>34950510</v>
      </c>
    </row>
    <row r="87" spans="1:7" x14ac:dyDescent="0.3">
      <c r="A87" s="143" t="s">
        <v>349</v>
      </c>
      <c r="B87" s="143" t="s">
        <v>223</v>
      </c>
      <c r="C87" s="81">
        <f>+'8.beruh.feluj.'!C24</f>
        <v>0</v>
      </c>
      <c r="D87" s="81">
        <v>7954000</v>
      </c>
      <c r="E87" s="81">
        <v>9290019</v>
      </c>
      <c r="F87" s="143">
        <v>0</v>
      </c>
      <c r="G87" s="81">
        <v>9290019</v>
      </c>
    </row>
    <row r="88" spans="1:7" x14ac:dyDescent="0.3">
      <c r="A88" s="143" t="s">
        <v>350</v>
      </c>
      <c r="B88" s="143" t="s">
        <v>224</v>
      </c>
      <c r="C88" s="81">
        <f>+'8.beruh.feluj.'!C26</f>
        <v>0</v>
      </c>
      <c r="D88" s="81"/>
      <c r="E88" s="81"/>
      <c r="F88" s="143">
        <v>0</v>
      </c>
      <c r="G88" s="81"/>
    </row>
    <row r="89" spans="1:7" x14ac:dyDescent="0.3">
      <c r="A89" s="143" t="s">
        <v>351</v>
      </c>
      <c r="B89" s="143" t="s">
        <v>225</v>
      </c>
      <c r="C89" s="81">
        <f>+'8.beruh.feluj.'!C27</f>
        <v>0</v>
      </c>
      <c r="D89" s="81"/>
      <c r="E89" s="81"/>
      <c r="F89" s="143">
        <v>0</v>
      </c>
      <c r="G89" s="81"/>
    </row>
    <row r="90" spans="1:7" x14ac:dyDescent="0.3">
      <c r="A90" s="143" t="s">
        <v>352</v>
      </c>
      <c r="B90" s="143" t="s">
        <v>226</v>
      </c>
      <c r="C90" s="81">
        <f>+'8.beruh.feluj.'!C28</f>
        <v>0</v>
      </c>
      <c r="D90" s="81">
        <v>2093580</v>
      </c>
      <c r="E90" s="81">
        <v>2386805</v>
      </c>
      <c r="F90" s="143">
        <v>0</v>
      </c>
      <c r="G90" s="81">
        <v>2386805</v>
      </c>
    </row>
    <row r="91" spans="1:7" s="35" customFormat="1" x14ac:dyDescent="0.3">
      <c r="A91" s="147" t="s">
        <v>289</v>
      </c>
      <c r="B91" s="147" t="s">
        <v>227</v>
      </c>
      <c r="C91" s="83">
        <f>SUM(C87:C90)</f>
        <v>0</v>
      </c>
      <c r="D91" s="83">
        <f>SUM(D87:D90)</f>
        <v>10047580</v>
      </c>
      <c r="E91" s="83">
        <f>SUM(E87:E90)</f>
        <v>11676824</v>
      </c>
      <c r="F91" s="147">
        <v>0</v>
      </c>
      <c r="G91" s="83">
        <f>SUM(G87:G90)</f>
        <v>11676824</v>
      </c>
    </row>
    <row r="92" spans="1:7" x14ac:dyDescent="0.3">
      <c r="A92" s="143" t="s">
        <v>353</v>
      </c>
      <c r="B92" s="143" t="s">
        <v>228</v>
      </c>
      <c r="C92" s="81">
        <v>0</v>
      </c>
      <c r="D92" s="81"/>
      <c r="E92" s="81"/>
      <c r="F92" s="143">
        <v>0</v>
      </c>
      <c r="G92" s="81"/>
    </row>
    <row r="93" spans="1:7" x14ac:dyDescent="0.3">
      <c r="A93" s="143" t="s">
        <v>354</v>
      </c>
      <c r="B93" s="143" t="s">
        <v>229</v>
      </c>
      <c r="C93" s="81">
        <v>0</v>
      </c>
      <c r="D93" s="81"/>
      <c r="E93" s="81"/>
      <c r="F93" s="143">
        <v>0</v>
      </c>
      <c r="G93" s="81"/>
    </row>
    <row r="94" spans="1:7" x14ac:dyDescent="0.3">
      <c r="A94" s="143" t="s">
        <v>355</v>
      </c>
      <c r="B94" s="143" t="s">
        <v>230</v>
      </c>
      <c r="C94" s="81">
        <v>0</v>
      </c>
      <c r="D94" s="81"/>
      <c r="E94" s="81"/>
      <c r="F94" s="143">
        <v>0</v>
      </c>
      <c r="G94" s="81"/>
    </row>
    <row r="95" spans="1:7" x14ac:dyDescent="0.3">
      <c r="A95" s="143" t="s">
        <v>356</v>
      </c>
      <c r="B95" s="143" t="s">
        <v>232</v>
      </c>
      <c r="C95" s="81">
        <v>0</v>
      </c>
      <c r="D95" s="81"/>
      <c r="E95" s="81"/>
      <c r="F95" s="143">
        <v>0</v>
      </c>
      <c r="G95" s="81"/>
    </row>
    <row r="96" spans="1:7" x14ac:dyDescent="0.3">
      <c r="A96" s="143" t="s">
        <v>357</v>
      </c>
      <c r="B96" s="143" t="s">
        <v>233</v>
      </c>
      <c r="C96" s="81">
        <v>0</v>
      </c>
      <c r="D96" s="81"/>
      <c r="E96" s="81"/>
      <c r="F96" s="143">
        <v>0</v>
      </c>
      <c r="G96" s="81"/>
    </row>
    <row r="97" spans="1:7" x14ac:dyDescent="0.3">
      <c r="A97" s="143" t="s">
        <v>358</v>
      </c>
      <c r="B97" s="143" t="s">
        <v>234</v>
      </c>
      <c r="C97" s="81">
        <v>0</v>
      </c>
      <c r="D97" s="81"/>
      <c r="E97" s="81"/>
      <c r="F97" s="143">
        <v>0</v>
      </c>
      <c r="G97" s="81"/>
    </row>
    <row r="98" spans="1:7" x14ac:dyDescent="0.3">
      <c r="A98" s="143" t="s">
        <v>359</v>
      </c>
      <c r="B98" s="143" t="s">
        <v>235</v>
      </c>
      <c r="C98" s="81">
        <v>0</v>
      </c>
      <c r="D98" s="81"/>
      <c r="E98" s="81"/>
      <c r="F98" s="143">
        <v>0</v>
      </c>
      <c r="G98" s="81"/>
    </row>
    <row r="99" spans="1:7" x14ac:dyDescent="0.3">
      <c r="A99" s="143" t="s">
        <v>360</v>
      </c>
      <c r="B99" s="143" t="s">
        <v>236</v>
      </c>
      <c r="C99" s="81">
        <v>0</v>
      </c>
      <c r="D99" s="81"/>
      <c r="E99" s="81"/>
      <c r="F99" s="143">
        <v>0</v>
      </c>
      <c r="G99" s="81"/>
    </row>
    <row r="100" spans="1:7" s="35" customFormat="1" x14ac:dyDescent="0.3">
      <c r="A100" s="147" t="s">
        <v>290</v>
      </c>
      <c r="B100" s="147" t="s">
        <v>231</v>
      </c>
      <c r="C100" s="83">
        <f>SUM(C92:C99)</f>
        <v>0</v>
      </c>
      <c r="D100" s="83"/>
      <c r="E100" s="83"/>
      <c r="F100" s="147">
        <v>0</v>
      </c>
      <c r="G100" s="83"/>
    </row>
    <row r="101" spans="1:7" s="35" customFormat="1" x14ac:dyDescent="0.3">
      <c r="A101" s="147" t="s">
        <v>99</v>
      </c>
      <c r="B101" s="147" t="s">
        <v>237</v>
      </c>
      <c r="C101" s="83">
        <f>C86+C91+C100</f>
        <v>35560000</v>
      </c>
      <c r="D101" s="83">
        <f>SUM(D86,D91,D100)</f>
        <v>45590879</v>
      </c>
      <c r="E101" s="83">
        <f>SUM(E91,E86)</f>
        <v>46627334</v>
      </c>
      <c r="F101" s="147">
        <v>0</v>
      </c>
      <c r="G101" s="83">
        <f>SUM(G91,G86)</f>
        <v>46627334</v>
      </c>
    </row>
    <row r="102" spans="1:7" s="35" customFormat="1" ht="17.399999999999999" x14ac:dyDescent="0.3">
      <c r="A102" s="157" t="s">
        <v>33</v>
      </c>
      <c r="B102" s="147" t="s">
        <v>281</v>
      </c>
      <c r="C102" s="146">
        <f>C78+C101</f>
        <v>84747429</v>
      </c>
      <c r="D102" s="146">
        <f>SUM(D78,D101)</f>
        <v>122222332</v>
      </c>
      <c r="E102" s="146">
        <f>SUM(E101,E78)</f>
        <v>123577314</v>
      </c>
      <c r="F102" s="147">
        <v>0</v>
      </c>
      <c r="G102" s="146">
        <f>SUM(G101,G78)</f>
        <v>123577314</v>
      </c>
    </row>
    <row r="103" spans="1:7" x14ac:dyDescent="0.3">
      <c r="A103" s="143" t="s">
        <v>362</v>
      </c>
      <c r="B103" s="143" t="s">
        <v>240</v>
      </c>
      <c r="C103" s="81">
        <f>SUM(C104:C106)</f>
        <v>0</v>
      </c>
      <c r="D103" s="81"/>
      <c r="E103" s="81"/>
      <c r="F103" s="143">
        <v>0</v>
      </c>
      <c r="G103" s="81"/>
    </row>
    <row r="104" spans="1:7" s="44" customFormat="1" x14ac:dyDescent="0.3">
      <c r="A104" s="145" t="s">
        <v>363</v>
      </c>
      <c r="B104" s="145" t="s">
        <v>238</v>
      </c>
      <c r="C104" s="85">
        <v>0</v>
      </c>
      <c r="D104" s="85"/>
      <c r="E104" s="85"/>
      <c r="F104" s="145">
        <v>0</v>
      </c>
      <c r="G104" s="85"/>
    </row>
    <row r="105" spans="1:7" s="44" customFormat="1" x14ac:dyDescent="0.3">
      <c r="A105" s="145" t="s">
        <v>364</v>
      </c>
      <c r="B105" s="145" t="s">
        <v>239</v>
      </c>
      <c r="C105" s="85">
        <v>0</v>
      </c>
      <c r="D105" s="85"/>
      <c r="E105" s="85"/>
      <c r="F105" s="145">
        <v>0</v>
      </c>
      <c r="G105" s="85"/>
    </row>
    <row r="106" spans="1:7" s="44" customFormat="1" x14ac:dyDescent="0.3">
      <c r="A106" s="145" t="s">
        <v>365</v>
      </c>
      <c r="B106" s="145" t="s">
        <v>241</v>
      </c>
      <c r="C106" s="85">
        <v>0</v>
      </c>
      <c r="D106" s="85"/>
      <c r="E106" s="85"/>
      <c r="F106" s="145">
        <v>0</v>
      </c>
      <c r="G106" s="85"/>
    </row>
    <row r="107" spans="1:7" x14ac:dyDescent="0.3">
      <c r="A107" s="143" t="s">
        <v>366</v>
      </c>
      <c r="B107" s="143" t="s">
        <v>247</v>
      </c>
      <c r="C107" s="81">
        <f t="shared" ref="C107" si="0">SUM(C108:C113)</f>
        <v>0</v>
      </c>
      <c r="D107" s="81"/>
      <c r="E107" s="81"/>
      <c r="F107" s="143">
        <v>0</v>
      </c>
      <c r="G107" s="81"/>
    </row>
    <row r="108" spans="1:7" s="44" customFormat="1" x14ac:dyDescent="0.3">
      <c r="A108" s="145" t="s">
        <v>367</v>
      </c>
      <c r="B108" s="145" t="s">
        <v>243</v>
      </c>
      <c r="C108" s="85">
        <v>0</v>
      </c>
      <c r="D108" s="85"/>
      <c r="E108" s="85"/>
      <c r="F108" s="145">
        <v>0</v>
      </c>
      <c r="G108" s="85"/>
    </row>
    <row r="109" spans="1:7" s="44" customFormat="1" x14ac:dyDescent="0.3">
      <c r="A109" s="145" t="s">
        <v>368</v>
      </c>
      <c r="B109" s="145" t="s">
        <v>244</v>
      </c>
      <c r="C109" s="85">
        <v>0</v>
      </c>
      <c r="D109" s="85"/>
      <c r="E109" s="85"/>
      <c r="F109" s="145">
        <v>0</v>
      </c>
      <c r="G109" s="85"/>
    </row>
    <row r="110" spans="1:7" s="44" customFormat="1" x14ac:dyDescent="0.3">
      <c r="A110" s="145" t="s">
        <v>369</v>
      </c>
      <c r="B110" s="145" t="s">
        <v>245</v>
      </c>
      <c r="C110" s="85">
        <v>0</v>
      </c>
      <c r="D110" s="85"/>
      <c r="E110" s="85"/>
      <c r="F110" s="145">
        <v>0</v>
      </c>
      <c r="G110" s="85"/>
    </row>
    <row r="111" spans="1:7" s="44" customFormat="1" x14ac:dyDescent="0.3">
      <c r="A111" s="145" t="s">
        <v>370</v>
      </c>
      <c r="B111" s="145" t="s">
        <v>246</v>
      </c>
      <c r="C111" s="85">
        <v>0</v>
      </c>
      <c r="D111" s="85"/>
      <c r="E111" s="85"/>
      <c r="F111" s="145">
        <v>0</v>
      </c>
      <c r="G111" s="85"/>
    </row>
    <row r="112" spans="1:7" s="44" customFormat="1" x14ac:dyDescent="0.3">
      <c r="A112" s="145" t="s">
        <v>371</v>
      </c>
      <c r="B112" s="145" t="s">
        <v>372</v>
      </c>
      <c r="C112" s="85">
        <v>0</v>
      </c>
      <c r="D112" s="85"/>
      <c r="E112" s="85"/>
      <c r="F112" s="145">
        <v>0</v>
      </c>
      <c r="G112" s="85"/>
    </row>
    <row r="113" spans="1:7" s="44" customFormat="1" x14ac:dyDescent="0.3">
      <c r="A113" s="145" t="s">
        <v>374</v>
      </c>
      <c r="B113" s="145" t="s">
        <v>373</v>
      </c>
      <c r="C113" s="85">
        <v>0</v>
      </c>
      <c r="D113" s="85"/>
      <c r="E113" s="85"/>
      <c r="F113" s="145">
        <v>0</v>
      </c>
      <c r="G113" s="85"/>
    </row>
    <row r="114" spans="1:7" x14ac:dyDescent="0.3">
      <c r="A114" s="143" t="s">
        <v>375</v>
      </c>
      <c r="B114" s="143" t="s">
        <v>248</v>
      </c>
      <c r="C114" s="81">
        <v>0</v>
      </c>
      <c r="D114" s="81"/>
      <c r="E114" s="81"/>
      <c r="F114" s="143">
        <v>0</v>
      </c>
      <c r="G114" s="81"/>
    </row>
    <row r="115" spans="1:7" x14ac:dyDescent="0.3">
      <c r="A115" s="143" t="s">
        <v>376</v>
      </c>
      <c r="B115" s="143" t="s">
        <v>249</v>
      </c>
      <c r="C115" s="81">
        <v>915935</v>
      </c>
      <c r="D115" s="81">
        <v>2027922</v>
      </c>
      <c r="E115" s="81">
        <v>1096665</v>
      </c>
      <c r="F115" s="143">
        <v>0</v>
      </c>
      <c r="G115" s="81">
        <v>1096665</v>
      </c>
    </row>
    <row r="116" spans="1:7" x14ac:dyDescent="0.3">
      <c r="A116" s="143" t="s">
        <v>377</v>
      </c>
      <c r="B116" s="143" t="s">
        <v>250</v>
      </c>
      <c r="C116" s="81">
        <v>0</v>
      </c>
      <c r="D116" s="81"/>
      <c r="E116" s="81"/>
      <c r="F116" s="143">
        <v>0</v>
      </c>
      <c r="G116" s="81"/>
    </row>
    <row r="117" spans="1:7" x14ac:dyDescent="0.3">
      <c r="A117" s="143" t="s">
        <v>378</v>
      </c>
      <c r="B117" s="143" t="s">
        <v>251</v>
      </c>
      <c r="C117" s="81">
        <v>0</v>
      </c>
      <c r="D117" s="81"/>
      <c r="E117" s="81"/>
      <c r="F117" s="143">
        <v>0</v>
      </c>
      <c r="G117" s="81"/>
    </row>
    <row r="118" spans="1:7" x14ac:dyDescent="0.3">
      <c r="A118" s="143" t="s">
        <v>379</v>
      </c>
      <c r="B118" s="143" t="s">
        <v>252</v>
      </c>
      <c r="C118" s="81">
        <v>0</v>
      </c>
      <c r="D118" s="81"/>
      <c r="E118" s="81"/>
      <c r="F118" s="143">
        <v>0</v>
      </c>
      <c r="G118" s="81"/>
    </row>
    <row r="119" spans="1:7" x14ac:dyDescent="0.3">
      <c r="A119" s="143" t="s">
        <v>380</v>
      </c>
      <c r="B119" s="143" t="s">
        <v>253</v>
      </c>
      <c r="C119" s="81">
        <v>0</v>
      </c>
      <c r="D119" s="81"/>
      <c r="E119" s="81"/>
      <c r="F119" s="143">
        <v>0</v>
      </c>
      <c r="G119" s="81"/>
    </row>
    <row r="120" spans="1:7" x14ac:dyDescent="0.3">
      <c r="A120" s="143" t="s">
        <v>381</v>
      </c>
      <c r="B120" s="143" t="s">
        <v>382</v>
      </c>
      <c r="C120" s="81">
        <f t="shared" ref="C120" si="1">SUM(C121:C122)</f>
        <v>0</v>
      </c>
      <c r="D120" s="81"/>
      <c r="E120" s="81"/>
      <c r="F120" s="143">
        <v>0</v>
      </c>
      <c r="G120" s="81"/>
    </row>
    <row r="121" spans="1:7" s="44" customFormat="1" x14ac:dyDescent="0.3">
      <c r="A121" s="145" t="s">
        <v>383</v>
      </c>
      <c r="B121" s="145" t="s">
        <v>243</v>
      </c>
      <c r="C121" s="85">
        <v>0</v>
      </c>
      <c r="D121" s="85"/>
      <c r="E121" s="85"/>
      <c r="F121" s="145">
        <v>0</v>
      </c>
      <c r="G121" s="85"/>
    </row>
    <row r="122" spans="1:7" s="44" customFormat="1" x14ac:dyDescent="0.3">
      <c r="A122" s="145" t="s">
        <v>384</v>
      </c>
      <c r="B122" s="145" t="s">
        <v>244</v>
      </c>
      <c r="C122" s="85">
        <v>0</v>
      </c>
      <c r="D122" s="85"/>
      <c r="E122" s="85"/>
      <c r="F122" s="145">
        <v>0</v>
      </c>
      <c r="G122" s="85"/>
    </row>
    <row r="123" spans="1:7" s="35" customFormat="1" x14ac:dyDescent="0.3">
      <c r="A123" s="147" t="s">
        <v>361</v>
      </c>
      <c r="B123" s="147" t="s">
        <v>242</v>
      </c>
      <c r="C123" s="83">
        <f>C103+C107+C114+C115+C116+C117+C118+C119</f>
        <v>915935</v>
      </c>
      <c r="D123" s="83">
        <f>SUM(D115)</f>
        <v>2027922</v>
      </c>
      <c r="E123" s="83">
        <f>SUM(E103:E122)</f>
        <v>1096665</v>
      </c>
      <c r="F123" s="147">
        <v>0</v>
      </c>
      <c r="G123" s="83">
        <f>SUM(G103:G122)</f>
        <v>1096665</v>
      </c>
    </row>
    <row r="124" spans="1:7" x14ac:dyDescent="0.3">
      <c r="A124" s="143" t="s">
        <v>385</v>
      </c>
      <c r="B124" s="143" t="s">
        <v>254</v>
      </c>
      <c r="C124" s="81">
        <v>0</v>
      </c>
      <c r="D124" s="81"/>
      <c r="E124" s="81"/>
      <c r="F124" s="143">
        <v>0</v>
      </c>
      <c r="G124" s="81"/>
    </row>
    <row r="125" spans="1:7" x14ac:dyDescent="0.3">
      <c r="A125" s="143" t="s">
        <v>386</v>
      </c>
      <c r="B125" s="143" t="s">
        <v>255</v>
      </c>
      <c r="C125" s="81">
        <v>0</v>
      </c>
      <c r="D125" s="81"/>
      <c r="E125" s="81"/>
      <c r="F125" s="143">
        <v>0</v>
      </c>
      <c r="G125" s="81"/>
    </row>
    <row r="126" spans="1:7" x14ac:dyDescent="0.3">
      <c r="A126" s="143" t="s">
        <v>388</v>
      </c>
      <c r="B126" s="143" t="s">
        <v>387</v>
      </c>
      <c r="C126" s="81">
        <v>0</v>
      </c>
      <c r="D126" s="81"/>
      <c r="E126" s="81"/>
      <c r="F126" s="143">
        <v>0</v>
      </c>
      <c r="G126" s="81"/>
    </row>
    <row r="127" spans="1:7" s="35" customFormat="1" x14ac:dyDescent="0.3">
      <c r="A127" s="147" t="s">
        <v>389</v>
      </c>
      <c r="B127" s="147" t="s">
        <v>256</v>
      </c>
      <c r="C127" s="83">
        <f>C123+C124+C125</f>
        <v>915935</v>
      </c>
      <c r="D127" s="83">
        <f>D123+D124+D125</f>
        <v>2027922</v>
      </c>
      <c r="E127" s="83">
        <f>SUM(E123:E126)</f>
        <v>1096665</v>
      </c>
      <c r="F127" s="147">
        <v>0</v>
      </c>
      <c r="G127" s="83">
        <f>SUM(G123:G126)</f>
        <v>1096665</v>
      </c>
    </row>
    <row r="128" spans="1:7" ht="17.399999999999999" x14ac:dyDescent="0.3">
      <c r="A128" s="157" t="s">
        <v>293</v>
      </c>
      <c r="B128" s="157" t="s">
        <v>257</v>
      </c>
      <c r="C128" s="146">
        <f>SUM(C127,C102)</f>
        <v>85663364</v>
      </c>
      <c r="D128" s="146">
        <f>SUM(D127,D102)</f>
        <v>124250254</v>
      </c>
      <c r="E128" s="146">
        <f>SUM(E127,E102)</f>
        <v>124673979</v>
      </c>
      <c r="F128" s="143">
        <v>0</v>
      </c>
      <c r="G128" s="146">
        <f>SUM(G127,G102)</f>
        <v>124673979</v>
      </c>
    </row>
  </sheetData>
  <mergeCells count="3">
    <mergeCell ref="A1:E1"/>
    <mergeCell ref="A2:E2"/>
    <mergeCell ref="A3:E3"/>
  </mergeCells>
  <phoneticPr fontId="6" type="noConversion"/>
  <hyperlinks>
    <hyperlink ref="A41" r:id="rId1" location="sup194" display="http://www.opten.hu/loadpage.php - sup194" xr:uid="{00000000-0004-0000-0100-000000000000}"/>
    <hyperlink ref="A46" r:id="rId2" location="sup195" display="http://www.opten.hu/loadpage.php - sup195" xr:uid="{00000000-0004-0000-0100-000001000000}"/>
    <hyperlink ref="A54" r:id="rId3" location="sup203" display="http://www.opten.hu/loadpage.php?dest=OISZ&amp;twhich=214774&amp;srcid=ol4366 - sup203" xr:uid="{00000000-0004-0000-0100-000002000000}"/>
  </hyperlinks>
  <printOptions horizontalCentered="1"/>
  <pageMargins left="0" right="0" top="0.59055118110236227" bottom="0.59055118110236227" header="0.31496062992125984" footer="0.31496062992125984"/>
  <pageSetup paperSize="9" scale="68" orientation="landscape" r:id="rId4"/>
  <headerFooter>
    <oddFooter>&amp;C-&amp;P-</oddFooter>
  </headerFooter>
  <rowBreaks count="2" manualBreakCount="2">
    <brk id="44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N105"/>
  <sheetViews>
    <sheetView topLeftCell="A91" workbookViewId="0">
      <selection activeCell="C105" sqref="C105"/>
    </sheetView>
  </sheetViews>
  <sheetFormatPr defaultColWidth="9.109375" defaultRowHeight="15.6" x14ac:dyDescent="0.3"/>
  <cols>
    <col min="1" max="1" width="84.33203125" style="34" customWidth="1"/>
    <col min="2" max="2" width="9.6640625" style="34" bestFit="1" customWidth="1"/>
    <col min="3" max="3" width="15.44140625" style="38" bestFit="1" customWidth="1"/>
    <col min="4" max="4" width="17" style="34" bestFit="1" customWidth="1"/>
    <col min="5" max="5" width="24.33203125" style="46" bestFit="1" customWidth="1"/>
    <col min="6" max="6" width="14" style="34" customWidth="1"/>
    <col min="7" max="7" width="17" style="34" bestFit="1" customWidth="1"/>
    <col min="8" max="16384" width="9.109375" style="34"/>
  </cols>
  <sheetData>
    <row r="1" spans="1:248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  <c r="F1" s="238" t="s">
        <v>660</v>
      </c>
    </row>
    <row r="2" spans="1:248" x14ac:dyDescent="0.3">
      <c r="A2" s="239" t="s">
        <v>34</v>
      </c>
      <c r="B2" s="239"/>
      <c r="C2" s="239"/>
      <c r="D2" s="239"/>
      <c r="E2" s="239"/>
    </row>
    <row r="3" spans="1:248" x14ac:dyDescent="0.3">
      <c r="A3" s="239" t="s">
        <v>54</v>
      </c>
      <c r="B3" s="239"/>
      <c r="C3" s="239"/>
      <c r="D3" s="239"/>
      <c r="E3" s="239"/>
      <c r="F3" s="239"/>
    </row>
    <row r="4" spans="1:248" x14ac:dyDescent="0.3">
      <c r="A4" s="30"/>
      <c r="B4" s="30"/>
      <c r="C4" s="9" t="s">
        <v>166</v>
      </c>
      <c r="D4" s="9"/>
      <c r="E4" s="11"/>
    </row>
    <row r="5" spans="1:248" x14ac:dyDescent="0.3">
      <c r="C5" s="36"/>
      <c r="E5" s="40"/>
      <c r="G5" s="35" t="s">
        <v>554</v>
      </c>
    </row>
    <row r="6" spans="1:248" ht="78" x14ac:dyDescent="0.3">
      <c r="A6" s="67" t="str">
        <f>+'kiadás-bevétel'!A4</f>
        <v>Megnevezés</v>
      </c>
      <c r="B6" s="67" t="str">
        <f>+'kiadás-bevétel'!B4</f>
        <v>Rovat-kód</v>
      </c>
      <c r="C6" s="66" t="s">
        <v>649</v>
      </c>
      <c r="D6" s="66" t="s">
        <v>650</v>
      </c>
      <c r="E6" s="66" t="s">
        <v>648</v>
      </c>
      <c r="F6" s="66" t="s">
        <v>645</v>
      </c>
      <c r="G6" s="66" t="s">
        <v>644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</row>
    <row r="7" spans="1:248" x14ac:dyDescent="0.3">
      <c r="A7" s="143" t="s">
        <v>531</v>
      </c>
      <c r="B7" s="143" t="s">
        <v>390</v>
      </c>
      <c r="C7" s="81">
        <f>+'5.közp.tám.'!C7</f>
        <v>14775363</v>
      </c>
      <c r="D7" s="81">
        <v>14932107</v>
      </c>
      <c r="E7" s="233">
        <v>17819628</v>
      </c>
      <c r="F7" s="143">
        <v>0</v>
      </c>
      <c r="G7" s="81">
        <v>17819628</v>
      </c>
    </row>
    <row r="8" spans="1:248" x14ac:dyDescent="0.3">
      <c r="A8" s="143" t="s">
        <v>532</v>
      </c>
      <c r="B8" s="143" t="s">
        <v>391</v>
      </c>
      <c r="C8" s="81">
        <f>+'5.közp.tám.'!C19</f>
        <v>0</v>
      </c>
      <c r="D8" s="81"/>
      <c r="E8" s="81"/>
      <c r="F8" s="143">
        <v>0</v>
      </c>
      <c r="G8" s="81"/>
    </row>
    <row r="9" spans="1:248" x14ac:dyDescent="0.3">
      <c r="A9" s="143" t="s">
        <v>533</v>
      </c>
      <c r="B9" s="143" t="s">
        <v>392</v>
      </c>
      <c r="C9" s="81">
        <f>+'5.közp.tám.'!C20</f>
        <v>6338000</v>
      </c>
      <c r="D9" s="81">
        <v>7620559</v>
      </c>
      <c r="E9" s="81">
        <v>7797000</v>
      </c>
      <c r="F9" s="143">
        <v>0</v>
      </c>
      <c r="G9" s="81">
        <v>7797000</v>
      </c>
    </row>
    <row r="10" spans="1:248" x14ac:dyDescent="0.3">
      <c r="A10" s="143" t="s">
        <v>534</v>
      </c>
      <c r="B10" s="143" t="s">
        <v>393</v>
      </c>
      <c r="C10" s="81">
        <f>+'5.közp.tám.'!C23</f>
        <v>1800000</v>
      </c>
      <c r="D10" s="81">
        <v>1800000</v>
      </c>
      <c r="E10" s="81">
        <v>1800000</v>
      </c>
      <c r="F10" s="143">
        <v>0</v>
      </c>
      <c r="G10" s="81">
        <v>1800000</v>
      </c>
    </row>
    <row r="11" spans="1:248" x14ac:dyDescent="0.3">
      <c r="A11" s="143" t="s">
        <v>423</v>
      </c>
      <c r="B11" s="143" t="s">
        <v>394</v>
      </c>
      <c r="C11" s="81">
        <f>+'5.közp.tám.'!C25</f>
        <v>0</v>
      </c>
      <c r="D11" s="81">
        <v>6233760</v>
      </c>
      <c r="E11" s="81"/>
      <c r="F11" s="143">
        <v>0</v>
      </c>
      <c r="G11" s="81"/>
    </row>
    <row r="12" spans="1:248" x14ac:dyDescent="0.3">
      <c r="A12" s="143" t="s">
        <v>424</v>
      </c>
      <c r="B12" s="143" t="s">
        <v>395</v>
      </c>
      <c r="C12" s="81">
        <f>+'5.közp.tám.'!C26</f>
        <v>0</v>
      </c>
      <c r="D12" s="81"/>
      <c r="E12" s="81"/>
      <c r="F12" s="143">
        <v>0</v>
      </c>
      <c r="G12" s="81"/>
    </row>
    <row r="13" spans="1:248" x14ac:dyDescent="0.3">
      <c r="A13" s="147" t="s">
        <v>422</v>
      </c>
      <c r="B13" s="147" t="s">
        <v>396</v>
      </c>
      <c r="C13" s="144">
        <f>SUM(C7:C12)</f>
        <v>22913363</v>
      </c>
      <c r="D13" s="144">
        <f>SUM(D7:D12)</f>
        <v>30586426</v>
      </c>
      <c r="E13" s="144">
        <f>SUM(E7:E12)</f>
        <v>27416628</v>
      </c>
      <c r="F13" s="143">
        <v>0</v>
      </c>
      <c r="G13" s="144">
        <f>SUM(G7:G12)</f>
        <v>27416628</v>
      </c>
    </row>
    <row r="14" spans="1:248" x14ac:dyDescent="0.3">
      <c r="A14" s="143" t="s">
        <v>154</v>
      </c>
      <c r="B14" s="143" t="s">
        <v>124</v>
      </c>
      <c r="C14" s="81">
        <f>+'4.műk.c.tám.'!C7</f>
        <v>0</v>
      </c>
      <c r="D14" s="81"/>
      <c r="E14" s="81"/>
      <c r="F14" s="143">
        <v>0</v>
      </c>
      <c r="G14" s="81"/>
    </row>
    <row r="15" spans="1:248" x14ac:dyDescent="0.3">
      <c r="A15" s="143" t="s">
        <v>425</v>
      </c>
      <c r="B15" s="143" t="s">
        <v>121</v>
      </c>
      <c r="C15" s="81">
        <f>+'4.műk.c.tám.'!C8</f>
        <v>0</v>
      </c>
      <c r="D15" s="81"/>
      <c r="E15" s="81"/>
      <c r="F15" s="143">
        <v>0</v>
      </c>
      <c r="G15" s="81"/>
    </row>
    <row r="16" spans="1:248" x14ac:dyDescent="0.3">
      <c r="A16" s="143" t="s">
        <v>426</v>
      </c>
      <c r="B16" s="143" t="s">
        <v>122</v>
      </c>
      <c r="C16" s="81">
        <f>+'4.műk.c.tám.'!C9</f>
        <v>0</v>
      </c>
      <c r="D16" s="81"/>
      <c r="E16" s="81"/>
      <c r="F16" s="143">
        <v>0</v>
      </c>
      <c r="G16" s="81"/>
    </row>
    <row r="17" spans="1:7" x14ac:dyDescent="0.3">
      <c r="A17" s="143" t="s">
        <v>427</v>
      </c>
      <c r="B17" s="143" t="s">
        <v>123</v>
      </c>
      <c r="C17" s="81">
        <f>+'4.műk.c.tám.'!C10</f>
        <v>0</v>
      </c>
      <c r="D17" s="81"/>
      <c r="E17" s="81"/>
      <c r="F17" s="143">
        <v>0</v>
      </c>
      <c r="G17" s="81"/>
    </row>
    <row r="18" spans="1:7" x14ac:dyDescent="0.3">
      <c r="A18" s="143" t="s">
        <v>155</v>
      </c>
      <c r="B18" s="143" t="s">
        <v>35</v>
      </c>
      <c r="C18" s="81">
        <v>0</v>
      </c>
      <c r="D18" s="81">
        <v>2430410</v>
      </c>
      <c r="E18" s="81"/>
      <c r="F18" s="143">
        <v>0</v>
      </c>
      <c r="G18" s="81"/>
    </row>
    <row r="19" spans="1:7" x14ac:dyDescent="0.3">
      <c r="A19" s="147" t="s">
        <v>294</v>
      </c>
      <c r="B19" s="147" t="s">
        <v>282</v>
      </c>
      <c r="C19" s="83">
        <f>SUM(C13:C18)</f>
        <v>22913363</v>
      </c>
      <c r="D19" s="83">
        <f>SUM(D13:D18)</f>
        <v>33016836</v>
      </c>
      <c r="E19" s="83">
        <f>SUM(E13)</f>
        <v>27416628</v>
      </c>
      <c r="F19" s="143">
        <v>0</v>
      </c>
      <c r="G19" s="83">
        <f>SUM(G13)</f>
        <v>27416628</v>
      </c>
    </row>
    <row r="20" spans="1:7" x14ac:dyDescent="0.3">
      <c r="A20" s="143" t="s">
        <v>157</v>
      </c>
      <c r="B20" s="143" t="s">
        <v>156</v>
      </c>
      <c r="C20" s="81">
        <f>+'6.felhalm.bev'!C7</f>
        <v>0</v>
      </c>
      <c r="D20" s="81">
        <v>17161487</v>
      </c>
      <c r="E20" s="81"/>
      <c r="F20" s="143">
        <v>0</v>
      </c>
      <c r="G20" s="81"/>
    </row>
    <row r="21" spans="1:7" x14ac:dyDescent="0.3">
      <c r="A21" s="143" t="s">
        <v>428</v>
      </c>
      <c r="B21" s="143" t="s">
        <v>158</v>
      </c>
      <c r="C21" s="81">
        <f>+'6.felhalm.bev'!C8</f>
        <v>0</v>
      </c>
      <c r="D21" s="81"/>
      <c r="E21" s="81"/>
      <c r="F21" s="143">
        <v>0</v>
      </c>
      <c r="G21" s="81"/>
    </row>
    <row r="22" spans="1:7" x14ac:dyDescent="0.3">
      <c r="A22" s="143" t="s">
        <v>429</v>
      </c>
      <c r="B22" s="143" t="s">
        <v>159</v>
      </c>
      <c r="C22" s="81">
        <f>+'6.felhalm.bev'!C9</f>
        <v>0</v>
      </c>
      <c r="D22" s="81"/>
      <c r="E22" s="81"/>
      <c r="F22" s="143">
        <v>0</v>
      </c>
      <c r="G22" s="81"/>
    </row>
    <row r="23" spans="1:7" x14ac:dyDescent="0.3">
      <c r="A23" s="143" t="s">
        <v>430</v>
      </c>
      <c r="B23" s="143" t="s">
        <v>160</v>
      </c>
      <c r="C23" s="81">
        <f>+'6.felhalm.bev'!C8</f>
        <v>0</v>
      </c>
      <c r="D23" s="81"/>
      <c r="E23" s="81"/>
      <c r="F23" s="143">
        <v>0</v>
      </c>
      <c r="G23" s="81"/>
    </row>
    <row r="24" spans="1:7" x14ac:dyDescent="0.3">
      <c r="A24" s="143" t="s">
        <v>431</v>
      </c>
      <c r="B24" s="143" t="s">
        <v>161</v>
      </c>
      <c r="C24" s="81">
        <f>+'6.felhalm.bev'!C9</f>
        <v>0</v>
      </c>
      <c r="D24" s="81">
        <v>9720073</v>
      </c>
      <c r="E24" s="81">
        <v>6240463</v>
      </c>
      <c r="F24" s="143">
        <v>0</v>
      </c>
      <c r="G24" s="81">
        <v>6240463</v>
      </c>
    </row>
    <row r="25" spans="1:7" x14ac:dyDescent="0.3">
      <c r="A25" s="147" t="s">
        <v>104</v>
      </c>
      <c r="B25" s="147" t="s">
        <v>73</v>
      </c>
      <c r="C25" s="83">
        <f>SUM(C20:C24)</f>
        <v>0</v>
      </c>
      <c r="D25" s="83">
        <f>SUM(D20:D24)</f>
        <v>26881560</v>
      </c>
      <c r="E25" s="83">
        <f>SUM(E24)</f>
        <v>6240463</v>
      </c>
      <c r="F25" s="143">
        <v>0</v>
      </c>
      <c r="G25" s="83">
        <f>SUM(G24)</f>
        <v>6240463</v>
      </c>
    </row>
    <row r="26" spans="1:7" x14ac:dyDescent="0.3">
      <c r="A26" s="143" t="s">
        <v>36</v>
      </c>
      <c r="B26" s="143" t="s">
        <v>37</v>
      </c>
      <c r="C26" s="81">
        <f>+'3.adó'!C7</f>
        <v>0</v>
      </c>
      <c r="D26" s="81"/>
      <c r="E26" s="81"/>
      <c r="F26" s="143">
        <v>0</v>
      </c>
      <c r="G26" s="81"/>
    </row>
    <row r="27" spans="1:7" s="46" customFormat="1" x14ac:dyDescent="0.3">
      <c r="A27" s="143" t="s">
        <v>432</v>
      </c>
      <c r="B27" s="143" t="s">
        <v>433</v>
      </c>
      <c r="C27" s="81"/>
      <c r="D27" s="81"/>
      <c r="E27" s="81"/>
      <c r="F27" s="143">
        <v>0</v>
      </c>
      <c r="G27" s="81"/>
    </row>
    <row r="28" spans="1:7" s="46" customFormat="1" x14ac:dyDescent="0.3">
      <c r="A28" s="143" t="s">
        <v>435</v>
      </c>
      <c r="B28" s="143" t="s">
        <v>434</v>
      </c>
      <c r="C28" s="81"/>
      <c r="D28" s="81"/>
      <c r="E28" s="81"/>
      <c r="F28" s="143">
        <v>0</v>
      </c>
      <c r="G28" s="81"/>
    </row>
    <row r="29" spans="1:7" x14ac:dyDescent="0.3">
      <c r="A29" s="143" t="s">
        <v>436</v>
      </c>
      <c r="B29" s="143" t="s">
        <v>38</v>
      </c>
      <c r="C29" s="81">
        <f>+'3.adó'!C8</f>
        <v>0</v>
      </c>
      <c r="D29" s="81"/>
      <c r="E29" s="81"/>
      <c r="F29" s="143">
        <v>0</v>
      </c>
      <c r="G29" s="81"/>
    </row>
    <row r="30" spans="1:7" x14ac:dyDescent="0.3">
      <c r="A30" s="143" t="s">
        <v>39</v>
      </c>
      <c r="B30" s="143" t="s">
        <v>40</v>
      </c>
      <c r="C30" s="81">
        <f>+'3.adó'!C9</f>
        <v>0</v>
      </c>
      <c r="D30" s="81"/>
      <c r="E30" s="81"/>
      <c r="F30" s="143">
        <v>0</v>
      </c>
      <c r="G30" s="81"/>
    </row>
    <row r="31" spans="1:7" x14ac:dyDescent="0.3">
      <c r="A31" s="143" t="s">
        <v>437</v>
      </c>
      <c r="B31" s="143" t="s">
        <v>41</v>
      </c>
      <c r="C31" s="81">
        <f>+'3.adó'!C10</f>
        <v>16500000</v>
      </c>
      <c r="D31" s="81">
        <v>16500000</v>
      </c>
      <c r="E31" s="81">
        <v>17000000</v>
      </c>
      <c r="F31" s="143">
        <v>0</v>
      </c>
      <c r="G31" s="81">
        <v>17000000</v>
      </c>
    </row>
    <row r="32" spans="1:7" x14ac:dyDescent="0.3">
      <c r="A32" s="143" t="s">
        <v>50</v>
      </c>
      <c r="B32" s="143" t="s">
        <v>51</v>
      </c>
      <c r="C32" s="81">
        <f t="shared" ref="C32:D32" si="0">SUM(C33:C37)</f>
        <v>8650000</v>
      </c>
      <c r="D32" s="81">
        <f t="shared" si="0"/>
        <v>10150000</v>
      </c>
      <c r="E32" s="81">
        <v>7000000</v>
      </c>
      <c r="F32" s="143">
        <v>0</v>
      </c>
      <c r="G32" s="81">
        <v>7000000</v>
      </c>
    </row>
    <row r="33" spans="1:7" x14ac:dyDescent="0.3">
      <c r="A33" s="143" t="s">
        <v>438</v>
      </c>
      <c r="B33" s="143" t="s">
        <v>42</v>
      </c>
      <c r="C33" s="81">
        <f>+'3.adó'!C13</f>
        <v>5500000</v>
      </c>
      <c r="D33" s="81">
        <v>7000000</v>
      </c>
      <c r="E33" s="81"/>
      <c r="F33" s="143">
        <v>0</v>
      </c>
      <c r="G33" s="81"/>
    </row>
    <row r="34" spans="1:7" x14ac:dyDescent="0.3">
      <c r="A34" s="143" t="s">
        <v>43</v>
      </c>
      <c r="B34" s="143" t="s">
        <v>44</v>
      </c>
      <c r="C34" s="81">
        <f>+'3.adó'!C15</f>
        <v>0</v>
      </c>
      <c r="D34" s="81"/>
      <c r="E34" s="81"/>
      <c r="F34" s="143">
        <v>0</v>
      </c>
      <c r="G34" s="81"/>
    </row>
    <row r="35" spans="1:7" x14ac:dyDescent="0.3">
      <c r="A35" s="143" t="s">
        <v>45</v>
      </c>
      <c r="B35" s="143" t="s">
        <v>46</v>
      </c>
      <c r="C35" s="81">
        <f>+'3.adó'!C16</f>
        <v>0</v>
      </c>
      <c r="D35" s="81"/>
      <c r="E35" s="81"/>
      <c r="F35" s="143">
        <v>0</v>
      </c>
      <c r="G35" s="81"/>
    </row>
    <row r="36" spans="1:7" x14ac:dyDescent="0.3">
      <c r="A36" s="143" t="s">
        <v>439</v>
      </c>
      <c r="B36" s="143" t="s">
        <v>47</v>
      </c>
      <c r="C36" s="81">
        <f>+'3.adó'!C17</f>
        <v>1950000</v>
      </c>
      <c r="D36" s="81">
        <v>1950000</v>
      </c>
      <c r="E36" s="81">
        <v>2000000</v>
      </c>
      <c r="F36" s="143">
        <v>0</v>
      </c>
      <c r="G36" s="81">
        <v>2000000</v>
      </c>
    </row>
    <row r="37" spans="1:7" x14ac:dyDescent="0.3">
      <c r="A37" s="143" t="s">
        <v>48</v>
      </c>
      <c r="B37" s="143" t="s">
        <v>49</v>
      </c>
      <c r="C37" s="81">
        <f>+'3.adó'!C18</f>
        <v>1200000</v>
      </c>
      <c r="D37" s="81">
        <v>1200000</v>
      </c>
      <c r="E37" s="81">
        <v>500000</v>
      </c>
      <c r="F37" s="143">
        <v>0</v>
      </c>
      <c r="G37" s="81">
        <v>500000</v>
      </c>
    </row>
    <row r="38" spans="1:7" x14ac:dyDescent="0.3">
      <c r="A38" s="143" t="s">
        <v>440</v>
      </c>
      <c r="B38" s="143" t="s">
        <v>52</v>
      </c>
      <c r="C38" s="81">
        <f>+'3.adó'!C20</f>
        <v>0</v>
      </c>
      <c r="D38" s="81">
        <v>779313</v>
      </c>
      <c r="E38" s="81"/>
      <c r="F38" s="143">
        <v>0</v>
      </c>
      <c r="G38" s="81"/>
    </row>
    <row r="39" spans="1:7" x14ac:dyDescent="0.3">
      <c r="A39" s="147" t="s">
        <v>103</v>
      </c>
      <c r="B39" s="147" t="s">
        <v>283</v>
      </c>
      <c r="C39" s="83">
        <f t="shared" ref="C39:D39" si="1">C26+C29+C30+C31+C32+C38</f>
        <v>25150000</v>
      </c>
      <c r="D39" s="83">
        <f t="shared" si="1"/>
        <v>27429313</v>
      </c>
      <c r="E39" s="83">
        <f>SUM(E31:E37)</f>
        <v>26500000</v>
      </c>
      <c r="F39" s="143">
        <v>0</v>
      </c>
      <c r="G39" s="83">
        <f>SUM(G31:G37)</f>
        <v>26500000</v>
      </c>
    </row>
    <row r="40" spans="1:7" x14ac:dyDescent="0.3">
      <c r="A40" s="143" t="s">
        <v>441</v>
      </c>
      <c r="B40" s="143" t="s">
        <v>131</v>
      </c>
      <c r="C40" s="81">
        <f>+'4.műk.c.tám.'!C14</f>
        <v>0</v>
      </c>
      <c r="D40" s="81"/>
      <c r="E40" s="81"/>
      <c r="F40" s="143">
        <v>0</v>
      </c>
      <c r="G40" s="81"/>
    </row>
    <row r="41" spans="1:7" x14ac:dyDescent="0.3">
      <c r="A41" s="143" t="s">
        <v>141</v>
      </c>
      <c r="B41" s="143" t="s">
        <v>132</v>
      </c>
      <c r="C41" s="81">
        <f>+'4.műk.c.tám.'!C15</f>
        <v>0</v>
      </c>
      <c r="D41" s="81">
        <v>280800</v>
      </c>
      <c r="E41" s="81">
        <v>400000</v>
      </c>
      <c r="F41" s="143">
        <v>0</v>
      </c>
      <c r="G41" s="81">
        <v>400000</v>
      </c>
    </row>
    <row r="42" spans="1:7" x14ac:dyDescent="0.3">
      <c r="A42" s="143" t="s">
        <v>142</v>
      </c>
      <c r="B42" s="143" t="s">
        <v>133</v>
      </c>
      <c r="C42" s="81">
        <f>+'4.műk.c.tám.'!C16</f>
        <v>0</v>
      </c>
      <c r="D42" s="81"/>
      <c r="E42" s="81"/>
      <c r="F42" s="143">
        <v>0</v>
      </c>
      <c r="G42" s="81"/>
    </row>
    <row r="43" spans="1:7" x14ac:dyDescent="0.3">
      <c r="A43" s="143" t="s">
        <v>163</v>
      </c>
      <c r="B43" s="143" t="s">
        <v>134</v>
      </c>
      <c r="C43" s="81">
        <f>+'4.műk.c.tám.'!C17</f>
        <v>0</v>
      </c>
      <c r="D43" s="81">
        <v>1372932</v>
      </c>
      <c r="E43" s="81">
        <v>1080000</v>
      </c>
      <c r="F43" s="143">
        <v>0</v>
      </c>
      <c r="G43" s="81">
        <v>1080000</v>
      </c>
    </row>
    <row r="44" spans="1:7" x14ac:dyDescent="0.3">
      <c r="A44" s="143" t="s">
        <v>143</v>
      </c>
      <c r="B44" s="143" t="s">
        <v>135</v>
      </c>
      <c r="C44" s="81">
        <f>+'4.műk.c.tám.'!C18</f>
        <v>0</v>
      </c>
      <c r="D44" s="81"/>
      <c r="E44" s="81"/>
      <c r="F44" s="143">
        <v>0</v>
      </c>
      <c r="G44" s="81"/>
    </row>
    <row r="45" spans="1:7" x14ac:dyDescent="0.3">
      <c r="A45" s="143" t="s">
        <v>144</v>
      </c>
      <c r="B45" s="143" t="s">
        <v>136</v>
      </c>
      <c r="C45" s="81">
        <f>+'4.műk.c.tám.'!C19</f>
        <v>0</v>
      </c>
      <c r="D45" s="81"/>
      <c r="E45" s="81"/>
      <c r="F45" s="143">
        <v>0</v>
      </c>
      <c r="G45" s="81"/>
    </row>
    <row r="46" spans="1:7" x14ac:dyDescent="0.3">
      <c r="A46" s="143" t="s">
        <v>145</v>
      </c>
      <c r="B46" s="143" t="s">
        <v>137</v>
      </c>
      <c r="C46" s="81">
        <f>+'4.műk.c.tám.'!C20</f>
        <v>0</v>
      </c>
      <c r="D46" s="81"/>
      <c r="E46" s="81"/>
      <c r="F46" s="143">
        <v>0</v>
      </c>
      <c r="G46" s="81"/>
    </row>
    <row r="47" spans="1:7" x14ac:dyDescent="0.3">
      <c r="A47" s="143" t="s">
        <v>442</v>
      </c>
      <c r="B47" s="143" t="s">
        <v>138</v>
      </c>
      <c r="C47" s="81">
        <f>+'4.műk.c.tám.'!C21</f>
        <v>0</v>
      </c>
      <c r="D47" s="81">
        <v>96</v>
      </c>
      <c r="E47" s="81"/>
      <c r="F47" s="143">
        <v>0</v>
      </c>
      <c r="G47" s="81"/>
    </row>
    <row r="48" spans="1:7" s="44" customFormat="1" x14ac:dyDescent="0.3">
      <c r="A48" s="145" t="s">
        <v>444</v>
      </c>
      <c r="B48" s="145" t="s">
        <v>443</v>
      </c>
      <c r="C48" s="85">
        <f>+'4.műk.c.tám.'!C23</f>
        <v>0</v>
      </c>
      <c r="D48" s="85"/>
      <c r="E48" s="85"/>
      <c r="F48" s="143">
        <v>0</v>
      </c>
      <c r="G48" s="85"/>
    </row>
    <row r="49" spans="1:7" s="44" customFormat="1" x14ac:dyDescent="0.3">
      <c r="A49" s="145" t="s">
        <v>446</v>
      </c>
      <c r="B49" s="145" t="s">
        <v>445</v>
      </c>
      <c r="C49" s="85">
        <f>+'4.műk.c.tám.'!C24</f>
        <v>0</v>
      </c>
      <c r="D49" s="85"/>
      <c r="E49" s="85"/>
      <c r="F49" s="143">
        <v>0</v>
      </c>
      <c r="G49" s="85"/>
    </row>
    <row r="50" spans="1:7" x14ac:dyDescent="0.3">
      <c r="A50" s="143" t="s">
        <v>146</v>
      </c>
      <c r="B50" s="143" t="s">
        <v>139</v>
      </c>
      <c r="C50" s="81">
        <f>+'4.műk.c.tám.'!C22</f>
        <v>0</v>
      </c>
      <c r="D50" s="81"/>
      <c r="E50" s="81"/>
      <c r="F50" s="143">
        <v>0</v>
      </c>
      <c r="G50" s="81"/>
    </row>
    <row r="51" spans="1:7" s="44" customFormat="1" x14ac:dyDescent="0.3">
      <c r="A51" s="145" t="s">
        <v>447</v>
      </c>
      <c r="B51" s="145" t="s">
        <v>448</v>
      </c>
      <c r="C51" s="85">
        <f>+'4.műk.c.tám.'!C25</f>
        <v>0</v>
      </c>
      <c r="D51" s="85"/>
      <c r="E51" s="85"/>
      <c r="F51" s="143">
        <v>0</v>
      </c>
      <c r="G51" s="85"/>
    </row>
    <row r="52" spans="1:7" s="44" customFormat="1" x14ac:dyDescent="0.3">
      <c r="A52" s="145" t="s">
        <v>449</v>
      </c>
      <c r="B52" s="145" t="s">
        <v>450</v>
      </c>
      <c r="C52" s="85">
        <f>+'4.műk.c.tám.'!C26</f>
        <v>0</v>
      </c>
      <c r="D52" s="85"/>
      <c r="E52" s="85"/>
      <c r="F52" s="143">
        <v>0</v>
      </c>
      <c r="G52" s="85"/>
    </row>
    <row r="53" spans="1:7" x14ac:dyDescent="0.3">
      <c r="A53" s="143" t="s">
        <v>451</v>
      </c>
      <c r="B53" s="143" t="s">
        <v>452</v>
      </c>
      <c r="C53" s="81">
        <f>+'4.műk.c.tám.'!C27</f>
        <v>0</v>
      </c>
      <c r="D53" s="81"/>
      <c r="E53" s="81"/>
      <c r="F53" s="143">
        <v>0</v>
      </c>
      <c r="G53" s="81"/>
    </row>
    <row r="54" spans="1:7" x14ac:dyDescent="0.3">
      <c r="A54" s="143" t="s">
        <v>147</v>
      </c>
      <c r="B54" s="143" t="s">
        <v>164</v>
      </c>
      <c r="C54" s="81">
        <f>+'4.műk.c.tám.'!C26</f>
        <v>0</v>
      </c>
      <c r="D54" s="81">
        <v>180311</v>
      </c>
      <c r="E54" s="81"/>
      <c r="F54" s="143">
        <v>0</v>
      </c>
      <c r="G54" s="81"/>
    </row>
    <row r="55" spans="1:7" x14ac:dyDescent="0.3">
      <c r="A55" s="147" t="s">
        <v>151</v>
      </c>
      <c r="B55" s="147" t="s">
        <v>140</v>
      </c>
      <c r="C55" s="83">
        <f>SUM(C40:C54)</f>
        <v>0</v>
      </c>
      <c r="D55" s="83">
        <f>SUM(D40:D54)</f>
        <v>1834139</v>
      </c>
      <c r="E55" s="83">
        <f>SUM(E40:E54)</f>
        <v>1480000</v>
      </c>
      <c r="F55" s="143">
        <v>0</v>
      </c>
      <c r="G55" s="83">
        <f>SUM(G40:G54)</f>
        <v>1480000</v>
      </c>
    </row>
    <row r="56" spans="1:7" x14ac:dyDescent="0.3">
      <c r="A56" s="143" t="s">
        <v>111</v>
      </c>
      <c r="B56" s="143" t="s">
        <v>105</v>
      </c>
      <c r="C56" s="81">
        <f>+'6.felhalm.bev'!C13</f>
        <v>0</v>
      </c>
      <c r="D56" s="81"/>
      <c r="E56" s="81"/>
      <c r="F56" s="143">
        <v>0</v>
      </c>
      <c r="G56" s="81"/>
    </row>
    <row r="57" spans="1:7" x14ac:dyDescent="0.3">
      <c r="A57" s="143" t="s">
        <v>453</v>
      </c>
      <c r="B57" s="143" t="s">
        <v>106</v>
      </c>
      <c r="C57" s="81">
        <f>+'6.felhalm.bev'!C14</f>
        <v>0</v>
      </c>
      <c r="D57" s="81"/>
      <c r="E57" s="81"/>
      <c r="F57" s="143">
        <v>0</v>
      </c>
      <c r="G57" s="81"/>
    </row>
    <row r="58" spans="1:7" x14ac:dyDescent="0.3">
      <c r="A58" s="143" t="s">
        <v>112</v>
      </c>
      <c r="B58" s="143" t="s">
        <v>107</v>
      </c>
      <c r="C58" s="81">
        <f>+'6.felhalm.bev'!C15</f>
        <v>0</v>
      </c>
      <c r="D58" s="81"/>
      <c r="E58" s="81"/>
      <c r="F58" s="143">
        <v>0</v>
      </c>
      <c r="G58" s="81"/>
    </row>
    <row r="59" spans="1:7" x14ac:dyDescent="0.3">
      <c r="A59" s="143" t="s">
        <v>113</v>
      </c>
      <c r="B59" s="143" t="s">
        <v>108</v>
      </c>
      <c r="C59" s="81">
        <f>+'6.felhalm.bev'!C16</f>
        <v>0</v>
      </c>
      <c r="D59" s="81"/>
      <c r="E59" s="81"/>
      <c r="F59" s="143">
        <v>0</v>
      </c>
      <c r="G59" s="81"/>
    </row>
    <row r="60" spans="1:7" x14ac:dyDescent="0.3">
      <c r="A60" s="143" t="s">
        <v>114</v>
      </c>
      <c r="B60" s="143" t="s">
        <v>109</v>
      </c>
      <c r="C60" s="81">
        <f>+'6.felhalm.bev'!C17</f>
        <v>0</v>
      </c>
      <c r="D60" s="81"/>
      <c r="E60" s="81"/>
      <c r="F60" s="143">
        <v>0</v>
      </c>
      <c r="G60" s="81"/>
    </row>
    <row r="61" spans="1:7" x14ac:dyDescent="0.3">
      <c r="A61" s="147" t="s">
        <v>115</v>
      </c>
      <c r="B61" s="147" t="s">
        <v>110</v>
      </c>
      <c r="C61" s="83">
        <f>SUM(C56:C60)</f>
        <v>0</v>
      </c>
      <c r="D61" s="83"/>
      <c r="E61" s="83"/>
      <c r="F61" s="143">
        <v>0</v>
      </c>
      <c r="G61" s="83"/>
    </row>
    <row r="62" spans="1:7" x14ac:dyDescent="0.3">
      <c r="A62" s="143" t="s">
        <v>454</v>
      </c>
      <c r="B62" s="143" t="s">
        <v>125</v>
      </c>
      <c r="C62" s="81">
        <f>+'4.műk.c.tám.'!C31</f>
        <v>0</v>
      </c>
      <c r="D62" s="81"/>
      <c r="E62" s="81"/>
      <c r="F62" s="143">
        <v>0</v>
      </c>
      <c r="G62" s="81"/>
    </row>
    <row r="63" spans="1:7" x14ac:dyDescent="0.3">
      <c r="A63" s="143" t="s">
        <v>455</v>
      </c>
      <c r="B63" s="143" t="s">
        <v>126</v>
      </c>
      <c r="C63" s="81">
        <f>+'4.műk.c.tám.'!C32</f>
        <v>0</v>
      </c>
      <c r="D63" s="81"/>
      <c r="E63" s="81"/>
      <c r="F63" s="143">
        <v>0</v>
      </c>
      <c r="G63" s="81"/>
    </row>
    <row r="64" spans="1:7" x14ac:dyDescent="0.3">
      <c r="A64" s="143" t="s">
        <v>456</v>
      </c>
      <c r="B64" s="143" t="s">
        <v>127</v>
      </c>
      <c r="C64" s="81">
        <f>+'4.műk.c.tám.'!C33</f>
        <v>0</v>
      </c>
      <c r="D64" s="81"/>
      <c r="E64" s="81"/>
      <c r="F64" s="143">
        <v>0</v>
      </c>
      <c r="G64" s="81"/>
    </row>
    <row r="65" spans="1:7" x14ac:dyDescent="0.3">
      <c r="A65" s="143" t="s">
        <v>457</v>
      </c>
      <c r="B65" s="143" t="s">
        <v>128</v>
      </c>
      <c r="C65" s="81">
        <f>+'4.műk.c.tám.'!C34</f>
        <v>0</v>
      </c>
      <c r="D65" s="81">
        <v>167560</v>
      </c>
      <c r="E65" s="81"/>
      <c r="F65" s="143">
        <v>0</v>
      </c>
      <c r="G65" s="81"/>
    </row>
    <row r="66" spans="1:7" x14ac:dyDescent="0.3">
      <c r="A66" s="143" t="s">
        <v>130</v>
      </c>
      <c r="B66" s="143" t="s">
        <v>458</v>
      </c>
      <c r="C66" s="81">
        <f>+'4.műk.c.tám.'!C35</f>
        <v>0</v>
      </c>
      <c r="D66" s="81">
        <v>244020</v>
      </c>
      <c r="E66" s="81"/>
      <c r="F66" s="143">
        <v>0</v>
      </c>
      <c r="G66" s="81"/>
    </row>
    <row r="67" spans="1:7" x14ac:dyDescent="0.3">
      <c r="A67" s="147" t="s">
        <v>150</v>
      </c>
      <c r="B67" s="147" t="s">
        <v>129</v>
      </c>
      <c r="C67" s="83">
        <f>SUM(C62:C65)</f>
        <v>0</v>
      </c>
      <c r="D67" s="83">
        <f>SUM(D62:D66)</f>
        <v>411580</v>
      </c>
      <c r="E67" s="83"/>
      <c r="F67" s="143">
        <v>0</v>
      </c>
      <c r="G67" s="83"/>
    </row>
    <row r="68" spans="1:7" x14ac:dyDescent="0.3">
      <c r="A68" s="143" t="s">
        <v>459</v>
      </c>
      <c r="B68" s="143" t="s">
        <v>116</v>
      </c>
      <c r="C68" s="81">
        <f>+'6.felhalm.bev'!C20</f>
        <v>0</v>
      </c>
      <c r="D68" s="81"/>
      <c r="E68" s="81"/>
      <c r="F68" s="143">
        <v>0</v>
      </c>
      <c r="G68" s="81"/>
    </row>
    <row r="69" spans="1:7" x14ac:dyDescent="0.3">
      <c r="A69" s="143" t="s">
        <v>460</v>
      </c>
      <c r="B69" s="143" t="s">
        <v>117</v>
      </c>
      <c r="C69" s="81">
        <f>+'6.felhalm.bev'!C21</f>
        <v>0</v>
      </c>
      <c r="D69" s="81"/>
      <c r="E69" s="81"/>
      <c r="F69" s="143">
        <v>0</v>
      </c>
      <c r="G69" s="81"/>
    </row>
    <row r="70" spans="1:7" x14ac:dyDescent="0.3">
      <c r="A70" s="143" t="s">
        <v>462</v>
      </c>
      <c r="B70" s="143" t="s">
        <v>397</v>
      </c>
      <c r="C70" s="81">
        <f>+'6.felhalm.bev'!C22</f>
        <v>0</v>
      </c>
      <c r="D70" s="81"/>
      <c r="E70" s="81"/>
      <c r="F70" s="143">
        <v>0</v>
      </c>
      <c r="G70" s="81"/>
    </row>
    <row r="71" spans="1:7" x14ac:dyDescent="0.3">
      <c r="A71" s="143" t="s">
        <v>463</v>
      </c>
      <c r="B71" s="143" t="s">
        <v>461</v>
      </c>
      <c r="C71" s="81">
        <f>+'6.felhalm.bev'!C23</f>
        <v>0</v>
      </c>
      <c r="D71" s="81"/>
      <c r="E71" s="81"/>
      <c r="F71" s="143">
        <v>0</v>
      </c>
      <c r="G71" s="81"/>
    </row>
    <row r="72" spans="1:7" x14ac:dyDescent="0.3">
      <c r="A72" s="143" t="s">
        <v>464</v>
      </c>
      <c r="B72" s="143" t="s">
        <v>118</v>
      </c>
      <c r="C72" s="81">
        <f>+'6.felhalm.bev'!C22</f>
        <v>0</v>
      </c>
      <c r="D72" s="81"/>
      <c r="E72" s="81"/>
      <c r="F72" s="143">
        <v>0</v>
      </c>
      <c r="G72" s="81"/>
    </row>
    <row r="73" spans="1:7" x14ac:dyDescent="0.3">
      <c r="A73" s="147" t="s">
        <v>295</v>
      </c>
      <c r="B73" s="147" t="s">
        <v>119</v>
      </c>
      <c r="C73" s="83">
        <f>SUM(C68:C72)</f>
        <v>0</v>
      </c>
      <c r="D73" s="83"/>
      <c r="E73" s="83"/>
      <c r="F73" s="143">
        <v>0</v>
      </c>
      <c r="G73" s="83"/>
    </row>
    <row r="74" spans="1:7" ht="17.399999999999999" x14ac:dyDescent="0.3">
      <c r="A74" s="157" t="s">
        <v>296</v>
      </c>
      <c r="B74" s="157" t="s">
        <v>284</v>
      </c>
      <c r="C74" s="146">
        <f>C19+C25+C39+C55+C61+C67+C73</f>
        <v>48063363</v>
      </c>
      <c r="D74" s="146">
        <f>SUM(D73,D67,D61,D55,D39,D25,D13)</f>
        <v>87143018</v>
      </c>
      <c r="E74" s="146">
        <f>SUM(E55,E39,E25,E19)</f>
        <v>61637091</v>
      </c>
      <c r="F74" s="143">
        <v>0</v>
      </c>
      <c r="G74" s="146">
        <f>SUM(G55,G39,G25,G19)</f>
        <v>61637091</v>
      </c>
    </row>
    <row r="75" spans="1:7" x14ac:dyDescent="0.3">
      <c r="A75" s="143" t="s">
        <v>469</v>
      </c>
      <c r="B75" s="143" t="s">
        <v>401</v>
      </c>
      <c r="C75" s="81">
        <f>SUM(C76:C78)</f>
        <v>0</v>
      </c>
      <c r="D75" s="81"/>
      <c r="E75" s="81"/>
      <c r="F75" s="143">
        <v>0</v>
      </c>
      <c r="G75" s="81"/>
    </row>
    <row r="76" spans="1:7" s="44" customFormat="1" x14ac:dyDescent="0.3">
      <c r="A76" s="145" t="s">
        <v>466</v>
      </c>
      <c r="B76" s="145" t="s">
        <v>398</v>
      </c>
      <c r="C76" s="85">
        <v>0</v>
      </c>
      <c r="D76" s="85"/>
      <c r="E76" s="85"/>
      <c r="F76" s="143">
        <v>0</v>
      </c>
      <c r="G76" s="85"/>
    </row>
    <row r="77" spans="1:7" s="44" customFormat="1" x14ac:dyDescent="0.3">
      <c r="A77" s="145" t="s">
        <v>467</v>
      </c>
      <c r="B77" s="145" t="s">
        <v>399</v>
      </c>
      <c r="C77" s="85">
        <v>0</v>
      </c>
      <c r="D77" s="85"/>
      <c r="E77" s="85"/>
      <c r="F77" s="143">
        <v>0</v>
      </c>
      <c r="G77" s="85"/>
    </row>
    <row r="78" spans="1:7" s="44" customFormat="1" x14ac:dyDescent="0.3">
      <c r="A78" s="145" t="s">
        <v>468</v>
      </c>
      <c r="B78" s="145" t="s">
        <v>400</v>
      </c>
      <c r="C78" s="85">
        <v>0</v>
      </c>
      <c r="D78" s="85"/>
      <c r="E78" s="85"/>
      <c r="F78" s="143">
        <v>0</v>
      </c>
      <c r="G78" s="85"/>
    </row>
    <row r="79" spans="1:7" x14ac:dyDescent="0.3">
      <c r="A79" s="143" t="s">
        <v>470</v>
      </c>
      <c r="B79" s="143" t="s">
        <v>406</v>
      </c>
      <c r="C79" s="81">
        <f>SUM(C80:C83)</f>
        <v>0</v>
      </c>
      <c r="D79" s="81"/>
      <c r="E79" s="81"/>
      <c r="F79" s="143">
        <v>0</v>
      </c>
      <c r="G79" s="81"/>
    </row>
    <row r="80" spans="1:7" x14ac:dyDescent="0.3">
      <c r="A80" s="143" t="s">
        <v>471</v>
      </c>
      <c r="B80" s="143" t="s">
        <v>402</v>
      </c>
      <c r="C80" s="81">
        <v>0</v>
      </c>
      <c r="D80" s="81"/>
      <c r="E80" s="81"/>
      <c r="F80" s="143">
        <v>0</v>
      </c>
      <c r="G80" s="81"/>
    </row>
    <row r="81" spans="1:7" x14ac:dyDescent="0.3">
      <c r="A81" s="143" t="s">
        <v>472</v>
      </c>
      <c r="B81" s="143" t="s">
        <v>403</v>
      </c>
      <c r="C81" s="81">
        <v>0</v>
      </c>
      <c r="D81" s="81"/>
      <c r="E81" s="81"/>
      <c r="F81" s="143">
        <v>0</v>
      </c>
      <c r="G81" s="81"/>
    </row>
    <row r="82" spans="1:7" x14ac:dyDescent="0.3">
      <c r="A82" s="143" t="s">
        <v>473</v>
      </c>
      <c r="B82" s="143" t="s">
        <v>404</v>
      </c>
      <c r="C82" s="81">
        <v>0</v>
      </c>
      <c r="D82" s="81"/>
      <c r="E82" s="81"/>
      <c r="F82" s="143">
        <v>0</v>
      </c>
      <c r="G82" s="81"/>
    </row>
    <row r="83" spans="1:7" x14ac:dyDescent="0.3">
      <c r="A83" s="143" t="s">
        <v>474</v>
      </c>
      <c r="B83" s="143" t="s">
        <v>405</v>
      </c>
      <c r="C83" s="81">
        <v>0</v>
      </c>
      <c r="D83" s="81"/>
      <c r="E83" s="81"/>
      <c r="F83" s="143">
        <v>0</v>
      </c>
      <c r="G83" s="81"/>
    </row>
    <row r="84" spans="1:7" x14ac:dyDescent="0.3">
      <c r="A84" s="143" t="s">
        <v>475</v>
      </c>
      <c r="B84" s="143" t="s">
        <v>409</v>
      </c>
      <c r="C84" s="81">
        <f t="shared" ref="C84" si="2">SUM(C85:C86)</f>
        <v>37600000</v>
      </c>
      <c r="D84" s="81">
        <v>32468174</v>
      </c>
      <c r="E84" s="81">
        <v>63036888</v>
      </c>
      <c r="F84" s="143">
        <v>0</v>
      </c>
      <c r="G84" s="81">
        <v>63036888</v>
      </c>
    </row>
    <row r="85" spans="1:7" s="44" customFormat="1" x14ac:dyDescent="0.3">
      <c r="A85" s="145" t="s">
        <v>476</v>
      </c>
      <c r="B85" s="145" t="s">
        <v>407</v>
      </c>
      <c r="C85" s="85">
        <v>37600000</v>
      </c>
      <c r="D85" s="85">
        <v>32468174</v>
      </c>
      <c r="E85" s="85">
        <v>63036888</v>
      </c>
      <c r="F85" s="143">
        <v>0</v>
      </c>
      <c r="G85" s="85">
        <v>63036888</v>
      </c>
    </row>
    <row r="86" spans="1:7" s="44" customFormat="1" x14ac:dyDescent="0.3">
      <c r="A86" s="145" t="s">
        <v>477</v>
      </c>
      <c r="B86" s="145" t="s">
        <v>408</v>
      </c>
      <c r="C86" s="85">
        <v>0</v>
      </c>
      <c r="D86" s="85"/>
      <c r="E86" s="85"/>
      <c r="F86" s="143">
        <v>0</v>
      </c>
      <c r="G86" s="85"/>
    </row>
    <row r="87" spans="1:7" x14ac:dyDescent="0.3">
      <c r="A87" s="143" t="s">
        <v>478</v>
      </c>
      <c r="B87" s="143" t="s">
        <v>410</v>
      </c>
      <c r="C87" s="81">
        <v>0</v>
      </c>
      <c r="D87" s="81">
        <v>2208652</v>
      </c>
      <c r="E87" s="81"/>
      <c r="F87" s="143">
        <v>0</v>
      </c>
      <c r="G87" s="81"/>
    </row>
    <row r="88" spans="1:7" x14ac:dyDescent="0.3">
      <c r="A88" s="143" t="s">
        <v>479</v>
      </c>
      <c r="B88" s="143" t="s">
        <v>411</v>
      </c>
      <c r="C88" s="81">
        <v>0</v>
      </c>
      <c r="D88" s="81"/>
      <c r="E88" s="81"/>
      <c r="F88" s="143">
        <v>0</v>
      </c>
      <c r="G88" s="81"/>
    </row>
    <row r="89" spans="1:7" x14ac:dyDescent="0.3">
      <c r="A89" s="143" t="s">
        <v>480</v>
      </c>
      <c r="B89" s="143" t="s">
        <v>413</v>
      </c>
      <c r="C89" s="81">
        <v>0</v>
      </c>
      <c r="D89" s="81"/>
      <c r="E89" s="81"/>
      <c r="F89" s="143">
        <v>0</v>
      </c>
      <c r="G89" s="81"/>
    </row>
    <row r="90" spans="1:7" x14ac:dyDescent="0.3">
      <c r="A90" s="143" t="s">
        <v>481</v>
      </c>
      <c r="B90" s="143" t="s">
        <v>414</v>
      </c>
      <c r="C90" s="81">
        <v>0</v>
      </c>
      <c r="D90" s="81"/>
      <c r="E90" s="81"/>
      <c r="F90" s="143">
        <v>0</v>
      </c>
      <c r="G90" s="81"/>
    </row>
    <row r="91" spans="1:7" x14ac:dyDescent="0.3">
      <c r="A91" s="143" t="s">
        <v>482</v>
      </c>
      <c r="B91" s="143" t="s">
        <v>415</v>
      </c>
      <c r="C91" s="81">
        <v>0</v>
      </c>
      <c r="D91" s="81"/>
      <c r="E91" s="81"/>
      <c r="F91" s="143">
        <v>0</v>
      </c>
      <c r="G91" s="81"/>
    </row>
    <row r="92" spans="1:7" x14ac:dyDescent="0.3">
      <c r="A92" s="143" t="s">
        <v>484</v>
      </c>
      <c r="B92" s="143" t="s">
        <v>483</v>
      </c>
      <c r="C92" s="81">
        <f t="shared" ref="C92" si="3">SUM(C93:C94)</f>
        <v>0</v>
      </c>
      <c r="D92" s="81"/>
      <c r="E92" s="81"/>
      <c r="F92" s="143">
        <v>0</v>
      </c>
      <c r="G92" s="81"/>
    </row>
    <row r="93" spans="1:7" s="44" customFormat="1" x14ac:dyDescent="0.3">
      <c r="A93" s="145" t="s">
        <v>487</v>
      </c>
      <c r="B93" s="145" t="s">
        <v>485</v>
      </c>
      <c r="C93" s="85">
        <v>0</v>
      </c>
      <c r="D93" s="85"/>
      <c r="E93" s="85"/>
      <c r="F93" s="143">
        <v>0</v>
      </c>
      <c r="G93" s="85"/>
    </row>
    <row r="94" spans="1:7" s="44" customFormat="1" x14ac:dyDescent="0.3">
      <c r="A94" s="145" t="s">
        <v>488</v>
      </c>
      <c r="B94" s="145" t="s">
        <v>486</v>
      </c>
      <c r="C94" s="85">
        <v>0</v>
      </c>
      <c r="D94" s="85"/>
      <c r="E94" s="85"/>
      <c r="F94" s="143">
        <v>0</v>
      </c>
      <c r="G94" s="85"/>
    </row>
    <row r="95" spans="1:7" s="43" customFormat="1" x14ac:dyDescent="0.3">
      <c r="A95" s="147" t="s">
        <v>465</v>
      </c>
      <c r="B95" s="147" t="s">
        <v>412</v>
      </c>
      <c r="C95" s="83">
        <f>C75+C79+C84+C87+C88+C89+C90+C91</f>
        <v>37600000</v>
      </c>
      <c r="D95" s="83">
        <f>D75+D79+D84+D87+D88+D89+D90+D91</f>
        <v>34676826</v>
      </c>
      <c r="E95" s="83">
        <f>SUM(E84)</f>
        <v>63036888</v>
      </c>
      <c r="F95" s="143">
        <v>0</v>
      </c>
      <c r="G95" s="83">
        <f>SUM(G84)</f>
        <v>63036888</v>
      </c>
    </row>
    <row r="96" spans="1:7" x14ac:dyDescent="0.3">
      <c r="A96" s="143" t="s">
        <v>490</v>
      </c>
      <c r="B96" s="143" t="s">
        <v>416</v>
      </c>
      <c r="C96" s="81">
        <v>0</v>
      </c>
      <c r="D96" s="81"/>
      <c r="E96" s="81"/>
      <c r="F96" s="143">
        <v>0</v>
      </c>
      <c r="G96" s="81"/>
    </row>
    <row r="97" spans="1:7" x14ac:dyDescent="0.3">
      <c r="A97" s="143" t="s">
        <v>491</v>
      </c>
      <c r="B97" s="143" t="s">
        <v>417</v>
      </c>
      <c r="C97" s="81">
        <v>0</v>
      </c>
      <c r="D97" s="81"/>
      <c r="E97" s="81"/>
      <c r="F97" s="143">
        <v>0</v>
      </c>
      <c r="G97" s="81"/>
    </row>
    <row r="98" spans="1:7" x14ac:dyDescent="0.3">
      <c r="A98" s="143" t="s">
        <v>492</v>
      </c>
      <c r="B98" s="143" t="s">
        <v>418</v>
      </c>
      <c r="C98" s="81">
        <v>0</v>
      </c>
      <c r="D98" s="81"/>
      <c r="E98" s="81"/>
      <c r="F98" s="143">
        <v>0</v>
      </c>
      <c r="G98" s="81"/>
    </row>
    <row r="99" spans="1:7" x14ac:dyDescent="0.3">
      <c r="A99" s="143" t="s">
        <v>493</v>
      </c>
      <c r="B99" s="143" t="s">
        <v>419</v>
      </c>
      <c r="C99" s="81">
        <v>0</v>
      </c>
      <c r="D99" s="81"/>
      <c r="E99" s="81"/>
      <c r="F99" s="143">
        <v>0</v>
      </c>
      <c r="G99" s="81"/>
    </row>
    <row r="100" spans="1:7" x14ac:dyDescent="0.3">
      <c r="A100" s="143" t="s">
        <v>494</v>
      </c>
      <c r="B100" s="143" t="s">
        <v>495</v>
      </c>
      <c r="C100" s="81">
        <v>0</v>
      </c>
      <c r="D100" s="81"/>
      <c r="E100" s="81"/>
      <c r="F100" s="143">
        <v>0</v>
      </c>
      <c r="G100" s="81"/>
    </row>
    <row r="101" spans="1:7" s="35" customFormat="1" x14ac:dyDescent="0.3">
      <c r="A101" s="147" t="s">
        <v>489</v>
      </c>
      <c r="B101" s="147" t="s">
        <v>420</v>
      </c>
      <c r="C101" s="83">
        <v>0</v>
      </c>
      <c r="D101" s="83"/>
      <c r="E101" s="83"/>
      <c r="F101" s="143">
        <v>0</v>
      </c>
      <c r="G101" s="83"/>
    </row>
    <row r="102" spans="1:7" s="35" customFormat="1" x14ac:dyDescent="0.3">
      <c r="A102" s="147" t="s">
        <v>496</v>
      </c>
      <c r="B102" s="147" t="s">
        <v>421</v>
      </c>
      <c r="C102" s="83">
        <v>0</v>
      </c>
      <c r="D102" s="83"/>
      <c r="E102" s="83"/>
      <c r="F102" s="143">
        <v>0</v>
      </c>
      <c r="G102" s="83"/>
    </row>
    <row r="103" spans="1:7" s="35" customFormat="1" x14ac:dyDescent="0.3">
      <c r="A103" s="147" t="s">
        <v>497</v>
      </c>
      <c r="B103" s="147" t="s">
        <v>498</v>
      </c>
      <c r="C103" s="83"/>
      <c r="D103" s="83"/>
      <c r="E103" s="83"/>
      <c r="F103" s="143">
        <v>0</v>
      </c>
      <c r="G103" s="83"/>
    </row>
    <row r="104" spans="1:7" x14ac:dyDescent="0.3">
      <c r="A104" s="147" t="s">
        <v>515</v>
      </c>
      <c r="B104" s="147" t="s">
        <v>285</v>
      </c>
      <c r="C104" s="83">
        <f>C95+C101+C102</f>
        <v>37600000</v>
      </c>
      <c r="D104" s="83">
        <f>D95+D101+D102</f>
        <v>34676826</v>
      </c>
      <c r="E104" s="83">
        <f>SUM(E95,E101,E102,E103)</f>
        <v>63036888</v>
      </c>
      <c r="F104" s="143">
        <v>0</v>
      </c>
      <c r="G104" s="83">
        <f>SUM(G95,G101,G102,G103)</f>
        <v>63036888</v>
      </c>
    </row>
    <row r="105" spans="1:7" ht="20.399999999999999" x14ac:dyDescent="0.3">
      <c r="A105" s="158" t="s">
        <v>298</v>
      </c>
      <c r="B105" s="158" t="s">
        <v>286</v>
      </c>
      <c r="C105" s="148">
        <f>C19+C25+C39+C55+C61+C67+C73+C104</f>
        <v>85663363</v>
      </c>
      <c r="D105" s="148">
        <f>D19+D25+D39+D55+D61+D67+D73+D104</f>
        <v>124250254</v>
      </c>
      <c r="E105" s="148">
        <f>SUM(E104,E74)</f>
        <v>124673979</v>
      </c>
      <c r="F105" s="143">
        <v>0</v>
      </c>
      <c r="G105" s="148">
        <f>SUM(G104,G74)</f>
        <v>124673979</v>
      </c>
    </row>
  </sheetData>
  <mergeCells count="3">
    <mergeCell ref="A1:E1"/>
    <mergeCell ref="A2:E2"/>
    <mergeCell ref="A3:F3"/>
  </mergeCells>
  <phoneticPr fontId="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5" orientation="portrait" r:id="rId1"/>
  <headerFooter>
    <oddFooter>&amp;C-&amp;P-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21"/>
  <sheetViews>
    <sheetView topLeftCell="A4" workbookViewId="0">
      <selection activeCell="F1" sqref="F1"/>
    </sheetView>
  </sheetViews>
  <sheetFormatPr defaultColWidth="9.109375" defaultRowHeight="13.8" x14ac:dyDescent="0.3"/>
  <cols>
    <col min="1" max="1" width="70.6640625" style="47" bestFit="1" customWidth="1"/>
    <col min="2" max="2" width="9.109375" style="48"/>
    <col min="3" max="3" width="22.6640625" style="51" customWidth="1"/>
    <col min="4" max="5" width="22.6640625" style="47" customWidth="1"/>
    <col min="6" max="6" width="14" style="47" customWidth="1"/>
    <col min="7" max="7" width="17" style="47" customWidth="1"/>
    <col min="8" max="16384" width="9.109375" style="47"/>
  </cols>
  <sheetData>
    <row r="1" spans="1:8" ht="15.6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  <c r="F1" s="47" t="s">
        <v>661</v>
      </c>
    </row>
    <row r="2" spans="1:8" ht="15.6" x14ac:dyDescent="0.3">
      <c r="A2" s="239" t="s">
        <v>103</v>
      </c>
      <c r="B2" s="239"/>
      <c r="C2" s="239"/>
      <c r="D2" s="239"/>
      <c r="E2" s="239"/>
    </row>
    <row r="3" spans="1:8" ht="15.6" x14ac:dyDescent="0.3">
      <c r="A3" s="239" t="s">
        <v>54</v>
      </c>
      <c r="B3" s="239"/>
      <c r="C3" s="239"/>
      <c r="D3" s="239"/>
      <c r="E3" s="239"/>
    </row>
    <row r="4" spans="1:8" ht="15.6" x14ac:dyDescent="0.3">
      <c r="A4" s="30"/>
      <c r="C4" s="9"/>
      <c r="D4" s="13"/>
      <c r="E4" s="11"/>
    </row>
    <row r="5" spans="1:8" ht="15.6" x14ac:dyDescent="0.3">
      <c r="C5" s="36"/>
      <c r="D5" s="34"/>
      <c r="E5" s="37"/>
      <c r="G5" s="35" t="s">
        <v>554</v>
      </c>
    </row>
    <row r="6" spans="1:8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537</v>
      </c>
      <c r="D6" s="66" t="s">
        <v>538</v>
      </c>
      <c r="E6" s="66" t="s">
        <v>536</v>
      </c>
      <c r="F6" s="66" t="s">
        <v>645</v>
      </c>
      <c r="G6" s="66" t="s">
        <v>644</v>
      </c>
    </row>
    <row r="7" spans="1:8" x14ac:dyDescent="0.3">
      <c r="A7" s="159" t="str">
        <f>+'2.bev.'!A26</f>
        <v>Jövedelemadók</v>
      </c>
      <c r="B7" s="159" t="str">
        <f>+'2.bev.'!B26</f>
        <v>B31</v>
      </c>
      <c r="C7" s="160">
        <v>0</v>
      </c>
      <c r="D7" s="160"/>
      <c r="E7" s="160">
        <v>0</v>
      </c>
      <c r="F7" s="49">
        <v>0</v>
      </c>
      <c r="G7" s="160">
        <v>0</v>
      </c>
    </row>
    <row r="8" spans="1:8" x14ac:dyDescent="0.3">
      <c r="A8" s="159" t="str">
        <f>+'2.bev.'!A29</f>
        <v>Szociális hozzájárulási adó és járulékok</v>
      </c>
      <c r="B8" s="159" t="str">
        <f>+'2.bev.'!B29</f>
        <v>B32</v>
      </c>
      <c r="C8" s="160">
        <v>0</v>
      </c>
      <c r="D8" s="160"/>
      <c r="E8" s="160">
        <v>0</v>
      </c>
      <c r="F8" s="49">
        <v>0</v>
      </c>
      <c r="G8" s="160">
        <v>0</v>
      </c>
    </row>
    <row r="9" spans="1:8" x14ac:dyDescent="0.3">
      <c r="A9" s="159" t="str">
        <f>+'2.bev.'!A30</f>
        <v>Bérhez és foglalkoztatáshoz kapcsolódó adók</v>
      </c>
      <c r="B9" s="159" t="str">
        <f>+'2.bev.'!B30</f>
        <v>B33</v>
      </c>
      <c r="C9" s="160">
        <v>0</v>
      </c>
      <c r="D9" s="160"/>
      <c r="E9" s="160">
        <v>0</v>
      </c>
      <c r="F9" s="49">
        <v>0</v>
      </c>
      <c r="G9" s="160">
        <v>0</v>
      </c>
    </row>
    <row r="10" spans="1:8" ht="15.6" x14ac:dyDescent="0.3">
      <c r="A10" s="161" t="str">
        <f>+'2.bev.'!A31</f>
        <v>Vagyoni tipusú adók</v>
      </c>
      <c r="B10" s="161" t="str">
        <f>+'2.bev.'!B31</f>
        <v>B34</v>
      </c>
      <c r="C10" s="83">
        <f t="shared" ref="C10" si="0">SUM(C11)</f>
        <v>16500000</v>
      </c>
      <c r="D10" s="83">
        <v>16500000</v>
      </c>
      <c r="E10" s="83">
        <v>17000000</v>
      </c>
      <c r="F10" s="49">
        <v>0</v>
      </c>
      <c r="G10" s="83">
        <v>17000000</v>
      </c>
    </row>
    <row r="11" spans="1:8" s="50" customFormat="1" ht="15.6" x14ac:dyDescent="0.3">
      <c r="A11" s="162" t="s">
        <v>499</v>
      </c>
      <c r="B11" s="163"/>
      <c r="C11" s="164">
        <v>16500000</v>
      </c>
      <c r="D11" s="81">
        <v>16500000</v>
      </c>
      <c r="E11" s="164">
        <v>17000000</v>
      </c>
      <c r="F11" s="49">
        <v>0</v>
      </c>
      <c r="G11" s="164">
        <v>17000000</v>
      </c>
    </row>
    <row r="12" spans="1:8" ht="15.6" x14ac:dyDescent="0.3">
      <c r="A12" s="165" t="str">
        <f>+'2.bev.'!A32</f>
        <v>Termékek és szolgáltatások adói</v>
      </c>
      <c r="B12" s="165" t="str">
        <f>+'2.bev.'!B32</f>
        <v>B35</v>
      </c>
      <c r="C12" s="83">
        <f>C13+C15+C16+C17+C18</f>
        <v>8650000</v>
      </c>
      <c r="D12" s="82">
        <f>D13+D15+D16+D17+D18</f>
        <v>10150000</v>
      </c>
      <c r="E12" s="83">
        <f>E13+E15+E16+E17+E18</f>
        <v>9500000</v>
      </c>
      <c r="F12" s="49">
        <v>0</v>
      </c>
      <c r="G12" s="83">
        <f>G13+G15+G16+G17+G18</f>
        <v>9500000</v>
      </c>
      <c r="H12" s="51"/>
    </row>
    <row r="13" spans="1:8" ht="15.6" x14ac:dyDescent="0.3">
      <c r="A13" s="166" t="str">
        <f>+'2.bev.'!A33</f>
        <v>Értékesítési és forgalmi adók</v>
      </c>
      <c r="B13" s="166" t="str">
        <f>+'2.bev.'!B33</f>
        <v>B351</v>
      </c>
      <c r="C13" s="81">
        <f t="shared" ref="C13:G13" si="1">SUM(C14)</f>
        <v>5500000</v>
      </c>
      <c r="D13" s="81">
        <v>7000000</v>
      </c>
      <c r="E13" s="81">
        <f t="shared" si="1"/>
        <v>7000000</v>
      </c>
      <c r="F13" s="49">
        <v>0</v>
      </c>
      <c r="G13" s="81">
        <f t="shared" si="1"/>
        <v>7000000</v>
      </c>
    </row>
    <row r="14" spans="1:8" s="50" customFormat="1" ht="15.6" x14ac:dyDescent="0.3">
      <c r="A14" s="162" t="s">
        <v>509</v>
      </c>
      <c r="B14" s="163"/>
      <c r="C14" s="164">
        <v>5500000</v>
      </c>
      <c r="D14" s="81">
        <v>7000000</v>
      </c>
      <c r="E14" s="164">
        <v>7000000</v>
      </c>
      <c r="F14" s="49">
        <v>0</v>
      </c>
      <c r="G14" s="164">
        <v>7000000</v>
      </c>
    </row>
    <row r="15" spans="1:8" ht="15.6" x14ac:dyDescent="0.3">
      <c r="A15" s="167" t="str">
        <f>+'2.bev.'!A34</f>
        <v>Fogyasztási adók</v>
      </c>
      <c r="B15" s="167" t="str">
        <f>+'2.bev.'!B34</f>
        <v>B352</v>
      </c>
      <c r="C15" s="81">
        <v>0</v>
      </c>
      <c r="D15" s="81"/>
      <c r="E15" s="81">
        <v>0</v>
      </c>
      <c r="F15" s="49">
        <v>0</v>
      </c>
      <c r="G15" s="81">
        <v>0</v>
      </c>
    </row>
    <row r="16" spans="1:8" ht="15.6" x14ac:dyDescent="0.3">
      <c r="A16" s="167" t="str">
        <f>+'2.bev.'!A35</f>
        <v>Pénzügyi monopóliumok nyereségét terhelő adók</v>
      </c>
      <c r="B16" s="167" t="str">
        <f>+'2.bev.'!B35</f>
        <v>B353</v>
      </c>
      <c r="C16" s="81">
        <v>0</v>
      </c>
      <c r="D16" s="81"/>
      <c r="E16" s="81">
        <v>0</v>
      </c>
      <c r="F16" s="49">
        <v>0</v>
      </c>
      <c r="G16" s="81">
        <v>0</v>
      </c>
    </row>
    <row r="17" spans="1:7" ht="15.6" x14ac:dyDescent="0.3">
      <c r="A17" s="167" t="str">
        <f>+'2.bev.'!A36</f>
        <v>Gépjárműadók</v>
      </c>
      <c r="B17" s="167" t="str">
        <f>+'2.bev.'!B36</f>
        <v>B354</v>
      </c>
      <c r="C17" s="81">
        <v>1950000</v>
      </c>
      <c r="D17" s="81">
        <v>1950000</v>
      </c>
      <c r="E17" s="81">
        <v>2000000</v>
      </c>
      <c r="F17" s="49">
        <v>0</v>
      </c>
      <c r="G17" s="81">
        <v>2000000</v>
      </c>
    </row>
    <row r="18" spans="1:7" ht="15.6" x14ac:dyDescent="0.3">
      <c r="A18" s="167" t="str">
        <f>+'2.bev.'!A37</f>
        <v>Egyéb áruhasználati és szolgáltatási adók</v>
      </c>
      <c r="B18" s="167" t="str">
        <f>+'2.bev.'!B37</f>
        <v>B355</v>
      </c>
      <c r="C18" s="81">
        <f>SUM(C19)</f>
        <v>1200000</v>
      </c>
      <c r="D18" s="160">
        <v>1200000</v>
      </c>
      <c r="E18" s="81">
        <f>SUM(E19)</f>
        <v>500000</v>
      </c>
      <c r="F18" s="49">
        <v>0</v>
      </c>
      <c r="G18" s="81">
        <f>SUM(G19)</f>
        <v>500000</v>
      </c>
    </row>
    <row r="19" spans="1:7" s="52" customFormat="1" ht="15.6" x14ac:dyDescent="0.3">
      <c r="A19" s="163" t="s">
        <v>510</v>
      </c>
      <c r="B19" s="168"/>
      <c r="C19" s="81">
        <v>1200000</v>
      </c>
      <c r="D19" s="160">
        <v>1200000</v>
      </c>
      <c r="E19" s="81">
        <v>500000</v>
      </c>
      <c r="F19" s="49">
        <v>0</v>
      </c>
      <c r="G19" s="81">
        <v>500000</v>
      </c>
    </row>
    <row r="20" spans="1:7" ht="15.6" x14ac:dyDescent="0.3">
      <c r="A20" s="161" t="str">
        <f>+'2.bev.'!A38</f>
        <v>Egyéb közhatalmi bevételek</v>
      </c>
      <c r="B20" s="161" t="str">
        <f>+'2.bev.'!B38</f>
        <v>B36</v>
      </c>
      <c r="C20" s="83">
        <v>0</v>
      </c>
      <c r="D20" s="83">
        <v>779313</v>
      </c>
      <c r="E20" s="83">
        <v>0</v>
      </c>
      <c r="F20" s="49">
        <v>0</v>
      </c>
      <c r="G20" s="83">
        <v>0</v>
      </c>
    </row>
    <row r="21" spans="1:7" ht="15.6" x14ac:dyDescent="0.3">
      <c r="A21" s="165" t="str">
        <f>+'2.bev.'!A39</f>
        <v>Közhatalmi bevételek</v>
      </c>
      <c r="B21" s="165" t="str">
        <f>+'2.bev.'!B39</f>
        <v>B3</v>
      </c>
      <c r="C21" s="83">
        <f>C7+C8+C9+C10+C12+C20</f>
        <v>25150000</v>
      </c>
      <c r="D21" s="82">
        <f>D7+D8+D9+D10+D12+D20</f>
        <v>27429313</v>
      </c>
      <c r="E21" s="82">
        <f>E7+E8+E9+E10+E12+E20</f>
        <v>26500000</v>
      </c>
      <c r="F21" s="49">
        <v>0</v>
      </c>
      <c r="G21" s="82">
        <f>G7+G8+G9+G10+G12+G20</f>
        <v>26500000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G37"/>
  <sheetViews>
    <sheetView topLeftCell="C19" workbookViewId="0">
      <selection activeCell="F2" sqref="F2"/>
    </sheetView>
  </sheetViews>
  <sheetFormatPr defaultColWidth="9.109375" defaultRowHeight="15.6" x14ac:dyDescent="0.3"/>
  <cols>
    <col min="1" max="1" width="86.44140625" style="19" bestFit="1" customWidth="1"/>
    <col min="2" max="2" width="9.109375" style="34"/>
    <col min="3" max="5" width="22.6640625" style="19" customWidth="1"/>
    <col min="6" max="6" width="14.44140625" style="19" customWidth="1"/>
    <col min="7" max="7" width="14.109375" style="19" customWidth="1"/>
    <col min="8" max="16384" width="9.109375" style="19"/>
  </cols>
  <sheetData>
    <row r="1" spans="1:7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</row>
    <row r="2" spans="1:7" ht="31.5" customHeight="1" x14ac:dyDescent="0.3">
      <c r="A2" s="240" t="s">
        <v>148</v>
      </c>
      <c r="B2" s="240"/>
      <c r="C2" s="240"/>
      <c r="D2" s="240"/>
      <c r="E2" s="240"/>
      <c r="F2" s="19" t="s">
        <v>662</v>
      </c>
    </row>
    <row r="3" spans="1:7" x14ac:dyDescent="0.3">
      <c r="A3" s="239" t="s">
        <v>54</v>
      </c>
      <c r="B3" s="239"/>
      <c r="C3" s="239"/>
      <c r="D3" s="239"/>
      <c r="E3" s="239"/>
    </row>
    <row r="4" spans="1:7" x14ac:dyDescent="0.3">
      <c r="C4" s="9"/>
      <c r="D4" s="10"/>
      <c r="E4" s="11"/>
    </row>
    <row r="5" spans="1:7" x14ac:dyDescent="0.3">
      <c r="A5" s="30"/>
      <c r="C5" s="36"/>
      <c r="E5" s="53"/>
      <c r="G5" s="35" t="s">
        <v>554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537</v>
      </c>
      <c r="D6" s="66" t="s">
        <v>538</v>
      </c>
      <c r="E6" s="66" t="s">
        <v>536</v>
      </c>
      <c r="F6" s="66" t="s">
        <v>645</v>
      </c>
      <c r="G6" s="66" t="s">
        <v>644</v>
      </c>
    </row>
    <row r="7" spans="1:7" x14ac:dyDescent="0.3">
      <c r="A7" s="143" t="str">
        <f>+'2.bev.'!A14</f>
        <v>Elvonások és befizetések bevételei</v>
      </c>
      <c r="B7" s="143" t="str">
        <f>+'2.bev.'!B14</f>
        <v>B12</v>
      </c>
      <c r="C7" s="169">
        <v>0</v>
      </c>
      <c r="D7" s="169">
        <v>0</v>
      </c>
      <c r="E7" s="169">
        <v>0</v>
      </c>
      <c r="F7" s="19">
        <v>0</v>
      </c>
      <c r="G7" s="169">
        <v>0</v>
      </c>
    </row>
    <row r="8" spans="1:7" x14ac:dyDescent="0.3">
      <c r="A8" s="143" t="str">
        <f>+'2.bev.'!A15</f>
        <v>Működési célú garancia- és kezességvállalásból származó megtérülések államháztartáson belülről</v>
      </c>
      <c r="B8" s="143" t="str">
        <f>+'2.bev.'!B15</f>
        <v>B13</v>
      </c>
      <c r="C8" s="169">
        <v>0</v>
      </c>
      <c r="D8" s="169">
        <v>0</v>
      </c>
      <c r="E8" s="169">
        <v>0</v>
      </c>
      <c r="F8" s="223">
        <v>0</v>
      </c>
      <c r="G8" s="169">
        <v>0</v>
      </c>
    </row>
    <row r="9" spans="1:7" x14ac:dyDescent="0.3">
      <c r="A9" s="143" t="str">
        <f>+'2.bev.'!A16</f>
        <v>Működési célú visszatérítendő támogatások, kölcsönök visszatérülése államháztartáson belülről</v>
      </c>
      <c r="B9" s="143" t="str">
        <f>+'2.bev.'!B16</f>
        <v>B14</v>
      </c>
      <c r="C9" s="169">
        <v>0</v>
      </c>
      <c r="D9" s="169">
        <v>0</v>
      </c>
      <c r="E9" s="169">
        <v>0</v>
      </c>
      <c r="F9" s="223">
        <v>0</v>
      </c>
      <c r="G9" s="169">
        <v>0</v>
      </c>
    </row>
    <row r="10" spans="1:7" x14ac:dyDescent="0.3">
      <c r="A10" s="143" t="str">
        <f>+'2.bev.'!A17</f>
        <v>Működési célú visszatérítendő támogatások, kölcsönök igénybevétele államháztartáson belülről</v>
      </c>
      <c r="B10" s="143" t="str">
        <f>+'2.bev.'!B17</f>
        <v>B15</v>
      </c>
      <c r="C10" s="169">
        <v>0</v>
      </c>
      <c r="D10" s="169">
        <v>0</v>
      </c>
      <c r="E10" s="169">
        <v>0</v>
      </c>
      <c r="F10" s="223">
        <v>0</v>
      </c>
      <c r="G10" s="169">
        <v>0</v>
      </c>
    </row>
    <row r="11" spans="1:7" x14ac:dyDescent="0.3">
      <c r="A11" s="143" t="str">
        <f>+'2.bev.'!A18</f>
        <v>Egyéb működési célú támogatások bevételei államháztartáson belülről</v>
      </c>
      <c r="B11" s="143" t="str">
        <f>+'2.bev.'!B18</f>
        <v>B16</v>
      </c>
      <c r="C11" s="169">
        <v>0</v>
      </c>
      <c r="D11" s="169">
        <v>2430410</v>
      </c>
      <c r="E11" s="169">
        <v>0</v>
      </c>
      <c r="F11" s="223">
        <v>0</v>
      </c>
      <c r="G11" s="169">
        <v>0</v>
      </c>
    </row>
    <row r="12" spans="1:7" ht="31.2" x14ac:dyDescent="0.3">
      <c r="A12" s="170" t="s">
        <v>149</v>
      </c>
      <c r="B12" s="171" t="s">
        <v>120</v>
      </c>
      <c r="C12" s="83">
        <f>SUM(C7:C11)</f>
        <v>0</v>
      </c>
      <c r="D12" s="83">
        <f t="shared" ref="D12:E12" si="0">SUM(D7:D11)</f>
        <v>2430410</v>
      </c>
      <c r="E12" s="83">
        <f t="shared" si="0"/>
        <v>0</v>
      </c>
      <c r="F12" s="223">
        <v>0</v>
      </c>
      <c r="G12" s="83">
        <v>0</v>
      </c>
    </row>
    <row r="13" spans="1:7" x14ac:dyDescent="0.3">
      <c r="A13" s="172"/>
      <c r="B13" s="173"/>
      <c r="C13" s="172"/>
      <c r="D13" s="172"/>
      <c r="E13" s="172"/>
      <c r="G13" s="172"/>
    </row>
    <row r="14" spans="1:7" x14ac:dyDescent="0.3">
      <c r="A14" s="143" t="str">
        <f>+'2.bev.'!A40</f>
        <v>Készletértékesítés ellenértéke</v>
      </c>
      <c r="B14" s="143" t="str">
        <f>+'2.bev.'!B40</f>
        <v>B401</v>
      </c>
      <c r="C14" s="81">
        <v>0</v>
      </c>
      <c r="D14" s="81">
        <v>0</v>
      </c>
      <c r="E14" s="81">
        <v>0</v>
      </c>
      <c r="F14" s="223">
        <v>0</v>
      </c>
      <c r="G14" s="81">
        <v>0</v>
      </c>
    </row>
    <row r="15" spans="1:7" x14ac:dyDescent="0.3">
      <c r="A15" s="143" t="str">
        <f>+'2.bev.'!A41</f>
        <v>Szolgáltatások ellenértéke</v>
      </c>
      <c r="B15" s="143" t="str">
        <f>+'2.bev.'!B41</f>
        <v>B402</v>
      </c>
      <c r="C15" s="81">
        <v>0</v>
      </c>
      <c r="D15" s="81">
        <v>280800</v>
      </c>
      <c r="E15" s="81">
        <v>400000</v>
      </c>
      <c r="F15" s="223">
        <v>0</v>
      </c>
      <c r="G15" s="81">
        <v>400000</v>
      </c>
    </row>
    <row r="16" spans="1:7" x14ac:dyDescent="0.3">
      <c r="A16" s="143" t="str">
        <f>+'2.bev.'!A42</f>
        <v>Közvetített szolgáltatások értéke</v>
      </c>
      <c r="B16" s="143" t="str">
        <f>+'2.bev.'!B42</f>
        <v>B403</v>
      </c>
      <c r="C16" s="81">
        <v>0</v>
      </c>
      <c r="D16" s="81">
        <v>0</v>
      </c>
      <c r="E16" s="81">
        <v>0</v>
      </c>
      <c r="F16" s="223">
        <v>0</v>
      </c>
      <c r="G16" s="81">
        <v>0</v>
      </c>
    </row>
    <row r="17" spans="1:7" x14ac:dyDescent="0.3">
      <c r="A17" s="143" t="str">
        <f>+'2.bev.'!A43</f>
        <v>Tulajdonosi bevételek</v>
      </c>
      <c r="B17" s="143" t="str">
        <f>+'2.bev.'!B43</f>
        <v>B404</v>
      </c>
      <c r="C17" s="81">
        <v>0</v>
      </c>
      <c r="D17" s="81">
        <v>1372932</v>
      </c>
      <c r="E17" s="81">
        <v>1080000</v>
      </c>
      <c r="F17" s="223">
        <v>0</v>
      </c>
      <c r="G17" s="81">
        <v>1080000</v>
      </c>
    </row>
    <row r="18" spans="1:7" x14ac:dyDescent="0.3">
      <c r="A18" s="143" t="str">
        <f>+'2.bev.'!A44</f>
        <v>Ellátási díjak</v>
      </c>
      <c r="B18" s="143" t="str">
        <f>+'2.bev.'!B44</f>
        <v>B405</v>
      </c>
      <c r="C18" s="81">
        <v>0</v>
      </c>
      <c r="D18" s="81">
        <v>0</v>
      </c>
      <c r="E18" s="81">
        <v>0</v>
      </c>
      <c r="F18" s="223">
        <v>0</v>
      </c>
      <c r="G18" s="81">
        <v>0</v>
      </c>
    </row>
    <row r="19" spans="1:7" x14ac:dyDescent="0.3">
      <c r="A19" s="143" t="str">
        <f>+'2.bev.'!A45</f>
        <v>Kiszámlázott általános forgalmi adó</v>
      </c>
      <c r="B19" s="143" t="str">
        <f>+'2.bev.'!B45</f>
        <v>B406</v>
      </c>
      <c r="C19" s="81">
        <v>0</v>
      </c>
      <c r="D19" s="81">
        <v>0</v>
      </c>
      <c r="E19" s="81">
        <v>0</v>
      </c>
      <c r="F19" s="223">
        <v>0</v>
      </c>
      <c r="G19" s="81">
        <v>0</v>
      </c>
    </row>
    <row r="20" spans="1:7" x14ac:dyDescent="0.3">
      <c r="A20" s="143" t="str">
        <f>+'2.bev.'!A46</f>
        <v>Általános forgalmi adó visszatérítése</v>
      </c>
      <c r="B20" s="143" t="str">
        <f>+'2.bev.'!B46</f>
        <v>B407</v>
      </c>
      <c r="C20" s="81">
        <v>0</v>
      </c>
      <c r="D20" s="81">
        <v>0</v>
      </c>
      <c r="E20" s="81">
        <v>0</v>
      </c>
      <c r="F20" s="223">
        <v>0</v>
      </c>
      <c r="G20" s="81">
        <v>0</v>
      </c>
    </row>
    <row r="21" spans="1:7" x14ac:dyDescent="0.3">
      <c r="A21" s="143" t="str">
        <f>+'2.bev.'!A47</f>
        <v>Kamatbevételek és más nyereségjellegű bevételek</v>
      </c>
      <c r="B21" s="143" t="str">
        <f>+'2.bev.'!B47</f>
        <v>B408</v>
      </c>
      <c r="C21" s="81">
        <f>SUM(C22:C23)</f>
        <v>0</v>
      </c>
      <c r="D21" s="81">
        <v>96</v>
      </c>
      <c r="E21" s="81">
        <f t="shared" ref="E21" si="1">SUM(E22:E23)</f>
        <v>0</v>
      </c>
      <c r="F21" s="223">
        <v>0</v>
      </c>
      <c r="G21" s="81">
        <f t="shared" ref="G21" si="2">SUM(G22:G23)</f>
        <v>0</v>
      </c>
    </row>
    <row r="22" spans="1:7" s="33" customFormat="1" x14ac:dyDescent="0.3">
      <c r="A22" s="145" t="str">
        <f>+'2.bev.'!A48</f>
        <v>Befektetett pénzüzgyi eszközökből származó bevételek</v>
      </c>
      <c r="B22" s="145" t="str">
        <f>+'2.bev.'!B48</f>
        <v>B4081</v>
      </c>
      <c r="C22" s="85">
        <v>0</v>
      </c>
      <c r="D22" s="85">
        <v>0</v>
      </c>
      <c r="E22" s="85">
        <v>0</v>
      </c>
      <c r="F22" s="223">
        <v>0</v>
      </c>
      <c r="G22" s="85">
        <v>0</v>
      </c>
    </row>
    <row r="23" spans="1:7" s="33" customFormat="1" x14ac:dyDescent="0.3">
      <c r="A23" s="145" t="str">
        <f>+'2.bev.'!A49</f>
        <v>Egyéb kapott (járó) kamatok és kamatjellegű bevételek</v>
      </c>
      <c r="B23" s="145" t="str">
        <f>+'2.bev.'!B49</f>
        <v>B4082</v>
      </c>
      <c r="C23" s="85">
        <v>0</v>
      </c>
      <c r="D23" s="85">
        <v>0</v>
      </c>
      <c r="E23" s="85">
        <v>0</v>
      </c>
      <c r="F23" s="223">
        <v>0</v>
      </c>
      <c r="G23" s="85">
        <v>0</v>
      </c>
    </row>
    <row r="24" spans="1:7" x14ac:dyDescent="0.3">
      <c r="A24" s="143" t="str">
        <f>+'2.bev.'!A50</f>
        <v>Egyéb pénzügyi műveletek bevételei</v>
      </c>
      <c r="B24" s="143" t="str">
        <f>+'2.bev.'!B50</f>
        <v>B409</v>
      </c>
      <c r="C24" s="81">
        <f>SUM(C25:C26)</f>
        <v>0</v>
      </c>
      <c r="D24" s="81">
        <f t="shared" ref="D24:E24" si="3">SUM(D25:D26)</f>
        <v>0</v>
      </c>
      <c r="E24" s="81">
        <f t="shared" si="3"/>
        <v>0</v>
      </c>
      <c r="F24" s="223">
        <v>0</v>
      </c>
      <c r="G24" s="81">
        <f t="shared" ref="G24" si="4">SUM(G25:G26)</f>
        <v>0</v>
      </c>
    </row>
    <row r="25" spans="1:7" s="33" customFormat="1" x14ac:dyDescent="0.3">
      <c r="A25" s="145" t="str">
        <f>+'2.bev.'!A51</f>
        <v>Részesedésekből származó pénzügyi műveletek bevételei</v>
      </c>
      <c r="B25" s="145" t="str">
        <f>+'2.bev.'!B51</f>
        <v>B4091</v>
      </c>
      <c r="C25" s="85">
        <v>0</v>
      </c>
      <c r="D25" s="85">
        <v>0</v>
      </c>
      <c r="E25" s="85">
        <v>0</v>
      </c>
      <c r="F25" s="223">
        <v>0</v>
      </c>
      <c r="G25" s="85">
        <v>0</v>
      </c>
    </row>
    <row r="26" spans="1:7" s="33" customFormat="1" x14ac:dyDescent="0.3">
      <c r="A26" s="145" t="str">
        <f>+'2.bev.'!A52</f>
        <v>Más egyéb pénzügyi műveletek bevételei</v>
      </c>
      <c r="B26" s="145" t="str">
        <f>+'2.bev.'!B52</f>
        <v>B4092</v>
      </c>
      <c r="C26" s="85">
        <v>0</v>
      </c>
      <c r="D26" s="85">
        <v>0</v>
      </c>
      <c r="E26" s="85">
        <v>0</v>
      </c>
      <c r="F26" s="223">
        <v>0</v>
      </c>
      <c r="G26" s="85">
        <v>0</v>
      </c>
    </row>
    <row r="27" spans="1:7" x14ac:dyDescent="0.3">
      <c r="A27" s="143" t="str">
        <f>+'2.bev.'!A53</f>
        <v>Biztosító által fizetett kártérítés</v>
      </c>
      <c r="B27" s="143" t="str">
        <f>+'2.bev.'!B53</f>
        <v>B410</v>
      </c>
      <c r="C27" s="81">
        <v>0</v>
      </c>
      <c r="D27" s="81">
        <v>0</v>
      </c>
      <c r="E27" s="81">
        <v>0</v>
      </c>
      <c r="F27" s="223">
        <v>0</v>
      </c>
      <c r="G27" s="81">
        <v>0</v>
      </c>
    </row>
    <row r="28" spans="1:7" x14ac:dyDescent="0.3">
      <c r="A28" s="143" t="str">
        <f>+'2.bev.'!A54</f>
        <v>Egyéb működési bevételek</v>
      </c>
      <c r="B28" s="143" t="str">
        <f>+'2.bev.'!B54</f>
        <v>B411</v>
      </c>
      <c r="C28" s="81">
        <v>0</v>
      </c>
      <c r="D28" s="81">
        <v>180311</v>
      </c>
      <c r="E28" s="81">
        <v>0</v>
      </c>
      <c r="F28" s="223">
        <v>0</v>
      </c>
      <c r="G28" s="81">
        <v>0</v>
      </c>
    </row>
    <row r="29" spans="1:7" x14ac:dyDescent="0.3">
      <c r="A29" s="147" t="str">
        <f>+'2.bev.'!A55</f>
        <v>Működési bevételek</v>
      </c>
      <c r="B29" s="147" t="str">
        <f>+'2.bev.'!B55</f>
        <v>B4</v>
      </c>
      <c r="C29" s="83">
        <f>+C14+C15+C16+C17+C18+C19+C20+C21+C24+C27+C28</f>
        <v>0</v>
      </c>
      <c r="D29" s="83">
        <f t="shared" ref="D29:E29" si="5">+D14+D15+D16+D17+D18+D19+D20+D21+D24+D27+D28</f>
        <v>1834139</v>
      </c>
      <c r="E29" s="83">
        <f t="shared" si="5"/>
        <v>1480000</v>
      </c>
      <c r="F29" s="223">
        <v>0</v>
      </c>
      <c r="G29" s="83">
        <f t="shared" ref="G29" si="6">+G14+G15+G16+G17+G18+G19+G20+G21+G24+G27+G28</f>
        <v>1480000</v>
      </c>
    </row>
    <row r="30" spans="1:7" x14ac:dyDescent="0.3">
      <c r="A30" s="172"/>
      <c r="B30" s="173"/>
      <c r="C30" s="172"/>
      <c r="D30" s="172"/>
      <c r="E30" s="172"/>
      <c r="G30" s="172"/>
    </row>
    <row r="31" spans="1:7" ht="31.2" x14ac:dyDescent="0.3">
      <c r="A31" s="152" t="str">
        <f>+'2.bev.'!A62</f>
        <v>Működési célú garancia- és kezességvállalásból származó megtérülések államháztartáson kívülről</v>
      </c>
      <c r="B31" s="152" t="str">
        <f>+'2.bev.'!B62</f>
        <v>B61</v>
      </c>
      <c r="C31" s="81">
        <v>0</v>
      </c>
      <c r="D31" s="81">
        <v>0</v>
      </c>
      <c r="E31" s="81">
        <v>0</v>
      </c>
      <c r="F31" s="223">
        <v>0</v>
      </c>
      <c r="G31" s="81">
        <v>0</v>
      </c>
    </row>
    <row r="32" spans="1:7" x14ac:dyDescent="0.3">
      <c r="A32" s="152" t="str">
        <f>+'2.bev.'!A63</f>
        <v>Működési célú visszatérítendő támogatások, kölcsönök visszatérülése Európai Uniótól</v>
      </c>
      <c r="B32" s="152" t="str">
        <f>+'2.bev.'!B63</f>
        <v>B62</v>
      </c>
      <c r="C32" s="81">
        <v>0</v>
      </c>
      <c r="D32" s="81">
        <v>0</v>
      </c>
      <c r="E32" s="81">
        <v>0</v>
      </c>
      <c r="F32" s="223">
        <v>0</v>
      </c>
      <c r="G32" s="81">
        <v>0</v>
      </c>
    </row>
    <row r="33" spans="1:7" ht="31.2" x14ac:dyDescent="0.3">
      <c r="A33" s="152" t="str">
        <f>+'2.bev.'!A64</f>
        <v>Működési célú visszatérítendő támogatások, kölcsönök visszatérülése kormányoktól és más nemzetközi szervezetektől</v>
      </c>
      <c r="B33" s="152" t="str">
        <f>+'2.bev.'!B64</f>
        <v>B63</v>
      </c>
      <c r="C33" s="81">
        <v>0</v>
      </c>
      <c r="D33" s="81">
        <v>0</v>
      </c>
      <c r="E33" s="81">
        <v>0</v>
      </c>
      <c r="F33" s="223">
        <v>0</v>
      </c>
      <c r="G33" s="81">
        <v>0</v>
      </c>
    </row>
    <row r="34" spans="1:7" ht="31.2" x14ac:dyDescent="0.3">
      <c r="A34" s="152" t="str">
        <f>+'2.bev.'!A65</f>
        <v>Működési célú visszatérítendő támogatások, kölcsönök visszatérülése államháztartáson kívülről</v>
      </c>
      <c r="B34" s="152" t="str">
        <f>+'2.bev.'!B65</f>
        <v>B64</v>
      </c>
      <c r="C34" s="81">
        <v>0</v>
      </c>
      <c r="D34" s="81">
        <v>167560</v>
      </c>
      <c r="E34" s="81">
        <v>0</v>
      </c>
      <c r="F34" s="223">
        <v>0</v>
      </c>
      <c r="G34" s="81">
        <v>0</v>
      </c>
    </row>
    <row r="35" spans="1:7" x14ac:dyDescent="0.3">
      <c r="A35" s="152" t="str">
        <f>+'2.bev.'!A66</f>
        <v>Egyéb működési célú átvett pénzeszközök</v>
      </c>
      <c r="B35" s="152" t="str">
        <f>+'2.bev.'!B66</f>
        <v>B65</v>
      </c>
      <c r="C35" s="81">
        <v>0</v>
      </c>
      <c r="D35" s="81">
        <v>244020</v>
      </c>
      <c r="E35" s="81">
        <v>0</v>
      </c>
      <c r="F35" s="223">
        <v>0</v>
      </c>
      <c r="G35" s="81">
        <v>0</v>
      </c>
    </row>
    <row r="36" spans="1:7" x14ac:dyDescent="0.3">
      <c r="A36" s="147" t="str">
        <f>+'2.bev.'!A67</f>
        <v>Működési célú átvett pénzeszközök</v>
      </c>
      <c r="B36" s="147" t="str">
        <f>+'2.bev.'!B67</f>
        <v>B6</v>
      </c>
      <c r="C36" s="83">
        <f>SUM(C31:C35)</f>
        <v>0</v>
      </c>
      <c r="D36" s="83">
        <f>SUM(D31:D35)</f>
        <v>411580</v>
      </c>
      <c r="E36" s="83">
        <f>SUM(E31:E35)</f>
        <v>0</v>
      </c>
      <c r="F36" s="223">
        <v>0</v>
      </c>
      <c r="G36" s="83">
        <f>SUM(G31:G35)</f>
        <v>0</v>
      </c>
    </row>
    <row r="37" spans="1:7" x14ac:dyDescent="0.3">
      <c r="A37" s="147" t="s">
        <v>6</v>
      </c>
      <c r="B37" s="143"/>
      <c r="C37" s="83">
        <f>C12+C36+C29</f>
        <v>0</v>
      </c>
      <c r="D37" s="83">
        <f>D12+D36+D29</f>
        <v>4676129</v>
      </c>
      <c r="E37" s="83">
        <f>E12+E36+E29</f>
        <v>1480000</v>
      </c>
      <c r="F37" s="223">
        <v>0</v>
      </c>
      <c r="G37" s="83">
        <f>G12+G36+G29</f>
        <v>1480000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1" orientation="landscape" r:id="rId1"/>
  <headerFooter alignWithMargins="0"/>
  <ignoredErrors>
    <ignoredError sqref="C24:E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27"/>
  <sheetViews>
    <sheetView topLeftCell="C19" workbookViewId="0">
      <selection activeCell="F2" sqref="F2"/>
    </sheetView>
  </sheetViews>
  <sheetFormatPr defaultColWidth="9.109375" defaultRowHeight="14.4" x14ac:dyDescent="0.3"/>
  <cols>
    <col min="1" max="1" width="87.109375" style="19" bestFit="1" customWidth="1"/>
    <col min="2" max="2" width="8.44140625" style="19" customWidth="1"/>
    <col min="3" max="5" width="22.6640625" style="19" customWidth="1"/>
    <col min="6" max="6" width="14.6640625" style="19" customWidth="1"/>
    <col min="7" max="7" width="14.88671875" style="19" customWidth="1"/>
    <col min="8" max="16384" width="9.109375" style="19"/>
  </cols>
  <sheetData>
    <row r="1" spans="1:7" ht="15.6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</row>
    <row r="2" spans="1:7" ht="31.5" customHeight="1" x14ac:dyDescent="0.3">
      <c r="A2" s="241" t="s">
        <v>152</v>
      </c>
      <c r="B2" s="241"/>
      <c r="C2" s="241"/>
      <c r="D2" s="241"/>
      <c r="E2" s="241"/>
      <c r="F2" s="19" t="s">
        <v>663</v>
      </c>
    </row>
    <row r="3" spans="1:7" ht="15.6" x14ac:dyDescent="0.3">
      <c r="A3" s="239" t="s">
        <v>54</v>
      </c>
      <c r="B3" s="239"/>
      <c r="C3" s="239"/>
      <c r="D3" s="239"/>
      <c r="E3" s="239"/>
    </row>
    <row r="4" spans="1:7" ht="15.6" x14ac:dyDescent="0.3">
      <c r="B4" s="30"/>
      <c r="C4" s="9"/>
      <c r="D4" s="10"/>
      <c r="E4" s="11"/>
    </row>
    <row r="5" spans="1:7" ht="15.6" x14ac:dyDescent="0.3">
      <c r="A5" s="30"/>
      <c r="B5" s="30"/>
      <c r="C5" s="36"/>
      <c r="E5" s="37"/>
      <c r="G5" s="35" t="s">
        <v>554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537</v>
      </c>
      <c r="D6" s="66" t="s">
        <v>538</v>
      </c>
      <c r="E6" s="66" t="s">
        <v>536</v>
      </c>
      <c r="F6" s="66" t="s">
        <v>645</v>
      </c>
      <c r="G6" s="66" t="s">
        <v>644</v>
      </c>
    </row>
    <row r="7" spans="1:7" s="55" customFormat="1" ht="15.6" x14ac:dyDescent="0.3">
      <c r="A7" s="147" t="str">
        <f>+'2.bev.'!A7</f>
        <v>A helyi önkormányzatok működésének általános támogatása</v>
      </c>
      <c r="B7" s="147" t="str">
        <f>+'2.bev.'!B7</f>
        <v>B111</v>
      </c>
      <c r="C7" s="83">
        <f>SUM(C8,C13,C14,C15,C17,C18)</f>
        <v>14775363</v>
      </c>
      <c r="D7" s="83">
        <f>SUM(D8,D13,D14,D15,D17,D18)</f>
        <v>14932107</v>
      </c>
      <c r="E7" s="83">
        <f t="shared" ref="E7:G7" si="0">E8+E13+E14+E15+E16+E17+E18</f>
        <v>17819628</v>
      </c>
      <c r="F7" s="224">
        <v>0</v>
      </c>
      <c r="G7" s="83">
        <f t="shared" si="0"/>
        <v>17819628</v>
      </c>
    </row>
    <row r="8" spans="1:7" s="55" customFormat="1" ht="16.2" x14ac:dyDescent="0.3">
      <c r="A8" s="143" t="s">
        <v>518</v>
      </c>
      <c r="B8" s="174"/>
      <c r="C8" s="81">
        <f>SUM(C9:C12)</f>
        <v>7011780</v>
      </c>
      <c r="D8" s="81">
        <f t="shared" ref="D8" si="1">SUM(D9:D12)</f>
        <v>7168524</v>
      </c>
      <c r="E8" s="81">
        <f t="shared" ref="E8:G8" si="2">SUM(E9:E12)</f>
        <v>7166830</v>
      </c>
      <c r="F8" s="224">
        <v>0</v>
      </c>
      <c r="G8" s="81">
        <f t="shared" si="2"/>
        <v>7166830</v>
      </c>
    </row>
    <row r="9" spans="1:7" s="71" customFormat="1" ht="16.2" x14ac:dyDescent="0.3">
      <c r="A9" s="162" t="s">
        <v>519</v>
      </c>
      <c r="B9" s="175"/>
      <c r="C9" s="176">
        <v>876390</v>
      </c>
      <c r="D9" s="176">
        <v>876390</v>
      </c>
      <c r="E9" s="176">
        <v>990360</v>
      </c>
      <c r="F9" s="224">
        <v>0</v>
      </c>
      <c r="G9" s="176">
        <v>990360</v>
      </c>
    </row>
    <row r="10" spans="1:7" s="71" customFormat="1" ht="15.6" x14ac:dyDescent="0.3">
      <c r="A10" s="162" t="s">
        <v>520</v>
      </c>
      <c r="B10" s="162"/>
      <c r="C10" s="176">
        <v>4544000</v>
      </c>
      <c r="D10" s="176">
        <v>4700744</v>
      </c>
      <c r="E10" s="176">
        <v>4576000</v>
      </c>
      <c r="F10" s="224">
        <v>0</v>
      </c>
      <c r="G10" s="176">
        <v>4576000</v>
      </c>
    </row>
    <row r="11" spans="1:7" s="71" customFormat="1" ht="15.6" x14ac:dyDescent="0.3">
      <c r="A11" s="162" t="s">
        <v>521</v>
      </c>
      <c r="B11" s="162"/>
      <c r="C11" s="176">
        <v>100000</v>
      </c>
      <c r="D11" s="176">
        <v>100000</v>
      </c>
      <c r="E11" s="176">
        <v>100000</v>
      </c>
      <c r="F11" s="224">
        <v>0</v>
      </c>
      <c r="G11" s="176">
        <v>100000</v>
      </c>
    </row>
    <row r="12" spans="1:7" s="71" customFormat="1" ht="15.6" x14ac:dyDescent="0.3">
      <c r="A12" s="162" t="s">
        <v>522</v>
      </c>
      <c r="B12" s="162"/>
      <c r="C12" s="176">
        <v>1491390</v>
      </c>
      <c r="D12" s="176">
        <v>1491390</v>
      </c>
      <c r="E12" s="176">
        <v>1500470</v>
      </c>
      <c r="F12" s="224">
        <v>0</v>
      </c>
      <c r="G12" s="176">
        <v>1500470</v>
      </c>
    </row>
    <row r="13" spans="1:7" s="55" customFormat="1" ht="15.6" x14ac:dyDescent="0.3">
      <c r="A13" s="143" t="s">
        <v>523</v>
      </c>
      <c r="B13" s="143"/>
      <c r="C13" s="81">
        <v>4534973</v>
      </c>
      <c r="D13" s="81">
        <v>4534973</v>
      </c>
      <c r="E13" s="81">
        <v>5000000</v>
      </c>
      <c r="F13" s="224">
        <v>0</v>
      </c>
      <c r="G13" s="81">
        <v>5000000</v>
      </c>
    </row>
    <row r="14" spans="1:7" s="55" customFormat="1" ht="15.6" x14ac:dyDescent="0.3">
      <c r="A14" s="143" t="s">
        <v>524</v>
      </c>
      <c r="B14" s="143"/>
      <c r="C14" s="81">
        <v>160650</v>
      </c>
      <c r="D14" s="81">
        <v>160650</v>
      </c>
      <c r="E14" s="81">
        <v>163200</v>
      </c>
      <c r="F14" s="224">
        <v>0</v>
      </c>
      <c r="G14" s="81">
        <v>163200</v>
      </c>
    </row>
    <row r="15" spans="1:7" s="55" customFormat="1" ht="15.6" x14ac:dyDescent="0.3">
      <c r="A15" s="143" t="s">
        <v>525</v>
      </c>
      <c r="B15" s="143"/>
      <c r="C15" s="81">
        <v>2062560</v>
      </c>
      <c r="D15" s="81">
        <v>2062560</v>
      </c>
      <c r="E15" s="81">
        <v>1506628</v>
      </c>
      <c r="F15" s="224">
        <v>0</v>
      </c>
      <c r="G15" s="81">
        <v>1506628</v>
      </c>
    </row>
    <row r="16" spans="1:7" s="55" customFormat="1" ht="15.6" x14ac:dyDescent="0.3">
      <c r="A16" s="143" t="s">
        <v>526</v>
      </c>
      <c r="B16" s="143"/>
      <c r="C16" s="81">
        <v>0</v>
      </c>
      <c r="D16" s="81">
        <v>0</v>
      </c>
      <c r="E16" s="81">
        <v>3028470</v>
      </c>
      <c r="F16" s="224">
        <v>0</v>
      </c>
      <c r="G16" s="81">
        <v>3028470</v>
      </c>
    </row>
    <row r="17" spans="1:7" s="55" customFormat="1" ht="15.6" x14ac:dyDescent="0.3">
      <c r="A17" s="143" t="s">
        <v>527</v>
      </c>
      <c r="B17" s="143"/>
      <c r="C17" s="81">
        <v>15000</v>
      </c>
      <c r="D17" s="81">
        <v>15000</v>
      </c>
      <c r="E17" s="81">
        <v>0</v>
      </c>
      <c r="F17" s="224">
        <v>0</v>
      </c>
      <c r="G17" s="81">
        <v>0</v>
      </c>
    </row>
    <row r="18" spans="1:7" s="55" customFormat="1" ht="15.6" x14ac:dyDescent="0.3">
      <c r="A18" s="143" t="s">
        <v>528</v>
      </c>
      <c r="B18" s="143"/>
      <c r="C18" s="81">
        <v>990400</v>
      </c>
      <c r="D18" s="81">
        <v>990400</v>
      </c>
      <c r="E18" s="81">
        <v>954500</v>
      </c>
      <c r="F18" s="224">
        <v>0</v>
      </c>
      <c r="G18" s="81">
        <v>954500</v>
      </c>
    </row>
    <row r="19" spans="1:7" s="55" customFormat="1" ht="15.6" x14ac:dyDescent="0.3">
      <c r="A19" s="147" t="str">
        <f>+'2.bev.'!A8</f>
        <v>A települési önkormányzatok egyes köznevelési feladatainak támogatása</v>
      </c>
      <c r="B19" s="147" t="str">
        <f>+'2.bev.'!B8</f>
        <v>B112</v>
      </c>
      <c r="C19" s="83">
        <v>0</v>
      </c>
      <c r="D19" s="83"/>
      <c r="E19" s="83">
        <v>0</v>
      </c>
      <c r="F19" s="224">
        <v>0</v>
      </c>
      <c r="G19" s="83">
        <v>0</v>
      </c>
    </row>
    <row r="20" spans="1:7" s="55" customFormat="1" ht="31.2" x14ac:dyDescent="0.3">
      <c r="A20" s="170" t="str">
        <f>+'2.bev.'!A9</f>
        <v>A települési önkormányzatok szociális, gyermekjóléti és gyermekétkeztetési feladatainak támogatása</v>
      </c>
      <c r="B20" s="170" t="str">
        <f>+'2.bev.'!B9</f>
        <v>B113</v>
      </c>
      <c r="C20" s="83">
        <f t="shared" ref="C20:D20" si="3">C21+C22</f>
        <v>6338000</v>
      </c>
      <c r="D20" s="83">
        <f t="shared" si="3"/>
        <v>7620559</v>
      </c>
      <c r="E20" s="83">
        <f t="shared" ref="E20:G20" si="4">E21+E22</f>
        <v>7797000</v>
      </c>
      <c r="F20" s="224">
        <v>0</v>
      </c>
      <c r="G20" s="83">
        <f t="shared" si="4"/>
        <v>7797000</v>
      </c>
    </row>
    <row r="21" spans="1:7" s="8" customFormat="1" ht="16.2" x14ac:dyDescent="0.3">
      <c r="A21" s="162" t="s">
        <v>529</v>
      </c>
      <c r="B21" s="175"/>
      <c r="C21" s="176">
        <v>3100000</v>
      </c>
      <c r="D21" s="176">
        <v>4250000</v>
      </c>
      <c r="E21" s="176">
        <v>4250000</v>
      </c>
      <c r="F21" s="224">
        <v>0</v>
      </c>
      <c r="G21" s="176">
        <v>4250000</v>
      </c>
    </row>
    <row r="22" spans="1:7" s="8" customFormat="1" ht="15.6" x14ac:dyDescent="0.3">
      <c r="A22" s="162" t="s">
        <v>517</v>
      </c>
      <c r="B22" s="162"/>
      <c r="C22" s="176">
        <v>3238000</v>
      </c>
      <c r="D22" s="176">
        <v>3370559</v>
      </c>
      <c r="E22" s="176">
        <v>3547000</v>
      </c>
      <c r="F22" s="224">
        <v>0</v>
      </c>
      <c r="G22" s="176">
        <v>3547000</v>
      </c>
    </row>
    <row r="23" spans="1:7" ht="15.6" x14ac:dyDescent="0.3">
      <c r="A23" s="147" t="str">
        <f>+'2.bev.'!A10</f>
        <v>A települési önkormányzatok kulturális feladatainak támogatása</v>
      </c>
      <c r="B23" s="147" t="str">
        <f>+'2.bev.'!B10</f>
        <v>B114</v>
      </c>
      <c r="C23" s="83">
        <f>C24</f>
        <v>1800000</v>
      </c>
      <c r="D23" s="83">
        <f>D24</f>
        <v>1800000</v>
      </c>
      <c r="E23" s="83">
        <f>E24</f>
        <v>1800000</v>
      </c>
      <c r="F23" s="224">
        <v>0</v>
      </c>
      <c r="G23" s="83">
        <f>G24</f>
        <v>1800000</v>
      </c>
    </row>
    <row r="24" spans="1:7" s="8" customFormat="1" ht="16.2" x14ac:dyDescent="0.3">
      <c r="A24" s="162" t="s">
        <v>530</v>
      </c>
      <c r="B24" s="175"/>
      <c r="C24" s="176">
        <v>1800000</v>
      </c>
      <c r="D24" s="176">
        <v>1800000</v>
      </c>
      <c r="E24" s="176">
        <v>1800000</v>
      </c>
      <c r="F24" s="224">
        <v>0</v>
      </c>
      <c r="G24" s="176">
        <v>1800000</v>
      </c>
    </row>
    <row r="25" spans="1:7" s="55" customFormat="1" ht="15.6" x14ac:dyDescent="0.3">
      <c r="A25" s="147" t="str">
        <f>+'2.bev.'!A11</f>
        <v>Működési célú költségvetési támogatások és kiegészítő támogatások</v>
      </c>
      <c r="B25" s="147" t="str">
        <f>+'2.bev.'!B11</f>
        <v>B115</v>
      </c>
      <c r="C25" s="83">
        <v>0</v>
      </c>
      <c r="D25" s="83">
        <v>6233760</v>
      </c>
      <c r="E25" s="83">
        <v>0</v>
      </c>
      <c r="F25" s="224">
        <v>0</v>
      </c>
      <c r="G25" s="83">
        <v>0</v>
      </c>
    </row>
    <row r="26" spans="1:7" s="32" customFormat="1" ht="15.6" x14ac:dyDescent="0.3">
      <c r="A26" s="147" t="str">
        <f>+'2.bev.'!A12</f>
        <v>Elszámolásból származó bevételek</v>
      </c>
      <c r="B26" s="147" t="str">
        <f>+'2.bev.'!B12</f>
        <v>B116</v>
      </c>
      <c r="C26" s="83">
        <v>0</v>
      </c>
      <c r="D26" s="83">
        <v>2430410</v>
      </c>
      <c r="E26" s="83">
        <v>0</v>
      </c>
      <c r="F26" s="224">
        <v>0</v>
      </c>
      <c r="G26" s="83">
        <v>0</v>
      </c>
    </row>
    <row r="27" spans="1:7" ht="15.6" x14ac:dyDescent="0.3">
      <c r="A27" s="170" t="str">
        <f>+'2.bev.'!A13</f>
        <v>Önkormányzatok működési támogatásai</v>
      </c>
      <c r="B27" s="170" t="str">
        <f>+'2.bev.'!B13</f>
        <v>B11</v>
      </c>
      <c r="C27" s="83">
        <f>C7+C19+C20+C23+C25+C26</f>
        <v>22913363</v>
      </c>
      <c r="D27" s="83">
        <f>D7+D19+D20+D23+D25+D26</f>
        <v>33016836</v>
      </c>
      <c r="E27" s="83">
        <f>E7+E19+E20+E23+E25+E26</f>
        <v>27416628</v>
      </c>
      <c r="F27" s="224">
        <v>0</v>
      </c>
      <c r="G27" s="83">
        <f>G7+G19+G20+G23+G25+G26</f>
        <v>27416628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G27"/>
  <sheetViews>
    <sheetView topLeftCell="C10" workbookViewId="0">
      <selection activeCell="E4" sqref="E4"/>
    </sheetView>
  </sheetViews>
  <sheetFormatPr defaultColWidth="9.109375" defaultRowHeight="14.4" x14ac:dyDescent="0.3"/>
  <cols>
    <col min="1" max="1" width="88.88671875" style="19" bestFit="1" customWidth="1"/>
    <col min="2" max="2" width="9.44140625" style="4" bestFit="1" customWidth="1"/>
    <col min="3" max="5" width="22.6640625" style="19" customWidth="1"/>
    <col min="6" max="6" width="15.6640625" style="19" customWidth="1"/>
    <col min="7" max="7" width="14.109375" style="19" customWidth="1"/>
    <col min="8" max="16384" width="9.109375" style="19"/>
  </cols>
  <sheetData>
    <row r="1" spans="1:7" ht="15.6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</row>
    <row r="2" spans="1:7" ht="15.6" x14ac:dyDescent="0.3">
      <c r="A2" s="241" t="s">
        <v>153</v>
      </c>
      <c r="B2" s="241"/>
      <c r="C2" s="241"/>
      <c r="D2" s="241"/>
      <c r="E2" s="241"/>
      <c r="F2" s="19" t="s">
        <v>664</v>
      </c>
    </row>
    <row r="3" spans="1:7" ht="15.6" x14ac:dyDescent="0.3">
      <c r="A3" s="239" t="s">
        <v>54</v>
      </c>
      <c r="B3" s="239"/>
      <c r="C3" s="239"/>
      <c r="D3" s="239"/>
      <c r="E3" s="239"/>
    </row>
    <row r="4" spans="1:7" ht="15.6" x14ac:dyDescent="0.3">
      <c r="B4" s="5"/>
      <c r="C4" s="9"/>
      <c r="D4" s="10"/>
      <c r="E4" s="11"/>
    </row>
    <row r="5" spans="1:7" ht="15.6" x14ac:dyDescent="0.3">
      <c r="A5" s="30"/>
      <c r="B5" s="5"/>
      <c r="C5" s="36"/>
      <c r="E5" s="37"/>
      <c r="G5" s="35" t="s">
        <v>554</v>
      </c>
    </row>
    <row r="6" spans="1:7" ht="78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537</v>
      </c>
      <c r="D6" s="66" t="s">
        <v>538</v>
      </c>
      <c r="E6" s="75" t="s">
        <v>536</v>
      </c>
      <c r="F6" s="66" t="s">
        <v>645</v>
      </c>
      <c r="G6" s="66" t="s">
        <v>644</v>
      </c>
    </row>
    <row r="7" spans="1:7" ht="15.6" x14ac:dyDescent="0.3">
      <c r="A7" s="166" t="str">
        <f>+'2.bev.'!A20</f>
        <v>Felhalmozási célú önkormányzati támogatások</v>
      </c>
      <c r="B7" s="166" t="str">
        <f>+'2.bev.'!B20</f>
        <v>B21</v>
      </c>
      <c r="C7" s="169">
        <v>0</v>
      </c>
      <c r="D7" s="169">
        <v>17161487</v>
      </c>
      <c r="E7" s="225">
        <v>0</v>
      </c>
      <c r="F7" s="223">
        <v>0</v>
      </c>
      <c r="G7" s="225">
        <v>0</v>
      </c>
    </row>
    <row r="8" spans="1:7" ht="15.6" x14ac:dyDescent="0.3">
      <c r="A8" s="166" t="str">
        <f>+'2.bev.'!A21</f>
        <v>Felhalmozási célú garancia- és kezességvállalásból származó megtérülések államháztartáson belülről</v>
      </c>
      <c r="B8" s="166" t="str">
        <f>+'2.bev.'!B21</f>
        <v>B22</v>
      </c>
      <c r="C8" s="81">
        <v>0</v>
      </c>
      <c r="D8" s="81">
        <v>0</v>
      </c>
      <c r="E8" s="226">
        <v>0</v>
      </c>
      <c r="F8" s="223">
        <v>0</v>
      </c>
      <c r="G8" s="226">
        <v>0</v>
      </c>
    </row>
    <row r="9" spans="1:7" ht="15.6" x14ac:dyDescent="0.3">
      <c r="A9" s="166" t="str">
        <f>+'2.bev.'!A22</f>
        <v>Felhalmozási célú visszatérítendő támogatások, kölcsönök visszatérülése államháztartáson belülről</v>
      </c>
      <c r="B9" s="166" t="str">
        <f>+'2.bev.'!B22</f>
        <v>B23</v>
      </c>
      <c r="C9" s="81">
        <v>0</v>
      </c>
      <c r="D9" s="81">
        <v>0</v>
      </c>
      <c r="E9" s="226">
        <v>0</v>
      </c>
      <c r="F9" s="223">
        <v>0</v>
      </c>
      <c r="G9" s="226">
        <v>0</v>
      </c>
    </row>
    <row r="10" spans="1:7" ht="15.6" x14ac:dyDescent="0.3">
      <c r="A10" s="166" t="str">
        <f>+'2.bev.'!A23</f>
        <v>Felhalmozási célú visszatérítendő támogatások, kölcsönök igénybevétele államháztartáson belülről</v>
      </c>
      <c r="B10" s="166" t="str">
        <f>+'2.bev.'!B23</f>
        <v>B24</v>
      </c>
      <c r="C10" s="81">
        <v>0</v>
      </c>
      <c r="D10" s="81">
        <v>0</v>
      </c>
      <c r="E10" s="226">
        <v>0</v>
      </c>
      <c r="F10" s="223">
        <v>0</v>
      </c>
      <c r="G10" s="226">
        <v>0</v>
      </c>
    </row>
    <row r="11" spans="1:7" ht="15.6" x14ac:dyDescent="0.3">
      <c r="A11" s="166" t="str">
        <f>+'2.bev.'!A24</f>
        <v>Egyéb felhalmozási célú támogatások bevételei államháztartáson belülről</v>
      </c>
      <c r="B11" s="166" t="str">
        <f>+'2.bev.'!B24</f>
        <v>B25</v>
      </c>
      <c r="C11" s="81">
        <v>0</v>
      </c>
      <c r="D11" s="81">
        <v>9720073</v>
      </c>
      <c r="E11" s="226">
        <v>6240463</v>
      </c>
      <c r="F11" s="223">
        <v>0</v>
      </c>
      <c r="G11" s="226">
        <v>6240463</v>
      </c>
    </row>
    <row r="12" spans="1:7" ht="15.6" x14ac:dyDescent="0.3">
      <c r="A12" s="170" t="str">
        <f>+'2.bev.'!A25</f>
        <v>Felhalmozási célú támogatások államháztartáson belülről</v>
      </c>
      <c r="B12" s="170" t="str">
        <f>+'2.bev.'!B25</f>
        <v>B2</v>
      </c>
      <c r="C12" s="83">
        <f>SUM(C7:C11)</f>
        <v>0</v>
      </c>
      <c r="D12" s="83">
        <f t="shared" ref="D12:E12" si="0">SUM(D7:D11)</f>
        <v>26881560</v>
      </c>
      <c r="E12" s="227">
        <f t="shared" si="0"/>
        <v>6240463</v>
      </c>
      <c r="F12" s="223">
        <v>0</v>
      </c>
      <c r="G12" s="227">
        <f t="shared" ref="G12" si="1">SUM(G7:G11)</f>
        <v>6240463</v>
      </c>
    </row>
    <row r="13" spans="1:7" ht="15.6" x14ac:dyDescent="0.3">
      <c r="A13" s="143" t="str">
        <f>+'2.bev.'!A56</f>
        <v>Immateriális javak értékesítése</v>
      </c>
      <c r="B13" s="143" t="str">
        <f>+'2.bev.'!B56</f>
        <v>B51</v>
      </c>
      <c r="C13" s="81">
        <v>0</v>
      </c>
      <c r="D13" s="81">
        <v>0</v>
      </c>
      <c r="E13" s="226">
        <v>0</v>
      </c>
      <c r="F13" s="223">
        <v>0</v>
      </c>
      <c r="G13" s="226">
        <v>0</v>
      </c>
    </row>
    <row r="14" spans="1:7" ht="15.6" x14ac:dyDescent="0.3">
      <c r="A14" s="143" t="str">
        <f>+'2.bev.'!A57</f>
        <v>Ingatlanok értékesítése</v>
      </c>
      <c r="B14" s="143" t="str">
        <f>+'2.bev.'!B57</f>
        <v>B52</v>
      </c>
      <c r="C14" s="81">
        <v>0</v>
      </c>
      <c r="D14" s="81">
        <v>0</v>
      </c>
      <c r="E14" s="226">
        <v>0</v>
      </c>
      <c r="F14" s="223">
        <v>0</v>
      </c>
      <c r="G14" s="226">
        <v>0</v>
      </c>
    </row>
    <row r="15" spans="1:7" ht="15.6" x14ac:dyDescent="0.3">
      <c r="A15" s="143" t="str">
        <f>+'2.bev.'!A58</f>
        <v>Egyéb tárgyi eszközök értékesítése</v>
      </c>
      <c r="B15" s="143" t="str">
        <f>+'2.bev.'!B58</f>
        <v>B53</v>
      </c>
      <c r="C15" s="81">
        <v>0</v>
      </c>
      <c r="D15" s="81">
        <v>0</v>
      </c>
      <c r="E15" s="226">
        <v>0</v>
      </c>
      <c r="F15" s="223">
        <v>0</v>
      </c>
      <c r="G15" s="226">
        <v>0</v>
      </c>
    </row>
    <row r="16" spans="1:7" ht="15.6" x14ac:dyDescent="0.3">
      <c r="A16" s="143" t="str">
        <f>+'2.bev.'!A59</f>
        <v>Részesedések értékesítése</v>
      </c>
      <c r="B16" s="143" t="str">
        <f>+'2.bev.'!B59</f>
        <v>B54</v>
      </c>
      <c r="C16" s="81">
        <v>0</v>
      </c>
      <c r="D16" s="81">
        <v>0</v>
      </c>
      <c r="E16" s="226">
        <v>0</v>
      </c>
      <c r="F16" s="223">
        <v>0</v>
      </c>
      <c r="G16" s="226">
        <v>0</v>
      </c>
    </row>
    <row r="17" spans="1:7" ht="15.6" x14ac:dyDescent="0.3">
      <c r="A17" s="143" t="str">
        <f>+'2.bev.'!A60</f>
        <v>Részesedések megszűnéséhez kapcsolódó bevételek</v>
      </c>
      <c r="B17" s="143" t="str">
        <f>+'2.bev.'!B60</f>
        <v>B55</v>
      </c>
      <c r="C17" s="81">
        <v>0</v>
      </c>
      <c r="D17" s="81">
        <v>0</v>
      </c>
      <c r="E17" s="226">
        <v>0</v>
      </c>
      <c r="F17" s="223">
        <v>0</v>
      </c>
      <c r="G17" s="226">
        <v>0</v>
      </c>
    </row>
    <row r="18" spans="1:7" ht="15.6" x14ac:dyDescent="0.3">
      <c r="A18" s="170" t="str">
        <f>+'2.bev.'!A61</f>
        <v>Felhalmozási bevételek</v>
      </c>
      <c r="B18" s="170" t="str">
        <f>+'2.bev.'!B61</f>
        <v>B5</v>
      </c>
      <c r="C18" s="83">
        <f>SUM(C13:C17)</f>
        <v>0</v>
      </c>
      <c r="D18" s="83">
        <f>SUM(D13:D17)</f>
        <v>0</v>
      </c>
      <c r="E18" s="227">
        <f>SUM(E13:E17)</f>
        <v>0</v>
      </c>
      <c r="F18" s="223">
        <v>0</v>
      </c>
      <c r="G18" s="227">
        <f>SUM(G13:G17)</f>
        <v>0</v>
      </c>
    </row>
    <row r="19" spans="1:7" ht="15.6" x14ac:dyDescent="0.3">
      <c r="A19" s="172"/>
      <c r="B19" s="177"/>
      <c r="C19" s="172"/>
      <c r="D19" s="172"/>
      <c r="E19" s="172"/>
      <c r="F19" s="223">
        <v>0</v>
      </c>
      <c r="G19" s="172"/>
    </row>
    <row r="20" spans="1:7" ht="31.2" x14ac:dyDescent="0.3">
      <c r="A20" s="152" t="str">
        <f>+'2.bev.'!A68</f>
        <v>Felhalmozási célú garancia- és kezességvállalásból származó megtérülések államháztartáson kívülről</v>
      </c>
      <c r="B20" s="152" t="str">
        <f>+'2.bev.'!B68</f>
        <v>B71</v>
      </c>
      <c r="C20" s="81">
        <v>0</v>
      </c>
      <c r="D20" s="81">
        <v>0</v>
      </c>
      <c r="E20" s="226">
        <v>0</v>
      </c>
      <c r="F20" s="223">
        <v>0</v>
      </c>
      <c r="G20" s="226">
        <v>0</v>
      </c>
    </row>
    <row r="21" spans="1:7" ht="15.6" x14ac:dyDescent="0.3">
      <c r="A21" s="152" t="str">
        <f>+'2.bev.'!A69</f>
        <v>Felhalmozási célú visszatérítendő támogatások, kölcsönök visszatérülése Európai Uniótól</v>
      </c>
      <c r="B21" s="152" t="str">
        <f>+'2.bev.'!B69</f>
        <v>B72</v>
      </c>
      <c r="C21" s="81">
        <v>0</v>
      </c>
      <c r="D21" s="81">
        <v>0</v>
      </c>
      <c r="E21" s="226">
        <v>0</v>
      </c>
      <c r="F21" s="223">
        <v>0</v>
      </c>
      <c r="G21" s="226">
        <v>0</v>
      </c>
    </row>
    <row r="22" spans="1:7" ht="31.2" x14ac:dyDescent="0.3">
      <c r="A22" s="152" t="str">
        <f>+'2.bev.'!A70</f>
        <v>Felhalmozási célú visszatérítendő támogatások, kölcsönök visszatérülése kormányoktól és más nemzetközi szervezetektől</v>
      </c>
      <c r="B22" s="152" t="str">
        <f>+'2.bev.'!B70</f>
        <v>B73</v>
      </c>
      <c r="C22" s="81">
        <v>0</v>
      </c>
      <c r="D22" s="81">
        <v>0</v>
      </c>
      <c r="E22" s="226">
        <v>0</v>
      </c>
      <c r="F22" s="223">
        <v>0</v>
      </c>
      <c r="G22" s="226">
        <v>0</v>
      </c>
    </row>
    <row r="23" spans="1:7" ht="31.2" x14ac:dyDescent="0.3">
      <c r="A23" s="152" t="str">
        <f>+'2.bev.'!A71</f>
        <v>Felhalmozási célú visszatérítendő támogatások, kölcsönök visszatérülése államháztartáson kívülről</v>
      </c>
      <c r="B23" s="152" t="str">
        <f>+'2.bev.'!B71</f>
        <v>B74</v>
      </c>
      <c r="C23" s="81">
        <v>0</v>
      </c>
      <c r="D23" s="81">
        <v>0</v>
      </c>
      <c r="E23" s="226">
        <v>0</v>
      </c>
      <c r="F23" s="223">
        <v>0</v>
      </c>
      <c r="G23" s="226">
        <v>0</v>
      </c>
    </row>
    <row r="24" spans="1:7" ht="15.6" x14ac:dyDescent="0.3">
      <c r="A24" s="152" t="str">
        <f>+'2.bev.'!A72</f>
        <v>Egyéb felhalmozási célú átvett pénzeszközök</v>
      </c>
      <c r="B24" s="152" t="str">
        <f>+'2.bev.'!B72</f>
        <v>B75</v>
      </c>
      <c r="C24" s="81">
        <v>0</v>
      </c>
      <c r="D24" s="81">
        <v>0</v>
      </c>
      <c r="E24" s="226">
        <v>0</v>
      </c>
      <c r="F24" s="223">
        <v>0</v>
      </c>
      <c r="G24" s="226">
        <v>0</v>
      </c>
    </row>
    <row r="25" spans="1:7" ht="15.6" x14ac:dyDescent="0.3">
      <c r="A25" s="147" t="str">
        <f>+'2.bev.'!A73</f>
        <v>Felhalmozási célú átvett pénzeszközök</v>
      </c>
      <c r="B25" s="147" t="str">
        <f>+'2.bev.'!B73</f>
        <v>B7</v>
      </c>
      <c r="C25" s="83">
        <f>SUM(C20:C24)</f>
        <v>0</v>
      </c>
      <c r="D25" s="83">
        <f>SUM(D20:D24)</f>
        <v>0</v>
      </c>
      <c r="E25" s="227">
        <f>SUM(E20:E24)</f>
        <v>0</v>
      </c>
      <c r="F25" s="223">
        <v>0</v>
      </c>
      <c r="G25" s="227">
        <f>SUM(G20:G24)</f>
        <v>0</v>
      </c>
    </row>
    <row r="26" spans="1:7" ht="15.6" x14ac:dyDescent="0.3">
      <c r="A26" s="172"/>
      <c r="B26" s="177"/>
      <c r="C26" s="172"/>
      <c r="D26" s="172"/>
      <c r="E26" s="172"/>
      <c r="F26" s="223">
        <v>0</v>
      </c>
      <c r="G26" s="172"/>
    </row>
    <row r="27" spans="1:7" ht="15.6" x14ac:dyDescent="0.3">
      <c r="A27" s="147" t="s">
        <v>6</v>
      </c>
      <c r="B27" s="165"/>
      <c r="C27" s="83">
        <f>C12+C18+C25</f>
        <v>0</v>
      </c>
      <c r="D27" s="83">
        <f>D12+D18+D25</f>
        <v>26881560</v>
      </c>
      <c r="E27" s="227">
        <f>E12+E18+E25</f>
        <v>6240463</v>
      </c>
      <c r="F27" s="223">
        <v>0</v>
      </c>
      <c r="G27" s="227">
        <f>G12+G18+G25</f>
        <v>6240463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D9"/>
  <sheetViews>
    <sheetView workbookViewId="0">
      <selection activeCell="H5" sqref="H5"/>
    </sheetView>
  </sheetViews>
  <sheetFormatPr defaultColWidth="9.109375" defaultRowHeight="15.6" x14ac:dyDescent="0.3"/>
  <cols>
    <col min="1" max="1" width="8.33203125" style="34" bestFit="1" customWidth="1"/>
    <col min="2" max="2" width="30.109375" style="34" bestFit="1" customWidth="1"/>
    <col min="3" max="4" width="22.6640625" style="34" customWidth="1"/>
    <col min="5" max="16384" width="9.109375" style="34"/>
  </cols>
  <sheetData>
    <row r="1" spans="1:4" x14ac:dyDescent="0.3">
      <c r="A1" s="242" t="s">
        <v>551</v>
      </c>
      <c r="B1" s="242"/>
      <c r="C1" s="242"/>
      <c r="D1" s="242"/>
    </row>
    <row r="2" spans="1:4" x14ac:dyDescent="0.3">
      <c r="A2" s="242" t="s">
        <v>167</v>
      </c>
      <c r="B2" s="242"/>
      <c r="C2" s="242"/>
      <c r="D2" s="242"/>
    </row>
    <row r="3" spans="1:4" x14ac:dyDescent="0.3">
      <c r="D3" s="12" t="s">
        <v>665</v>
      </c>
    </row>
    <row r="4" spans="1:4" x14ac:dyDescent="0.3">
      <c r="A4" s="56"/>
      <c r="B4" s="9"/>
      <c r="C4" s="9"/>
      <c r="D4" s="11"/>
    </row>
    <row r="5" spans="1:4" ht="16.2" thickBot="1" x14ac:dyDescent="0.35">
      <c r="A5" s="57"/>
      <c r="B5" s="57"/>
      <c r="C5" s="57"/>
      <c r="D5" s="35" t="s">
        <v>554</v>
      </c>
    </row>
    <row r="6" spans="1:4" ht="63" thickBot="1" x14ac:dyDescent="0.35">
      <c r="A6" s="68" t="s">
        <v>0</v>
      </c>
      <c r="B6" s="69" t="s">
        <v>2</v>
      </c>
      <c r="C6" s="70" t="s">
        <v>505</v>
      </c>
      <c r="D6" s="70" t="s">
        <v>506</v>
      </c>
    </row>
    <row r="7" spans="1:4" x14ac:dyDescent="0.3">
      <c r="A7" s="178" t="s">
        <v>19</v>
      </c>
      <c r="B7" s="179" t="s">
        <v>3</v>
      </c>
      <c r="C7" s="180">
        <f>+'3.adó'!E11</f>
        <v>17000000</v>
      </c>
      <c r="D7" s="181">
        <v>0</v>
      </c>
    </row>
    <row r="8" spans="1:4" ht="16.2" thickBot="1" x14ac:dyDescent="0.35">
      <c r="A8" s="182" t="s">
        <v>18</v>
      </c>
      <c r="B8" s="183" t="s">
        <v>516</v>
      </c>
      <c r="C8" s="81">
        <f>+'3.adó'!E14</f>
        <v>7000000</v>
      </c>
      <c r="D8" s="184">
        <v>0</v>
      </c>
    </row>
    <row r="9" spans="1:4" ht="16.2" thickBot="1" x14ac:dyDescent="0.35">
      <c r="A9" s="185"/>
      <c r="B9" s="186" t="s">
        <v>1</v>
      </c>
      <c r="C9" s="187">
        <f>SUM(C7:C8)</f>
        <v>24000000</v>
      </c>
      <c r="D9" s="188">
        <f>SUM(D7:D8)</f>
        <v>0</v>
      </c>
    </row>
  </sheetData>
  <mergeCells count="2">
    <mergeCell ref="A1:D1"/>
    <mergeCell ref="A2:D2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31"/>
  <sheetViews>
    <sheetView topLeftCell="A13" workbookViewId="0">
      <selection activeCell="E10" sqref="E10"/>
    </sheetView>
  </sheetViews>
  <sheetFormatPr defaultColWidth="9.109375" defaultRowHeight="15.6" x14ac:dyDescent="0.3"/>
  <cols>
    <col min="1" max="1" width="63.6640625" style="34" bestFit="1" customWidth="1"/>
    <col min="2" max="2" width="9.5546875" style="34" customWidth="1"/>
    <col min="3" max="3" width="16.44140625" style="38" bestFit="1" customWidth="1"/>
    <col min="4" max="4" width="19.88671875" style="34" bestFit="1" customWidth="1"/>
    <col min="5" max="5" width="24.33203125" style="34" bestFit="1" customWidth="1"/>
    <col min="6" max="6" width="17.109375" style="34" customWidth="1"/>
    <col min="7" max="7" width="16.33203125" style="34" customWidth="1"/>
    <col min="8" max="16384" width="9.109375" style="34"/>
  </cols>
  <sheetData>
    <row r="1" spans="1:7" x14ac:dyDescent="0.3">
      <c r="A1" s="239" t="str">
        <f>+'kiadás-bevétel'!A1</f>
        <v>LOVAS KÖZSÉG ÖNKORMÁNYZATA 2020. ÉVI KÖLTSÉGVETÉSE</v>
      </c>
      <c r="B1" s="239"/>
      <c r="C1" s="239"/>
      <c r="D1" s="239"/>
      <c r="E1" s="239"/>
    </row>
    <row r="2" spans="1:7" x14ac:dyDescent="0.3">
      <c r="A2" s="239" t="s">
        <v>53</v>
      </c>
      <c r="B2" s="239"/>
      <c r="C2" s="239"/>
      <c r="D2" s="239"/>
      <c r="E2" s="239"/>
      <c r="F2" s="9" t="s">
        <v>675</v>
      </c>
    </row>
    <row r="3" spans="1:7" x14ac:dyDescent="0.3">
      <c r="A3" s="239" t="s">
        <v>54</v>
      </c>
      <c r="B3" s="239"/>
      <c r="C3" s="239"/>
      <c r="D3" s="239"/>
      <c r="E3" s="239"/>
    </row>
    <row r="4" spans="1:7" s="5" customFormat="1" x14ac:dyDescent="0.3">
      <c r="C4" s="9"/>
      <c r="D4" s="9"/>
      <c r="E4" s="11"/>
    </row>
    <row r="5" spans="1:7" x14ac:dyDescent="0.3">
      <c r="A5" s="30"/>
      <c r="B5" s="30"/>
      <c r="C5" s="36"/>
      <c r="E5" s="37"/>
      <c r="G5" s="35" t="s">
        <v>554</v>
      </c>
    </row>
    <row r="6" spans="1:7" ht="62.4" x14ac:dyDescent="0.3">
      <c r="A6" s="66" t="str">
        <f>+'kiadás-bevétel'!A4</f>
        <v>Megnevezés</v>
      </c>
      <c r="B6" s="66" t="str">
        <f>+'kiadás-bevétel'!B4</f>
        <v>Rovat-kód</v>
      </c>
      <c r="C6" s="66" t="s">
        <v>537</v>
      </c>
      <c r="D6" s="66" t="s">
        <v>538</v>
      </c>
      <c r="E6" s="66" t="s">
        <v>536</v>
      </c>
      <c r="F6" s="66" t="s">
        <v>645</v>
      </c>
      <c r="G6" s="66" t="s">
        <v>644</v>
      </c>
    </row>
    <row r="7" spans="1:7" x14ac:dyDescent="0.3">
      <c r="A7" s="147" t="str">
        <f>+'1.kiad.'!A79</f>
        <v>Immateriális javak beszerzése, létesítése</v>
      </c>
      <c r="B7" s="147" t="str">
        <f>+'1.kiad.'!B79</f>
        <v>K61</v>
      </c>
      <c r="C7" s="83">
        <f t="shared" ref="C7:D7" si="0">SUM(C8)</f>
        <v>3500000</v>
      </c>
      <c r="D7" s="83">
        <f t="shared" si="0"/>
        <v>8193623</v>
      </c>
      <c r="E7" s="227">
        <f>SUM(E8)</f>
        <v>2362200</v>
      </c>
      <c r="F7" s="15">
        <v>0</v>
      </c>
      <c r="G7" s="227">
        <f>SUM(G8)</f>
        <v>2362200</v>
      </c>
    </row>
    <row r="8" spans="1:7" s="44" customFormat="1" x14ac:dyDescent="0.3">
      <c r="A8" s="162" t="s">
        <v>169</v>
      </c>
      <c r="B8" s="162"/>
      <c r="C8" s="85">
        <v>3500000</v>
      </c>
      <c r="D8" s="85">
        <v>8193623</v>
      </c>
      <c r="E8" s="228">
        <v>2362200</v>
      </c>
      <c r="F8" s="15">
        <v>0</v>
      </c>
      <c r="G8" s="228">
        <v>2362200</v>
      </c>
    </row>
    <row r="9" spans="1:7" x14ac:dyDescent="0.3">
      <c r="A9" s="147" t="str">
        <f>+'1.kiad.'!A80</f>
        <v>Ingatlanok beszerzése, létesítése</v>
      </c>
      <c r="B9" s="147" t="str">
        <f>+'1.kiad.'!B80</f>
        <v>K62</v>
      </c>
      <c r="C9" s="83">
        <f t="shared" ref="C9:D9" si="1">SUM(C10)</f>
        <v>20000000</v>
      </c>
      <c r="D9" s="83">
        <f t="shared" si="1"/>
        <v>16720118</v>
      </c>
      <c r="E9" s="227">
        <f>SUM(E10:E13)</f>
        <v>26018810</v>
      </c>
      <c r="F9" s="15">
        <v>0</v>
      </c>
      <c r="G9" s="227">
        <f>SUM(G10:G13)</f>
        <v>26018810</v>
      </c>
    </row>
    <row r="10" spans="1:7" s="44" customFormat="1" x14ac:dyDescent="0.3">
      <c r="A10" s="162" t="s">
        <v>676</v>
      </c>
      <c r="B10" s="162"/>
      <c r="C10" s="85">
        <v>20000000</v>
      </c>
      <c r="D10" s="85">
        <v>16720118</v>
      </c>
      <c r="E10" s="228">
        <v>18608367</v>
      </c>
      <c r="F10" s="15">
        <v>0</v>
      </c>
      <c r="G10" s="228">
        <v>18608367</v>
      </c>
    </row>
    <row r="11" spans="1:7" s="44" customFormat="1" x14ac:dyDescent="0.3">
      <c r="A11" s="162" t="s">
        <v>540</v>
      </c>
      <c r="B11" s="162"/>
      <c r="C11" s="85"/>
      <c r="D11" s="85"/>
      <c r="E11" s="228">
        <v>236220</v>
      </c>
      <c r="F11" s="15">
        <v>0</v>
      </c>
      <c r="G11" s="228">
        <v>236220</v>
      </c>
    </row>
    <row r="12" spans="1:7" s="44" customFormat="1" x14ac:dyDescent="0.3">
      <c r="A12" s="162" t="s">
        <v>542</v>
      </c>
      <c r="B12" s="162"/>
      <c r="C12" s="85"/>
      <c r="D12" s="85"/>
      <c r="E12" s="228">
        <v>2260482</v>
      </c>
      <c r="F12" s="15">
        <v>0</v>
      </c>
      <c r="G12" s="228">
        <v>2260482</v>
      </c>
    </row>
    <row r="13" spans="1:7" s="44" customFormat="1" x14ac:dyDescent="0.3">
      <c r="A13" s="162" t="s">
        <v>543</v>
      </c>
      <c r="B13" s="162"/>
      <c r="C13" s="85"/>
      <c r="D13" s="85"/>
      <c r="E13" s="228">
        <v>4913741</v>
      </c>
      <c r="F13" s="15">
        <v>0</v>
      </c>
      <c r="G13" s="228">
        <v>4913741</v>
      </c>
    </row>
    <row r="14" spans="1:7" x14ac:dyDescent="0.3">
      <c r="A14" s="147" t="str">
        <f>+'1.kiad.'!A81</f>
        <v>Informatikai eszközök beszerzése, létesítése</v>
      </c>
      <c r="B14" s="147" t="str">
        <f>+'1.kiad.'!B81</f>
        <v>K63</v>
      </c>
      <c r="C14" s="83">
        <f t="shared" ref="C14:D14" si="2">SUM(C15)</f>
        <v>500000</v>
      </c>
      <c r="D14" s="83">
        <f t="shared" si="2"/>
        <v>293118</v>
      </c>
      <c r="E14" s="227"/>
      <c r="F14" s="15">
        <v>0</v>
      </c>
      <c r="G14" s="227"/>
    </row>
    <row r="15" spans="1:7" s="44" customFormat="1" x14ac:dyDescent="0.3">
      <c r="A15" s="162" t="s">
        <v>168</v>
      </c>
      <c r="B15" s="162"/>
      <c r="C15" s="85">
        <v>500000</v>
      </c>
      <c r="D15" s="85">
        <v>293118</v>
      </c>
      <c r="E15" s="228">
        <v>0</v>
      </c>
      <c r="F15" s="15">
        <v>0</v>
      </c>
      <c r="G15" s="228">
        <v>0</v>
      </c>
    </row>
    <row r="16" spans="1:7" x14ac:dyDescent="0.3">
      <c r="A16" s="147" t="str">
        <f>+'1.kiad.'!A82</f>
        <v>Egyéb tárgyi eszközök beszerzése, létesítése</v>
      </c>
      <c r="B16" s="147" t="str">
        <f>+'1.kiad.'!B82</f>
        <v>K64</v>
      </c>
      <c r="C16" s="83">
        <f>SUM(C17:C18)</f>
        <v>4000000</v>
      </c>
      <c r="D16" s="83">
        <v>2779981</v>
      </c>
      <c r="E16" s="227">
        <f>SUM(E17:E18)</f>
        <v>993700</v>
      </c>
      <c r="F16" s="15">
        <v>0</v>
      </c>
      <c r="G16" s="227">
        <f>SUM(G17:G18)</f>
        <v>993700</v>
      </c>
    </row>
    <row r="17" spans="1:7" s="44" customFormat="1" x14ac:dyDescent="0.3">
      <c r="A17" s="162" t="s">
        <v>544</v>
      </c>
      <c r="B17" s="162"/>
      <c r="C17" s="85">
        <v>0</v>
      </c>
      <c r="D17" s="85"/>
      <c r="E17" s="228">
        <v>600000</v>
      </c>
      <c r="F17" s="15">
        <v>0</v>
      </c>
      <c r="G17" s="228">
        <v>600000</v>
      </c>
    </row>
    <row r="18" spans="1:7" s="44" customFormat="1" x14ac:dyDescent="0.3">
      <c r="A18" s="162" t="s">
        <v>165</v>
      </c>
      <c r="B18" s="162"/>
      <c r="C18" s="85">
        <v>4000000</v>
      </c>
      <c r="D18" s="85"/>
      <c r="E18" s="228">
        <v>393700</v>
      </c>
      <c r="F18" s="15">
        <v>0</v>
      </c>
      <c r="G18" s="228">
        <v>393700</v>
      </c>
    </row>
    <row r="19" spans="1:7" x14ac:dyDescent="0.3">
      <c r="A19" s="143" t="str">
        <f>+'1.kiad.'!A83</f>
        <v>Részesedések beszerzése</v>
      </c>
      <c r="B19" s="143" t="str">
        <f>+'1.kiad.'!B83</f>
        <v>K65</v>
      </c>
      <c r="C19" s="81">
        <v>0</v>
      </c>
      <c r="D19" s="81"/>
      <c r="E19" s="226"/>
      <c r="F19" s="15">
        <v>0</v>
      </c>
      <c r="G19" s="226"/>
    </row>
    <row r="20" spans="1:7" x14ac:dyDescent="0.3">
      <c r="A20" s="143" t="str">
        <f>+'1.kiad.'!A84</f>
        <v>Meglévő részesedések növeléséhez kapcsolódó kiadások</v>
      </c>
      <c r="B20" s="143" t="str">
        <f>+'1.kiad.'!B84</f>
        <v>K66</v>
      </c>
      <c r="C20" s="81">
        <v>0</v>
      </c>
      <c r="D20" s="81"/>
      <c r="E20" s="226"/>
      <c r="F20" s="15">
        <v>0</v>
      </c>
      <c r="G20" s="226"/>
    </row>
    <row r="21" spans="1:7" x14ac:dyDescent="0.3">
      <c r="A21" s="147" t="str">
        <f>+'1.kiad.'!A85</f>
        <v>Beruházási célú előzetesen felszámított általános forgalmi adó</v>
      </c>
      <c r="B21" s="147" t="str">
        <f>+'1.kiad.'!B85</f>
        <v>K67</v>
      </c>
      <c r="C21" s="83">
        <f>+(C7+C9+C14+C16)*0.27</f>
        <v>7560000.0000000009</v>
      </c>
      <c r="D21" s="83">
        <v>7556459</v>
      </c>
      <c r="E21" s="227">
        <v>5575800</v>
      </c>
      <c r="F21" s="15">
        <v>0</v>
      </c>
      <c r="G21" s="227">
        <v>5575800</v>
      </c>
    </row>
    <row r="22" spans="1:7" x14ac:dyDescent="0.3">
      <c r="A22" s="147" t="str">
        <f>+'1.kiad.'!A86</f>
        <v>Beruházások</v>
      </c>
      <c r="B22" s="147" t="str">
        <f>+'1.kiad.'!B86</f>
        <v>K6</v>
      </c>
      <c r="C22" s="83">
        <f>C7+C9+C14+C16+C19+C20+C21</f>
        <v>35560000</v>
      </c>
      <c r="D22" s="83">
        <f>D7+D9+D14+D16+D19+D20+D21</f>
        <v>35543299</v>
      </c>
      <c r="E22" s="227">
        <f>SUM(E21,E16,E9,E7)</f>
        <v>34950510</v>
      </c>
      <c r="F22" s="15">
        <v>0</v>
      </c>
      <c r="G22" s="227">
        <f>SUM(G21,G16,G9,G7)</f>
        <v>34950510</v>
      </c>
    </row>
    <row r="23" spans="1:7" x14ac:dyDescent="0.3">
      <c r="A23" s="173"/>
      <c r="B23" s="173"/>
      <c r="C23" s="189"/>
      <c r="D23" s="189"/>
      <c r="E23" s="189"/>
      <c r="F23" s="15"/>
      <c r="G23" s="189"/>
    </row>
    <row r="24" spans="1:7" x14ac:dyDescent="0.3">
      <c r="A24" s="143" t="str">
        <f>+'1.kiad.'!A87</f>
        <v>Ingatlanok felújítása</v>
      </c>
      <c r="B24" s="143" t="str">
        <f>+'1.kiad.'!B87</f>
        <v>K71</v>
      </c>
      <c r="C24" s="81">
        <f t="shared" ref="C24" si="3">SUM(C25)</f>
        <v>0</v>
      </c>
      <c r="D24" s="81">
        <v>7954000</v>
      </c>
      <c r="E24" s="226"/>
      <c r="F24" s="15">
        <v>0</v>
      </c>
      <c r="G24" s="226"/>
    </row>
    <row r="25" spans="1:7" x14ac:dyDescent="0.3">
      <c r="A25" s="162" t="s">
        <v>541</v>
      </c>
      <c r="B25" s="162"/>
      <c r="C25" s="81">
        <v>0</v>
      </c>
      <c r="D25" s="81"/>
      <c r="E25" s="226">
        <v>9290019</v>
      </c>
      <c r="F25" s="15">
        <v>0</v>
      </c>
      <c r="G25" s="226">
        <v>9290019</v>
      </c>
    </row>
    <row r="26" spans="1:7" x14ac:dyDescent="0.3">
      <c r="A26" s="143" t="str">
        <f>+'1.kiad.'!A88</f>
        <v>Informatikai eszközök felújítása</v>
      </c>
      <c r="B26" s="143" t="str">
        <f>+'1.kiad.'!B88</f>
        <v>K72</v>
      </c>
      <c r="C26" s="81">
        <v>0</v>
      </c>
      <c r="D26" s="81"/>
      <c r="E26" s="226"/>
      <c r="F26" s="15">
        <v>0</v>
      </c>
      <c r="G26" s="226"/>
    </row>
    <row r="27" spans="1:7" x14ac:dyDescent="0.3">
      <c r="A27" s="143" t="str">
        <f>+'1.kiad.'!A89</f>
        <v>Egyéb tárgyi eszközök felújíátása</v>
      </c>
      <c r="B27" s="143" t="str">
        <f>+'1.kiad.'!B89</f>
        <v>K73</v>
      </c>
      <c r="C27" s="81">
        <v>0</v>
      </c>
      <c r="D27" s="81"/>
      <c r="E27" s="226"/>
      <c r="F27" s="15">
        <v>0</v>
      </c>
      <c r="G27" s="226"/>
    </row>
    <row r="28" spans="1:7" x14ac:dyDescent="0.3">
      <c r="A28" s="143" t="str">
        <f>+'1.kiad.'!A90</f>
        <v>Felújítási célú előzetesen felszámított általános forgalmi adó</v>
      </c>
      <c r="B28" s="143" t="str">
        <f>+'1.kiad.'!B90</f>
        <v>K74</v>
      </c>
      <c r="C28" s="81">
        <v>0</v>
      </c>
      <c r="D28" s="81">
        <v>2093580</v>
      </c>
      <c r="E28" s="226">
        <v>2386805</v>
      </c>
      <c r="F28" s="15">
        <v>0</v>
      </c>
      <c r="G28" s="226">
        <v>2386805</v>
      </c>
    </row>
    <row r="29" spans="1:7" x14ac:dyDescent="0.3">
      <c r="A29" s="147" t="str">
        <f>+'1.kiad.'!A91</f>
        <v>Felújítások</v>
      </c>
      <c r="B29" s="147" t="str">
        <f>+'1.kiad.'!B91</f>
        <v>K7</v>
      </c>
      <c r="C29" s="83">
        <f>C24+C26+C27+C28</f>
        <v>0</v>
      </c>
      <c r="D29" s="83">
        <f>SUM(D24:D28)</f>
        <v>10047580</v>
      </c>
      <c r="E29" s="227">
        <f>SUM(E24:E28)</f>
        <v>11676824</v>
      </c>
      <c r="F29" s="15">
        <v>0</v>
      </c>
      <c r="G29" s="227">
        <f>SUM(G24:G28)</f>
        <v>11676824</v>
      </c>
    </row>
    <row r="30" spans="1:7" x14ac:dyDescent="0.3">
      <c r="A30" s="173"/>
      <c r="B30" s="173"/>
      <c r="C30" s="189"/>
      <c r="D30" s="189"/>
      <c r="E30" s="189"/>
      <c r="F30" s="15"/>
      <c r="G30" s="189"/>
    </row>
    <row r="31" spans="1:7" ht="17.399999999999999" x14ac:dyDescent="0.3">
      <c r="A31" s="157" t="s">
        <v>503</v>
      </c>
      <c r="B31" s="157" t="s">
        <v>504</v>
      </c>
      <c r="C31" s="146">
        <f>C22+C29</f>
        <v>35560000</v>
      </c>
      <c r="D31" s="146">
        <f>D22+D29</f>
        <v>45590879</v>
      </c>
      <c r="E31" s="146">
        <f>SUM(E22,E29)</f>
        <v>46627334</v>
      </c>
      <c r="F31" s="15">
        <v>0</v>
      </c>
      <c r="G31" s="146">
        <f>SUM(G22,G29)</f>
        <v>46627334</v>
      </c>
    </row>
  </sheetData>
  <mergeCells count="3">
    <mergeCell ref="A1:E1"/>
    <mergeCell ref="A2:E2"/>
    <mergeCell ref="A3:E3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7.közvetett tám.</vt:lpstr>
      <vt:lpstr>8.beruh.feluj.</vt:lpstr>
      <vt:lpstr>9.egy.műk.c.kiad.</vt:lpstr>
      <vt:lpstr>10.ellát.jutt.</vt:lpstr>
      <vt:lpstr>11.létszám</vt:lpstr>
      <vt:lpstr>12.költségv.mérleg közg.tag.</vt:lpstr>
      <vt:lpstr>13.megbontás</vt:lpstr>
      <vt:lpstr>14.ei.felhasználás</vt:lpstr>
      <vt:lpstr>15.KIADÁSOK COFOG</vt:lpstr>
      <vt:lpstr>16.BEVÉTELEK COFOG</vt:lpstr>
      <vt:lpstr>17.EU projekt</vt:lpstr>
      <vt:lpstr>'11.létszám'!Nyomtatási_terület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Lovas</cp:lastModifiedBy>
  <cp:lastPrinted>2020-02-14T11:05:47Z</cp:lastPrinted>
  <dcterms:created xsi:type="dcterms:W3CDTF">2014-02-16T16:34:25Z</dcterms:created>
  <dcterms:modified xsi:type="dcterms:W3CDTF">2020-02-27T15:33:57Z</dcterms:modified>
</cp:coreProperties>
</file>