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feladatos Önk. " sheetId="1" r:id="rId1"/>
  </sheets>
  <calcPr calcId="124519"/>
</workbook>
</file>

<file path=xl/calcChain.xml><?xml version="1.0" encoding="utf-8"?>
<calcChain xmlns="http://schemas.openxmlformats.org/spreadsheetml/2006/main">
  <c r="N53" i="1"/>
  <c r="N51"/>
  <c r="G51"/>
  <c r="N50"/>
  <c r="G50"/>
  <c r="N49"/>
  <c r="G49"/>
  <c r="N48"/>
  <c r="G48"/>
  <c r="I47"/>
  <c r="N47" s="1"/>
  <c r="G47"/>
  <c r="N46"/>
  <c r="G46"/>
  <c r="N45"/>
  <c r="J45"/>
  <c r="G45"/>
  <c r="B45"/>
  <c r="J44"/>
  <c r="I44"/>
  <c r="N44" s="1"/>
  <c r="C44"/>
  <c r="G44" s="1"/>
  <c r="I43"/>
  <c r="N43" s="1"/>
  <c r="G43"/>
  <c r="N42"/>
  <c r="G42"/>
  <c r="N41"/>
  <c r="G41"/>
  <c r="N40"/>
  <c r="G40"/>
  <c r="N39"/>
  <c r="G39"/>
  <c r="N38"/>
  <c r="G38"/>
  <c r="N37"/>
  <c r="G37"/>
  <c r="N36"/>
  <c r="G36"/>
  <c r="N35"/>
  <c r="I35"/>
  <c r="G35"/>
  <c r="N34"/>
  <c r="G34"/>
  <c r="N33"/>
  <c r="G33"/>
  <c r="L32"/>
  <c r="I32"/>
  <c r="N32" s="1"/>
  <c r="G32"/>
  <c r="G31"/>
  <c r="N30"/>
  <c r="B30"/>
  <c r="G30" s="1"/>
  <c r="G28" s="1"/>
  <c r="N29"/>
  <c r="G29"/>
  <c r="B29"/>
  <c r="M28"/>
  <c r="M52" s="1"/>
  <c r="M54" s="1"/>
  <c r="L28"/>
  <c r="L52" s="1"/>
  <c r="L54" s="1"/>
  <c r="K28"/>
  <c r="J28"/>
  <c r="J52" s="1"/>
  <c r="J54" s="1"/>
  <c r="I28"/>
  <c r="F28"/>
  <c r="F52" s="1"/>
  <c r="F54" s="1"/>
  <c r="E28"/>
  <c r="E52" s="1"/>
  <c r="E54" s="1"/>
  <c r="D28"/>
  <c r="C28"/>
  <c r="N27"/>
  <c r="I27"/>
  <c r="G27"/>
  <c r="B27"/>
  <c r="N26"/>
  <c r="G26"/>
  <c r="N25"/>
  <c r="G25"/>
  <c r="N24"/>
  <c r="G24"/>
  <c r="N23"/>
  <c r="G23"/>
  <c r="N22"/>
  <c r="G22"/>
  <c r="N21"/>
  <c r="D21"/>
  <c r="G21" s="1"/>
  <c r="G20" s="1"/>
  <c r="K20"/>
  <c r="K52" s="1"/>
  <c r="K54" s="1"/>
  <c r="D20"/>
  <c r="D52" s="1"/>
  <c r="D54" s="1"/>
  <c r="C20"/>
  <c r="B20"/>
  <c r="N19"/>
  <c r="G19"/>
  <c r="I18"/>
  <c r="I52" s="1"/>
  <c r="I54" s="1"/>
  <c r="G18"/>
  <c r="N17"/>
  <c r="G17"/>
  <c r="N16"/>
  <c r="G16"/>
  <c r="N15"/>
  <c r="G15"/>
  <c r="N14"/>
  <c r="G14"/>
  <c r="N13"/>
  <c r="H13"/>
  <c r="H52" s="1"/>
  <c r="H54" s="1"/>
  <c r="G13"/>
  <c r="N12"/>
  <c r="G12"/>
  <c r="C12"/>
  <c r="C52" s="1"/>
  <c r="C54" s="1"/>
  <c r="N11"/>
  <c r="G11"/>
  <c r="N10"/>
  <c r="G10"/>
  <c r="N9"/>
  <c r="G9"/>
  <c r="G52" s="1"/>
  <c r="G54" s="1"/>
  <c r="N28" l="1"/>
  <c r="N18"/>
  <c r="N52" s="1"/>
  <c r="N20"/>
  <c r="B28"/>
  <c r="B52" s="1"/>
  <c r="B54" s="1"/>
  <c r="N54" l="1"/>
  <c r="O52"/>
</calcChain>
</file>

<file path=xl/sharedStrings.xml><?xml version="1.0" encoding="utf-8"?>
<sst xmlns="http://schemas.openxmlformats.org/spreadsheetml/2006/main" count="73" uniqueCount="69">
  <si>
    <t>Az önkormányzat 2018. évi költségvetésének</t>
  </si>
  <si>
    <t>bevételi  és  kiadási  előirányzata  feladatonként</t>
  </si>
  <si>
    <t>adatok: eFt-ban</t>
  </si>
  <si>
    <t>Feladat megnevezése</t>
  </si>
  <si>
    <t>BEVÉTELEK</t>
  </si>
  <si>
    <t>KIADÁSOK</t>
  </si>
  <si>
    <t>Műk.</t>
  </si>
  <si>
    <t>Felhalm.</t>
  </si>
  <si>
    <t>Közhat.</t>
  </si>
  <si>
    <t>Értékp.</t>
  </si>
  <si>
    <t>Maradvány</t>
  </si>
  <si>
    <t>2018 év</t>
  </si>
  <si>
    <t>Intézmény</t>
  </si>
  <si>
    <t>Hitel</t>
  </si>
  <si>
    <t>Tartalék</t>
  </si>
  <si>
    <t>2018. év</t>
  </si>
  <si>
    <t>bev.</t>
  </si>
  <si>
    <t>hitel, kölcs.</t>
  </si>
  <si>
    <t>bevételei</t>
  </si>
  <si>
    <t>kiadások</t>
  </si>
  <si>
    <t>kiad.</t>
  </si>
  <si>
    <t>finansz.</t>
  </si>
  <si>
    <t>kiadásai</t>
  </si>
  <si>
    <t>Szennyvízcsat. építése, fenntartása, üzemeltetése</t>
  </si>
  <si>
    <t>Települési hulladék vegyes begyűjtése</t>
  </si>
  <si>
    <t>Talaj és talajvíz szennyeződésmentesítése</t>
  </si>
  <si>
    <t>Út-, autópálya építés</t>
  </si>
  <si>
    <t>Pályázat- és támogatáskezelés, ellenőrzés</t>
  </si>
  <si>
    <t>Növénytermesztés, állattenyésztés</t>
  </si>
  <si>
    <t>Közutak, hidak üzemeltetése, fenntartása</t>
  </si>
  <si>
    <t>Lakóingatlan bérbeadása, üzemeltetése</t>
  </si>
  <si>
    <t>Nem lakóingatlan bérbeadása, üzemeltetése</t>
  </si>
  <si>
    <t>Önkormányzati jogalkotás</t>
  </si>
  <si>
    <t>Zöldterület kezelés</t>
  </si>
  <si>
    <t>Adó, illeték kiszabása, beszedése, adóellenőrzés</t>
  </si>
  <si>
    <t>- Helyi adók és bírság, pótlék</t>
  </si>
  <si>
    <t>- Gépjárműadó</t>
  </si>
  <si>
    <t>- Talajterhelési díj, helyszíni bírság, term. SZJA</t>
  </si>
  <si>
    <t>Járóbetegek gyógyító szakellátása</t>
  </si>
  <si>
    <t>Nem veszélyes hulladék kezelése, ártalmatlanítása</t>
  </si>
  <si>
    <t>Közvilágítás</t>
  </si>
  <si>
    <t>Város-, községgazdálkodási m.n.s. szolgáltatások</t>
  </si>
  <si>
    <t>Önk. elszámolásai a központi költségvetéssel</t>
  </si>
  <si>
    <t>- Működési támogatás</t>
  </si>
  <si>
    <t>- Egyéb működési támogatás</t>
  </si>
  <si>
    <t>- Felhalmozási támogatás</t>
  </si>
  <si>
    <t>Finanszírozási műveletek</t>
  </si>
  <si>
    <t>Támogatási célú finanszírozási műveletek</t>
  </si>
  <si>
    <t>A polgári védelem ágazati feladatai</t>
  </si>
  <si>
    <t>Ár- és belvízvédelemmel összefüggő tevékenységek</t>
  </si>
  <si>
    <t>Oktatás, közművelődés</t>
  </si>
  <si>
    <t>Kiemelt állami és önkormányzati rendezvények</t>
  </si>
  <si>
    <t>Fertőző megbetegedések megelőzése</t>
  </si>
  <si>
    <t>Települési támogatás</t>
  </si>
  <si>
    <t>Halgatói és oktatói ösztöndíjak</t>
  </si>
  <si>
    <t>Fizikoterápiás szolgáltatás</t>
  </si>
  <si>
    <t>Köztemető fenntartás és működtetés</t>
  </si>
  <si>
    <t>Civil szervezetek működési támogatása</t>
  </si>
  <si>
    <t>Önkormányzati vagyonnal való gazd. (Pályázatok)</t>
  </si>
  <si>
    <t>Önkormányzati vagyonnal való gazdálkodás</t>
  </si>
  <si>
    <t xml:space="preserve">Hosszabb id. közfogl. </t>
  </si>
  <si>
    <t>Közfoglalkotatási mintaprogramok</t>
  </si>
  <si>
    <t>Turizmus fejlesztési támogatások és tevékenységek</t>
  </si>
  <si>
    <t>Intézményen kívüli gyermekétkeztetés</t>
  </si>
  <si>
    <t>Kábítószer-megelőzés programjai</t>
  </si>
  <si>
    <t>Gyermekek átmeneti ellátása</t>
  </si>
  <si>
    <t>Összesen:</t>
  </si>
  <si>
    <t>- Le: intézményi támogatás</t>
  </si>
  <si>
    <t>ÖSSZESEN: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</si>
</sst>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30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8"/>
      <name val="Times New Roman CE"/>
      <charset val="238"/>
    </font>
    <font>
      <b/>
      <i/>
      <sz val="9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3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sz val="9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 CE"/>
      <charset val="238"/>
    </font>
    <font>
      <b/>
      <sz val="9"/>
      <name val="Times New Roman CE"/>
      <charset val="238"/>
    </font>
    <font>
      <sz val="8"/>
      <name val="MS Sans Serif"/>
      <family val="2"/>
      <charset val="238"/>
    </font>
    <font>
      <i/>
      <sz val="9"/>
      <name val="Times New Roman CE"/>
      <charset val="238"/>
    </font>
    <font>
      <b/>
      <sz val="9"/>
      <color rgb="FFFF0000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2" borderId="0" applyNumberFormat="0" applyBorder="0" applyAlignment="0" applyProtection="0"/>
    <xf numFmtId="0" fontId="24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100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6" fillId="0" borderId="0" xfId="1" applyFont="1"/>
    <xf numFmtId="0" fontId="7" fillId="0" borderId="0" xfId="1" applyFont="1"/>
    <xf numFmtId="0" fontId="6" fillId="0" borderId="0" xfId="1" applyFont="1" applyAlignment="1">
      <alignment horizontal="center"/>
    </xf>
    <xf numFmtId="0" fontId="8" fillId="0" borderId="0" xfId="1" applyFont="1" applyAlignment="1">
      <alignment horizontal="right"/>
    </xf>
    <xf numFmtId="49" fontId="9" fillId="0" borderId="0" xfId="1" applyNumberFormat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3" fillId="0" borderId="0" xfId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10" fillId="0" borderId="0" xfId="1" applyFont="1" applyAlignment="1">
      <alignment horizontal="centerContinuous"/>
    </xf>
    <xf numFmtId="0" fontId="9" fillId="0" borderId="0" xfId="1" applyFont="1" applyAlignment="1">
      <alignment horizontal="centerContinuous"/>
    </xf>
    <xf numFmtId="0" fontId="11" fillId="0" borderId="0" xfId="1" applyFont="1" applyAlignment="1">
      <alignment horizontal="centerContinuous"/>
    </xf>
    <xf numFmtId="0" fontId="12" fillId="0" borderId="1" xfId="1" applyFont="1" applyBorder="1"/>
    <xf numFmtId="0" fontId="12" fillId="0" borderId="2" xfId="1" applyFont="1" applyBorder="1" applyAlignment="1">
      <alignment horizontal="center"/>
    </xf>
    <xf numFmtId="0" fontId="12" fillId="0" borderId="3" xfId="1" applyFont="1" applyBorder="1" applyAlignment="1">
      <alignment horizontal="center"/>
    </xf>
    <xf numFmtId="0" fontId="12" fillId="0" borderId="4" xfId="1" applyFont="1" applyBorder="1" applyAlignment="1">
      <alignment horizontal="center"/>
    </xf>
    <xf numFmtId="0" fontId="12" fillId="0" borderId="5" xfId="1" applyFont="1" applyBorder="1" applyAlignment="1">
      <alignment horizontal="center"/>
    </xf>
    <xf numFmtId="0" fontId="13" fillId="0" borderId="6" xfId="1" applyFont="1" applyBorder="1" applyAlignment="1">
      <alignment horizontal="center"/>
    </xf>
    <xf numFmtId="0" fontId="14" fillId="0" borderId="7" xfId="1" applyFont="1" applyBorder="1" applyAlignment="1">
      <alignment horizontal="center"/>
    </xf>
    <xf numFmtId="0" fontId="14" fillId="0" borderId="8" xfId="1" applyFont="1" applyBorder="1" applyAlignment="1">
      <alignment horizontal="center"/>
    </xf>
    <xf numFmtId="0" fontId="14" fillId="0" borderId="9" xfId="1" applyFont="1" applyBorder="1" applyAlignment="1">
      <alignment horizontal="center"/>
    </xf>
    <xf numFmtId="0" fontId="14" fillId="0" borderId="10" xfId="1" applyFont="1" applyBorder="1" applyAlignment="1">
      <alignment horizontal="center"/>
    </xf>
    <xf numFmtId="0" fontId="15" fillId="0" borderId="11" xfId="1" applyFont="1" applyBorder="1"/>
    <xf numFmtId="0" fontId="14" fillId="0" borderId="12" xfId="1" applyFont="1" applyBorder="1" applyAlignment="1">
      <alignment horizontal="center"/>
    </xf>
    <xf numFmtId="0" fontId="14" fillId="0" borderId="13" xfId="1" applyFont="1" applyBorder="1" applyAlignment="1">
      <alignment horizontal="center"/>
    </xf>
    <xf numFmtId="0" fontId="14" fillId="0" borderId="14" xfId="1" applyFont="1" applyBorder="1" applyAlignment="1">
      <alignment horizontal="center"/>
    </xf>
    <xf numFmtId="0" fontId="14" fillId="0" borderId="0" xfId="1" applyFont="1" applyBorder="1" applyAlignment="1">
      <alignment horizontal="center"/>
    </xf>
    <xf numFmtId="0" fontId="14" fillId="0" borderId="15" xfId="1" applyFont="1" applyBorder="1" applyAlignment="1">
      <alignment horizontal="center"/>
    </xf>
    <xf numFmtId="0" fontId="14" fillId="0" borderId="16" xfId="1" applyFont="1" applyBorder="1" applyAlignment="1">
      <alignment horizontal="center"/>
    </xf>
    <xf numFmtId="0" fontId="14" fillId="0" borderId="17" xfId="1" applyFont="1" applyBorder="1" applyAlignment="1">
      <alignment horizontal="center"/>
    </xf>
    <xf numFmtId="0" fontId="16" fillId="0" borderId="18" xfId="1" applyFont="1" applyBorder="1"/>
    <xf numFmtId="3" fontId="16" fillId="0" borderId="19" xfId="1" applyNumberFormat="1" applyFont="1" applyBorder="1" applyAlignment="1">
      <alignment horizontal="center"/>
    </xf>
    <xf numFmtId="3" fontId="16" fillId="0" borderId="3" xfId="1" applyNumberFormat="1" applyFont="1" applyBorder="1" applyAlignment="1">
      <alignment horizontal="center"/>
    </xf>
    <xf numFmtId="3" fontId="16" fillId="0" borderId="3" xfId="1" applyNumberFormat="1" applyFont="1" applyBorder="1" applyAlignment="1">
      <alignment horizontal="right"/>
    </xf>
    <xf numFmtId="3" fontId="14" fillId="0" borderId="4" xfId="1" applyNumberFormat="1" applyFont="1" applyBorder="1"/>
    <xf numFmtId="3" fontId="14" fillId="0" borderId="5" xfId="1" applyNumberFormat="1" applyFont="1" applyBorder="1"/>
    <xf numFmtId="3" fontId="16" fillId="0" borderId="2" xfId="1" applyNumberFormat="1" applyFont="1" applyBorder="1" applyAlignment="1">
      <alignment horizontal="right"/>
    </xf>
    <xf numFmtId="3" fontId="16" fillId="0" borderId="3" xfId="1" applyNumberFormat="1" applyFont="1" applyBorder="1" applyAlignment="1"/>
    <xf numFmtId="3" fontId="17" fillId="0" borderId="4" xfId="1" applyNumberFormat="1" applyFont="1" applyBorder="1"/>
    <xf numFmtId="0" fontId="18" fillId="0" borderId="0" xfId="1" applyFont="1"/>
    <xf numFmtId="0" fontId="16" fillId="0" borderId="20" xfId="1" applyFont="1" applyBorder="1"/>
    <xf numFmtId="3" fontId="16" fillId="0" borderId="21" xfId="1" applyNumberFormat="1" applyFont="1" applyBorder="1"/>
    <xf numFmtId="3" fontId="16" fillId="0" borderId="22" xfId="1" applyNumberFormat="1" applyFont="1" applyBorder="1"/>
    <xf numFmtId="3" fontId="14" fillId="0" borderId="23" xfId="1" applyNumberFormat="1" applyFont="1" applyBorder="1"/>
    <xf numFmtId="3" fontId="14" fillId="0" borderId="10" xfId="1" applyNumberFormat="1" applyFont="1" applyBorder="1"/>
    <xf numFmtId="3" fontId="16" fillId="0" borderId="24" xfId="1" applyNumberFormat="1" applyFont="1" applyBorder="1"/>
    <xf numFmtId="3" fontId="17" fillId="0" borderId="23" xfId="1" applyNumberFormat="1" applyFont="1" applyBorder="1"/>
    <xf numFmtId="3" fontId="14" fillId="0" borderId="0" xfId="1" applyNumberFormat="1" applyFont="1" applyBorder="1"/>
    <xf numFmtId="3" fontId="16" fillId="0" borderId="22" xfId="1" applyNumberFormat="1" applyFont="1" applyFill="1" applyBorder="1"/>
    <xf numFmtId="3" fontId="14" fillId="0" borderId="25" xfId="1" applyNumberFormat="1" applyFont="1" applyBorder="1"/>
    <xf numFmtId="49" fontId="16" fillId="0" borderId="20" xfId="1" applyNumberFormat="1" applyFont="1" applyBorder="1"/>
    <xf numFmtId="3" fontId="19" fillId="0" borderId="22" xfId="1" applyNumberFormat="1" applyFont="1" applyBorder="1"/>
    <xf numFmtId="3" fontId="20" fillId="0" borderId="22" xfId="1" applyNumberFormat="1" applyFont="1" applyBorder="1"/>
    <xf numFmtId="3" fontId="19" fillId="0" borderId="21" xfId="1" applyNumberFormat="1" applyFont="1" applyBorder="1"/>
    <xf numFmtId="3" fontId="8" fillId="0" borderId="10" xfId="1" applyNumberFormat="1" applyFont="1" applyBorder="1"/>
    <xf numFmtId="3" fontId="19" fillId="0" borderId="24" xfId="1" applyNumberFormat="1" applyFont="1" applyBorder="1"/>
    <xf numFmtId="49" fontId="19" fillId="0" borderId="20" xfId="1" applyNumberFormat="1" applyFont="1" applyBorder="1"/>
    <xf numFmtId="3" fontId="8" fillId="0" borderId="23" xfId="1" applyNumberFormat="1" applyFont="1" applyBorder="1"/>
    <xf numFmtId="3" fontId="13" fillId="0" borderId="23" xfId="1" applyNumberFormat="1" applyFont="1" applyBorder="1"/>
    <xf numFmtId="0" fontId="21" fillId="0" borderId="20" xfId="1" applyFont="1" applyBorder="1"/>
    <xf numFmtId="0" fontId="16" fillId="0" borderId="26" xfId="1" applyFont="1" applyBorder="1"/>
    <xf numFmtId="3" fontId="16" fillId="0" borderId="27" xfId="1" applyNumberFormat="1" applyFont="1" applyBorder="1"/>
    <xf numFmtId="3" fontId="16" fillId="0" borderId="8" xfId="1" applyNumberFormat="1" applyFont="1" applyBorder="1"/>
    <xf numFmtId="3" fontId="19" fillId="0" borderId="8" xfId="1" applyNumberFormat="1" applyFont="1" applyBorder="1"/>
    <xf numFmtId="3" fontId="17" fillId="0" borderId="9" xfId="1" applyNumberFormat="1" applyFont="1" applyBorder="1"/>
    <xf numFmtId="3" fontId="16" fillId="0" borderId="7" xfId="1" applyNumberFormat="1" applyFont="1" applyBorder="1"/>
    <xf numFmtId="3" fontId="8" fillId="0" borderId="26" xfId="1" applyNumberFormat="1" applyFont="1" applyBorder="1"/>
    <xf numFmtId="3" fontId="16" fillId="0" borderId="21" xfId="1" applyNumberFormat="1" applyFont="1" applyFill="1" applyBorder="1"/>
    <xf numFmtId="3" fontId="16" fillId="0" borderId="7" xfId="1" applyNumberFormat="1" applyFont="1" applyFill="1" applyBorder="1"/>
    <xf numFmtId="3" fontId="16" fillId="0" borderId="27" xfId="1" applyNumberFormat="1" applyFont="1" applyFill="1" applyBorder="1"/>
    <xf numFmtId="3" fontId="16" fillId="0" borderId="8" xfId="1" applyNumberFormat="1" applyFont="1" applyFill="1" applyBorder="1"/>
    <xf numFmtId="0" fontId="16" fillId="0" borderId="10" xfId="1" applyFont="1" applyBorder="1"/>
    <xf numFmtId="0" fontId="14" fillId="0" borderId="28" xfId="1" applyFont="1" applyBorder="1"/>
    <xf numFmtId="3" fontId="14" fillId="0" borderId="19" xfId="1" applyNumberFormat="1" applyFont="1" applyBorder="1"/>
    <xf numFmtId="3" fontId="14" fillId="0" borderId="2" xfId="1" applyNumberFormat="1" applyFont="1" applyBorder="1"/>
    <xf numFmtId="3" fontId="14" fillId="0" borderId="18" xfId="1" applyNumberFormat="1" applyFont="1" applyBorder="1"/>
    <xf numFmtId="3" fontId="1" fillId="0" borderId="0" xfId="1" applyNumberFormat="1"/>
    <xf numFmtId="0" fontId="15" fillId="0" borderId="20" xfId="1" quotePrefix="1" applyFont="1" applyBorder="1"/>
    <xf numFmtId="3" fontId="15" fillId="0" borderId="21" xfId="1" applyNumberFormat="1" applyFont="1" applyBorder="1"/>
    <xf numFmtId="3" fontId="15" fillId="0" borderId="22" xfId="1" applyNumberFormat="1" applyFont="1" applyBorder="1"/>
    <xf numFmtId="3" fontId="14" fillId="0" borderId="24" xfId="1" applyNumberFormat="1" applyFont="1" applyBorder="1"/>
    <xf numFmtId="3" fontId="17" fillId="0" borderId="22" xfId="1" applyNumberFormat="1" applyFont="1" applyBorder="1"/>
    <xf numFmtId="3" fontId="15" fillId="0" borderId="23" xfId="1" applyNumberFormat="1" applyFont="1" applyBorder="1"/>
    <xf numFmtId="0" fontId="14" fillId="0" borderId="29" xfId="1" applyFont="1" applyBorder="1"/>
    <xf numFmtId="3" fontId="14" fillId="0" borderId="30" xfId="1" applyNumberFormat="1" applyFont="1" applyBorder="1"/>
    <xf numFmtId="3" fontId="14" fillId="0" borderId="31" xfId="1" applyNumberFormat="1" applyFont="1" applyBorder="1"/>
    <xf numFmtId="3" fontId="14" fillId="0" borderId="29" xfId="1" applyNumberFormat="1" applyFont="1" applyBorder="1"/>
    <xf numFmtId="3" fontId="14" fillId="0" borderId="32" xfId="1" applyNumberFormat="1" applyFont="1" applyBorder="1"/>
    <xf numFmtId="0" fontId="22" fillId="0" borderId="0" xfId="1" quotePrefix="1" applyFont="1" applyBorder="1"/>
    <xf numFmtId="3" fontId="15" fillId="0" borderId="0" xfId="1" applyNumberFormat="1" applyFont="1" applyBorder="1"/>
    <xf numFmtId="3" fontId="8" fillId="0" borderId="0" xfId="1" applyNumberFormat="1" applyFont="1" applyBorder="1"/>
    <xf numFmtId="3" fontId="15" fillId="0" borderId="0" xfId="1" applyNumberFormat="1" applyFont="1" applyFill="1" applyBorder="1"/>
    <xf numFmtId="3" fontId="22" fillId="0" borderId="0" xfId="1" applyNumberFormat="1" applyFont="1" applyFill="1" applyBorder="1"/>
    <xf numFmtId="3" fontId="22" fillId="0" borderId="0" xfId="1" applyNumberFormat="1" applyFont="1" applyBorder="1"/>
    <xf numFmtId="3" fontId="23" fillId="0" borderId="0" xfId="1" applyNumberFormat="1" applyFont="1" applyBorder="1"/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Göngyölített 12.13 2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L61"/>
  <sheetViews>
    <sheetView tabSelected="1" view="pageLayout" zoomScale="70" zoomScalePageLayoutView="70" workbookViewId="0">
      <selection activeCell="O15" sqref="O15"/>
    </sheetView>
  </sheetViews>
  <sheetFormatPr defaultColWidth="9.140625" defaultRowHeight="12.75"/>
  <cols>
    <col min="1" max="1" width="36.28515625" style="1" customWidth="1"/>
    <col min="2" max="2" width="11.140625" style="2" bestFit="1" customWidth="1"/>
    <col min="3" max="4" width="9.5703125" style="2" bestFit="1" customWidth="1"/>
    <col min="5" max="5" width="9.7109375" style="2" bestFit="1" customWidth="1"/>
    <col min="6" max="6" width="10.140625" style="2" bestFit="1" customWidth="1"/>
    <col min="7" max="7" width="11.7109375" style="3" bestFit="1" customWidth="1"/>
    <col min="8" max="8" width="1" style="3" customWidth="1"/>
    <col min="9" max="9" width="10.85546875" style="1" bestFit="1" customWidth="1"/>
    <col min="10" max="10" width="9.5703125" style="1" bestFit="1" customWidth="1"/>
    <col min="11" max="11" width="11.140625" style="1" bestFit="1" customWidth="1"/>
    <col min="12" max="13" width="9.5703125" style="1" bestFit="1" customWidth="1"/>
    <col min="14" max="14" width="13" style="5" bestFit="1" customWidth="1"/>
    <col min="15" max="15" width="13" style="1" bestFit="1" customWidth="1"/>
    <col min="16" max="16384" width="9.140625" style="1"/>
  </cols>
  <sheetData>
    <row r="1" spans="1:194">
      <c r="J1" s="4"/>
      <c r="K1" s="4"/>
      <c r="L1" s="4"/>
      <c r="M1" s="4"/>
    </row>
    <row r="2" spans="1:194">
      <c r="A2" s="6"/>
      <c r="E2" s="7"/>
      <c r="I2" s="6"/>
      <c r="J2" s="8"/>
      <c r="K2" s="8"/>
      <c r="L2" s="8"/>
      <c r="M2" s="8"/>
      <c r="N2" s="9"/>
    </row>
    <row r="3" spans="1:194" ht="17.25" customHeight="1">
      <c r="A3" s="10" t="s">
        <v>0</v>
      </c>
      <c r="B3" s="11"/>
      <c r="C3" s="11"/>
      <c r="D3" s="11"/>
      <c r="E3" s="11"/>
      <c r="F3" s="11"/>
      <c r="G3" s="12"/>
      <c r="H3" s="12"/>
      <c r="I3" s="13"/>
      <c r="J3" s="13"/>
      <c r="K3" s="13"/>
      <c r="L3" s="13"/>
      <c r="M3" s="13"/>
      <c r="N3" s="14"/>
    </row>
    <row r="4" spans="1:194" ht="19.5">
      <c r="A4" s="15" t="s">
        <v>1</v>
      </c>
      <c r="B4" s="11"/>
      <c r="C4" s="11"/>
      <c r="D4" s="11"/>
      <c r="E4" s="11"/>
      <c r="F4" s="11"/>
      <c r="G4" s="12"/>
      <c r="H4" s="12"/>
      <c r="I4" s="13"/>
      <c r="J4" s="13"/>
      <c r="K4" s="13"/>
      <c r="L4" s="13"/>
      <c r="M4" s="13"/>
      <c r="N4" s="14"/>
    </row>
    <row r="5" spans="1:194" ht="0.75" customHeight="1" thickBot="1">
      <c r="A5" s="16"/>
      <c r="B5" s="11"/>
      <c r="C5" s="11"/>
      <c r="D5" s="11"/>
      <c r="E5" s="11"/>
      <c r="F5" s="11"/>
      <c r="G5" s="12"/>
      <c r="H5" s="12"/>
      <c r="I5" s="13"/>
      <c r="J5" s="13"/>
      <c r="K5" s="13"/>
      <c r="L5" s="13"/>
      <c r="M5" s="13"/>
      <c r="N5" s="9" t="s">
        <v>2</v>
      </c>
    </row>
    <row r="6" spans="1:194" ht="15.75">
      <c r="A6" s="17" t="s">
        <v>3</v>
      </c>
      <c r="B6" s="18" t="s">
        <v>4</v>
      </c>
      <c r="C6" s="19"/>
      <c r="D6" s="19"/>
      <c r="E6" s="19"/>
      <c r="F6" s="19"/>
      <c r="G6" s="20"/>
      <c r="H6" s="21"/>
      <c r="I6" s="18" t="s">
        <v>5</v>
      </c>
      <c r="J6" s="19"/>
      <c r="K6" s="19"/>
      <c r="L6" s="19"/>
      <c r="M6" s="19"/>
      <c r="N6" s="20"/>
    </row>
    <row r="7" spans="1:194">
      <c r="A7" s="22"/>
      <c r="B7" s="23" t="s">
        <v>6</v>
      </c>
      <c r="C7" s="24" t="s">
        <v>7</v>
      </c>
      <c r="D7" s="24" t="s">
        <v>8</v>
      </c>
      <c r="E7" s="24" t="s">
        <v>9</v>
      </c>
      <c r="F7" s="24" t="s">
        <v>10</v>
      </c>
      <c r="G7" s="25" t="s">
        <v>11</v>
      </c>
      <c r="H7" s="26"/>
      <c r="I7" s="23" t="s">
        <v>6</v>
      </c>
      <c r="J7" s="24" t="s">
        <v>7</v>
      </c>
      <c r="K7" s="24" t="s">
        <v>12</v>
      </c>
      <c r="L7" s="24" t="s">
        <v>13</v>
      </c>
      <c r="M7" s="24" t="s">
        <v>14</v>
      </c>
      <c r="N7" s="25" t="s">
        <v>15</v>
      </c>
    </row>
    <row r="8" spans="1:194" ht="13.5" thickBot="1">
      <c r="A8" s="27"/>
      <c r="B8" s="28" t="s">
        <v>16</v>
      </c>
      <c r="C8" s="29" t="s">
        <v>16</v>
      </c>
      <c r="D8" s="29" t="s">
        <v>16</v>
      </c>
      <c r="E8" s="29" t="s">
        <v>17</v>
      </c>
      <c r="F8" s="29"/>
      <c r="G8" s="30" t="s">
        <v>18</v>
      </c>
      <c r="H8" s="31"/>
      <c r="I8" s="32" t="s">
        <v>19</v>
      </c>
      <c r="J8" s="33" t="s">
        <v>20</v>
      </c>
      <c r="K8" s="33" t="s">
        <v>21</v>
      </c>
      <c r="L8" s="33"/>
      <c r="M8" s="33"/>
      <c r="N8" s="34" t="s">
        <v>22</v>
      </c>
    </row>
    <row r="9" spans="1:194">
      <c r="A9" s="35" t="s">
        <v>23</v>
      </c>
      <c r="B9" s="36">
        <v>2900000</v>
      </c>
      <c r="C9" s="37"/>
      <c r="D9" s="38"/>
      <c r="E9" s="37"/>
      <c r="F9" s="37"/>
      <c r="G9" s="39">
        <f>SUM(B9:F9)</f>
        <v>2900000</v>
      </c>
      <c r="H9" s="40"/>
      <c r="I9" s="41"/>
      <c r="J9" s="37">
        <v>359410</v>
      </c>
      <c r="K9" s="42"/>
      <c r="L9" s="37"/>
      <c r="M9" s="37"/>
      <c r="N9" s="43">
        <f t="shared" ref="N9:N16" si="0">SUM(I9:M9)</f>
        <v>359410</v>
      </c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</row>
    <row r="10" spans="1:194">
      <c r="A10" s="45" t="s">
        <v>24</v>
      </c>
      <c r="B10" s="46"/>
      <c r="C10" s="47"/>
      <c r="D10" s="47"/>
      <c r="E10" s="47"/>
      <c r="F10" s="47"/>
      <c r="G10" s="48">
        <f>SUM(B10:F10)</f>
        <v>0</v>
      </c>
      <c r="H10" s="49"/>
      <c r="I10" s="50">
        <v>13447475</v>
      </c>
      <c r="J10" s="47"/>
      <c r="K10" s="47"/>
      <c r="L10" s="47"/>
      <c r="M10" s="47"/>
      <c r="N10" s="51">
        <f t="shared" si="0"/>
        <v>13447475</v>
      </c>
    </row>
    <row r="11" spans="1:194">
      <c r="A11" s="45" t="s">
        <v>25</v>
      </c>
      <c r="B11" s="46"/>
      <c r="C11" s="47"/>
      <c r="D11" s="47"/>
      <c r="E11" s="47"/>
      <c r="F11" s="47"/>
      <c r="G11" s="48">
        <f>SUM(B11:F11)</f>
        <v>0</v>
      </c>
      <c r="H11" s="49"/>
      <c r="I11" s="50">
        <v>835000</v>
      </c>
      <c r="J11" s="47"/>
      <c r="K11" s="47"/>
      <c r="L11" s="47"/>
      <c r="M11" s="47"/>
      <c r="N11" s="51">
        <f t="shared" si="0"/>
        <v>835000</v>
      </c>
    </row>
    <row r="12" spans="1:194">
      <c r="A12" s="45" t="s">
        <v>26</v>
      </c>
      <c r="B12" s="46"/>
      <c r="C12" s="47">
        <f>15690532-15690532</f>
        <v>0</v>
      </c>
      <c r="D12" s="47"/>
      <c r="E12" s="47"/>
      <c r="F12" s="47"/>
      <c r="G12" s="48">
        <f>SUM(B12:F12)</f>
        <v>0</v>
      </c>
      <c r="H12" s="52"/>
      <c r="I12" s="50">
        <v>50000</v>
      </c>
      <c r="J12" s="47">
        <v>2345001</v>
      </c>
      <c r="K12" s="47"/>
      <c r="L12" s="47"/>
      <c r="M12" s="47"/>
      <c r="N12" s="51">
        <f t="shared" si="0"/>
        <v>2395001</v>
      </c>
    </row>
    <row r="13" spans="1:194">
      <c r="A13" s="45" t="s">
        <v>27</v>
      </c>
      <c r="B13" s="46"/>
      <c r="C13" s="53"/>
      <c r="D13" s="47"/>
      <c r="E13" s="47"/>
      <c r="F13" s="47"/>
      <c r="G13" s="48">
        <f t="shared" ref="G13:G19" si="1">SUM(B13:F13)</f>
        <v>0</v>
      </c>
      <c r="H13" s="54" t="e">
        <f>SUM(#REF!)</f>
        <v>#REF!</v>
      </c>
      <c r="I13" s="50"/>
      <c r="J13" s="47"/>
      <c r="K13" s="47"/>
      <c r="L13" s="47"/>
      <c r="M13" s="47"/>
      <c r="N13" s="51">
        <f t="shared" si="0"/>
        <v>0</v>
      </c>
    </row>
    <row r="14" spans="1:194">
      <c r="A14" s="55" t="s">
        <v>28</v>
      </c>
      <c r="B14" s="46">
        <v>19342000</v>
      </c>
      <c r="C14" s="56"/>
      <c r="D14" s="47"/>
      <c r="E14" s="56"/>
      <c r="F14" s="56"/>
      <c r="G14" s="51">
        <f t="shared" si="1"/>
        <v>19342000</v>
      </c>
      <c r="H14" s="49"/>
      <c r="I14" s="50">
        <v>16099000</v>
      </c>
      <c r="J14" s="47"/>
      <c r="K14" s="56"/>
      <c r="L14" s="56"/>
      <c r="M14" s="56"/>
      <c r="N14" s="51">
        <f t="shared" si="0"/>
        <v>16099000</v>
      </c>
    </row>
    <row r="15" spans="1:194">
      <c r="A15" s="45" t="s">
        <v>29</v>
      </c>
      <c r="B15" s="46"/>
      <c r="C15" s="47"/>
      <c r="D15" s="47"/>
      <c r="E15" s="47"/>
      <c r="F15" s="47"/>
      <c r="G15" s="48">
        <f t="shared" si="1"/>
        <v>0</v>
      </c>
      <c r="H15" s="49"/>
      <c r="I15" s="50">
        <v>12484218</v>
      </c>
      <c r="J15" s="47">
        <v>1881000</v>
      </c>
      <c r="K15" s="47"/>
      <c r="L15" s="47"/>
      <c r="M15" s="47"/>
      <c r="N15" s="51">
        <f t="shared" si="0"/>
        <v>14365218</v>
      </c>
    </row>
    <row r="16" spans="1:194">
      <c r="A16" s="45" t="s">
        <v>30</v>
      </c>
      <c r="B16" s="46">
        <v>481000</v>
      </c>
      <c r="C16" s="47"/>
      <c r="D16" s="47"/>
      <c r="E16" s="47"/>
      <c r="F16" s="47"/>
      <c r="G16" s="48">
        <f t="shared" si="1"/>
        <v>481000</v>
      </c>
      <c r="H16" s="49"/>
      <c r="I16" s="50">
        <v>2456000</v>
      </c>
      <c r="J16" s="57"/>
      <c r="K16" s="47"/>
      <c r="L16" s="47"/>
      <c r="M16" s="47"/>
      <c r="N16" s="51">
        <f t="shared" si="0"/>
        <v>2456000</v>
      </c>
    </row>
    <row r="17" spans="1:14">
      <c r="A17" s="45" t="s">
        <v>31</v>
      </c>
      <c r="B17" s="46"/>
      <c r="C17" s="47"/>
      <c r="D17" s="47"/>
      <c r="E17" s="47"/>
      <c r="F17" s="47"/>
      <c r="G17" s="48">
        <f t="shared" si="1"/>
        <v>0</v>
      </c>
      <c r="H17" s="49"/>
      <c r="I17" s="50"/>
      <c r="J17" s="47"/>
      <c r="K17" s="47"/>
      <c r="L17" s="47"/>
      <c r="M17" s="47"/>
      <c r="N17" s="51">
        <f t="shared" ref="N17:N51" si="2">SUM(I17:M17)</f>
        <v>0</v>
      </c>
    </row>
    <row r="18" spans="1:14">
      <c r="A18" s="45" t="s">
        <v>32</v>
      </c>
      <c r="B18" s="58">
        <v>63500</v>
      </c>
      <c r="C18" s="56"/>
      <c r="D18" s="56"/>
      <c r="E18" s="56"/>
      <c r="F18" s="56"/>
      <c r="G18" s="51">
        <f t="shared" si="1"/>
        <v>63500</v>
      </c>
      <c r="H18" s="59"/>
      <c r="I18" s="50">
        <f>34373231</f>
        <v>34373231</v>
      </c>
      <c r="J18" s="47"/>
      <c r="K18" s="56"/>
      <c r="L18" s="56"/>
      <c r="M18" s="56"/>
      <c r="N18" s="51">
        <f t="shared" si="2"/>
        <v>34373231</v>
      </c>
    </row>
    <row r="19" spans="1:14">
      <c r="A19" s="55" t="s">
        <v>33</v>
      </c>
      <c r="B19" s="58"/>
      <c r="C19" s="56"/>
      <c r="D19" s="56"/>
      <c r="E19" s="56"/>
      <c r="F19" s="56"/>
      <c r="G19" s="51">
        <f t="shared" si="1"/>
        <v>0</v>
      </c>
      <c r="H19" s="59"/>
      <c r="I19" s="50">
        <v>17856849</v>
      </c>
      <c r="J19" s="56"/>
      <c r="K19" s="56"/>
      <c r="L19" s="56"/>
      <c r="M19" s="56"/>
      <c r="N19" s="51">
        <f t="shared" si="2"/>
        <v>17856849</v>
      </c>
    </row>
    <row r="20" spans="1:14">
      <c r="A20" s="45" t="s">
        <v>34</v>
      </c>
      <c r="B20" s="46">
        <f>SUM(B21:B23)</f>
        <v>0</v>
      </c>
      <c r="C20" s="47">
        <f>SUM(C21:C23)</f>
        <v>0</v>
      </c>
      <c r="D20" s="47">
        <f>SUM(D21:D23)</f>
        <v>345658000</v>
      </c>
      <c r="E20" s="47"/>
      <c r="F20" s="47"/>
      <c r="G20" s="51">
        <f>SUM(G21:G23)</f>
        <v>345658000</v>
      </c>
      <c r="H20" s="59"/>
      <c r="I20" s="60"/>
      <c r="J20" s="56"/>
      <c r="K20" s="56">
        <f>SUM(K21:K23)</f>
        <v>0</v>
      </c>
      <c r="L20" s="56"/>
      <c r="M20" s="56"/>
      <c r="N20" s="51">
        <f t="shared" si="2"/>
        <v>0</v>
      </c>
    </row>
    <row r="21" spans="1:14">
      <c r="A21" s="61" t="s">
        <v>35</v>
      </c>
      <c r="B21" s="46"/>
      <c r="C21" s="56"/>
      <c r="D21" s="46">
        <f>308658000+3500000</f>
        <v>312158000</v>
      </c>
      <c r="E21" s="56"/>
      <c r="F21" s="56"/>
      <c r="G21" s="62">
        <f t="shared" ref="G21:G27" si="3">SUM(B21:F21)</f>
        <v>312158000</v>
      </c>
      <c r="H21" s="59"/>
      <c r="I21" s="60"/>
      <c r="J21" s="56"/>
      <c r="K21" s="56"/>
      <c r="L21" s="56"/>
      <c r="M21" s="56"/>
      <c r="N21" s="63">
        <f t="shared" si="2"/>
        <v>0</v>
      </c>
    </row>
    <row r="22" spans="1:14">
      <c r="A22" s="61" t="s">
        <v>36</v>
      </c>
      <c r="B22" s="46"/>
      <c r="C22" s="56"/>
      <c r="D22" s="46">
        <v>28000000</v>
      </c>
      <c r="E22" s="56"/>
      <c r="F22" s="56"/>
      <c r="G22" s="62">
        <f t="shared" si="3"/>
        <v>28000000</v>
      </c>
      <c r="H22" s="59"/>
      <c r="I22" s="60"/>
      <c r="J22" s="56"/>
      <c r="K22" s="56"/>
      <c r="L22" s="56"/>
      <c r="M22" s="56"/>
      <c r="N22" s="63">
        <f t="shared" si="2"/>
        <v>0</v>
      </c>
    </row>
    <row r="23" spans="1:14">
      <c r="A23" s="61" t="s">
        <v>37</v>
      </c>
      <c r="B23" s="46"/>
      <c r="C23" s="56"/>
      <c r="D23" s="46">
        <v>5500000</v>
      </c>
      <c r="E23" s="56"/>
      <c r="F23" s="56"/>
      <c r="G23" s="62">
        <f t="shared" si="3"/>
        <v>5500000</v>
      </c>
      <c r="H23" s="59"/>
      <c r="I23" s="60"/>
      <c r="J23" s="56"/>
      <c r="K23" s="56"/>
      <c r="L23" s="56"/>
      <c r="M23" s="56"/>
      <c r="N23" s="63">
        <f t="shared" si="2"/>
        <v>0</v>
      </c>
    </row>
    <row r="24" spans="1:14">
      <c r="A24" s="64" t="s">
        <v>38</v>
      </c>
      <c r="B24" s="58"/>
      <c r="C24" s="56"/>
      <c r="D24" s="56"/>
      <c r="E24" s="56"/>
      <c r="F24" s="56"/>
      <c r="G24" s="62">
        <f t="shared" si="3"/>
        <v>0</v>
      </c>
      <c r="H24" s="59"/>
      <c r="I24" s="50">
        <v>34200000</v>
      </c>
      <c r="J24" s="47"/>
      <c r="K24" s="56"/>
      <c r="L24" s="56"/>
      <c r="M24" s="56"/>
      <c r="N24" s="51">
        <f t="shared" si="2"/>
        <v>34200000</v>
      </c>
    </row>
    <row r="25" spans="1:14">
      <c r="A25" s="45" t="s">
        <v>39</v>
      </c>
      <c r="B25" s="58"/>
      <c r="C25" s="56"/>
      <c r="D25" s="56"/>
      <c r="E25" s="56"/>
      <c r="F25" s="56"/>
      <c r="G25" s="51">
        <f t="shared" si="3"/>
        <v>0</v>
      </c>
      <c r="H25" s="59"/>
      <c r="I25" s="50"/>
      <c r="J25" s="56"/>
      <c r="K25" s="56"/>
      <c r="L25" s="56"/>
      <c r="M25" s="56"/>
      <c r="N25" s="51">
        <f t="shared" si="2"/>
        <v>0</v>
      </c>
    </row>
    <row r="26" spans="1:14">
      <c r="A26" s="45" t="s">
        <v>40</v>
      </c>
      <c r="B26" s="58"/>
      <c r="C26" s="56"/>
      <c r="D26" s="56"/>
      <c r="E26" s="56"/>
      <c r="F26" s="56"/>
      <c r="G26" s="51">
        <f t="shared" si="3"/>
        <v>0</v>
      </c>
      <c r="H26" s="59"/>
      <c r="I26" s="50">
        <v>34163000</v>
      </c>
      <c r="J26" s="56">
        <v>1500000</v>
      </c>
      <c r="K26" s="56"/>
      <c r="L26" s="56"/>
      <c r="M26" s="56"/>
      <c r="N26" s="51">
        <f t="shared" si="2"/>
        <v>35663000</v>
      </c>
    </row>
    <row r="27" spans="1:14" ht="13.5" customHeight="1">
      <c r="A27" s="65" t="s">
        <v>41</v>
      </c>
      <c r="B27" s="66">
        <f>4320000+1400000+378000+60000+300000</f>
        <v>6458000</v>
      </c>
      <c r="C27" s="67"/>
      <c r="D27" s="67">
        <v>7000000</v>
      </c>
      <c r="E27" s="68"/>
      <c r="F27" s="67"/>
      <c r="G27" s="69">
        <f t="shared" si="3"/>
        <v>13458000</v>
      </c>
      <c r="H27" s="59"/>
      <c r="I27" s="70">
        <f>16116992+2940000+50473064+52959801</f>
        <v>122489857</v>
      </c>
      <c r="J27" s="67">
        <v>3139585</v>
      </c>
      <c r="K27" s="67"/>
      <c r="L27" s="68"/>
      <c r="M27" s="68"/>
      <c r="N27" s="69">
        <f t="shared" si="2"/>
        <v>125629442</v>
      </c>
    </row>
    <row r="28" spans="1:14">
      <c r="A28" s="45" t="s">
        <v>42</v>
      </c>
      <c r="B28" s="46">
        <f t="shared" ref="B28:G28" si="4">SUM(B29:B31)</f>
        <v>1467718578</v>
      </c>
      <c r="C28" s="46">
        <f t="shared" si="4"/>
        <v>0</v>
      </c>
      <c r="D28" s="46">
        <f t="shared" si="4"/>
        <v>0</v>
      </c>
      <c r="E28" s="46">
        <f t="shared" si="4"/>
        <v>0</v>
      </c>
      <c r="F28" s="46">
        <f t="shared" si="4"/>
        <v>0</v>
      </c>
      <c r="G28" s="51">
        <f t="shared" si="4"/>
        <v>1467718578</v>
      </c>
      <c r="H28" s="71"/>
      <c r="I28" s="60">
        <f>SUM(I29:I30)</f>
        <v>38267591</v>
      </c>
      <c r="J28" s="60">
        <f>SUM(J29:J30)</f>
        <v>0</v>
      </c>
      <c r="K28" s="60">
        <f>SUM(K29:K30)</f>
        <v>0</v>
      </c>
      <c r="L28" s="60">
        <f>SUM(L29:L30)</f>
        <v>0</v>
      </c>
      <c r="M28" s="60">
        <f>SUM(M29:M30)</f>
        <v>0</v>
      </c>
      <c r="N28" s="51">
        <f t="shared" si="2"/>
        <v>38267591</v>
      </c>
    </row>
    <row r="29" spans="1:14">
      <c r="A29" s="61" t="s">
        <v>43</v>
      </c>
      <c r="B29" s="46">
        <f>227855923+224734134+126991000+65060600+119410000+192410145+62092600+16122040+12622000</f>
        <v>1047298442</v>
      </c>
      <c r="C29" s="47"/>
      <c r="D29" s="56"/>
      <c r="E29" s="56"/>
      <c r="F29" s="56"/>
      <c r="G29" s="62">
        <f t="shared" ref="G29:G51" si="5">SUM(B29:F29)</f>
        <v>1047298442</v>
      </c>
      <c r="H29" s="59"/>
      <c r="I29" s="50"/>
      <c r="J29" s="56"/>
      <c r="K29" s="56"/>
      <c r="L29" s="56"/>
      <c r="M29" s="56"/>
      <c r="N29" s="63">
        <f t="shared" si="2"/>
        <v>0</v>
      </c>
    </row>
    <row r="30" spans="1:14">
      <c r="A30" s="61" t="s">
        <v>44</v>
      </c>
      <c r="B30" s="72">
        <f>16254886+63796813+190231327+125887110+24250000</f>
        <v>420420136</v>
      </c>
      <c r="C30" s="47"/>
      <c r="D30" s="47"/>
      <c r="E30" s="56"/>
      <c r="F30" s="56"/>
      <c r="G30" s="62">
        <f t="shared" si="5"/>
        <v>420420136</v>
      </c>
      <c r="H30" s="59"/>
      <c r="I30" s="50">
        <v>38267591</v>
      </c>
      <c r="J30" s="56"/>
      <c r="K30" s="56"/>
      <c r="L30" s="56"/>
      <c r="M30" s="56"/>
      <c r="N30" s="51">
        <f t="shared" si="2"/>
        <v>38267591</v>
      </c>
    </row>
    <row r="31" spans="1:14">
      <c r="A31" s="61" t="s">
        <v>45</v>
      </c>
      <c r="B31" s="72"/>
      <c r="C31" s="47"/>
      <c r="D31" s="47"/>
      <c r="E31" s="56"/>
      <c r="F31" s="56"/>
      <c r="G31" s="62">
        <f t="shared" si="5"/>
        <v>0</v>
      </c>
      <c r="H31" s="59"/>
      <c r="I31" s="50"/>
      <c r="J31" s="56"/>
      <c r="K31" s="56"/>
      <c r="L31" s="56"/>
      <c r="M31" s="56"/>
      <c r="N31" s="51"/>
    </row>
    <row r="32" spans="1:14">
      <c r="A32" s="45" t="s">
        <v>46</v>
      </c>
      <c r="B32" s="46">
        <v>30000</v>
      </c>
      <c r="C32" s="47"/>
      <c r="D32" s="47"/>
      <c r="E32" s="47">
        <v>193478462</v>
      </c>
      <c r="F32" s="47"/>
      <c r="G32" s="48">
        <f t="shared" si="5"/>
        <v>193508462</v>
      </c>
      <c r="H32" s="49"/>
      <c r="I32" s="50">
        <f>3285067+156511+9000000</f>
        <v>12441578</v>
      </c>
      <c r="J32" s="47"/>
      <c r="K32" s="47"/>
      <c r="L32" s="47">
        <f>104042704+4444000</f>
        <v>108486704</v>
      </c>
      <c r="M32" s="47">
        <v>80846522</v>
      </c>
      <c r="N32" s="51">
        <f t="shared" si="2"/>
        <v>201774804</v>
      </c>
    </row>
    <row r="33" spans="1:14">
      <c r="A33" s="45" t="s">
        <v>47</v>
      </c>
      <c r="B33" s="58"/>
      <c r="C33" s="56"/>
      <c r="D33" s="56"/>
      <c r="E33" s="56"/>
      <c r="F33" s="56">
        <v>569119704</v>
      </c>
      <c r="G33" s="51">
        <f t="shared" si="5"/>
        <v>569119704</v>
      </c>
      <c r="H33" s="59"/>
      <c r="I33" s="50"/>
      <c r="J33" s="47"/>
      <c r="K33" s="47">
        <v>1321748710</v>
      </c>
      <c r="L33" s="47"/>
      <c r="M33" s="47"/>
      <c r="N33" s="51">
        <f t="shared" si="2"/>
        <v>1321748710</v>
      </c>
    </row>
    <row r="34" spans="1:14">
      <c r="A34" s="45" t="s">
        <v>48</v>
      </c>
      <c r="B34" s="46"/>
      <c r="C34" s="47"/>
      <c r="D34" s="47"/>
      <c r="E34" s="47"/>
      <c r="F34" s="47"/>
      <c r="G34" s="51">
        <f t="shared" si="5"/>
        <v>0</v>
      </c>
      <c r="H34" s="59"/>
      <c r="I34" s="50">
        <v>577000</v>
      </c>
      <c r="J34" s="47"/>
      <c r="K34" s="47"/>
      <c r="L34" s="47"/>
      <c r="M34" s="47"/>
      <c r="N34" s="51">
        <f t="shared" si="2"/>
        <v>577000</v>
      </c>
    </row>
    <row r="35" spans="1:14">
      <c r="A35" s="65" t="s">
        <v>49</v>
      </c>
      <c r="B35" s="66"/>
      <c r="C35" s="67">
        <v>3779393</v>
      </c>
      <c r="D35" s="67"/>
      <c r="E35" s="67"/>
      <c r="F35" s="67"/>
      <c r="G35" s="51">
        <f t="shared" si="5"/>
        <v>3779393</v>
      </c>
      <c r="H35" s="59"/>
      <c r="I35" s="70">
        <f>1182990+207615+350000+1874803+200000+655000+14128085</f>
        <v>18598493</v>
      </c>
      <c r="J35" s="67">
        <v>33894811</v>
      </c>
      <c r="K35" s="67"/>
      <c r="L35" s="67"/>
      <c r="M35" s="67"/>
      <c r="N35" s="51">
        <f t="shared" si="2"/>
        <v>52493304</v>
      </c>
    </row>
    <row r="36" spans="1:14">
      <c r="A36" s="65" t="s">
        <v>50</v>
      </c>
      <c r="B36" s="66"/>
      <c r="C36" s="67"/>
      <c r="D36" s="67"/>
      <c r="E36" s="67"/>
      <c r="F36" s="67"/>
      <c r="G36" s="51">
        <f t="shared" si="5"/>
        <v>0</v>
      </c>
      <c r="H36" s="59"/>
      <c r="I36" s="70"/>
      <c r="J36" s="67"/>
      <c r="K36" s="67"/>
      <c r="L36" s="67"/>
      <c r="M36" s="67"/>
      <c r="N36" s="51">
        <f t="shared" si="2"/>
        <v>0</v>
      </c>
    </row>
    <row r="37" spans="1:14">
      <c r="A37" s="65" t="s">
        <v>51</v>
      </c>
      <c r="B37" s="66"/>
      <c r="C37" s="67"/>
      <c r="D37" s="67"/>
      <c r="E37" s="67"/>
      <c r="F37" s="67"/>
      <c r="G37" s="51">
        <f t="shared" si="5"/>
        <v>0</v>
      </c>
      <c r="H37" s="59"/>
      <c r="I37" s="70">
        <v>6187000</v>
      </c>
      <c r="J37" s="67">
        <v>377190</v>
      </c>
      <c r="K37" s="67"/>
      <c r="L37" s="67"/>
      <c r="M37" s="67"/>
      <c r="N37" s="51">
        <f t="shared" si="2"/>
        <v>6564190</v>
      </c>
    </row>
    <row r="38" spans="1:14">
      <c r="A38" s="65" t="s">
        <v>52</v>
      </c>
      <c r="B38" s="66">
        <v>947000</v>
      </c>
      <c r="C38" s="67"/>
      <c r="D38" s="67"/>
      <c r="E38" s="67"/>
      <c r="F38" s="67"/>
      <c r="G38" s="51">
        <f t="shared" si="5"/>
        <v>947000</v>
      </c>
      <c r="H38" s="59"/>
      <c r="I38" s="70">
        <v>17042731</v>
      </c>
      <c r="J38" s="67">
        <v>2338070</v>
      </c>
      <c r="K38" s="67"/>
      <c r="L38" s="67"/>
      <c r="M38" s="67"/>
      <c r="N38" s="51">
        <f t="shared" si="2"/>
        <v>19380801</v>
      </c>
    </row>
    <row r="39" spans="1:14">
      <c r="A39" s="65" t="s">
        <v>53</v>
      </c>
      <c r="B39" s="66">
        <v>600000</v>
      </c>
      <c r="C39" s="67"/>
      <c r="D39" s="67"/>
      <c r="E39" s="67"/>
      <c r="F39" s="67"/>
      <c r="G39" s="51">
        <f t="shared" si="5"/>
        <v>600000</v>
      </c>
      <c r="H39" s="59"/>
      <c r="I39" s="73">
        <v>73660000</v>
      </c>
      <c r="J39" s="67"/>
      <c r="K39" s="67"/>
      <c r="L39" s="67"/>
      <c r="M39" s="67"/>
      <c r="N39" s="51">
        <f t="shared" si="2"/>
        <v>73660000</v>
      </c>
    </row>
    <row r="40" spans="1:14">
      <c r="A40" s="65" t="s">
        <v>54</v>
      </c>
      <c r="B40" s="66"/>
      <c r="C40" s="67"/>
      <c r="D40" s="67"/>
      <c r="E40" s="67"/>
      <c r="F40" s="67"/>
      <c r="G40" s="51">
        <f t="shared" si="5"/>
        <v>0</v>
      </c>
      <c r="H40" s="59"/>
      <c r="I40" s="70"/>
      <c r="J40" s="67"/>
      <c r="K40" s="67"/>
      <c r="L40" s="67"/>
      <c r="M40" s="67"/>
      <c r="N40" s="51">
        <f t="shared" si="2"/>
        <v>0</v>
      </c>
    </row>
    <row r="41" spans="1:14">
      <c r="A41" s="65" t="s">
        <v>55</v>
      </c>
      <c r="B41" s="66"/>
      <c r="C41" s="67"/>
      <c r="D41" s="67"/>
      <c r="E41" s="67"/>
      <c r="F41" s="67"/>
      <c r="G41" s="51">
        <f t="shared" si="5"/>
        <v>0</v>
      </c>
      <c r="H41" s="59"/>
      <c r="I41" s="70">
        <v>3300000</v>
      </c>
      <c r="J41" s="67"/>
      <c r="K41" s="67"/>
      <c r="L41" s="67"/>
      <c r="M41" s="67"/>
      <c r="N41" s="51">
        <f t="shared" si="2"/>
        <v>3300000</v>
      </c>
    </row>
    <row r="42" spans="1:14">
      <c r="A42" s="65" t="s">
        <v>56</v>
      </c>
      <c r="B42" s="66"/>
      <c r="C42" s="67"/>
      <c r="D42" s="67"/>
      <c r="E42" s="67"/>
      <c r="F42" s="67"/>
      <c r="G42" s="51">
        <f t="shared" si="5"/>
        <v>0</v>
      </c>
      <c r="H42" s="59"/>
      <c r="I42" s="70"/>
      <c r="J42" s="67"/>
      <c r="K42" s="67"/>
      <c r="L42" s="67"/>
      <c r="M42" s="67"/>
      <c r="N42" s="51">
        <f t="shared" si="2"/>
        <v>0</v>
      </c>
    </row>
    <row r="43" spans="1:14">
      <c r="A43" s="45" t="s">
        <v>57</v>
      </c>
      <c r="B43" s="74">
        <v>1566000</v>
      </c>
      <c r="C43" s="67"/>
      <c r="D43" s="67"/>
      <c r="E43" s="67"/>
      <c r="F43" s="67"/>
      <c r="G43" s="51">
        <f t="shared" si="5"/>
        <v>1566000</v>
      </c>
      <c r="H43" s="59"/>
      <c r="I43" s="70">
        <f>22501218+397000</f>
        <v>22898218</v>
      </c>
      <c r="J43" s="67">
        <v>65710721</v>
      </c>
      <c r="K43" s="75"/>
      <c r="L43" s="67"/>
      <c r="M43" s="67"/>
      <c r="N43" s="51">
        <f t="shared" si="2"/>
        <v>88608939</v>
      </c>
    </row>
    <row r="44" spans="1:14">
      <c r="A44" s="76" t="s">
        <v>58</v>
      </c>
      <c r="B44" s="74"/>
      <c r="C44" s="67">
        <f>5866130+3796748</f>
        <v>9662878</v>
      </c>
      <c r="D44" s="67"/>
      <c r="E44" s="67"/>
      <c r="F44" s="67"/>
      <c r="G44" s="51">
        <f t="shared" si="5"/>
        <v>9662878</v>
      </c>
      <c r="H44" s="59"/>
      <c r="I44" s="70">
        <f>2854500+500965</f>
        <v>3355465</v>
      </c>
      <c r="J44" s="67">
        <f>218246101+144021480+2376540</f>
        <v>364644121</v>
      </c>
      <c r="K44" s="75"/>
      <c r="L44" s="67"/>
      <c r="M44" s="67"/>
      <c r="N44" s="51">
        <f t="shared" si="2"/>
        <v>367999586</v>
      </c>
    </row>
    <row r="45" spans="1:14">
      <c r="A45" s="45" t="s">
        <v>59</v>
      </c>
      <c r="B45" s="74">
        <f>15340169+5162000</f>
        <v>20502169</v>
      </c>
      <c r="C45" s="67">
        <v>30332500</v>
      </c>
      <c r="D45" s="67"/>
      <c r="E45" s="67"/>
      <c r="F45" s="67"/>
      <c r="G45" s="51">
        <f t="shared" si="5"/>
        <v>50834669</v>
      </c>
      <c r="H45" s="59"/>
      <c r="I45" s="70">
        <v>52909601</v>
      </c>
      <c r="J45" s="67">
        <f>762000+27010505+7292837</f>
        <v>35065342</v>
      </c>
      <c r="K45" s="67"/>
      <c r="L45" s="67"/>
      <c r="M45" s="67"/>
      <c r="N45" s="51">
        <f t="shared" si="2"/>
        <v>87974943</v>
      </c>
    </row>
    <row r="46" spans="1:14">
      <c r="A46" s="45" t="s">
        <v>60</v>
      </c>
      <c r="B46" s="66"/>
      <c r="C46" s="67"/>
      <c r="D46" s="67"/>
      <c r="E46" s="67"/>
      <c r="F46" s="67"/>
      <c r="G46" s="51">
        <f t="shared" si="5"/>
        <v>0</v>
      </c>
      <c r="H46" s="59"/>
      <c r="I46" s="70"/>
      <c r="J46" s="67"/>
      <c r="K46" s="67"/>
      <c r="L46" s="67"/>
      <c r="M46" s="67"/>
      <c r="N46" s="51">
        <f t="shared" si="2"/>
        <v>0</v>
      </c>
    </row>
    <row r="47" spans="1:14">
      <c r="A47" s="76" t="s">
        <v>61</v>
      </c>
      <c r="B47" s="66">
        <v>381000</v>
      </c>
      <c r="C47" s="67"/>
      <c r="D47" s="67"/>
      <c r="E47" s="67"/>
      <c r="F47" s="67"/>
      <c r="G47" s="51">
        <f t="shared" si="5"/>
        <v>381000</v>
      </c>
      <c r="H47" s="59"/>
      <c r="I47" s="70">
        <f>49357310+381000</f>
        <v>49738310</v>
      </c>
      <c r="J47" s="67">
        <v>4950460</v>
      </c>
      <c r="K47" s="67"/>
      <c r="L47" s="67"/>
      <c r="M47" s="67"/>
      <c r="N47" s="51">
        <f t="shared" si="2"/>
        <v>54688770</v>
      </c>
    </row>
    <row r="48" spans="1:14">
      <c r="A48" s="45" t="s">
        <v>62</v>
      </c>
      <c r="B48" s="66"/>
      <c r="C48" s="67"/>
      <c r="D48" s="67"/>
      <c r="E48" s="67"/>
      <c r="F48" s="67"/>
      <c r="G48" s="51">
        <f t="shared" si="5"/>
        <v>0</v>
      </c>
      <c r="H48" s="59"/>
      <c r="I48" s="70">
        <v>3082677</v>
      </c>
      <c r="J48" s="67">
        <v>12873483</v>
      </c>
      <c r="K48" s="67"/>
      <c r="L48" s="67"/>
      <c r="M48" s="67"/>
      <c r="N48" s="51">
        <f t="shared" si="2"/>
        <v>15956160</v>
      </c>
    </row>
    <row r="49" spans="1:15">
      <c r="A49" s="65" t="s">
        <v>63</v>
      </c>
      <c r="B49" s="66"/>
      <c r="C49" s="67"/>
      <c r="D49" s="67"/>
      <c r="E49" s="67"/>
      <c r="F49" s="67"/>
      <c r="G49" s="69">
        <f t="shared" si="5"/>
        <v>0</v>
      </c>
      <c r="H49" s="59"/>
      <c r="I49" s="70">
        <v>48545760</v>
      </c>
      <c r="J49" s="67"/>
      <c r="K49" s="67"/>
      <c r="L49" s="67"/>
      <c r="M49" s="67"/>
      <c r="N49" s="51">
        <f t="shared" si="2"/>
        <v>48545760</v>
      </c>
    </row>
    <row r="50" spans="1:15">
      <c r="A50" s="65" t="s">
        <v>64</v>
      </c>
      <c r="B50" s="66"/>
      <c r="C50" s="67"/>
      <c r="D50" s="67"/>
      <c r="E50" s="67"/>
      <c r="F50" s="67"/>
      <c r="G50" s="69">
        <f t="shared" si="5"/>
        <v>0</v>
      </c>
      <c r="H50" s="59"/>
      <c r="I50" s="70">
        <v>300000</v>
      </c>
      <c r="J50" s="67"/>
      <c r="K50" s="67"/>
      <c r="L50" s="67"/>
      <c r="M50" s="67"/>
      <c r="N50" s="69">
        <f t="shared" si="2"/>
        <v>300000</v>
      </c>
    </row>
    <row r="51" spans="1:15" ht="13.5" thickBot="1">
      <c r="A51" s="45" t="s">
        <v>65</v>
      </c>
      <c r="B51" s="66"/>
      <c r="C51" s="67"/>
      <c r="D51" s="67"/>
      <c r="E51" s="67"/>
      <c r="F51" s="67"/>
      <c r="G51" s="69">
        <f t="shared" si="5"/>
        <v>0</v>
      </c>
      <c r="H51" s="59"/>
      <c r="I51" s="70">
        <v>500000</v>
      </c>
      <c r="J51" s="67"/>
      <c r="K51" s="67"/>
      <c r="L51" s="67"/>
      <c r="M51" s="67"/>
      <c r="N51" s="69">
        <f t="shared" si="2"/>
        <v>500000</v>
      </c>
    </row>
    <row r="52" spans="1:15">
      <c r="A52" s="77" t="s">
        <v>66</v>
      </c>
      <c r="B52" s="78">
        <f>SUM(B9:B13,B14:B20,B25:B28,B32:B51,B24)</f>
        <v>1520989247</v>
      </c>
      <c r="C52" s="79">
        <f>SUM(C9:C13,C14:C20,C25:C28,C32:C51,C24)</f>
        <v>43774771</v>
      </c>
      <c r="D52" s="79">
        <f>SUM(D9:D13,D14:D20,D25:D28,D32:D51,D24)</f>
        <v>352658000</v>
      </c>
      <c r="E52" s="79">
        <f>SUM(E9:E13,E14:E20,E25:E28,E32:E51,E24)</f>
        <v>193478462</v>
      </c>
      <c r="F52" s="79">
        <f>SUM(F9:F13,F14:F20,F25:F28,F32:F51,F24)</f>
        <v>569119704</v>
      </c>
      <c r="G52" s="79">
        <f>SUM(G9:G13,G14:G20,G24:G28,G32:G38,G39:G51,)</f>
        <v>2680020184</v>
      </c>
      <c r="H52" s="79" t="e">
        <f>SUM(H9:H13,H15:H20,H25:H28,H32:H38,H39:H51)</f>
        <v>#REF!</v>
      </c>
      <c r="I52" s="79">
        <f t="shared" ref="I52:M52" si="6">SUM(I9:I13,I14:I20,I25:I28,I32:I51,I24)</f>
        <v>639859054</v>
      </c>
      <c r="J52" s="79">
        <f t="shared" si="6"/>
        <v>529079194</v>
      </c>
      <c r="K52" s="79">
        <f t="shared" si="6"/>
        <v>1321748710</v>
      </c>
      <c r="L52" s="79">
        <f t="shared" si="6"/>
        <v>108486704</v>
      </c>
      <c r="M52" s="79">
        <f t="shared" si="6"/>
        <v>80846522</v>
      </c>
      <c r="N52" s="80">
        <f>SUM(N9:N13,N14:N20,N25:N28,N32:N51,N24,N23)</f>
        <v>2680020184</v>
      </c>
      <c r="O52" s="81">
        <f>N52-G52</f>
        <v>0</v>
      </c>
    </row>
    <row r="53" spans="1:15">
      <c r="A53" s="82" t="s">
        <v>67</v>
      </c>
      <c r="B53" s="83"/>
      <c r="C53" s="84"/>
      <c r="D53" s="84"/>
      <c r="E53" s="84"/>
      <c r="F53" s="84"/>
      <c r="G53" s="48"/>
      <c r="H53" s="52"/>
      <c r="I53" s="85"/>
      <c r="J53" s="47"/>
      <c r="K53" s="86">
        <v>1321748710</v>
      </c>
      <c r="L53" s="84"/>
      <c r="M53" s="84"/>
      <c r="N53" s="87">
        <f>SUM(I53:M53)</f>
        <v>1321748710</v>
      </c>
      <c r="O53" s="81"/>
    </row>
    <row r="54" spans="1:15" ht="13.5" thickBot="1">
      <c r="A54" s="88" t="s">
        <v>68</v>
      </c>
      <c r="B54" s="89">
        <f t="shared" ref="B54:N54" si="7">B52-B53</f>
        <v>1520989247</v>
      </c>
      <c r="C54" s="90">
        <f t="shared" si="7"/>
        <v>43774771</v>
      </c>
      <c r="D54" s="90">
        <f t="shared" si="7"/>
        <v>352658000</v>
      </c>
      <c r="E54" s="90">
        <f t="shared" si="7"/>
        <v>193478462</v>
      </c>
      <c r="F54" s="90">
        <f t="shared" si="7"/>
        <v>569119704</v>
      </c>
      <c r="G54" s="90">
        <f t="shared" si="7"/>
        <v>2680020184</v>
      </c>
      <c r="H54" s="91" t="e">
        <f t="shared" si="7"/>
        <v>#REF!</v>
      </c>
      <c r="I54" s="89">
        <f t="shared" si="7"/>
        <v>639859054</v>
      </c>
      <c r="J54" s="90">
        <f t="shared" si="7"/>
        <v>529079194</v>
      </c>
      <c r="K54" s="90">
        <f t="shared" si="7"/>
        <v>0</v>
      </c>
      <c r="L54" s="90">
        <f t="shared" si="7"/>
        <v>108486704</v>
      </c>
      <c r="M54" s="90">
        <f t="shared" si="7"/>
        <v>80846522</v>
      </c>
      <c r="N54" s="92">
        <f t="shared" si="7"/>
        <v>1358271474</v>
      </c>
      <c r="O54" s="81"/>
    </row>
    <row r="55" spans="1:15">
      <c r="A55" s="93"/>
      <c r="B55" s="94"/>
      <c r="C55" s="94"/>
      <c r="D55" s="94"/>
      <c r="E55" s="94"/>
      <c r="F55" s="94"/>
      <c r="G55" s="95"/>
      <c r="H55" s="95"/>
      <c r="I55" s="96"/>
      <c r="J55" s="94"/>
      <c r="K55" s="97"/>
      <c r="L55" s="96"/>
      <c r="M55" s="96"/>
      <c r="N55" s="98"/>
    </row>
    <row r="56" spans="1:15">
      <c r="A56" s="93"/>
      <c r="B56" s="94"/>
      <c r="C56" s="94"/>
      <c r="D56" s="94"/>
      <c r="E56" s="94"/>
      <c r="F56" s="94"/>
      <c r="G56" s="95"/>
      <c r="H56" s="95"/>
      <c r="I56" s="94"/>
      <c r="J56" s="94"/>
      <c r="K56" s="97"/>
      <c r="L56" s="96"/>
      <c r="M56" s="96"/>
      <c r="N56" s="98"/>
    </row>
    <row r="57" spans="1:15">
      <c r="A57" s="93"/>
      <c r="B57" s="94"/>
      <c r="C57" s="94"/>
      <c r="D57" s="94"/>
      <c r="E57" s="94"/>
      <c r="F57" s="94"/>
      <c r="G57" s="95"/>
      <c r="H57" s="95"/>
      <c r="I57" s="99"/>
      <c r="J57" s="94"/>
      <c r="K57" s="98"/>
      <c r="L57" s="94"/>
      <c r="M57" s="94"/>
      <c r="N57" s="98"/>
    </row>
    <row r="58" spans="1:15">
      <c r="A58" s="93"/>
      <c r="B58" s="94"/>
      <c r="C58" s="94"/>
      <c r="D58" s="94"/>
      <c r="E58" s="94"/>
      <c r="F58" s="94"/>
      <c r="G58" s="95"/>
      <c r="H58" s="95"/>
      <c r="I58" s="94"/>
      <c r="J58" s="94"/>
      <c r="K58" s="98"/>
      <c r="L58" s="94"/>
      <c r="M58" s="94"/>
      <c r="N58" s="98"/>
    </row>
    <row r="59" spans="1:15">
      <c r="A59" s="93"/>
      <c r="B59" s="94"/>
      <c r="C59" s="94"/>
      <c r="D59" s="94"/>
      <c r="E59" s="94"/>
      <c r="F59" s="94"/>
      <c r="G59" s="95"/>
      <c r="H59" s="95"/>
      <c r="I59" s="94"/>
      <c r="J59" s="94"/>
      <c r="K59" s="98"/>
      <c r="L59" s="94"/>
      <c r="M59" s="94"/>
      <c r="N59" s="98"/>
    </row>
    <row r="60" spans="1:15">
      <c r="A60" s="93"/>
      <c r="B60" s="94"/>
      <c r="C60" s="94"/>
      <c r="D60" s="94"/>
      <c r="E60" s="94"/>
      <c r="F60" s="94"/>
      <c r="G60" s="95"/>
      <c r="H60" s="95"/>
      <c r="I60" s="94"/>
      <c r="J60" s="94"/>
      <c r="K60" s="98"/>
      <c r="L60" s="94"/>
      <c r="M60" s="94"/>
      <c r="N60" s="98"/>
    </row>
    <row r="61" spans="1:15">
      <c r="A61" s="93"/>
      <c r="B61" s="94"/>
      <c r="C61" s="94"/>
      <c r="D61" s="94"/>
      <c r="E61" s="94"/>
      <c r="F61" s="94"/>
      <c r="G61" s="95"/>
      <c r="H61" s="95"/>
      <c r="I61" s="94"/>
      <c r="J61" s="94"/>
      <c r="K61" s="98"/>
      <c r="L61" s="94"/>
      <c r="M61" s="94"/>
      <c r="N61" s="98"/>
    </row>
  </sheetData>
  <mergeCells count="4">
    <mergeCell ref="J1:M1"/>
    <mergeCell ref="J2:M2"/>
    <mergeCell ref="B6:G6"/>
    <mergeCell ref="I6:N6"/>
  </mergeCells>
  <printOptions horizontalCentered="1"/>
  <pageMargins left="0.55118110236220474" right="0.62992125984251968" top="0.39370078740157483" bottom="0.39370078740157483" header="0.11811023622047245" footer="0.11811023622047245"/>
  <pageSetup paperSize="9" scale="76" orientation="landscape" r:id="rId1"/>
  <headerFooter alignWithMargins="0">
    <oddHeader>&amp;R7.sz. tájékoztató tábla az 1/2018.(II.20.)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feladatos Önk. 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2018-02-27T07:20:39Z</dcterms:created>
  <dcterms:modified xsi:type="dcterms:W3CDTF">2018-02-27T07:20:39Z</dcterms:modified>
</cp:coreProperties>
</file>