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<sst xmlns="http://schemas.openxmlformats.org/spreadsheetml/2006/main" count="309" uniqueCount="271">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</sst>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7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7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7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7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7" applyFont="1" applyFill="1" applyBorder="1" applyAlignment="1" applyProtection="1">
      <alignment horizontal="center" vertical="center" wrapText="1"/>
      <protection/>
    </xf>
    <xf numFmtId="0" fontId="25" fillId="0" borderId="17" xfId="67" applyFont="1" applyFill="1" applyBorder="1" applyAlignment="1" applyProtection="1">
      <alignment vertical="center" wrapText="1"/>
      <protection/>
    </xf>
    <xf numFmtId="164" fontId="25" fillId="0" borderId="18" xfId="67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7" applyNumberFormat="1" applyFont="1" applyFill="1" applyBorder="1" applyAlignment="1" applyProtection="1">
      <alignment horizontal="center" vertical="center" wrapText="1"/>
      <protection/>
    </xf>
    <xf numFmtId="0" fontId="26" fillId="0" borderId="11" xfId="67" applyFont="1" applyFill="1" applyBorder="1" applyAlignment="1" applyProtection="1">
      <alignment horizontal="left" vertical="center" wrapText="1" indent="1"/>
      <protection/>
    </xf>
    <xf numFmtId="164" fontId="26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7" applyFont="1" applyFill="1" applyBorder="1" applyAlignment="1" applyProtection="1">
      <alignment horizontal="left" vertical="center" wrapText="1" indent="1"/>
      <protection/>
    </xf>
    <xf numFmtId="0" fontId="26" fillId="0" borderId="40" xfId="67" applyFont="1" applyFill="1" applyBorder="1" applyAlignment="1" applyProtection="1">
      <alignment horizontal="left" vertical="center" wrapText="1" indent="1"/>
      <protection/>
    </xf>
    <xf numFmtId="0" fontId="26" fillId="0" borderId="0" xfId="67" applyFont="1" applyFill="1" applyBorder="1" applyAlignment="1" applyProtection="1">
      <alignment horizontal="left" vertical="center" wrapText="1" indent="1"/>
      <protection/>
    </xf>
    <xf numFmtId="0" fontId="26" fillId="0" borderId="29" xfId="67" applyFont="1" applyFill="1" applyBorder="1" applyAlignment="1" applyProtection="1">
      <alignment horizontal="left" indent="6"/>
      <protection/>
    </xf>
    <xf numFmtId="0" fontId="26" fillId="0" borderId="29" xfId="67" applyFont="1" applyFill="1" applyBorder="1" applyAlignment="1" applyProtection="1">
      <alignment horizontal="left" vertical="center" wrapText="1" indent="6"/>
      <protection/>
    </xf>
    <xf numFmtId="164" fontId="31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41" xfId="67" applyNumberFormat="1" applyFont="1" applyFill="1" applyBorder="1" applyAlignment="1" applyProtection="1">
      <alignment horizontal="center" vertical="center" wrapText="1"/>
      <protection/>
    </xf>
    <xf numFmtId="0" fontId="26" fillId="0" borderId="32" xfId="67" applyFont="1" applyFill="1" applyBorder="1" applyAlignment="1" applyProtection="1">
      <alignment horizontal="left" vertical="center" wrapText="1" indent="6"/>
      <protection/>
    </xf>
    <xf numFmtId="49" fontId="26" fillId="0" borderId="42" xfId="67" applyNumberFormat="1" applyFont="1" applyFill="1" applyBorder="1" applyAlignment="1" applyProtection="1">
      <alignment horizontal="center" vertical="center" wrapText="1"/>
      <protection/>
    </xf>
    <xf numFmtId="0" fontId="26" fillId="0" borderId="14" xfId="67" applyFont="1" applyFill="1" applyBorder="1" applyAlignment="1" applyProtection="1">
      <alignment horizontal="left" vertical="center" wrapText="1" indent="6"/>
      <protection/>
    </xf>
    <xf numFmtId="164" fontId="26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7" applyFont="1" applyFill="1" applyBorder="1" applyAlignment="1" applyProtection="1">
      <alignment vertical="center" wrapText="1"/>
      <protection/>
    </xf>
    <xf numFmtId="0" fontId="26" fillId="0" borderId="32" xfId="67" applyFont="1" applyFill="1" applyBorder="1" applyAlignment="1" applyProtection="1">
      <alignment horizontal="left" vertical="center" wrapText="1" indent="1"/>
      <protection/>
    </xf>
    <xf numFmtId="164" fontId="26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7" applyFont="1" applyFill="1" applyBorder="1" applyAlignment="1" applyProtection="1">
      <alignment horizontal="left" vertical="center" wrapText="1" indent="6"/>
      <protection/>
    </xf>
    <xf numFmtId="164" fontId="26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7" applyFont="1" applyFill="1" applyBorder="1" applyAlignment="1" applyProtection="1">
      <alignment horizontal="left" vertical="center" wrapText="1" indent="1"/>
      <protection/>
    </xf>
    <xf numFmtId="0" fontId="26" fillId="0" borderId="45" xfId="67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7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83">
      <selection activeCell="C114" sqref="C114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1031461139</v>
      </c>
    </row>
    <row r="9" spans="1:3" s="32" customFormat="1" ht="12" customHeight="1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>
      <c r="A10" s="33" t="s">
        <v>18</v>
      </c>
      <c r="B10" s="34" t="s">
        <v>19</v>
      </c>
      <c r="C10" s="35">
        <f>218107294</f>
        <v>218107294</v>
      </c>
    </row>
    <row r="11" spans="1:3" s="36" customFormat="1" ht="12" customHeight="1">
      <c r="A11" s="33" t="s">
        <v>20</v>
      </c>
      <c r="B11" s="34" t="s">
        <v>21</v>
      </c>
      <c r="C11" s="35">
        <f>121200000+67844165+177597260+4526280+11511000+24250000-35761000</f>
        <v>371167705</v>
      </c>
    </row>
    <row r="12" spans="1:3" s="36" customFormat="1" ht="12" customHeight="1">
      <c r="A12" s="33" t="s">
        <v>22</v>
      </c>
      <c r="B12" s="34" t="s">
        <v>23</v>
      </c>
      <c r="C12" s="35">
        <f>4412740+15262320+10629000-4412740</f>
        <v>25891320</v>
      </c>
    </row>
    <row r="13" spans="1:3" s="36" customFormat="1" ht="12" customHeight="1">
      <c r="A13" s="33" t="s">
        <v>24</v>
      </c>
      <c r="B13" s="34" t="s">
        <v>25</v>
      </c>
      <c r="C13" s="35">
        <f>1060845+3551000+168707597+58000+128000+13957152+413944</f>
        <v>187876538</v>
      </c>
    </row>
    <row r="14" spans="1:3" s="32" customFormat="1" ht="12" customHeight="1" thickBot="1">
      <c r="A14" s="37" t="s">
        <v>26</v>
      </c>
      <c r="B14" s="38" t="s">
        <v>27</v>
      </c>
      <c r="C14" s="39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391704588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39"/>
    </row>
    <row r="18" spans="1:3" s="32" customFormat="1" ht="12" customHeight="1">
      <c r="A18" s="33" t="s">
        <v>34</v>
      </c>
      <c r="B18" s="34" t="s">
        <v>35</v>
      </c>
      <c r="C18" s="39"/>
    </row>
    <row r="19" spans="1:3" s="32" customFormat="1" ht="12" customHeight="1">
      <c r="A19" s="33" t="s">
        <v>36</v>
      </c>
      <c r="B19" s="34" t="s">
        <v>37</v>
      </c>
      <c r="C19" s="39"/>
    </row>
    <row r="20" spans="1:3" s="32" customFormat="1" ht="12" customHeight="1">
      <c r="A20" s="33" t="s">
        <v>38</v>
      </c>
      <c r="B20" s="34" t="s">
        <v>39</v>
      </c>
      <c r="C20" s="35">
        <f>210000+65342000+25310845+9303887+291175856+362000</f>
        <v>391704588</v>
      </c>
    </row>
    <row r="21" spans="1:3" s="36" customFormat="1" ht="12" customHeight="1" thickBot="1">
      <c r="A21" s="37" t="s">
        <v>40</v>
      </c>
      <c r="B21" s="38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18976576</v>
      </c>
    </row>
    <row r="23" spans="1:3" s="36" customFormat="1" ht="12" customHeight="1">
      <c r="A23" s="29" t="s">
        <v>44</v>
      </c>
      <c r="B23" s="30" t="s">
        <v>45</v>
      </c>
      <c r="C23" s="43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f>3797300+15179276</f>
        <v>18976576</v>
      </c>
    </row>
    <row r="28" spans="1:3" s="36" customFormat="1" ht="12" customHeight="1" thickBot="1">
      <c r="A28" s="37" t="s">
        <v>54</v>
      </c>
      <c r="B28" s="38" t="s">
        <v>55</v>
      </c>
      <c r="C28" s="44">
        <v>3797300</v>
      </c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319390000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282830000</v>
      </c>
    </row>
    <row r="31" spans="1:3" s="36" customFormat="1" ht="12" customHeight="1">
      <c r="A31" s="33" t="s">
        <v>60</v>
      </c>
      <c r="B31" s="34" t="s">
        <v>61</v>
      </c>
      <c r="C31" s="39">
        <f>8990000+70000000</f>
        <v>78990000</v>
      </c>
    </row>
    <row r="32" spans="1:3" s="36" customFormat="1" ht="12" customHeight="1">
      <c r="A32" s="33" t="s">
        <v>62</v>
      </c>
      <c r="B32" s="34" t="s">
        <v>63</v>
      </c>
      <c r="C32" s="39">
        <v>203840000</v>
      </c>
    </row>
    <row r="33" spans="1:3" s="36" customFormat="1" ht="12" customHeight="1">
      <c r="A33" s="33" t="s">
        <v>64</v>
      </c>
      <c r="B33" s="3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9">
        <f>27000000</f>
        <v>27000000</v>
      </c>
    </row>
    <row r="35" spans="1:3" s="36" customFormat="1" ht="12" customHeight="1">
      <c r="A35" s="33" t="s">
        <v>68</v>
      </c>
      <c r="B35" s="34" t="s">
        <v>69</v>
      </c>
      <c r="C35" s="39">
        <f>4060000-4000000</f>
        <v>60000</v>
      </c>
    </row>
    <row r="36" spans="1:3" s="36" customFormat="1" ht="12" customHeight="1" thickBot="1">
      <c r="A36" s="37" t="s">
        <v>70</v>
      </c>
      <c r="B36" s="38" t="s">
        <v>71</v>
      </c>
      <c r="C36" s="44">
        <f>5500000+4000000</f>
        <v>9500000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43566000</v>
      </c>
    </row>
    <row r="38" spans="1:3" s="36" customFormat="1" ht="12" customHeight="1">
      <c r="A38" s="29" t="s">
        <v>74</v>
      </c>
      <c r="B38" s="30" t="s">
        <v>75</v>
      </c>
      <c r="C38" s="31">
        <f>4000000+5000000</f>
        <v>9000000</v>
      </c>
    </row>
    <row r="39" spans="1:3" s="36" customFormat="1" ht="12" customHeight="1">
      <c r="A39" s="33" t="s">
        <v>76</v>
      </c>
      <c r="B39" s="34" t="s">
        <v>77</v>
      </c>
      <c r="C39" s="35">
        <f>100000+12004000</f>
        <v>12104000</v>
      </c>
    </row>
    <row r="40" spans="1:3" s="36" customFormat="1" ht="12" customHeight="1">
      <c r="A40" s="33" t="s">
        <v>78</v>
      </c>
      <c r="B40" s="34" t="s">
        <v>79</v>
      </c>
      <c r="C40" s="35">
        <f>8458000+947000</f>
        <v>9405000</v>
      </c>
    </row>
    <row r="41" spans="1:3" s="36" customFormat="1" ht="12" customHeight="1">
      <c r="A41" s="33" t="s">
        <v>80</v>
      </c>
      <c r="B41" s="34" t="s">
        <v>81</v>
      </c>
      <c r="C41" s="35">
        <f>430000</f>
        <v>430000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f>3242000+5853000+378000+600000+1350000</f>
        <v>11423000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7" t="s">
        <v>92</v>
      </c>
      <c r="B47" s="38" t="s">
        <v>93</v>
      </c>
      <c r="C47" s="44">
        <f>500000</f>
        <v>500000</v>
      </c>
    </row>
    <row r="48" spans="1:3" s="36" customFormat="1" ht="12" customHeight="1" thickBot="1">
      <c r="A48" s="37" t="s">
        <v>94</v>
      </c>
      <c r="B48" s="38" t="s">
        <v>95</v>
      </c>
      <c r="C48" s="44">
        <v>704000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25179000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f>25179000</f>
        <v>25179000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7" t="s">
        <v>106</v>
      </c>
      <c r="B54" s="38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4458000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383000</v>
      </c>
    </row>
    <row r="58" spans="1:3" s="36" customFormat="1" ht="12" customHeight="1">
      <c r="A58" s="33" t="s">
        <v>114</v>
      </c>
      <c r="B58" s="34" t="s">
        <v>115</v>
      </c>
      <c r="C58" s="35">
        <v>4075000</v>
      </c>
    </row>
    <row r="59" spans="1:3" s="36" customFormat="1" ht="12" customHeight="1" thickBot="1">
      <c r="A59" s="37" t="s">
        <v>116</v>
      </c>
      <c r="B59" s="38" t="s">
        <v>117</v>
      </c>
      <c r="C59" s="42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7" t="s">
        <v>126</v>
      </c>
      <c r="B64" s="38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1834735303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7" t="s">
        <v>136</v>
      </c>
      <c r="B69" s="48" t="s">
        <v>137</v>
      </c>
      <c r="C69" s="35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7" t="s">
        <v>146</v>
      </c>
      <c r="B74" s="38" t="s">
        <v>147</v>
      </c>
      <c r="C74" s="35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289331423</v>
      </c>
    </row>
    <row r="76" spans="1:3" s="36" customFormat="1" ht="12" customHeight="1">
      <c r="A76" s="29" t="s">
        <v>150</v>
      </c>
      <c r="B76" s="30" t="s">
        <v>151</v>
      </c>
      <c r="C76" s="35">
        <v>289331423</v>
      </c>
    </row>
    <row r="77" spans="1:3" s="36" customFormat="1" ht="12" customHeight="1" thickBot="1">
      <c r="A77" s="37" t="s">
        <v>152</v>
      </c>
      <c r="B77" s="38" t="s">
        <v>153</v>
      </c>
      <c r="C77" s="35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7" t="s">
        <v>160</v>
      </c>
      <c r="B81" s="38" t="s">
        <v>161</v>
      </c>
      <c r="C81" s="35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5"/>
    </row>
    <row r="84" spans="1:3" s="36" customFormat="1" ht="12" customHeight="1">
      <c r="A84" s="50" t="s">
        <v>166</v>
      </c>
      <c r="B84" s="34" t="s">
        <v>167</v>
      </c>
      <c r="C84" s="35"/>
    </row>
    <row r="85" spans="1:3" s="36" customFormat="1" ht="12" customHeight="1">
      <c r="A85" s="50" t="s">
        <v>168</v>
      </c>
      <c r="B85" s="34" t="s">
        <v>169</v>
      </c>
      <c r="C85" s="35"/>
    </row>
    <row r="86" spans="1:3" s="32" customFormat="1" ht="12" customHeight="1" thickBot="1">
      <c r="A86" s="51" t="s">
        <v>170</v>
      </c>
      <c r="B86" s="38" t="s">
        <v>171</v>
      </c>
      <c r="C86" s="35"/>
    </row>
    <row r="87" spans="1:3" s="32" customFormat="1" ht="12" customHeight="1" thickBot="1">
      <c r="A87" s="47" t="s">
        <v>172</v>
      </c>
      <c r="B87" s="40" t="s">
        <v>173</v>
      </c>
      <c r="C87" s="52"/>
    </row>
    <row r="88" spans="1:3" s="32" customFormat="1" ht="12" customHeight="1" thickBot="1">
      <c r="A88" s="47" t="s">
        <v>174</v>
      </c>
      <c r="B88" s="40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5">
        <f>+C66+C70+C75+C78+C82+C88+C87</f>
        <v>289331423</v>
      </c>
    </row>
    <row r="90" spans="1:3" s="32" customFormat="1" ht="12" customHeight="1" thickBot="1">
      <c r="A90" s="54" t="s">
        <v>178</v>
      </c>
      <c r="B90" s="55" t="s">
        <v>179</v>
      </c>
      <c r="C90" s="45">
        <f>+C65+C89</f>
        <v>2124066726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950596259</v>
      </c>
    </row>
    <row r="94" spans="1:3" ht="12" customHeight="1">
      <c r="A94" s="66" t="s">
        <v>16</v>
      </c>
      <c r="B94" s="67" t="s">
        <v>182</v>
      </c>
      <c r="C94" s="68">
        <f>25364000+1932000+165142000+48000+105000+8381882+232903371+281000+326126</f>
        <v>434483379</v>
      </c>
    </row>
    <row r="95" spans="1:3" ht="12" customHeight="1">
      <c r="A95" s="33" t="s">
        <v>18</v>
      </c>
      <c r="B95" s="69" t="s">
        <v>183</v>
      </c>
      <c r="C95" s="35">
        <f>5239000+425000+14000+19299000+10000+23000+922005+25618911+31000+35874</f>
        <v>51617790</v>
      </c>
    </row>
    <row r="96" spans="1:3" ht="12" customHeight="1">
      <c r="A96" s="33" t="s">
        <v>20</v>
      </c>
      <c r="B96" s="69" t="s">
        <v>184</v>
      </c>
      <c r="C96" s="44">
        <f>11475000+835000+2092900+774087+8715000+1817000+17736000+735000+300000+8485000+34925000+40773000+3429000+576000+3351000+16980000+46750042+1200000+4573000+1350000+36794904+20000+812000+400000+1982000</f>
        <v>246880933</v>
      </c>
    </row>
    <row r="97" spans="1:3" ht="12" customHeight="1">
      <c r="A97" s="33" t="s">
        <v>22</v>
      </c>
      <c r="B97" s="70" t="s">
        <v>185</v>
      </c>
      <c r="C97" s="44">
        <f>70980000</f>
        <v>70980000</v>
      </c>
    </row>
    <row r="98" spans="1:3" ht="12" customHeight="1">
      <c r="A98" s="33" t="s">
        <v>186</v>
      </c>
      <c r="B98" s="71" t="s">
        <v>187</v>
      </c>
      <c r="C98" s="44">
        <f>SUM(C99:C110)</f>
        <v>34666500</v>
      </c>
    </row>
    <row r="99" spans="1:3" ht="12" customHeight="1">
      <c r="A99" s="33" t="s">
        <v>26</v>
      </c>
      <c r="B99" s="69" t="s">
        <v>188</v>
      </c>
      <c r="C99" s="44">
        <f>1500</f>
        <v>1500</v>
      </c>
    </row>
    <row r="100" spans="1:3" ht="12" customHeight="1">
      <c r="A100" s="33" t="s">
        <v>189</v>
      </c>
      <c r="B100" s="72" t="s">
        <v>190</v>
      </c>
      <c r="C100" s="44"/>
    </row>
    <row r="101" spans="1:3" ht="12" customHeight="1">
      <c r="A101" s="33" t="s">
        <v>191</v>
      </c>
      <c r="B101" s="72" t="s">
        <v>192</v>
      </c>
      <c r="C101" s="44"/>
    </row>
    <row r="102" spans="1:3" ht="12" customHeight="1">
      <c r="A102" s="33" t="s">
        <v>193</v>
      </c>
      <c r="B102" s="72" t="s">
        <v>194</v>
      </c>
      <c r="C102" s="44"/>
    </row>
    <row r="103" spans="1:3" ht="12" customHeight="1">
      <c r="A103" s="33" t="s">
        <v>195</v>
      </c>
      <c r="B103" s="73" t="s">
        <v>196</v>
      </c>
      <c r="C103" s="44"/>
    </row>
    <row r="104" spans="1:3" ht="12" customHeight="1">
      <c r="A104" s="33" t="s">
        <v>197</v>
      </c>
      <c r="B104" s="73" t="s">
        <v>198</v>
      </c>
      <c r="C104" s="44"/>
    </row>
    <row r="105" spans="1:3" ht="12" customHeight="1">
      <c r="A105" s="33" t="s">
        <v>199</v>
      </c>
      <c r="B105" s="72" t="s">
        <v>200</v>
      </c>
      <c r="C105" s="44"/>
    </row>
    <row r="106" spans="1:3" ht="12" customHeight="1">
      <c r="A106" s="33" t="s">
        <v>201</v>
      </c>
      <c r="B106" s="72" t="s">
        <v>202</v>
      </c>
      <c r="C106" s="74"/>
    </row>
    <row r="107" spans="1:3" ht="12" customHeight="1">
      <c r="A107" s="33" t="s">
        <v>203</v>
      </c>
      <c r="B107" s="73" t="s">
        <v>204</v>
      </c>
      <c r="C107" s="44"/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3" t="s">
        <v>210</v>
      </c>
      <c r="C110" s="35">
        <f>536000+1500000+500000+4000000+200000+189000+7562000+16678000+3500000</f>
        <v>34665000</v>
      </c>
    </row>
    <row r="111" spans="1:3" ht="12" customHeight="1">
      <c r="A111" s="33" t="s">
        <v>211</v>
      </c>
      <c r="B111" s="70" t="s">
        <v>212</v>
      </c>
      <c r="C111" s="35">
        <f>SUM(C112:C113)</f>
        <v>111967657</v>
      </c>
    </row>
    <row r="112" spans="1:3" ht="12" customHeight="1">
      <c r="A112" s="37" t="s">
        <v>213</v>
      </c>
      <c r="B112" s="69" t="s">
        <v>214</v>
      </c>
      <c r="C112" s="44">
        <f>20000000-9172313</f>
        <v>10827687</v>
      </c>
    </row>
    <row r="113" spans="1:3" ht="12" customHeight="1" thickBot="1">
      <c r="A113" s="77" t="s">
        <v>215</v>
      </c>
      <c r="B113" s="78" t="s">
        <v>216</v>
      </c>
      <c r="C113" s="79">
        <f>111113300-8373330-1600000</f>
        <v>101139970</v>
      </c>
    </row>
    <row r="114" spans="1:3" ht="12" customHeight="1" thickBot="1">
      <c r="A114" s="26" t="s">
        <v>28</v>
      </c>
      <c r="B114" s="80" t="s">
        <v>217</v>
      </c>
      <c r="C114" s="28">
        <f>+C115+C117+C119</f>
        <v>151097974</v>
      </c>
    </row>
    <row r="115" spans="1:3" ht="12" customHeight="1">
      <c r="A115" s="29" t="s">
        <v>30</v>
      </c>
      <c r="B115" s="69" t="s">
        <v>218</v>
      </c>
      <c r="C115" s="31">
        <f>6621000+787402+10624171+3081125+529000+1654000+447000+2237000+6604000+204000+15179276</f>
        <v>47967974</v>
      </c>
    </row>
    <row r="116" spans="1:3" ht="12" customHeight="1">
      <c r="A116" s="29" t="s">
        <v>32</v>
      </c>
      <c r="B116" s="81" t="s">
        <v>219</v>
      </c>
      <c r="C116" s="31">
        <v>14492698</v>
      </c>
    </row>
    <row r="117" spans="1:3" ht="12" customHeight="1">
      <c r="A117" s="29" t="s">
        <v>34</v>
      </c>
      <c r="B117" s="81" t="s">
        <v>220</v>
      </c>
      <c r="C117" s="35">
        <f>53340000+1513000+2996000+809000</f>
        <v>58658000</v>
      </c>
    </row>
    <row r="118" spans="1:3" ht="12" customHeight="1">
      <c r="A118" s="29" t="s">
        <v>36</v>
      </c>
      <c r="B118" s="81" t="s">
        <v>221</v>
      </c>
      <c r="C118" s="82">
        <v>53340000</v>
      </c>
    </row>
    <row r="119" spans="1:3" ht="12" customHeight="1">
      <c r="A119" s="29" t="s">
        <v>38</v>
      </c>
      <c r="B119" s="83" t="s">
        <v>222</v>
      </c>
      <c r="C119" s="44">
        <f>SUM(C120:C127)</f>
        <v>44472000</v>
      </c>
    </row>
    <row r="120" spans="1:3" ht="12" customHeight="1">
      <c r="A120" s="29" t="s">
        <v>40</v>
      </c>
      <c r="B120" s="84" t="s">
        <v>223</v>
      </c>
      <c r="C120" s="85"/>
    </row>
    <row r="121" spans="1:3" ht="12" customHeight="1">
      <c r="A121" s="29" t="s">
        <v>224</v>
      </c>
      <c r="B121" s="86" t="s">
        <v>225</v>
      </c>
      <c r="C121" s="85"/>
    </row>
    <row r="122" spans="1:3" ht="12" customHeight="1">
      <c r="A122" s="29" t="s">
        <v>226</v>
      </c>
      <c r="B122" s="73" t="s">
        <v>198</v>
      </c>
      <c r="C122" s="85"/>
    </row>
    <row r="123" spans="1:3" ht="12" customHeight="1">
      <c r="A123" s="29" t="s">
        <v>227</v>
      </c>
      <c r="B123" s="73" t="s">
        <v>228</v>
      </c>
      <c r="C123" s="85"/>
    </row>
    <row r="124" spans="1:3" ht="12" customHeight="1">
      <c r="A124" s="29" t="s">
        <v>229</v>
      </c>
      <c r="B124" s="73" t="s">
        <v>230</v>
      </c>
      <c r="C124" s="85"/>
    </row>
    <row r="125" spans="1:3" ht="12" customHeight="1">
      <c r="A125" s="29" t="s">
        <v>231</v>
      </c>
      <c r="B125" s="73" t="s">
        <v>204</v>
      </c>
      <c r="C125" s="85"/>
    </row>
    <row r="126" spans="1:3" ht="12" customHeight="1">
      <c r="A126" s="29" t="s">
        <v>232</v>
      </c>
      <c r="B126" s="73" t="s">
        <v>233</v>
      </c>
      <c r="C126" s="85"/>
    </row>
    <row r="127" spans="1:3" ht="12" customHeight="1" thickBot="1">
      <c r="A127" s="75" t="s">
        <v>234</v>
      </c>
      <c r="B127" s="73" t="s">
        <v>235</v>
      </c>
      <c r="C127" s="87">
        <f>42072000+2400000</f>
        <v>44472000</v>
      </c>
    </row>
    <row r="128" spans="1:6" ht="12" customHeight="1" thickBot="1">
      <c r="A128" s="26" t="s">
        <v>42</v>
      </c>
      <c r="B128" s="88" t="s">
        <v>236</v>
      </c>
      <c r="C128" s="28">
        <f>+C93+C114</f>
        <v>1101694233</v>
      </c>
      <c r="F128" s="89"/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5" customFormat="1" ht="12" customHeight="1">
      <c r="A130" s="29" t="s">
        <v>58</v>
      </c>
      <c r="B130" s="90" t="s">
        <v>239</v>
      </c>
      <c r="C130" s="82"/>
    </row>
    <row r="131" spans="1:3" ht="12" customHeight="1">
      <c r="A131" s="29" t="s">
        <v>66</v>
      </c>
      <c r="B131" s="90" t="s">
        <v>240</v>
      </c>
      <c r="C131" s="85"/>
    </row>
    <row r="132" spans="1:3" ht="12" customHeight="1" thickBot="1">
      <c r="A132" s="75" t="s">
        <v>68</v>
      </c>
      <c r="B132" s="91" t="s">
        <v>241</v>
      </c>
      <c r="C132" s="85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85"/>
    </row>
    <row r="135" spans="1:3" ht="12" customHeight="1">
      <c r="A135" s="29" t="s">
        <v>76</v>
      </c>
      <c r="B135" s="90" t="s">
        <v>244</v>
      </c>
      <c r="C135" s="85"/>
    </row>
    <row r="136" spans="1:3" ht="12" customHeight="1">
      <c r="A136" s="29" t="s">
        <v>78</v>
      </c>
      <c r="B136" s="90" t="s">
        <v>245</v>
      </c>
      <c r="C136" s="85"/>
    </row>
    <row r="137" spans="1:3" ht="12" customHeight="1">
      <c r="A137" s="29" t="s">
        <v>80</v>
      </c>
      <c r="B137" s="90" t="s">
        <v>246</v>
      </c>
      <c r="C137" s="85"/>
    </row>
    <row r="138" spans="1:3" ht="12" customHeight="1">
      <c r="A138" s="29" t="s">
        <v>82</v>
      </c>
      <c r="B138" s="90" t="s">
        <v>247</v>
      </c>
      <c r="C138" s="85"/>
    </row>
    <row r="139" spans="1:3" s="65" customFormat="1" ht="12" customHeight="1" thickBot="1">
      <c r="A139" s="75" t="s">
        <v>84</v>
      </c>
      <c r="B139" s="91" t="s">
        <v>248</v>
      </c>
      <c r="C139" s="85"/>
    </row>
    <row r="140" spans="1:11" ht="12" customHeight="1" thickBot="1">
      <c r="A140" s="26" t="s">
        <v>96</v>
      </c>
      <c r="B140" s="88" t="s">
        <v>249</v>
      </c>
      <c r="C140" s="45">
        <f>+C141+C142+C144+C145+C143</f>
        <v>35164932</v>
      </c>
      <c r="K140" s="92"/>
    </row>
    <row r="141" spans="1:3" ht="12.75">
      <c r="A141" s="29" t="s">
        <v>98</v>
      </c>
      <c r="B141" s="90" t="s">
        <v>250</v>
      </c>
      <c r="C141" s="85"/>
    </row>
    <row r="142" spans="1:3" ht="12" customHeight="1">
      <c r="A142" s="29" t="s">
        <v>100</v>
      </c>
      <c r="B142" s="90" t="s">
        <v>251</v>
      </c>
      <c r="C142" s="85">
        <v>35164932</v>
      </c>
    </row>
    <row r="143" spans="1:3" s="65" customFormat="1" ht="12" customHeight="1">
      <c r="A143" s="29" t="s">
        <v>102</v>
      </c>
      <c r="B143" s="90" t="s">
        <v>252</v>
      </c>
      <c r="C143" s="85"/>
    </row>
    <row r="144" spans="1:3" s="65" customFormat="1" ht="12" customHeight="1">
      <c r="A144" s="29" t="s">
        <v>104</v>
      </c>
      <c r="B144" s="90" t="s">
        <v>253</v>
      </c>
      <c r="C144" s="85"/>
    </row>
    <row r="145" spans="1:3" s="65" customFormat="1" ht="12" customHeight="1" thickBot="1">
      <c r="A145" s="75" t="s">
        <v>106</v>
      </c>
      <c r="B145" s="91" t="s">
        <v>254</v>
      </c>
      <c r="C145" s="85"/>
    </row>
    <row r="146" spans="1:3" s="65" customFormat="1" ht="12" customHeight="1" thickBot="1">
      <c r="A146" s="26" t="s">
        <v>255</v>
      </c>
      <c r="B146" s="88" t="s">
        <v>256</v>
      </c>
      <c r="C146" s="93">
        <f>+C147+C148+C149+C150+C151</f>
        <v>0</v>
      </c>
    </row>
    <row r="147" spans="1:3" s="65" customFormat="1" ht="12" customHeight="1">
      <c r="A147" s="29" t="s">
        <v>110</v>
      </c>
      <c r="B147" s="90" t="s">
        <v>257</v>
      </c>
      <c r="C147" s="85"/>
    </row>
    <row r="148" spans="1:3" s="65" customFormat="1" ht="12" customHeight="1">
      <c r="A148" s="29" t="s">
        <v>112</v>
      </c>
      <c r="B148" s="90" t="s">
        <v>258</v>
      </c>
      <c r="C148" s="85"/>
    </row>
    <row r="149" spans="1:3" s="65" customFormat="1" ht="12" customHeight="1">
      <c r="A149" s="29" t="s">
        <v>114</v>
      </c>
      <c r="B149" s="90" t="s">
        <v>259</v>
      </c>
      <c r="C149" s="85"/>
    </row>
    <row r="150" spans="1:3" ht="12.75" customHeight="1">
      <c r="A150" s="29" t="s">
        <v>116</v>
      </c>
      <c r="B150" s="90" t="s">
        <v>260</v>
      </c>
      <c r="C150" s="85"/>
    </row>
    <row r="151" spans="1:3" ht="12.75" customHeight="1" thickBot="1">
      <c r="A151" s="75" t="s">
        <v>261</v>
      </c>
      <c r="B151" s="91" t="s">
        <v>262</v>
      </c>
      <c r="C151" s="87"/>
    </row>
    <row r="152" spans="1:3" ht="12.75" customHeight="1" thickBot="1">
      <c r="A152" s="94" t="s">
        <v>118</v>
      </c>
      <c r="B152" s="88" t="s">
        <v>263</v>
      </c>
      <c r="C152" s="93"/>
    </row>
    <row r="153" spans="1:3" ht="12" customHeight="1" thickBot="1">
      <c r="A153" s="94" t="s">
        <v>128</v>
      </c>
      <c r="B153" s="88" t="s">
        <v>264</v>
      </c>
      <c r="C153" s="93"/>
    </row>
    <row r="154" spans="1:3" ht="15" customHeight="1" thickBot="1">
      <c r="A154" s="26" t="s">
        <v>265</v>
      </c>
      <c r="B154" s="88" t="s">
        <v>266</v>
      </c>
      <c r="C154" s="95">
        <f>+C129+C133+C140+C146+C152+C153</f>
        <v>35164932</v>
      </c>
    </row>
    <row r="155" spans="1:3" ht="13.5" thickBot="1">
      <c r="A155" s="96" t="s">
        <v>267</v>
      </c>
      <c r="B155" s="97" t="s">
        <v>268</v>
      </c>
      <c r="C155" s="95">
        <f>+C128+C154</f>
        <v>1136859165</v>
      </c>
    </row>
    <row r="156" ht="15" customHeight="1" thickBot="1"/>
    <row r="157" spans="1:3" ht="14.25" customHeight="1" thickBot="1">
      <c r="A157" s="101" t="s">
        <v>269</v>
      </c>
      <c r="B157" s="102"/>
      <c r="C157" s="103">
        <v>3</v>
      </c>
    </row>
    <row r="158" spans="1:3" ht="13.5" thickBot="1">
      <c r="A158" s="101" t="s">
        <v>270</v>
      </c>
      <c r="B158" s="102"/>
      <c r="C158" s="103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11/2017.(III.30.))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2017-04-03T07:19:13Z</dcterms:created>
  <dcterms:modified xsi:type="dcterms:W3CDTF">2017-04-03T07:19:13Z</dcterms:modified>
  <cp:category/>
  <cp:version/>
  <cp:contentType/>
  <cp:contentStatus/>
</cp:coreProperties>
</file>