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zárszámadás\"/>
    </mc:Choice>
  </mc:AlternateContent>
  <bookViews>
    <workbookView xWindow="0" yWindow="0" windowWidth="28800" windowHeight="12300"/>
  </bookViews>
  <sheets>
    <sheet name="3_melléklet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'3_melléklet'!$A$58:$A$66</definedName>
    <definedName name="Excel_BuiltIn_Print_Titles_9">#REF!</definedName>
    <definedName name="melléklet">#REF!</definedName>
    <definedName name="Mérle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3" i="1"/>
  <c r="L13" i="1" s="1"/>
  <c r="B15" i="1"/>
  <c r="B12" i="1" s="1"/>
  <c r="J15" i="1"/>
  <c r="L15" i="1" s="1"/>
  <c r="J17" i="1"/>
  <c r="K17" i="1"/>
  <c r="L17" i="1" s="1"/>
  <c r="L18" i="1"/>
  <c r="B19" i="1"/>
  <c r="B17" i="1" s="1"/>
  <c r="J19" i="1"/>
  <c r="L19" i="1" s="1"/>
  <c r="J21" i="1"/>
  <c r="K21" i="1"/>
  <c r="L21" i="1" s="1"/>
  <c r="L22" i="1"/>
  <c r="B23" i="1"/>
  <c r="B21" i="1" s="1"/>
  <c r="J23" i="1"/>
  <c r="L23" i="1" s="1"/>
  <c r="J25" i="1"/>
  <c r="K26" i="1"/>
  <c r="K25" i="1" s="1"/>
  <c r="L25" i="1" s="1"/>
  <c r="L26" i="1"/>
  <c r="L27" i="1"/>
  <c r="K28" i="1"/>
  <c r="L28" i="1"/>
  <c r="B29" i="1"/>
  <c r="B25" i="1" s="1"/>
  <c r="J29" i="1"/>
  <c r="K29" i="1"/>
  <c r="L29" i="1"/>
  <c r="L31" i="1"/>
  <c r="L32" i="1"/>
  <c r="B33" i="1"/>
  <c r="L33" i="1"/>
  <c r="B35" i="1"/>
  <c r="J35" i="1"/>
  <c r="K35" i="1"/>
  <c r="L35" i="1"/>
  <c r="L36" i="1"/>
  <c r="J38" i="1"/>
  <c r="K38" i="1"/>
  <c r="L38" i="1"/>
  <c r="L39" i="1"/>
  <c r="L40" i="1"/>
  <c r="B44" i="1"/>
  <c r="J44" i="1"/>
  <c r="K45" i="1"/>
  <c r="L45" i="1"/>
  <c r="K46" i="1"/>
  <c r="K44" i="1" s="1"/>
  <c r="L44" i="1" s="1"/>
  <c r="L47" i="1"/>
  <c r="K48" i="1"/>
  <c r="K49" i="1"/>
  <c r="L49" i="1" s="1"/>
  <c r="L50" i="1"/>
  <c r="J59" i="1"/>
  <c r="K59" i="1"/>
  <c r="K58" i="1" s="1"/>
  <c r="J60" i="1"/>
  <c r="L60" i="1"/>
  <c r="L61" i="1"/>
  <c r="K62" i="1"/>
  <c r="L62" i="1" s="1"/>
  <c r="B64" i="1"/>
  <c r="B58" i="1" s="1"/>
  <c r="J64" i="1"/>
  <c r="J58" i="1" s="1"/>
  <c r="J71" i="1"/>
  <c r="K71" i="1"/>
  <c r="K67" i="1" s="1"/>
  <c r="K72" i="1"/>
  <c r="L72" i="1"/>
  <c r="B73" i="1"/>
  <c r="B71" i="1" s="1"/>
  <c r="J73" i="1"/>
  <c r="K73" i="1"/>
  <c r="L73" i="1"/>
  <c r="B74" i="1"/>
  <c r="J74" i="1"/>
  <c r="L74" i="1" s="1"/>
  <c r="K76" i="1"/>
  <c r="B77" i="1"/>
  <c r="B78" i="1" s="1"/>
  <c r="J77" i="1"/>
  <c r="J78" i="1" s="1"/>
  <c r="L78" i="1" s="1"/>
  <c r="K82" i="1"/>
  <c r="K83" i="1"/>
  <c r="L83" i="1" s="1"/>
  <c r="L84" i="1"/>
  <c r="B85" i="1"/>
  <c r="B82" i="1" s="1"/>
  <c r="J85" i="1"/>
  <c r="J82" i="1" s="1"/>
  <c r="B91" i="1"/>
  <c r="J91" i="1"/>
  <c r="K92" i="1"/>
  <c r="K91" i="1" s="1"/>
  <c r="L92" i="1"/>
  <c r="B93" i="1"/>
  <c r="J93" i="1"/>
  <c r="L93" i="1"/>
  <c r="L96" i="1"/>
  <c r="B97" i="1"/>
  <c r="J97" i="1"/>
  <c r="J95" i="1" s="1"/>
  <c r="L97" i="1"/>
  <c r="B98" i="1"/>
  <c r="B95" i="1" s="1"/>
  <c r="J98" i="1"/>
  <c r="K98" i="1"/>
  <c r="K95" i="1" s="1"/>
  <c r="L95" i="1" s="1"/>
  <c r="L98" i="1"/>
  <c r="B100" i="1"/>
  <c r="K101" i="1"/>
  <c r="K100" i="1" s="1"/>
  <c r="B102" i="1"/>
  <c r="J102" i="1"/>
  <c r="J100" i="1" s="1"/>
  <c r="K102" i="1"/>
  <c r="L102" i="1" s="1"/>
  <c r="J104" i="1"/>
  <c r="K104" i="1"/>
  <c r="L104" i="1"/>
  <c r="L105" i="1"/>
  <c r="L106" i="1"/>
  <c r="B115" i="1"/>
  <c r="B114" i="1" s="1"/>
  <c r="B110" i="1" s="1"/>
  <c r="J115" i="1"/>
  <c r="J114" i="1" s="1"/>
  <c r="K115" i="1"/>
  <c r="L115" i="1" s="1"/>
  <c r="B116" i="1"/>
  <c r="J116" i="1"/>
  <c r="L116" i="1" s="1"/>
  <c r="B118" i="1"/>
  <c r="J118" i="1"/>
  <c r="K118" i="1"/>
  <c r="L118" i="1" s="1"/>
  <c r="L119" i="1"/>
  <c r="K120" i="1"/>
  <c r="B122" i="1"/>
  <c r="L123" i="1"/>
  <c r="B124" i="1"/>
  <c r="J124" i="1"/>
  <c r="J122" i="1" s="1"/>
  <c r="K124" i="1"/>
  <c r="K122" i="1" s="1"/>
  <c r="L124" i="1"/>
  <c r="L91" i="1" l="1"/>
  <c r="K87" i="1"/>
  <c r="J87" i="1"/>
  <c r="B8" i="1"/>
  <c r="L100" i="1"/>
  <c r="B87" i="1"/>
  <c r="J110" i="1"/>
  <c r="L122" i="1"/>
  <c r="L82" i="1"/>
  <c r="L58" i="1"/>
  <c r="K8" i="1"/>
  <c r="K114" i="1"/>
  <c r="L101" i="1"/>
  <c r="L77" i="1"/>
  <c r="L71" i="1"/>
  <c r="L64" i="1"/>
  <c r="L59" i="1"/>
  <c r="L46" i="1"/>
  <c r="J76" i="1"/>
  <c r="L76" i="1" s="1"/>
  <c r="B76" i="1"/>
  <c r="B67" i="1" s="1"/>
  <c r="J12" i="1"/>
  <c r="J8" i="1" s="1"/>
  <c r="L85" i="1"/>
  <c r="L114" i="1" l="1"/>
  <c r="K110" i="1"/>
  <c r="L110" i="1" s="1"/>
  <c r="L12" i="1"/>
  <c r="L87" i="1"/>
  <c r="L8" i="1"/>
  <c r="J67" i="1"/>
  <c r="L67" i="1" s="1"/>
</calcChain>
</file>

<file path=xl/sharedStrings.xml><?xml version="1.0" encoding="utf-8"?>
<sst xmlns="http://schemas.openxmlformats.org/spreadsheetml/2006/main" count="88" uniqueCount="68">
  <si>
    <t xml:space="preserve">           Kiszámlázott term. és szolg. Áfá-ja</t>
  </si>
  <si>
    <t xml:space="preserve">           Alaptev. körében végzett szolgáltatás</t>
  </si>
  <si>
    <t>910121 Könyvtári állomány gyarapítása, nyilvántartása</t>
  </si>
  <si>
    <t xml:space="preserve">          Egyéb bevétel</t>
  </si>
  <si>
    <t xml:space="preserve">          Áfa visszatérülés</t>
  </si>
  <si>
    <t>091140  Óvodai nevelés, ellátás működtetési feladatai</t>
  </si>
  <si>
    <t xml:space="preserve">           Intézményi ellátási díjak</t>
  </si>
  <si>
    <t>096010 Gyermekétkeztetés köznevelési intézményekben</t>
  </si>
  <si>
    <t>Kötelező önkormányzati feladatok</t>
  </si>
  <si>
    <t>Nagyszénási Önkormányzati Óvoda és Könyvtár</t>
  </si>
  <si>
    <t xml:space="preserve">           Egyéb szolgálatási árbevétel</t>
  </si>
  <si>
    <t>104042 Gyermekjóléti szolgáltatások</t>
  </si>
  <si>
    <t>104035 Gyermekétkezetés bölcsődében</t>
  </si>
  <si>
    <t xml:space="preserve">           Áfa visszatérülés</t>
  </si>
  <si>
    <t xml:space="preserve">           Kiszámlázott termékek és szolg. Áfá-ja</t>
  </si>
  <si>
    <t xml:space="preserve">           Étkeztetési térítési díj bevétel</t>
  </si>
  <si>
    <t>107051 Szociális étkeztetés</t>
  </si>
  <si>
    <t xml:space="preserve">            Kiszámlázott term. és szolg. Áfá-ja</t>
  </si>
  <si>
    <t xml:space="preserve">            Telefon térítés</t>
  </si>
  <si>
    <t>074031 Család és nővédelmi egészségügyi gondozás</t>
  </si>
  <si>
    <t>Gondozási Központ</t>
  </si>
  <si>
    <t xml:space="preserve">             Kiszámlázott term. és szolg. Áfá-ja</t>
  </si>
  <si>
    <t xml:space="preserve">             Telefon térítés</t>
  </si>
  <si>
    <t xml:space="preserve">             Alaptev.összefüggő egyéb bev.</t>
  </si>
  <si>
    <t>011130 Önkormányzatok és  önkormányzati hivatalok jogalkotó és általános igazgatási tevékenysége</t>
  </si>
  <si>
    <t>Államigazgatási feladatok</t>
  </si>
  <si>
    <t xml:space="preserve">            Konyhai gáz továbbszámlázása</t>
  </si>
  <si>
    <t>013360 Más szerv részére végzett pénzügyi-gazdálkodási, üzemeltetési, egyéb szolgáltatások</t>
  </si>
  <si>
    <t xml:space="preserve">            Egyéb intézményi bev. (gépjármű használat )</t>
  </si>
  <si>
    <t xml:space="preserve">            Egyéb intézményi bev. (közműdíjak megtérülése )</t>
  </si>
  <si>
    <t xml:space="preserve">066020 Város-, és községgazdálkodási egyéb szolgáltatások </t>
  </si>
  <si>
    <t>Polgármesteri Hivatal</t>
  </si>
  <si>
    <t xml:space="preserve">             ÁFA visszatérítése</t>
  </si>
  <si>
    <t xml:space="preserve">             Rezsi költségek megtérítése (közvetített szolgáltatás)</t>
  </si>
  <si>
    <t xml:space="preserve">             Parkfürdő bérleti díj bevételei</t>
  </si>
  <si>
    <t xml:space="preserve">             Parkfürdő jegybevétele</t>
  </si>
  <si>
    <t xml:space="preserve">             Termálvíz projekt hőértékesítés bevétele</t>
  </si>
  <si>
    <t>081061 Szabadidős park, fürdő és strandszolgáltatás</t>
  </si>
  <si>
    <t>Önként vállalt önkormányzati feladatok</t>
  </si>
  <si>
    <t xml:space="preserve">             Továbbszámlázott kiadások bevétele</t>
  </si>
  <si>
    <t xml:space="preserve">             Egyéb megtérülések</t>
  </si>
  <si>
    <t xml:space="preserve">             Víziközmű Társulat követeléseinek megtérülése</t>
  </si>
  <si>
    <t xml:space="preserve">             Lakástámogatás visszafizetése</t>
  </si>
  <si>
    <t xml:space="preserve">             Kamatbevétel, hozadék</t>
  </si>
  <si>
    <t xml:space="preserve">            Egyéb szolgáltatások bevétele</t>
  </si>
  <si>
    <t>041233 Hosszabb időtartamú közfoglalkoztatás</t>
  </si>
  <si>
    <t xml:space="preserve">            Köztemetés, hagyaték</t>
  </si>
  <si>
    <t>882203-1. Köztemetés</t>
  </si>
  <si>
    <t xml:space="preserve">            Anyageladás</t>
  </si>
  <si>
    <t xml:space="preserve">            Felújítás továbbszámlázása</t>
  </si>
  <si>
    <t xml:space="preserve">            Kertészeti tevékenység bevétele</t>
  </si>
  <si>
    <t xml:space="preserve">            Területalapú támogatás</t>
  </si>
  <si>
    <t xml:space="preserve">            Termények értékesítési bevétele </t>
  </si>
  <si>
    <t xml:space="preserve">            Földhasználati díjak</t>
  </si>
  <si>
    <t xml:space="preserve">            Közterülethasználat</t>
  </si>
  <si>
    <t xml:space="preserve">             Orvosi rendelők közüzemi költségátalány díja</t>
  </si>
  <si>
    <t>072311 Fogorvosi alapellátás</t>
  </si>
  <si>
    <t>072112 Házi orvosi alapellátás</t>
  </si>
  <si>
    <t xml:space="preserve">             Kiszámlázott termékek Áfá-ja</t>
  </si>
  <si>
    <t xml:space="preserve">             Közvetített szolgáltatások</t>
  </si>
  <si>
    <t xml:space="preserve">             Bérleti díjak</t>
  </si>
  <si>
    <t>013350 Önkormányzati vagyonnal kapcsolatos gazdálkodási feladatok</t>
  </si>
  <si>
    <t>Nagyszénás Nagyközség Önkormányzata</t>
  </si>
  <si>
    <t>Telj.%-a</t>
  </si>
  <si>
    <t>Módosított</t>
  </si>
  <si>
    <t>Eredeti</t>
  </si>
  <si>
    <t>2017. évi működési bevételek kormányzati funkciónként (adatok Ft-ban)</t>
  </si>
  <si>
    <t>3. melléklet az 5/2018. (IV. 25.)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</si>
</sst>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#,##0.00&quot;     &quot;;\-#,##0.00&quot;     &quot;;&quot; -&quot;#&quot;     &quot;;@\ "/>
    <numFmt numFmtId="165" formatCode="\ #,##0&quot;     &quot;;\-#,##0&quot;     &quot;;&quot; -&quot;#&quot;     &quot;;@\ "/>
  </numFmts>
  <fonts count="20" x14ac:knownFonts="1">
    <font>
      <sz val="10"/>
      <name val="Arial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b/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name val="Arial"/>
      <family val="2"/>
      <charset val="238"/>
    </font>
    <font>
      <b/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u/>
      <sz val="8"/>
      <name val="Arial CE"/>
      <family val="2"/>
      <charset val="238"/>
    </font>
    <font>
      <b/>
      <u/>
      <sz val="8"/>
      <name val="Arial CE"/>
      <charset val="238"/>
    </font>
    <font>
      <b/>
      <i/>
      <sz val="8"/>
      <name val="Arial CE"/>
      <charset val="238"/>
    </font>
    <font>
      <sz val="8"/>
      <name val="Arial CE"/>
      <charset val="238"/>
    </font>
    <font>
      <sz val="10"/>
      <color rgb="FF00B050"/>
      <name val="Arial CE"/>
      <family val="2"/>
      <charset val="238"/>
    </font>
    <font>
      <b/>
      <u/>
      <sz val="10"/>
      <color rgb="FFFF0000"/>
      <name val="Arial CE"/>
      <charset val="238"/>
    </font>
    <font>
      <b/>
      <sz val="10"/>
      <name val="Arial CE"/>
      <family val="2"/>
      <charset val="238"/>
    </font>
    <font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7" fillId="0" borderId="0" applyFill="0" applyBorder="0" applyAlignment="0" applyProtection="0"/>
    <xf numFmtId="0" fontId="1" fillId="0" borderId="0"/>
    <xf numFmtId="0" fontId="3" fillId="0" borderId="0"/>
  </cellStyleXfs>
  <cellXfs count="62">
    <xf numFmtId="0" fontId="0" fillId="0" borderId="0" xfId="0"/>
    <xf numFmtId="0" fontId="1" fillId="0" borderId="0" xfId="2"/>
    <xf numFmtId="0" fontId="2" fillId="0" borderId="0" xfId="2" applyFont="1"/>
    <xf numFmtId="3" fontId="2" fillId="0" borderId="0" xfId="2" applyNumberFormat="1" applyFont="1"/>
    <xf numFmtId="4" fontId="2" fillId="0" borderId="0" xfId="2" applyNumberFormat="1" applyFont="1"/>
    <xf numFmtId="3" fontId="2" fillId="0" borderId="0" xfId="2" applyNumberFormat="1" applyFont="1" applyAlignment="1">
      <alignment horizontal="right"/>
    </xf>
    <xf numFmtId="3" fontId="2" fillId="0" borderId="0" xfId="2" applyNumberFormat="1" applyFont="1" applyBorder="1"/>
    <xf numFmtId="3" fontId="4" fillId="0" borderId="0" xfId="3" applyNumberFormat="1" applyFont="1" applyFill="1" applyBorder="1"/>
    <xf numFmtId="4" fontId="5" fillId="0" borderId="0" xfId="2" applyNumberFormat="1" applyFont="1"/>
    <xf numFmtId="3" fontId="5" fillId="0" borderId="0" xfId="2" applyNumberFormat="1" applyFont="1"/>
    <xf numFmtId="3" fontId="6" fillId="0" borderId="0" xfId="3" applyNumberFormat="1" applyFont="1" applyFill="1" applyBorder="1" applyAlignment="1">
      <alignment horizontal="right"/>
    </xf>
    <xf numFmtId="3" fontId="6" fillId="0" borderId="0" xfId="3" applyNumberFormat="1" applyFont="1" applyFill="1" applyBorder="1" applyAlignment="1">
      <alignment horizontal="left"/>
    </xf>
    <xf numFmtId="3" fontId="4" fillId="0" borderId="0" xfId="1" applyNumberFormat="1" applyFont="1" applyFill="1" applyBorder="1"/>
    <xf numFmtId="3" fontId="4" fillId="0" borderId="0" xfId="3" applyNumberFormat="1" applyFont="1" applyBorder="1"/>
    <xf numFmtId="3" fontId="4" fillId="0" borderId="0" xfId="1" applyNumberFormat="1" applyFont="1"/>
    <xf numFmtId="3" fontId="4" fillId="0" borderId="0" xfId="3" applyNumberFormat="1" applyFont="1" applyFill="1" applyBorder="1" applyAlignment="1">
      <alignment horizontal="left"/>
    </xf>
    <xf numFmtId="3" fontId="8" fillId="0" borderId="0" xfId="3" applyNumberFormat="1" applyFont="1" applyFill="1" applyBorder="1" applyAlignment="1">
      <alignment horizontal="left"/>
    </xf>
    <xf numFmtId="3" fontId="9" fillId="0" borderId="0" xfId="3" applyNumberFormat="1" applyFont="1" applyAlignment="1">
      <alignment horizontal="center"/>
    </xf>
    <xf numFmtId="3" fontId="8" fillId="0" borderId="0" xfId="3" applyNumberFormat="1" applyFont="1" applyFill="1" applyAlignment="1">
      <alignment horizontal="center"/>
    </xf>
    <xf numFmtId="3" fontId="8" fillId="0" borderId="0" xfId="3" applyNumberFormat="1" applyFont="1" applyFill="1" applyAlignment="1">
      <alignment horizontal="left"/>
    </xf>
    <xf numFmtId="4" fontId="5" fillId="2" borderId="1" xfId="2" applyNumberFormat="1" applyFont="1" applyFill="1" applyBorder="1"/>
    <xf numFmtId="3" fontId="5" fillId="2" borderId="1" xfId="2" applyNumberFormat="1" applyFont="1" applyFill="1" applyBorder="1"/>
    <xf numFmtId="3" fontId="8" fillId="3" borderId="1" xfId="3" applyNumberFormat="1" applyFont="1" applyFill="1" applyBorder="1" applyAlignment="1">
      <alignment horizontal="right"/>
    </xf>
    <xf numFmtId="3" fontId="8" fillId="2" borderId="1" xfId="3" applyNumberFormat="1" applyFont="1" applyFill="1" applyBorder="1" applyAlignment="1">
      <alignment horizontal="center"/>
    </xf>
    <xf numFmtId="3" fontId="2" fillId="0" borderId="2" xfId="2" applyNumberFormat="1" applyFont="1" applyBorder="1"/>
    <xf numFmtId="3" fontId="5" fillId="0" borderId="0" xfId="2" applyNumberFormat="1" applyFont="1" applyBorder="1"/>
    <xf numFmtId="3" fontId="10" fillId="0" borderId="0" xfId="0" applyNumberFormat="1" applyFont="1" applyFill="1" applyBorder="1" applyAlignment="1">
      <alignment horizontal="left"/>
    </xf>
    <xf numFmtId="3" fontId="11" fillId="0" borderId="0" xfId="2" applyNumberFormat="1" applyFont="1" applyBorder="1"/>
    <xf numFmtId="3" fontId="11" fillId="0" borderId="0" xfId="2" applyNumberFormat="1" applyFont="1" applyFill="1" applyBorder="1"/>
    <xf numFmtId="3" fontId="12" fillId="0" borderId="0" xfId="2" applyNumberFormat="1" applyFont="1" applyFill="1" applyBorder="1" applyAlignment="1">
      <alignment horizontal="center"/>
    </xf>
    <xf numFmtId="3" fontId="11" fillId="4" borderId="1" xfId="2" applyNumberFormat="1" applyFont="1" applyFill="1" applyBorder="1"/>
    <xf numFmtId="3" fontId="11" fillId="4" borderId="1" xfId="2" applyNumberFormat="1" applyFont="1" applyFill="1" applyBorder="1" applyAlignment="1">
      <alignment horizontal="center"/>
    </xf>
    <xf numFmtId="3" fontId="2" fillId="0" borderId="0" xfId="2" applyNumberFormat="1" applyFont="1" applyFill="1" applyBorder="1"/>
    <xf numFmtId="4" fontId="5" fillId="0" borderId="0" xfId="2" applyNumberFormat="1" applyFont="1" applyAlignment="1">
      <alignment vertical="top"/>
    </xf>
    <xf numFmtId="3" fontId="5" fillId="0" borderId="0" xfId="2" applyNumberFormat="1" applyFont="1" applyAlignment="1">
      <alignment vertical="top"/>
    </xf>
    <xf numFmtId="3" fontId="5" fillId="0" borderId="0" xfId="2" applyNumberFormat="1" applyFont="1" applyBorder="1" applyAlignment="1">
      <alignment vertical="top"/>
    </xf>
    <xf numFmtId="3" fontId="10" fillId="0" borderId="0" xfId="0" applyNumberFormat="1" applyFont="1" applyFill="1" applyBorder="1" applyAlignment="1">
      <alignment horizontal="left" vertical="top" wrapText="1"/>
    </xf>
    <xf numFmtId="3" fontId="13" fillId="0" borderId="0" xfId="2" applyNumberFormat="1" applyFont="1" applyBorder="1" applyAlignment="1">
      <alignment horizontal="center"/>
    </xf>
    <xf numFmtId="3" fontId="5" fillId="0" borderId="0" xfId="2" applyNumberFormat="1" applyFont="1" applyBorder="1" applyAlignment="1">
      <alignment vertical="top" wrapText="1"/>
    </xf>
    <xf numFmtId="3" fontId="5" fillId="0" borderId="0" xfId="2" applyNumberFormat="1" applyFont="1" applyFill="1" applyBorder="1"/>
    <xf numFmtId="3" fontId="1" fillId="0" borderId="0" xfId="2" applyNumberFormat="1"/>
    <xf numFmtId="3" fontId="8" fillId="0" borderId="0" xfId="1" applyNumberFormat="1" applyFont="1" applyFill="1" applyBorder="1" applyAlignment="1">
      <alignment horizontal="right" wrapText="1"/>
    </xf>
    <xf numFmtId="3" fontId="11" fillId="0" borderId="0" xfId="0" applyNumberFormat="1" applyFont="1" applyFill="1" applyBorder="1" applyAlignment="1">
      <alignment horizontal="left" wrapText="1"/>
    </xf>
    <xf numFmtId="3" fontId="2" fillId="0" borderId="0" xfId="2" applyNumberFormat="1" applyFont="1" applyBorder="1" applyAlignment="1">
      <alignment wrapText="1"/>
    </xf>
    <xf numFmtId="3" fontId="14" fillId="0" borderId="0" xfId="2" applyNumberFormat="1" applyFont="1" applyBorder="1" applyAlignment="1">
      <alignment wrapText="1"/>
    </xf>
    <xf numFmtId="3" fontId="10" fillId="0" borderId="0" xfId="2" applyNumberFormat="1" applyFont="1" applyBorder="1"/>
    <xf numFmtId="0" fontId="2" fillId="0" borderId="0" xfId="2" applyFont="1" applyBorder="1"/>
    <xf numFmtId="165" fontId="7" fillId="0" borderId="0" xfId="1" applyNumberFormat="1"/>
    <xf numFmtId="3" fontId="15" fillId="0" borderId="0" xfId="2" applyNumberFormat="1" applyFont="1" applyBorder="1"/>
    <xf numFmtId="3" fontId="16" fillId="0" borderId="0" xfId="2" applyNumberFormat="1" applyFont="1"/>
    <xf numFmtId="0" fontId="16" fillId="0" borderId="0" xfId="2" applyFont="1"/>
    <xf numFmtId="3" fontId="17" fillId="0" borderId="0" xfId="2" applyNumberFormat="1" applyFont="1" applyBorder="1"/>
    <xf numFmtId="3" fontId="4" fillId="0" borderId="2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/>
    </xf>
    <xf numFmtId="3" fontId="2" fillId="0" borderId="0" xfId="2" applyNumberFormat="1" applyFont="1" applyAlignment="1">
      <alignment horizontal="center"/>
    </xf>
    <xf numFmtId="0" fontId="2" fillId="0" borderId="0" xfId="2" applyFont="1" applyAlignment="1">
      <alignment horizontal="center"/>
    </xf>
    <xf numFmtId="3" fontId="4" fillId="0" borderId="0" xfId="0" applyNumberFormat="1" applyFont="1" applyAlignment="1">
      <alignment horizontal="right"/>
    </xf>
    <xf numFmtId="3" fontId="18" fillId="0" borderId="0" xfId="2" applyNumberFormat="1" applyFont="1" applyBorder="1" applyAlignment="1">
      <alignment horizontal="center"/>
    </xf>
    <xf numFmtId="0" fontId="18" fillId="0" borderId="0" xfId="2" applyFont="1" applyBorder="1" applyAlignment="1">
      <alignment horizontal="center"/>
    </xf>
    <xf numFmtId="3" fontId="19" fillId="0" borderId="0" xfId="0" applyNumberFormat="1" applyFont="1" applyAlignment="1">
      <alignment horizontal="right"/>
    </xf>
    <xf numFmtId="3" fontId="0" fillId="0" borderId="0" xfId="0" applyNumberFormat="1" applyAlignment="1">
      <alignment horizontal="center"/>
    </xf>
  </cellXfs>
  <cellStyles count="4">
    <cellStyle name="Ezres" xfId="1" builtinId="3"/>
    <cellStyle name="Normál" xfId="0" builtinId="0"/>
    <cellStyle name="Normál_ktgvetés2007_végleges" xfId="2"/>
    <cellStyle name="Normál_mellékletek testületnek-véglege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ztal/002_2017.%20&#233;vi%20z&#225;rsz&#225;mad&#225;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"/>
      <sheetName val="4_ melléklet"/>
      <sheetName val="5_melléklet"/>
      <sheetName val="6_melléklet"/>
      <sheetName val="kisértékű"/>
      <sheetName val="7_melléklet"/>
      <sheetName val="8_melléklet"/>
      <sheetName val="9_melléklet"/>
      <sheetName val="10_melléklet"/>
      <sheetName val="11_melléklet"/>
      <sheetName val="12_melléklet"/>
      <sheetName val="13_melléklet"/>
      <sheetName val="14_melléklet"/>
      <sheetName val="15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326"/>
  <sheetViews>
    <sheetView tabSelected="1" workbookViewId="0">
      <selection activeCell="A2" sqref="A2"/>
    </sheetView>
  </sheetViews>
  <sheetFormatPr defaultRowHeight="12.75" x14ac:dyDescent="0.2"/>
  <cols>
    <col min="1" max="1" width="54" style="2" customWidth="1"/>
    <col min="2" max="2" width="11.85546875" style="2" customWidth="1"/>
    <col min="3" max="3" width="11.140625" style="1" hidden="1" customWidth="1"/>
    <col min="4" max="4" width="16.7109375" style="1" hidden="1" customWidth="1"/>
    <col min="5" max="5" width="22.7109375" style="1" hidden="1" customWidth="1"/>
    <col min="6" max="9" width="9.140625" style="1" hidden="1" customWidth="1"/>
    <col min="10" max="10" width="10" style="1" customWidth="1"/>
    <col min="11" max="11" width="8.7109375" style="1" customWidth="1"/>
    <col min="12" max="12" width="6.140625" style="1" customWidth="1"/>
    <col min="13" max="13" width="9.140625" style="1" customWidth="1"/>
    <col min="14" max="14" width="18.85546875" style="1" customWidth="1"/>
    <col min="15" max="17" width="9.140625" style="1" customWidth="1"/>
    <col min="18" max="16384" width="9.140625" style="1"/>
  </cols>
  <sheetData>
    <row r="1" spans="1:14" x14ac:dyDescent="0.2">
      <c r="A1" s="60" t="s">
        <v>67</v>
      </c>
      <c r="B1" s="60"/>
      <c r="C1" s="61"/>
      <c r="D1" s="61"/>
      <c r="E1" s="61"/>
      <c r="F1" s="61"/>
      <c r="G1" s="61"/>
      <c r="H1" s="61"/>
      <c r="I1" s="61"/>
      <c r="J1" s="60"/>
      <c r="K1" s="60"/>
      <c r="L1" s="60"/>
    </row>
    <row r="4" spans="1:14" x14ac:dyDescent="0.2">
      <c r="A4" s="58" t="s">
        <v>66</v>
      </c>
      <c r="B4" s="58"/>
      <c r="C4" s="59"/>
      <c r="D4" s="59"/>
      <c r="E4" s="59"/>
      <c r="F4" s="59"/>
      <c r="G4" s="59"/>
      <c r="H4" s="59"/>
      <c r="I4" s="59"/>
      <c r="J4" s="58"/>
      <c r="K4" s="58"/>
      <c r="L4" s="58"/>
    </row>
    <row r="5" spans="1:14" x14ac:dyDescent="0.2">
      <c r="A5" s="57"/>
      <c r="B5" s="57"/>
      <c r="J5" s="3"/>
      <c r="K5" s="3"/>
      <c r="L5" s="3"/>
    </row>
    <row r="6" spans="1:14" x14ac:dyDescent="0.2">
      <c r="A6" s="3"/>
      <c r="B6" s="55"/>
      <c r="C6" s="56"/>
      <c r="D6" s="56"/>
      <c r="E6" s="56"/>
      <c r="F6" s="56"/>
      <c r="G6" s="56"/>
      <c r="H6" s="56"/>
      <c r="I6" s="56"/>
      <c r="J6" s="55"/>
      <c r="K6" s="3"/>
      <c r="L6" s="3"/>
    </row>
    <row r="7" spans="1:14" ht="13.5" thickBot="1" x14ac:dyDescent="0.25">
      <c r="A7" s="24"/>
      <c r="B7" s="54" t="s">
        <v>65</v>
      </c>
      <c r="C7" s="53"/>
      <c r="J7" s="52" t="s">
        <v>64</v>
      </c>
      <c r="K7" s="52" t="s">
        <v>64</v>
      </c>
      <c r="L7" s="52" t="s">
        <v>63</v>
      </c>
    </row>
    <row r="8" spans="1:14" ht="13.5" thickBot="1" x14ac:dyDescent="0.25">
      <c r="A8" s="31" t="s">
        <v>62</v>
      </c>
      <c r="B8" s="30">
        <f>B12+B17+B21+B25+B35+B44+B58</f>
        <v>71466498.5</v>
      </c>
      <c r="C8" s="51"/>
      <c r="J8" s="30">
        <f>J12+J17+J21+J25+J35+J44+J58+J38</f>
        <v>75747209</v>
      </c>
      <c r="K8" s="21">
        <f>K12+K17+K21+K25+K35+K38+K44+K58</f>
        <v>74001731</v>
      </c>
      <c r="L8" s="20">
        <f>K8/J8*100</f>
        <v>97.695653710488529</v>
      </c>
      <c r="N8" s="50"/>
    </row>
    <row r="9" spans="1:14" x14ac:dyDescent="0.2">
      <c r="A9" s="28"/>
      <c r="B9" s="28"/>
      <c r="J9" s="28"/>
      <c r="K9" s="3"/>
      <c r="L9" s="3"/>
      <c r="N9" s="49"/>
    </row>
    <row r="10" spans="1:14" x14ac:dyDescent="0.2">
      <c r="A10" s="29" t="s">
        <v>8</v>
      </c>
      <c r="B10" s="28"/>
      <c r="J10" s="28"/>
      <c r="K10" s="3"/>
      <c r="L10" s="3"/>
    </row>
    <row r="11" spans="1:14" x14ac:dyDescent="0.2">
      <c r="A11" s="6"/>
      <c r="B11" s="6"/>
      <c r="J11" s="6"/>
      <c r="K11" s="3"/>
      <c r="L11" s="3"/>
    </row>
    <row r="12" spans="1:14" x14ac:dyDescent="0.2">
      <c r="A12" s="45" t="s">
        <v>61</v>
      </c>
      <c r="B12" s="27">
        <f>SUM(B13:B15)</f>
        <v>14325600</v>
      </c>
      <c r="J12" s="27">
        <f>SUM(J13:J15)</f>
        <v>14325600</v>
      </c>
      <c r="K12" s="9">
        <f>SUBTOTAL(9,K13:K15)</f>
        <v>13744612</v>
      </c>
      <c r="L12" s="8">
        <f>K12/J12*100</f>
        <v>95.944407215055563</v>
      </c>
    </row>
    <row r="13" spans="1:14" x14ac:dyDescent="0.2">
      <c r="A13" s="48" t="s">
        <v>60</v>
      </c>
      <c r="B13" s="6">
        <v>11280000</v>
      </c>
      <c r="D13" s="47"/>
      <c r="E13" s="47"/>
      <c r="J13" s="6">
        <v>11280000</v>
      </c>
      <c r="K13" s="3">
        <f>11004746-352499</f>
        <v>10652247</v>
      </c>
      <c r="L13" s="4">
        <f>K13/J13*100</f>
        <v>94.434813829787231</v>
      </c>
      <c r="N13" s="40"/>
    </row>
    <row r="14" spans="1:14" x14ac:dyDescent="0.2">
      <c r="A14" s="48" t="s">
        <v>59</v>
      </c>
      <c r="B14" s="6"/>
      <c r="D14" s="47"/>
      <c r="E14" s="47"/>
      <c r="J14" s="6"/>
      <c r="K14" s="3">
        <v>95346</v>
      </c>
      <c r="L14" s="4"/>
    </row>
    <row r="15" spans="1:14" x14ac:dyDescent="0.2">
      <c r="A15" s="6" t="s">
        <v>58</v>
      </c>
      <c r="B15" s="6">
        <f>B13*0.27</f>
        <v>3045600</v>
      </c>
      <c r="D15" s="47"/>
      <c r="E15" s="47"/>
      <c r="J15" s="6">
        <f>J13*0.27</f>
        <v>3045600</v>
      </c>
      <c r="K15" s="3">
        <v>2997019</v>
      </c>
      <c r="L15" s="4">
        <f>K15/J15*100</f>
        <v>98.404879169950092</v>
      </c>
    </row>
    <row r="16" spans="1:14" x14ac:dyDescent="0.2">
      <c r="A16" s="6"/>
      <c r="B16" s="6"/>
      <c r="D16" s="47"/>
      <c r="E16" s="47"/>
      <c r="J16" s="6"/>
      <c r="K16" s="3"/>
      <c r="L16" s="4"/>
    </row>
    <row r="17" spans="1:12" x14ac:dyDescent="0.2">
      <c r="A17" s="26" t="s">
        <v>57</v>
      </c>
      <c r="B17" s="27">
        <f>B18+B19</f>
        <v>457200</v>
      </c>
      <c r="D17" s="47"/>
      <c r="E17" s="47"/>
      <c r="J17" s="27">
        <f>J18+J19</f>
        <v>457200</v>
      </c>
      <c r="K17" s="9">
        <f>SUBTOTAL(9,K18:K19)</f>
        <v>469900</v>
      </c>
      <c r="L17" s="8">
        <f>K17/J17*100</f>
        <v>102.77777777777777</v>
      </c>
    </row>
    <row r="18" spans="1:12" x14ac:dyDescent="0.2">
      <c r="A18" s="6" t="s">
        <v>55</v>
      </c>
      <c r="B18" s="6">
        <v>360000</v>
      </c>
      <c r="D18" s="47"/>
      <c r="E18" s="47"/>
      <c r="J18" s="6">
        <v>360000</v>
      </c>
      <c r="K18" s="3">
        <v>370000</v>
      </c>
      <c r="L18" s="4">
        <f>K18/J18*100</f>
        <v>102.77777777777777</v>
      </c>
    </row>
    <row r="19" spans="1:12" x14ac:dyDescent="0.2">
      <c r="A19" s="6" t="s">
        <v>21</v>
      </c>
      <c r="B19" s="6">
        <f>B18*0.27</f>
        <v>97200</v>
      </c>
      <c r="D19" s="47"/>
      <c r="E19" s="47"/>
      <c r="J19" s="6">
        <f>J18*0.27</f>
        <v>97200</v>
      </c>
      <c r="K19" s="3">
        <v>99900</v>
      </c>
      <c r="L19" s="4">
        <f>K19/J19*100</f>
        <v>102.77777777777777</v>
      </c>
    </row>
    <row r="20" spans="1:12" x14ac:dyDescent="0.2">
      <c r="A20" s="6"/>
      <c r="B20" s="6"/>
      <c r="J20" s="6"/>
      <c r="K20" s="3"/>
      <c r="L20" s="4"/>
    </row>
    <row r="21" spans="1:12" x14ac:dyDescent="0.2">
      <c r="A21" s="26" t="s">
        <v>56</v>
      </c>
      <c r="B21" s="27">
        <f>B22+B23</f>
        <v>152400</v>
      </c>
      <c r="J21" s="27">
        <f>J22+J23</f>
        <v>152400</v>
      </c>
      <c r="K21" s="9">
        <f>SUBTOTAL(9,K22:K23)</f>
        <v>114300</v>
      </c>
      <c r="L21" s="8">
        <f>K21/J21*100</f>
        <v>75</v>
      </c>
    </row>
    <row r="22" spans="1:12" x14ac:dyDescent="0.2">
      <c r="A22" s="6" t="s">
        <v>55</v>
      </c>
      <c r="B22" s="6">
        <v>120000</v>
      </c>
      <c r="J22" s="6">
        <v>120000</v>
      </c>
      <c r="K22" s="3">
        <v>90000</v>
      </c>
      <c r="L22" s="4">
        <f>K22/J22*100</f>
        <v>75</v>
      </c>
    </row>
    <row r="23" spans="1:12" x14ac:dyDescent="0.2">
      <c r="A23" s="6" t="s">
        <v>21</v>
      </c>
      <c r="B23" s="6">
        <f>B22*0.27</f>
        <v>32400.000000000004</v>
      </c>
      <c r="J23" s="6">
        <f>J22*0.27</f>
        <v>32400.000000000004</v>
      </c>
      <c r="K23" s="3">
        <v>24300</v>
      </c>
      <c r="L23" s="4">
        <f>K23/J23*100</f>
        <v>74.999999999999986</v>
      </c>
    </row>
    <row r="24" spans="1:12" x14ac:dyDescent="0.2">
      <c r="A24" s="6"/>
      <c r="B24" s="6"/>
      <c r="J24" s="6"/>
      <c r="K24" s="3"/>
      <c r="L24" s="4"/>
    </row>
    <row r="25" spans="1:12" x14ac:dyDescent="0.2">
      <c r="A25" s="26" t="s">
        <v>30</v>
      </c>
      <c r="B25" s="27">
        <f>SUBTOTAL(9,B26:B33)</f>
        <v>17945638.5</v>
      </c>
      <c r="J25" s="27">
        <f>SUBTOTAL(9,J26:J33)</f>
        <v>17945639</v>
      </c>
      <c r="K25" s="9">
        <f>SUBTOTAL(9,K26:K33)</f>
        <v>19058801</v>
      </c>
      <c r="L25" s="8">
        <f>K25/J25*100</f>
        <v>106.20296663718689</v>
      </c>
    </row>
    <row r="26" spans="1:12" x14ac:dyDescent="0.2">
      <c r="A26" s="6" t="s">
        <v>54</v>
      </c>
      <c r="B26" s="6">
        <v>400000</v>
      </c>
      <c r="C26" s="2"/>
      <c r="J26" s="6">
        <v>400000</v>
      </c>
      <c r="K26" s="3">
        <f>956086+352499</f>
        <v>1308585</v>
      </c>
      <c r="L26" s="4">
        <f>K26/J26*100</f>
        <v>327.14625000000001</v>
      </c>
    </row>
    <row r="27" spans="1:12" x14ac:dyDescent="0.2">
      <c r="A27" s="6" t="s">
        <v>53</v>
      </c>
      <c r="B27" s="6">
        <v>3527000</v>
      </c>
      <c r="D27" s="46"/>
      <c r="J27" s="6">
        <v>3527000</v>
      </c>
      <c r="K27" s="3">
        <v>2502706</v>
      </c>
      <c r="L27" s="4">
        <f>K27/J27*100</f>
        <v>70.958491635951233</v>
      </c>
    </row>
    <row r="28" spans="1:12" x14ac:dyDescent="0.2">
      <c r="A28" s="6" t="s">
        <v>52</v>
      </c>
      <c r="B28" s="6">
        <v>10000000</v>
      </c>
      <c r="J28" s="6">
        <v>10000000</v>
      </c>
      <c r="K28" s="3">
        <f>12948455-2351812</f>
        <v>10596643</v>
      </c>
      <c r="L28" s="4">
        <f>K28/J28*100</f>
        <v>105.96642999999999</v>
      </c>
    </row>
    <row r="29" spans="1:12" x14ac:dyDescent="0.2">
      <c r="A29" s="6" t="s">
        <v>51</v>
      </c>
      <c r="B29" s="6">
        <f>70000*38</f>
        <v>2660000</v>
      </c>
      <c r="J29" s="6">
        <f>70000*38</f>
        <v>2660000</v>
      </c>
      <c r="K29" s="3">
        <f>418000+2351812</f>
        <v>2769812</v>
      </c>
      <c r="L29" s="4">
        <f>K29/J29*100</f>
        <v>104.12827067669173</v>
      </c>
    </row>
    <row r="30" spans="1:12" x14ac:dyDescent="0.2">
      <c r="A30" s="6" t="s">
        <v>50</v>
      </c>
      <c r="B30" s="6"/>
      <c r="J30" s="6"/>
      <c r="K30" s="3">
        <v>335400</v>
      </c>
      <c r="L30" s="4"/>
    </row>
    <row r="31" spans="1:12" x14ac:dyDescent="0.2">
      <c r="A31" s="6" t="s">
        <v>49</v>
      </c>
      <c r="B31" s="6">
        <v>195550</v>
      </c>
      <c r="J31" s="6">
        <v>195550</v>
      </c>
      <c r="K31" s="3">
        <v>29102</v>
      </c>
      <c r="L31" s="4">
        <f>K31/J31*100</f>
        <v>14.882127333162872</v>
      </c>
    </row>
    <row r="32" spans="1:12" x14ac:dyDescent="0.2">
      <c r="A32" s="6" t="s">
        <v>48</v>
      </c>
      <c r="B32" s="6">
        <v>50000</v>
      </c>
      <c r="J32" s="6">
        <v>50000</v>
      </c>
      <c r="K32" s="3">
        <v>19000</v>
      </c>
      <c r="L32" s="4">
        <f>K32/J32*100</f>
        <v>38</v>
      </c>
    </row>
    <row r="33" spans="1:14" x14ac:dyDescent="0.2">
      <c r="A33" s="6" t="s">
        <v>17</v>
      </c>
      <c r="B33" s="6">
        <f>(B26+B27+B31)*0.27</f>
        <v>1113088.5</v>
      </c>
      <c r="J33" s="6">
        <v>1113089</v>
      </c>
      <c r="K33" s="3">
        <v>1497553</v>
      </c>
      <c r="L33" s="4">
        <f>K33/J33*100</f>
        <v>134.54027485672754</v>
      </c>
    </row>
    <row r="34" spans="1:14" x14ac:dyDescent="0.2">
      <c r="A34" s="6"/>
      <c r="B34" s="6"/>
      <c r="J34" s="6"/>
      <c r="K34" s="3"/>
      <c r="L34" s="4"/>
    </row>
    <row r="35" spans="1:14" x14ac:dyDescent="0.2">
      <c r="A35" s="45" t="s">
        <v>47</v>
      </c>
      <c r="B35" s="27">
        <f>SUM(B36)</f>
        <v>1300000</v>
      </c>
      <c r="J35" s="27">
        <f>SUM(J36)</f>
        <v>1300000</v>
      </c>
      <c r="K35" s="9">
        <f>SUBTOTAL(9,K36)</f>
        <v>581063</v>
      </c>
      <c r="L35" s="8">
        <f>K35/J35*100</f>
        <v>44.697153846153846</v>
      </c>
    </row>
    <row r="36" spans="1:14" x14ac:dyDescent="0.2">
      <c r="A36" s="6" t="s">
        <v>46</v>
      </c>
      <c r="B36" s="6">
        <v>1300000</v>
      </c>
      <c r="J36" s="6">
        <v>1300000</v>
      </c>
      <c r="K36" s="3">
        <v>581063</v>
      </c>
      <c r="L36" s="4">
        <f>K36/J36*100</f>
        <v>44.697153846153846</v>
      </c>
    </row>
    <row r="37" spans="1:14" x14ac:dyDescent="0.2">
      <c r="A37" s="6"/>
      <c r="B37" s="6"/>
      <c r="J37" s="6"/>
      <c r="K37" s="3"/>
      <c r="L37" s="4"/>
    </row>
    <row r="38" spans="1:14" x14ac:dyDescent="0.2">
      <c r="A38" s="44" t="s">
        <v>45</v>
      </c>
      <c r="B38" s="6"/>
      <c r="C38" s="6"/>
      <c r="J38" s="25">
        <f>SUBTOTAL(9,J39:J40)</f>
        <v>630710</v>
      </c>
      <c r="K38" s="9">
        <f>SUBTOTAL(9,K39:K40)</f>
        <v>874180</v>
      </c>
      <c r="L38" s="8">
        <f>K38/J38*100</f>
        <v>138.60252731049135</v>
      </c>
    </row>
    <row r="39" spans="1:14" x14ac:dyDescent="0.2">
      <c r="A39" s="43" t="s">
        <v>44</v>
      </c>
      <c r="B39" s="6"/>
      <c r="C39" s="6"/>
      <c r="J39" s="6">
        <v>496622</v>
      </c>
      <c r="K39" s="3">
        <v>688330</v>
      </c>
      <c r="L39" s="4">
        <f>K39/J39*100</f>
        <v>138.60239779953366</v>
      </c>
    </row>
    <row r="40" spans="1:14" x14ac:dyDescent="0.2">
      <c r="A40" s="43" t="s">
        <v>17</v>
      </c>
      <c r="B40" s="3"/>
      <c r="C40" s="6"/>
      <c r="J40" s="6">
        <v>134088</v>
      </c>
      <c r="K40" s="3">
        <v>185850</v>
      </c>
      <c r="L40" s="4">
        <f>K40/J40*100</f>
        <v>138.60300698049042</v>
      </c>
    </row>
    <row r="41" spans="1:14" x14ac:dyDescent="0.2">
      <c r="A41" s="6"/>
      <c r="B41" s="3"/>
      <c r="J41" s="6"/>
      <c r="K41" s="3"/>
      <c r="L41" s="4"/>
    </row>
    <row r="42" spans="1:14" x14ac:dyDescent="0.2">
      <c r="A42" s="37" t="s">
        <v>25</v>
      </c>
      <c r="B42" s="3"/>
      <c r="J42" s="6"/>
      <c r="K42" s="3"/>
      <c r="L42" s="4"/>
    </row>
    <row r="43" spans="1:14" x14ac:dyDescent="0.2">
      <c r="A43" s="6"/>
      <c r="B43" s="3"/>
      <c r="J43" s="6"/>
      <c r="K43" s="3"/>
      <c r="L43" s="4"/>
    </row>
    <row r="44" spans="1:14" ht="21.75" customHeight="1" x14ac:dyDescent="0.2">
      <c r="A44" s="36" t="s">
        <v>24</v>
      </c>
      <c r="B44" s="25">
        <f>SUM(B45:B47)</f>
        <v>6914300</v>
      </c>
      <c r="J44" s="25">
        <f>SUBTOTAL(9,J45:J50)</f>
        <v>10564300</v>
      </c>
      <c r="K44" s="9">
        <f>SUBTOTAL(9,K45:K50)</f>
        <v>9284380</v>
      </c>
      <c r="L44" s="8">
        <f>K44/J44*100</f>
        <v>87.884478858040765</v>
      </c>
    </row>
    <row r="45" spans="1:14" x14ac:dyDescent="0.2">
      <c r="A45" s="6" t="s">
        <v>43</v>
      </c>
      <c r="B45" s="6">
        <v>4400000</v>
      </c>
      <c r="J45" s="6">
        <v>4400000</v>
      </c>
      <c r="K45" s="3">
        <f>4113575+36420</f>
        <v>4149995</v>
      </c>
      <c r="L45" s="4">
        <f>K45/J45*100</f>
        <v>94.318068181818177</v>
      </c>
    </row>
    <row r="46" spans="1:14" x14ac:dyDescent="0.2">
      <c r="A46" s="6" t="s">
        <v>42</v>
      </c>
      <c r="B46" s="6">
        <v>1014300</v>
      </c>
      <c r="J46" s="6">
        <v>1014300</v>
      </c>
      <c r="K46" s="3">
        <f>2858488-K36</f>
        <v>2277425</v>
      </c>
      <c r="L46" s="4">
        <f>K46/J46*100</f>
        <v>224.53169673666568</v>
      </c>
    </row>
    <row r="47" spans="1:14" x14ac:dyDescent="0.2">
      <c r="A47" s="6" t="s">
        <v>41</v>
      </c>
      <c r="B47" s="6">
        <v>1500000</v>
      </c>
      <c r="J47" s="6">
        <v>1500000</v>
      </c>
      <c r="K47" s="3">
        <v>2385828</v>
      </c>
      <c r="L47" s="4">
        <f>K47/J47*100</f>
        <v>159.05519999999999</v>
      </c>
      <c r="N47" s="40"/>
    </row>
    <row r="48" spans="1:14" x14ac:dyDescent="0.2">
      <c r="A48" s="6" t="s">
        <v>40</v>
      </c>
      <c r="B48" s="6"/>
      <c r="J48" s="6"/>
      <c r="K48" s="3">
        <f>2468910-K47+114646+15748</f>
        <v>213476</v>
      </c>
      <c r="L48" s="4"/>
    </row>
    <row r="49" spans="1:12" x14ac:dyDescent="0.2">
      <c r="A49" s="6" t="s">
        <v>39</v>
      </c>
      <c r="B49" s="6"/>
      <c r="J49" s="6">
        <v>2875000</v>
      </c>
      <c r="K49" s="3">
        <f>153976+21300</f>
        <v>175276</v>
      </c>
      <c r="L49" s="4">
        <f>K49/J49*100</f>
        <v>6.0965565217391307</v>
      </c>
    </row>
    <row r="50" spans="1:12" x14ac:dyDescent="0.2">
      <c r="A50" s="6" t="s">
        <v>21</v>
      </c>
      <c r="B50" s="6"/>
      <c r="J50" s="6">
        <v>775000</v>
      </c>
      <c r="K50" s="3">
        <v>82380</v>
      </c>
      <c r="L50" s="4">
        <f>K50/J50*100</f>
        <v>10.629677419354838</v>
      </c>
    </row>
    <row r="51" spans="1:12" x14ac:dyDescent="0.2">
      <c r="A51" s="6"/>
      <c r="B51" s="6"/>
      <c r="J51" s="6"/>
      <c r="K51" s="3"/>
      <c r="L51" s="4"/>
    </row>
    <row r="52" spans="1:12" x14ac:dyDescent="0.2">
      <c r="A52" s="6"/>
      <c r="B52" s="3"/>
      <c r="J52" s="6"/>
      <c r="K52" s="3"/>
      <c r="L52" s="4"/>
    </row>
    <row r="53" spans="1:12" x14ac:dyDescent="0.2">
      <c r="A53" s="6"/>
      <c r="B53" s="3"/>
      <c r="J53" s="6"/>
      <c r="K53" s="3"/>
      <c r="L53" s="4"/>
    </row>
    <row r="54" spans="1:12" x14ac:dyDescent="0.2">
      <c r="A54" s="6"/>
      <c r="B54" s="3"/>
      <c r="J54" s="6"/>
      <c r="K54" s="3"/>
      <c r="L54" s="4"/>
    </row>
    <row r="55" spans="1:12" x14ac:dyDescent="0.2">
      <c r="A55" s="6"/>
      <c r="B55" s="3"/>
      <c r="J55" s="6"/>
      <c r="K55" s="3"/>
      <c r="L55" s="4"/>
    </row>
    <row r="56" spans="1:12" x14ac:dyDescent="0.2">
      <c r="A56" s="37" t="s">
        <v>38</v>
      </c>
      <c r="B56" s="3"/>
      <c r="J56" s="6"/>
      <c r="K56" s="3"/>
      <c r="L56" s="4"/>
    </row>
    <row r="57" spans="1:12" x14ac:dyDescent="0.2">
      <c r="A57" s="6"/>
      <c r="B57" s="3"/>
      <c r="J57" s="6"/>
      <c r="K57" s="3"/>
      <c r="L57" s="4"/>
    </row>
    <row r="58" spans="1:12" x14ac:dyDescent="0.2">
      <c r="A58" s="42" t="s">
        <v>37</v>
      </c>
      <c r="B58" s="41">
        <f>SUBTOTAL(9,B59:B64)</f>
        <v>30371360</v>
      </c>
      <c r="J58" s="41">
        <f>SUBTOTAL(9,J59:J64)</f>
        <v>30371360</v>
      </c>
      <c r="K58" s="9">
        <f>SUBTOTAL(9,K59:K64)</f>
        <v>29874495</v>
      </c>
      <c r="L58" s="8">
        <f>K58/J58*100</f>
        <v>98.364034406098384</v>
      </c>
    </row>
    <row r="59" spans="1:12" x14ac:dyDescent="0.2">
      <c r="A59" s="6" t="s">
        <v>36</v>
      </c>
      <c r="B59" s="6">
        <v>10700000</v>
      </c>
      <c r="C59" s="40"/>
      <c r="D59" s="40"/>
      <c r="J59" s="6">
        <f>10700000</f>
        <v>10700000</v>
      </c>
      <c r="K59" s="3">
        <f>1642972+7038102</f>
        <v>8681074</v>
      </c>
      <c r="L59" s="4">
        <f>K59/J59*100</f>
        <v>81.131532710280368</v>
      </c>
    </row>
    <row r="60" spans="1:12" x14ac:dyDescent="0.2">
      <c r="A60" s="6" t="s">
        <v>35</v>
      </c>
      <c r="B60" s="6">
        <v>13780000</v>
      </c>
      <c r="J60" s="6">
        <f>13780000</f>
        <v>13780000</v>
      </c>
      <c r="K60" s="3">
        <v>12489071</v>
      </c>
      <c r="L60" s="4">
        <f>K60/J60*100</f>
        <v>90.631865021770679</v>
      </c>
    </row>
    <row r="61" spans="1:12" x14ac:dyDescent="0.2">
      <c r="A61" s="6" t="s">
        <v>34</v>
      </c>
      <c r="B61" s="6">
        <v>948000</v>
      </c>
      <c r="J61" s="6">
        <v>948000</v>
      </c>
      <c r="K61" s="3">
        <v>855000</v>
      </c>
      <c r="L61" s="4">
        <f>K61/J61*100</f>
        <v>90.189873417721529</v>
      </c>
    </row>
    <row r="62" spans="1:12" x14ac:dyDescent="0.2">
      <c r="A62" s="6" t="s">
        <v>33</v>
      </c>
      <c r="B62" s="6">
        <v>340000</v>
      </c>
      <c r="J62" s="6">
        <v>340000</v>
      </c>
      <c r="K62" s="3">
        <f>133167+863417</f>
        <v>996584</v>
      </c>
      <c r="L62" s="4">
        <f>K62/J62*100</f>
        <v>293.1129411764706</v>
      </c>
    </row>
    <row r="63" spans="1:12" x14ac:dyDescent="0.2">
      <c r="A63" s="6" t="s">
        <v>32</v>
      </c>
      <c r="B63" s="6"/>
      <c r="J63" s="6"/>
      <c r="K63" s="3">
        <v>2586168</v>
      </c>
      <c r="L63" s="4"/>
    </row>
    <row r="64" spans="1:12" x14ac:dyDescent="0.2">
      <c r="A64" s="6" t="s">
        <v>21</v>
      </c>
      <c r="B64" s="6">
        <f>B59*0.05+(B60+B61+B62)*0.27</f>
        <v>4603360</v>
      </c>
      <c r="D64" s="40"/>
      <c r="J64" s="6">
        <f>J59*0.05+(J60+J61+J62)*0.27</f>
        <v>4603360</v>
      </c>
      <c r="K64" s="3">
        <v>4266598</v>
      </c>
      <c r="L64" s="4">
        <f>K64/J64*100</f>
        <v>92.684430502936991</v>
      </c>
    </row>
    <row r="65" spans="1:12" x14ac:dyDescent="0.2">
      <c r="A65" s="6"/>
      <c r="B65" s="6"/>
      <c r="D65" s="40"/>
      <c r="J65" s="6"/>
      <c r="K65" s="3"/>
      <c r="L65" s="3"/>
    </row>
    <row r="66" spans="1:12" ht="13.5" thickBot="1" x14ac:dyDescent="0.25">
      <c r="A66" s="24"/>
      <c r="B66" s="24"/>
      <c r="D66" s="40"/>
      <c r="J66" s="24"/>
      <c r="K66" s="24"/>
      <c r="L66" s="24"/>
    </row>
    <row r="67" spans="1:12" ht="13.5" thickBot="1" x14ac:dyDescent="0.25">
      <c r="A67" s="31" t="s">
        <v>31</v>
      </c>
      <c r="B67" s="21">
        <f>B82+B71+B76</f>
        <v>6625590</v>
      </c>
      <c r="J67" s="21">
        <f>J82+J71+J76</f>
        <v>6625590</v>
      </c>
      <c r="K67" s="21">
        <f>K71+K76+K82</f>
        <v>8442061</v>
      </c>
      <c r="L67" s="20">
        <f>K67/J67*100</f>
        <v>127.41598861384421</v>
      </c>
    </row>
    <row r="68" spans="1:12" x14ac:dyDescent="0.2">
      <c r="A68" s="28"/>
      <c r="B68" s="39"/>
      <c r="J68" s="39"/>
      <c r="K68" s="6"/>
      <c r="L68" s="6"/>
    </row>
    <row r="69" spans="1:12" x14ac:dyDescent="0.2">
      <c r="A69" s="29" t="s">
        <v>8</v>
      </c>
      <c r="B69" s="39"/>
      <c r="J69" s="39"/>
      <c r="K69" s="3"/>
      <c r="L69" s="3"/>
    </row>
    <row r="70" spans="1:12" x14ac:dyDescent="0.2">
      <c r="A70" s="6"/>
      <c r="B70" s="6"/>
      <c r="J70" s="6"/>
      <c r="K70" s="3"/>
      <c r="L70" s="3"/>
    </row>
    <row r="71" spans="1:12" x14ac:dyDescent="0.2">
      <c r="A71" s="26" t="s">
        <v>30</v>
      </c>
      <c r="B71" s="27">
        <f>SUM(B72:B74)</f>
        <v>2006600</v>
      </c>
      <c r="J71" s="27">
        <f>SUM(J72:J74)</f>
        <v>2006600</v>
      </c>
      <c r="K71" s="9">
        <f>SUBTOTAL(9,K72:K74)</f>
        <v>1687493</v>
      </c>
      <c r="L71" s="8">
        <f>K71/J71*100</f>
        <v>84.097129472739965</v>
      </c>
    </row>
    <row r="72" spans="1:12" x14ac:dyDescent="0.2">
      <c r="A72" s="6" t="s">
        <v>29</v>
      </c>
      <c r="B72" s="6">
        <v>300000</v>
      </c>
      <c r="J72" s="6">
        <v>300000</v>
      </c>
      <c r="K72" s="3">
        <f>266015+9166</f>
        <v>275181</v>
      </c>
      <c r="L72" s="4">
        <f>K72/J72*100</f>
        <v>91.727000000000004</v>
      </c>
    </row>
    <row r="73" spans="1:12" x14ac:dyDescent="0.2">
      <c r="A73" s="6" t="s">
        <v>28</v>
      </c>
      <c r="B73" s="6">
        <f>500000+780000</f>
        <v>1280000</v>
      </c>
      <c r="J73" s="6">
        <f>500000+780000</f>
        <v>1280000</v>
      </c>
      <c r="K73" s="3">
        <f>1053553</f>
        <v>1053553</v>
      </c>
      <c r="L73" s="4">
        <f>K73/J73*100</f>
        <v>82.308828125000005</v>
      </c>
    </row>
    <row r="74" spans="1:12" x14ac:dyDescent="0.2">
      <c r="A74" s="6" t="s">
        <v>17</v>
      </c>
      <c r="B74" s="6">
        <f>B72*0.27+B73*0.27</f>
        <v>426600</v>
      </c>
      <c r="J74" s="6">
        <f>J72*0.27+J73*0.27</f>
        <v>426600</v>
      </c>
      <c r="K74" s="3">
        <v>358759</v>
      </c>
      <c r="L74" s="4">
        <f>K74/J74*100</f>
        <v>84.097280825128934</v>
      </c>
    </row>
    <row r="75" spans="1:12" x14ac:dyDescent="0.2">
      <c r="A75" s="6"/>
      <c r="B75" s="6"/>
      <c r="J75" s="6"/>
      <c r="K75" s="3"/>
      <c r="L75" s="4"/>
    </row>
    <row r="76" spans="1:12" ht="27" customHeight="1" x14ac:dyDescent="0.2">
      <c r="A76" s="38" t="s">
        <v>27</v>
      </c>
      <c r="B76" s="35">
        <f>SUM(B77:B78)</f>
        <v>1443990</v>
      </c>
      <c r="J76" s="35">
        <f>SUM(J77:J78)</f>
        <v>1443990</v>
      </c>
      <c r="K76" s="34">
        <f>SUBTOTAL(9,K77:K78)</f>
        <v>3602583</v>
      </c>
      <c r="L76" s="33">
        <f>K76/J76*100</f>
        <v>249.48808509754224</v>
      </c>
    </row>
    <row r="77" spans="1:12" x14ac:dyDescent="0.2">
      <c r="A77" s="6" t="s">
        <v>26</v>
      </c>
      <c r="B77" s="6">
        <f>537000+600000</f>
        <v>1137000</v>
      </c>
      <c r="J77" s="6">
        <f>537000+600000</f>
        <v>1137000</v>
      </c>
      <c r="K77" s="3">
        <v>2841432</v>
      </c>
      <c r="L77" s="4">
        <f>K77/J77*100</f>
        <v>249.90606860158314</v>
      </c>
    </row>
    <row r="78" spans="1:12" x14ac:dyDescent="0.2">
      <c r="A78" s="6" t="s">
        <v>17</v>
      </c>
      <c r="B78" s="6">
        <f>B77*0.27</f>
        <v>306990</v>
      </c>
      <c r="J78" s="6">
        <f>J77*0.27</f>
        <v>306990</v>
      </c>
      <c r="K78" s="3">
        <v>761151</v>
      </c>
      <c r="L78" s="4">
        <f>K78/J78*100</f>
        <v>247.93999804553891</v>
      </c>
    </row>
    <row r="79" spans="1:12" x14ac:dyDescent="0.2">
      <c r="A79" s="6"/>
      <c r="B79" s="6"/>
      <c r="J79" s="6"/>
      <c r="K79" s="3"/>
      <c r="L79" s="4"/>
    </row>
    <row r="80" spans="1:12" x14ac:dyDescent="0.2">
      <c r="A80" s="37" t="s">
        <v>25</v>
      </c>
      <c r="B80" s="6"/>
      <c r="J80" s="6"/>
      <c r="K80" s="3"/>
      <c r="L80" s="4"/>
    </row>
    <row r="81" spans="1:12" x14ac:dyDescent="0.2">
      <c r="A81" s="6"/>
      <c r="B81" s="6"/>
      <c r="J81" s="6"/>
      <c r="K81" s="3"/>
      <c r="L81" s="4"/>
    </row>
    <row r="82" spans="1:12" ht="21" x14ac:dyDescent="0.2">
      <c r="A82" s="36" t="s">
        <v>24</v>
      </c>
      <c r="B82" s="35">
        <f>SUM(B83:B85)</f>
        <v>3175000</v>
      </c>
      <c r="J82" s="35">
        <f>SUM(J83:J85)</f>
        <v>3175000</v>
      </c>
      <c r="K82" s="34">
        <f>SUBTOTAL(9,K83:K85)</f>
        <v>3151985</v>
      </c>
      <c r="L82" s="33">
        <f>K82/J82*100</f>
        <v>99.275118110236221</v>
      </c>
    </row>
    <row r="83" spans="1:12" x14ac:dyDescent="0.2">
      <c r="A83" s="6" t="s">
        <v>23</v>
      </c>
      <c r="B83" s="6">
        <v>100000</v>
      </c>
      <c r="J83" s="6">
        <v>100000</v>
      </c>
      <c r="K83" s="3">
        <f>138000+7665+21+9249</f>
        <v>154935</v>
      </c>
      <c r="L83" s="4">
        <f>K83/J83*100</f>
        <v>154.935</v>
      </c>
    </row>
    <row r="84" spans="1:12" x14ac:dyDescent="0.2">
      <c r="A84" s="32" t="s">
        <v>22</v>
      </c>
      <c r="B84" s="6">
        <v>2400000</v>
      </c>
      <c r="J84" s="6">
        <v>2400000</v>
      </c>
      <c r="K84" s="3">
        <v>2358250</v>
      </c>
      <c r="L84" s="4">
        <f>K84/J84*100</f>
        <v>98.260416666666657</v>
      </c>
    </row>
    <row r="85" spans="1:12" x14ac:dyDescent="0.2">
      <c r="A85" s="6" t="s">
        <v>21</v>
      </c>
      <c r="B85" s="6">
        <f>(B83+B84)*0.27</f>
        <v>675000</v>
      </c>
      <c r="J85" s="6">
        <f>(J83+J84)*0.27</f>
        <v>675000</v>
      </c>
      <c r="K85" s="3">
        <v>638800</v>
      </c>
      <c r="L85" s="4">
        <f>K85/J85*100</f>
        <v>94.637037037037047</v>
      </c>
    </row>
    <row r="86" spans="1:12" ht="13.5" thickBot="1" x14ac:dyDescent="0.25">
      <c r="A86" s="24"/>
      <c r="B86" s="24"/>
      <c r="J86" s="24"/>
      <c r="K86" s="24"/>
      <c r="L86" s="24"/>
    </row>
    <row r="87" spans="1:12" ht="13.5" thickBot="1" x14ac:dyDescent="0.25">
      <c r="A87" s="31" t="s">
        <v>20</v>
      </c>
      <c r="B87" s="30">
        <f>B91+B95+B100</f>
        <v>16703930</v>
      </c>
      <c r="J87" s="30">
        <f>J91+J100+J95+J104</f>
        <v>17206850</v>
      </c>
      <c r="K87" s="21">
        <f>K91+K95+K100+K104</f>
        <v>17218384</v>
      </c>
      <c r="L87" s="20">
        <f>K87/J87*100</f>
        <v>100.06703144387264</v>
      </c>
    </row>
    <row r="88" spans="1:12" x14ac:dyDescent="0.2">
      <c r="A88" s="28"/>
      <c r="B88" s="3"/>
      <c r="J88" s="28"/>
      <c r="K88" s="3"/>
      <c r="L88" s="3"/>
    </row>
    <row r="89" spans="1:12" x14ac:dyDescent="0.2">
      <c r="A89" s="29" t="s">
        <v>8</v>
      </c>
      <c r="B89" s="3"/>
      <c r="J89" s="28"/>
      <c r="K89" s="3"/>
      <c r="L89" s="3"/>
    </row>
    <row r="90" spans="1:12" x14ac:dyDescent="0.2">
      <c r="A90" s="28"/>
      <c r="B90" s="3"/>
      <c r="J90" s="28"/>
      <c r="K90" s="3"/>
      <c r="L90" s="3"/>
    </row>
    <row r="91" spans="1:12" x14ac:dyDescent="0.2">
      <c r="A91" s="26" t="s">
        <v>19</v>
      </c>
      <c r="B91" s="27">
        <f>SUM(B92:B93)</f>
        <v>3048000</v>
      </c>
      <c r="J91" s="27">
        <f>SUM(J92:J93)</f>
        <v>3048000</v>
      </c>
      <c r="K91" s="9">
        <f>SUBTOTAL(9,K92:K93)</f>
        <v>2747591</v>
      </c>
      <c r="L91" s="8">
        <f>K91/J91*100</f>
        <v>90.144061679790028</v>
      </c>
    </row>
    <row r="92" spans="1:12" x14ac:dyDescent="0.2">
      <c r="A92" s="6" t="s">
        <v>18</v>
      </c>
      <c r="B92" s="6">
        <v>2400000</v>
      </c>
      <c r="J92" s="6">
        <v>2400000</v>
      </c>
      <c r="K92" s="3">
        <f>2153932+9450+96</f>
        <v>2163478</v>
      </c>
      <c r="L92" s="4">
        <f>K92/J92*100</f>
        <v>90.14491666666666</v>
      </c>
    </row>
    <row r="93" spans="1:12" x14ac:dyDescent="0.2">
      <c r="A93" s="6" t="s">
        <v>17</v>
      </c>
      <c r="B93" s="6">
        <f>B92*0.27</f>
        <v>648000</v>
      </c>
      <c r="J93" s="6">
        <f>J92*0.27</f>
        <v>648000</v>
      </c>
      <c r="K93" s="3">
        <v>584113</v>
      </c>
      <c r="L93" s="4">
        <f>K93/J93*100</f>
        <v>90.140895061728401</v>
      </c>
    </row>
    <row r="94" spans="1:12" x14ac:dyDescent="0.2">
      <c r="A94" s="6"/>
      <c r="B94" s="28"/>
      <c r="J94" s="6"/>
      <c r="K94" s="3"/>
      <c r="L94" s="4"/>
    </row>
    <row r="95" spans="1:12" x14ac:dyDescent="0.2">
      <c r="A95" s="26" t="s">
        <v>16</v>
      </c>
      <c r="B95" s="27">
        <f>SUM(B96:B98)</f>
        <v>13282550</v>
      </c>
      <c r="J95" s="27">
        <f>SUM(J96:J98)</f>
        <v>13282550</v>
      </c>
      <c r="K95" s="9">
        <f>SUBTOTAL(9,K96:K98)</f>
        <v>13609890</v>
      </c>
      <c r="L95" s="8">
        <f>K95/J95*100</f>
        <v>102.46443642222314</v>
      </c>
    </row>
    <row r="96" spans="1:12" x14ac:dyDescent="0.2">
      <c r="A96" s="6" t="s">
        <v>15</v>
      </c>
      <c r="B96" s="6">
        <v>9665000</v>
      </c>
      <c r="J96" s="6">
        <v>9665000</v>
      </c>
      <c r="K96" s="3">
        <v>9753459</v>
      </c>
      <c r="L96" s="4">
        <f>K96/J96*100</f>
        <v>100.91525090532852</v>
      </c>
    </row>
    <row r="97" spans="1:12" x14ac:dyDescent="0.2">
      <c r="A97" s="6" t="s">
        <v>14</v>
      </c>
      <c r="B97" s="6">
        <f>B96*0.27</f>
        <v>2609550</v>
      </c>
      <c r="J97" s="6">
        <f>J96*0.27</f>
        <v>2609550</v>
      </c>
      <c r="K97" s="3">
        <v>2633431</v>
      </c>
      <c r="L97" s="4">
        <f>K97/J97*100</f>
        <v>100.91513862543351</v>
      </c>
    </row>
    <row r="98" spans="1:12" x14ac:dyDescent="0.2">
      <c r="A98" s="6" t="s">
        <v>13</v>
      </c>
      <c r="B98" s="6">
        <f>938000+70000</f>
        <v>1008000</v>
      </c>
      <c r="J98" s="6">
        <f>938000+70000</f>
        <v>1008000</v>
      </c>
      <c r="K98" s="3">
        <f>629000+101000+493000</f>
        <v>1223000</v>
      </c>
      <c r="L98" s="4">
        <f>K98/J98*100</f>
        <v>121.32936507936508</v>
      </c>
    </row>
    <row r="99" spans="1:12" x14ac:dyDescent="0.2">
      <c r="A99" s="6"/>
      <c r="B99" s="3"/>
      <c r="J99" s="6"/>
      <c r="K99" s="3"/>
      <c r="L99" s="4"/>
    </row>
    <row r="100" spans="1:12" x14ac:dyDescent="0.2">
      <c r="A100" s="26" t="s">
        <v>12</v>
      </c>
      <c r="B100" s="27">
        <f>B101+B102</f>
        <v>373380</v>
      </c>
      <c r="J100" s="27">
        <f>J101+J102</f>
        <v>373380</v>
      </c>
      <c r="K100" s="9">
        <f>SUBTOTAL(9,K101:K102)</f>
        <v>357983</v>
      </c>
      <c r="L100" s="8">
        <f>K100/J100*100</f>
        <v>95.876319031549627</v>
      </c>
    </row>
    <row r="101" spans="1:12" x14ac:dyDescent="0.2">
      <c r="A101" s="6" t="s">
        <v>6</v>
      </c>
      <c r="B101" s="6">
        <v>294000</v>
      </c>
      <c r="J101" s="6">
        <v>294000</v>
      </c>
      <c r="K101" s="3">
        <f>5750+254515+29000</f>
        <v>289265</v>
      </c>
      <c r="L101" s="4">
        <f>K101/J101*100</f>
        <v>98.389455782312922</v>
      </c>
    </row>
    <row r="102" spans="1:12" x14ac:dyDescent="0.2">
      <c r="A102" s="6" t="s">
        <v>0</v>
      </c>
      <c r="B102" s="6">
        <f>B101*0.27</f>
        <v>79380</v>
      </c>
      <c r="J102" s="6">
        <f>J101*0.27</f>
        <v>79380</v>
      </c>
      <c r="K102" s="3">
        <f>68718</f>
        <v>68718</v>
      </c>
      <c r="L102" s="4">
        <f>K102/J102*100</f>
        <v>86.568405139833715</v>
      </c>
    </row>
    <row r="103" spans="1:12" x14ac:dyDescent="0.2">
      <c r="A103" s="6"/>
      <c r="B103" s="6"/>
      <c r="J103" s="6"/>
      <c r="K103" s="3"/>
      <c r="L103" s="4"/>
    </row>
    <row r="104" spans="1:12" x14ac:dyDescent="0.2">
      <c r="A104" s="26" t="s">
        <v>11</v>
      </c>
      <c r="B104" s="3"/>
      <c r="J104" s="25">
        <f>J105+J106</f>
        <v>502920</v>
      </c>
      <c r="K104" s="25">
        <f>K105+K106</f>
        <v>502920</v>
      </c>
      <c r="L104" s="8">
        <f>K104/J104*100</f>
        <v>100</v>
      </c>
    </row>
    <row r="105" spans="1:12" x14ac:dyDescent="0.2">
      <c r="A105" s="6" t="s">
        <v>10</v>
      </c>
      <c r="B105" s="3"/>
      <c r="J105" s="6">
        <v>396000</v>
      </c>
      <c r="K105" s="6">
        <v>396000</v>
      </c>
      <c r="L105" s="4">
        <f>K105/J105*100</f>
        <v>100</v>
      </c>
    </row>
    <row r="106" spans="1:12" x14ac:dyDescent="0.2">
      <c r="A106" s="6" t="s">
        <v>0</v>
      </c>
      <c r="B106" s="3"/>
      <c r="J106" s="6">
        <v>106920</v>
      </c>
      <c r="K106" s="6">
        <v>106920</v>
      </c>
      <c r="L106" s="4">
        <f>K106/J106*100</f>
        <v>100</v>
      </c>
    </row>
    <row r="107" spans="1:12" x14ac:dyDescent="0.2">
      <c r="A107" s="6"/>
      <c r="B107" s="3"/>
      <c r="J107" s="6"/>
      <c r="K107" s="3"/>
      <c r="L107" s="3"/>
    </row>
    <row r="108" spans="1:12" x14ac:dyDescent="0.2">
      <c r="A108" s="6"/>
      <c r="B108" s="3"/>
      <c r="J108" s="6"/>
      <c r="K108" s="3"/>
      <c r="L108" s="3"/>
    </row>
    <row r="109" spans="1:12" ht="13.5" thickBot="1" x14ac:dyDescent="0.25">
      <c r="A109" s="24"/>
      <c r="B109" s="24"/>
      <c r="J109" s="24"/>
      <c r="K109" s="3"/>
      <c r="L109" s="3"/>
    </row>
    <row r="110" spans="1:12" ht="13.5" thickBot="1" x14ac:dyDescent="0.25">
      <c r="A110" s="23" t="s">
        <v>9</v>
      </c>
      <c r="B110" s="22">
        <f>B114+B118+B122</f>
        <v>14825140</v>
      </c>
      <c r="J110" s="22">
        <f>J114+J118+J122</f>
        <v>14825140</v>
      </c>
      <c r="K110" s="21">
        <f>K114+K118+K122</f>
        <v>13302136</v>
      </c>
      <c r="L110" s="20">
        <f>K110/J110*100</f>
        <v>89.726882848998386</v>
      </c>
    </row>
    <row r="111" spans="1:12" ht="8.25" customHeight="1" x14ac:dyDescent="0.2">
      <c r="A111" s="19"/>
      <c r="B111" s="18"/>
      <c r="J111" s="18"/>
      <c r="K111" s="3"/>
      <c r="L111" s="3"/>
    </row>
    <row r="112" spans="1:12" x14ac:dyDescent="0.2">
      <c r="A112" s="17" t="s">
        <v>8</v>
      </c>
      <c r="B112" s="17"/>
      <c r="J112" s="17"/>
      <c r="K112" s="3"/>
      <c r="L112" s="3"/>
    </row>
    <row r="113" spans="1:12" x14ac:dyDescent="0.2">
      <c r="A113" s="16"/>
      <c r="B113" s="16"/>
      <c r="J113" s="16"/>
      <c r="K113" s="3"/>
      <c r="L113" s="3"/>
    </row>
    <row r="114" spans="1:12" x14ac:dyDescent="0.2">
      <c r="A114" s="11" t="s">
        <v>7</v>
      </c>
      <c r="B114" s="9">
        <f>B115+B116</f>
        <v>9121140</v>
      </c>
      <c r="J114" s="9">
        <f>J115+J116</f>
        <v>9121140</v>
      </c>
      <c r="K114" s="9">
        <f>SUBTOTAL(9,K115:K116)</f>
        <v>8073116</v>
      </c>
      <c r="L114" s="8">
        <f>K114/J114*100</f>
        <v>88.509945028801226</v>
      </c>
    </row>
    <row r="115" spans="1:12" x14ac:dyDescent="0.2">
      <c r="A115" s="15" t="s">
        <v>6</v>
      </c>
      <c r="B115" s="14">
        <f>521000+6661000</f>
        <v>7182000</v>
      </c>
      <c r="J115" s="14">
        <f>521000+6661000</f>
        <v>7182000</v>
      </c>
      <c r="K115" s="3">
        <f>5928017+428754+3</f>
        <v>6356774</v>
      </c>
      <c r="L115" s="4">
        <f>K115/J115*100</f>
        <v>88.509802283486493</v>
      </c>
    </row>
    <row r="116" spans="1:12" x14ac:dyDescent="0.2">
      <c r="A116" s="6" t="s">
        <v>0</v>
      </c>
      <c r="B116" s="12">
        <f>B115*0.27</f>
        <v>1939140.0000000002</v>
      </c>
      <c r="J116" s="12">
        <f>J115*0.27</f>
        <v>1939140.0000000002</v>
      </c>
      <c r="K116" s="3">
        <v>1716342</v>
      </c>
      <c r="L116" s="4">
        <f>K116/J116*100</f>
        <v>88.510473715152074</v>
      </c>
    </row>
    <row r="117" spans="1:12" x14ac:dyDescent="0.2">
      <c r="A117" s="6"/>
      <c r="B117" s="12"/>
      <c r="J117" s="12"/>
      <c r="K117" s="3"/>
      <c r="L117" s="4"/>
    </row>
    <row r="118" spans="1:12" x14ac:dyDescent="0.2">
      <c r="A118" s="11" t="s">
        <v>5</v>
      </c>
      <c r="B118" s="10">
        <f>B119</f>
        <v>5450000</v>
      </c>
      <c r="J118" s="10">
        <f>J119</f>
        <v>5450000</v>
      </c>
      <c r="K118" s="9">
        <f>SUBTOTAL(9,K119:K120)</f>
        <v>4920565</v>
      </c>
      <c r="L118" s="8">
        <f>K118/J118*100</f>
        <v>90.285596330275226</v>
      </c>
    </row>
    <row r="119" spans="1:12" x14ac:dyDescent="0.2">
      <c r="A119" s="13" t="s">
        <v>4</v>
      </c>
      <c r="B119" s="12">
        <v>5450000</v>
      </c>
      <c r="J119" s="12">
        <v>5450000</v>
      </c>
      <c r="K119" s="3">
        <v>4919000</v>
      </c>
      <c r="L119" s="4">
        <f>K119/J119*100</f>
        <v>90.256880733944953</v>
      </c>
    </row>
    <row r="120" spans="1:12" x14ac:dyDescent="0.2">
      <c r="A120" s="13" t="s">
        <v>3</v>
      </c>
      <c r="B120" s="12"/>
      <c r="J120" s="12"/>
      <c r="K120" s="3">
        <f>1181+319+60+5</f>
        <v>1565</v>
      </c>
      <c r="L120" s="4"/>
    </row>
    <row r="121" spans="1:12" x14ac:dyDescent="0.2">
      <c r="A121" s="13"/>
      <c r="B121" s="12"/>
      <c r="J121" s="12"/>
      <c r="K121" s="3"/>
      <c r="L121" s="4"/>
    </row>
    <row r="122" spans="1:12" x14ac:dyDescent="0.2">
      <c r="A122" s="11" t="s">
        <v>2</v>
      </c>
      <c r="B122" s="10">
        <f>SUM(B123:B124)</f>
        <v>254000</v>
      </c>
      <c r="J122" s="10">
        <f>SUM(J123:J124)</f>
        <v>254000</v>
      </c>
      <c r="K122" s="9">
        <f>SUBTOTAL(9,K123:K124)</f>
        <v>308455</v>
      </c>
      <c r="L122" s="8">
        <f>K122/J122*100</f>
        <v>121.43897637795276</v>
      </c>
    </row>
    <row r="123" spans="1:12" x14ac:dyDescent="0.2">
      <c r="A123" s="7" t="s">
        <v>1</v>
      </c>
      <c r="B123" s="5">
        <v>200000</v>
      </c>
      <c r="J123" s="5">
        <v>200000</v>
      </c>
      <c r="K123" s="3">
        <v>242089</v>
      </c>
      <c r="L123" s="4">
        <f>K123/J123*100</f>
        <v>121.0445</v>
      </c>
    </row>
    <row r="124" spans="1:12" x14ac:dyDescent="0.2">
      <c r="A124" s="6" t="s">
        <v>0</v>
      </c>
      <c r="B124" s="5">
        <f>B123*0.27</f>
        <v>54000</v>
      </c>
      <c r="J124" s="5">
        <f>J123*0.27</f>
        <v>54000</v>
      </c>
      <c r="K124" s="3">
        <f>787+65579</f>
        <v>66366</v>
      </c>
      <c r="L124" s="4">
        <f>K124/J124*100</f>
        <v>122.9</v>
      </c>
    </row>
    <row r="125" spans="1:12" x14ac:dyDescent="0.2">
      <c r="A125" s="3"/>
      <c r="B125" s="3"/>
      <c r="J125" s="3"/>
      <c r="K125" s="3"/>
      <c r="L125" s="3"/>
    </row>
    <row r="126" spans="1:12" x14ac:dyDescent="0.2">
      <c r="A126" s="3"/>
      <c r="B126" s="3"/>
      <c r="J126" s="3"/>
      <c r="K126" s="3"/>
      <c r="L126" s="3"/>
    </row>
    <row r="127" spans="1:12" x14ac:dyDescent="0.2">
      <c r="A127" s="3"/>
      <c r="B127" s="3"/>
      <c r="J127" s="3"/>
      <c r="K127" s="3"/>
      <c r="L127" s="3"/>
    </row>
    <row r="128" spans="1:12" x14ac:dyDescent="0.2">
      <c r="A128" s="3"/>
      <c r="B128" s="3"/>
      <c r="J128" s="3"/>
      <c r="K128" s="3"/>
      <c r="L128" s="3"/>
    </row>
    <row r="129" spans="1:12" x14ac:dyDescent="0.2">
      <c r="A129" s="3"/>
      <c r="B129" s="3"/>
      <c r="J129" s="3"/>
      <c r="K129" s="3"/>
      <c r="L129" s="3"/>
    </row>
    <row r="130" spans="1:12" x14ac:dyDescent="0.2">
      <c r="A130" s="3"/>
      <c r="B130" s="3"/>
      <c r="J130" s="3"/>
      <c r="K130" s="3"/>
      <c r="L130" s="3"/>
    </row>
    <row r="131" spans="1:12" x14ac:dyDescent="0.2">
      <c r="A131" s="3"/>
      <c r="B131" s="3"/>
      <c r="J131" s="3"/>
      <c r="K131" s="3"/>
      <c r="L131" s="3"/>
    </row>
    <row r="132" spans="1:12" x14ac:dyDescent="0.2">
      <c r="A132" s="3"/>
      <c r="B132" s="3"/>
      <c r="J132" s="3"/>
      <c r="K132" s="3"/>
      <c r="L132" s="3"/>
    </row>
    <row r="133" spans="1:12" x14ac:dyDescent="0.2">
      <c r="A133" s="3"/>
      <c r="B133" s="3"/>
      <c r="J133" s="3"/>
      <c r="K133" s="3"/>
      <c r="L133" s="3"/>
    </row>
    <row r="134" spans="1:12" x14ac:dyDescent="0.2">
      <c r="A134" s="3"/>
      <c r="B134" s="3"/>
      <c r="J134" s="3"/>
      <c r="K134" s="3"/>
      <c r="L134" s="3"/>
    </row>
    <row r="135" spans="1:12" x14ac:dyDescent="0.2">
      <c r="A135" s="3"/>
      <c r="B135" s="3"/>
      <c r="J135" s="3"/>
      <c r="K135" s="3"/>
      <c r="L135" s="3"/>
    </row>
    <row r="136" spans="1:12" x14ac:dyDescent="0.2">
      <c r="A136" s="3"/>
      <c r="B136" s="3"/>
      <c r="J136" s="3"/>
      <c r="K136" s="3"/>
      <c r="L136" s="3"/>
    </row>
    <row r="137" spans="1:12" x14ac:dyDescent="0.2">
      <c r="A137" s="3"/>
      <c r="B137" s="3"/>
      <c r="J137" s="3"/>
      <c r="K137" s="3"/>
      <c r="L137" s="3"/>
    </row>
    <row r="138" spans="1:12" x14ac:dyDescent="0.2">
      <c r="A138" s="3"/>
      <c r="B138" s="3"/>
      <c r="J138" s="3"/>
      <c r="K138" s="3"/>
      <c r="L138" s="3"/>
    </row>
    <row r="139" spans="1:12" x14ac:dyDescent="0.2">
      <c r="A139" s="3"/>
      <c r="B139" s="3"/>
      <c r="J139" s="3"/>
      <c r="K139" s="3"/>
      <c r="L139" s="3"/>
    </row>
    <row r="140" spans="1:12" x14ac:dyDescent="0.2">
      <c r="A140" s="3"/>
      <c r="B140" s="3"/>
      <c r="J140" s="3"/>
      <c r="K140" s="3"/>
      <c r="L140" s="3"/>
    </row>
    <row r="141" spans="1:12" x14ac:dyDescent="0.2">
      <c r="A141" s="3"/>
      <c r="B141" s="3"/>
      <c r="J141" s="3"/>
      <c r="K141" s="3"/>
      <c r="L141" s="3"/>
    </row>
    <row r="142" spans="1:12" x14ac:dyDescent="0.2">
      <c r="A142" s="3"/>
      <c r="B142" s="3"/>
      <c r="J142" s="3"/>
      <c r="K142" s="3"/>
      <c r="L142" s="3"/>
    </row>
    <row r="143" spans="1:12" x14ac:dyDescent="0.2">
      <c r="A143" s="3"/>
      <c r="B143" s="3"/>
      <c r="J143" s="3"/>
      <c r="K143" s="3"/>
      <c r="L143" s="3"/>
    </row>
    <row r="144" spans="1:12" x14ac:dyDescent="0.2">
      <c r="A144" s="3"/>
      <c r="B144" s="3"/>
      <c r="J144" s="3"/>
      <c r="K144" s="3"/>
      <c r="L144" s="3"/>
    </row>
    <row r="145" spans="1:12" x14ac:dyDescent="0.2">
      <c r="A145" s="3"/>
      <c r="B145" s="3"/>
      <c r="J145" s="3"/>
      <c r="K145" s="3"/>
      <c r="L145" s="3"/>
    </row>
    <row r="146" spans="1:12" x14ac:dyDescent="0.2">
      <c r="A146" s="3"/>
      <c r="B146" s="3"/>
      <c r="J146" s="3"/>
      <c r="K146" s="3"/>
      <c r="L146" s="3"/>
    </row>
    <row r="147" spans="1:12" x14ac:dyDescent="0.2">
      <c r="A147" s="3"/>
      <c r="B147" s="3"/>
      <c r="J147" s="3"/>
      <c r="K147" s="3"/>
      <c r="L147" s="3"/>
    </row>
    <row r="148" spans="1:12" x14ac:dyDescent="0.2">
      <c r="A148" s="3"/>
      <c r="B148" s="3"/>
      <c r="J148" s="3"/>
      <c r="K148" s="3"/>
      <c r="L148" s="3"/>
    </row>
    <row r="149" spans="1:12" x14ac:dyDescent="0.2">
      <c r="A149" s="3"/>
      <c r="B149" s="3"/>
      <c r="J149" s="3"/>
      <c r="K149" s="3"/>
      <c r="L149" s="3"/>
    </row>
    <row r="150" spans="1:12" x14ac:dyDescent="0.2">
      <c r="A150" s="3"/>
      <c r="B150" s="3"/>
      <c r="J150" s="3"/>
      <c r="K150" s="3"/>
      <c r="L150" s="3"/>
    </row>
    <row r="151" spans="1:12" x14ac:dyDescent="0.2">
      <c r="A151" s="3"/>
      <c r="B151" s="3"/>
      <c r="J151" s="3"/>
      <c r="K151" s="3"/>
      <c r="L151" s="3"/>
    </row>
    <row r="152" spans="1:12" x14ac:dyDescent="0.2">
      <c r="A152" s="3"/>
      <c r="B152" s="3"/>
      <c r="J152" s="3"/>
      <c r="K152" s="3"/>
      <c r="L152" s="3"/>
    </row>
    <row r="153" spans="1:12" x14ac:dyDescent="0.2">
      <c r="A153" s="3"/>
      <c r="B153" s="3"/>
      <c r="J153" s="3"/>
      <c r="K153" s="3"/>
      <c r="L153" s="3"/>
    </row>
    <row r="154" spans="1:12" x14ac:dyDescent="0.2">
      <c r="A154" s="3"/>
      <c r="B154" s="3"/>
      <c r="J154" s="3"/>
      <c r="K154" s="3"/>
      <c r="L154" s="3"/>
    </row>
    <row r="155" spans="1:12" x14ac:dyDescent="0.2">
      <c r="A155" s="3"/>
      <c r="B155" s="3"/>
      <c r="J155" s="3"/>
      <c r="K155" s="3"/>
      <c r="L155" s="3"/>
    </row>
    <row r="156" spans="1:12" x14ac:dyDescent="0.2">
      <c r="A156" s="3"/>
      <c r="B156" s="3"/>
      <c r="J156" s="3"/>
      <c r="K156" s="3"/>
      <c r="L156" s="3"/>
    </row>
    <row r="157" spans="1:12" x14ac:dyDescent="0.2">
      <c r="A157" s="3"/>
      <c r="B157" s="3"/>
      <c r="J157" s="3"/>
      <c r="K157" s="3"/>
      <c r="L157" s="3"/>
    </row>
    <row r="158" spans="1:12" x14ac:dyDescent="0.2">
      <c r="A158" s="3"/>
      <c r="B158" s="3"/>
      <c r="J158" s="3"/>
      <c r="K158" s="3"/>
      <c r="L158" s="3"/>
    </row>
    <row r="159" spans="1:12" x14ac:dyDescent="0.2">
      <c r="A159" s="3"/>
      <c r="B159" s="3"/>
      <c r="J159" s="3"/>
      <c r="K159" s="3"/>
      <c r="L159" s="3"/>
    </row>
    <row r="160" spans="1:12" x14ac:dyDescent="0.2">
      <c r="A160" s="3"/>
      <c r="B160" s="3"/>
      <c r="J160" s="3"/>
      <c r="K160" s="3"/>
      <c r="L160" s="3"/>
    </row>
    <row r="161" spans="1:12" x14ac:dyDescent="0.2">
      <c r="A161" s="3"/>
      <c r="B161" s="3"/>
      <c r="J161" s="3"/>
      <c r="K161" s="3"/>
      <c r="L161" s="3"/>
    </row>
    <row r="162" spans="1:12" x14ac:dyDescent="0.2">
      <c r="A162" s="3"/>
      <c r="B162" s="3"/>
      <c r="J162" s="3"/>
      <c r="K162" s="3"/>
      <c r="L162" s="3"/>
    </row>
    <row r="163" spans="1:12" x14ac:dyDescent="0.2">
      <c r="A163" s="3"/>
      <c r="B163" s="3"/>
      <c r="J163" s="3"/>
      <c r="K163" s="3"/>
      <c r="L163" s="3"/>
    </row>
    <row r="164" spans="1:12" x14ac:dyDescent="0.2">
      <c r="A164" s="3"/>
      <c r="B164" s="3"/>
      <c r="J164" s="3"/>
      <c r="K164" s="3"/>
      <c r="L164" s="3"/>
    </row>
    <row r="165" spans="1:12" x14ac:dyDescent="0.2">
      <c r="A165" s="3"/>
      <c r="B165" s="3"/>
      <c r="J165" s="3"/>
      <c r="K165" s="3"/>
      <c r="L165" s="3"/>
    </row>
    <row r="166" spans="1:12" x14ac:dyDescent="0.2">
      <c r="A166" s="3"/>
      <c r="B166" s="3"/>
      <c r="J166" s="3"/>
      <c r="K166" s="3"/>
      <c r="L166" s="3"/>
    </row>
    <row r="167" spans="1:12" x14ac:dyDescent="0.2">
      <c r="A167" s="3"/>
      <c r="B167" s="3"/>
      <c r="J167" s="3"/>
      <c r="K167" s="3"/>
      <c r="L167" s="3"/>
    </row>
    <row r="168" spans="1:12" x14ac:dyDescent="0.2">
      <c r="A168" s="3"/>
      <c r="B168" s="3"/>
      <c r="J168" s="3"/>
      <c r="K168" s="3"/>
      <c r="L168" s="3"/>
    </row>
    <row r="169" spans="1:12" x14ac:dyDescent="0.2">
      <c r="A169" s="3"/>
      <c r="B169" s="3"/>
      <c r="J169" s="3"/>
      <c r="K169" s="3"/>
      <c r="L169" s="3"/>
    </row>
    <row r="170" spans="1:12" x14ac:dyDescent="0.2">
      <c r="A170" s="3"/>
      <c r="B170" s="3"/>
      <c r="J170" s="3"/>
      <c r="K170" s="3"/>
      <c r="L170" s="3"/>
    </row>
    <row r="171" spans="1:12" x14ac:dyDescent="0.2">
      <c r="A171" s="3"/>
      <c r="B171" s="3"/>
      <c r="J171" s="3"/>
      <c r="K171" s="3"/>
      <c r="L171" s="3"/>
    </row>
    <row r="172" spans="1:12" x14ac:dyDescent="0.2">
      <c r="A172" s="3"/>
      <c r="B172" s="3"/>
      <c r="J172" s="3"/>
      <c r="K172" s="3"/>
      <c r="L172" s="3"/>
    </row>
    <row r="173" spans="1:12" x14ac:dyDescent="0.2">
      <c r="A173" s="3"/>
      <c r="B173" s="3"/>
      <c r="J173" s="3"/>
      <c r="K173" s="3"/>
      <c r="L173" s="3"/>
    </row>
    <row r="174" spans="1:12" x14ac:dyDescent="0.2">
      <c r="A174" s="3"/>
      <c r="B174" s="3"/>
      <c r="J174" s="3"/>
      <c r="K174" s="3"/>
      <c r="L174" s="3"/>
    </row>
    <row r="175" spans="1:12" x14ac:dyDescent="0.2">
      <c r="A175" s="3"/>
      <c r="B175" s="3"/>
      <c r="J175" s="3"/>
      <c r="K175" s="3"/>
      <c r="L175" s="3"/>
    </row>
    <row r="176" spans="1:12" x14ac:dyDescent="0.2">
      <c r="A176" s="3"/>
      <c r="B176" s="3"/>
      <c r="J176" s="3"/>
      <c r="K176" s="3"/>
      <c r="L176" s="3"/>
    </row>
    <row r="177" spans="1:12" x14ac:dyDescent="0.2">
      <c r="A177" s="3"/>
      <c r="B177" s="3"/>
      <c r="J177" s="3"/>
      <c r="K177" s="3"/>
      <c r="L177" s="3"/>
    </row>
    <row r="178" spans="1:12" x14ac:dyDescent="0.2">
      <c r="A178" s="3"/>
      <c r="B178" s="3"/>
      <c r="J178" s="3"/>
      <c r="K178" s="3"/>
      <c r="L178" s="3"/>
    </row>
    <row r="179" spans="1:12" x14ac:dyDescent="0.2">
      <c r="A179" s="3"/>
      <c r="B179" s="3"/>
      <c r="J179" s="3"/>
      <c r="K179" s="3"/>
      <c r="L179" s="3"/>
    </row>
    <row r="180" spans="1:12" x14ac:dyDescent="0.2">
      <c r="A180" s="3"/>
      <c r="B180" s="3"/>
      <c r="J180" s="3"/>
      <c r="K180" s="3"/>
      <c r="L180" s="3"/>
    </row>
    <row r="181" spans="1:12" x14ac:dyDescent="0.2">
      <c r="A181" s="3"/>
      <c r="B181" s="3"/>
      <c r="J181" s="3"/>
      <c r="K181" s="3"/>
      <c r="L181" s="3"/>
    </row>
    <row r="182" spans="1:12" x14ac:dyDescent="0.2">
      <c r="A182" s="3"/>
      <c r="B182" s="3"/>
      <c r="J182" s="3"/>
      <c r="K182" s="3"/>
      <c r="L182" s="3"/>
    </row>
    <row r="183" spans="1:12" x14ac:dyDescent="0.2">
      <c r="A183" s="3"/>
      <c r="B183" s="3"/>
      <c r="J183" s="3"/>
      <c r="K183" s="3"/>
      <c r="L183" s="3"/>
    </row>
    <row r="184" spans="1:12" x14ac:dyDescent="0.2">
      <c r="A184" s="3"/>
      <c r="B184" s="3"/>
      <c r="J184" s="3"/>
      <c r="K184" s="3"/>
      <c r="L184" s="3"/>
    </row>
    <row r="185" spans="1:12" x14ac:dyDescent="0.2">
      <c r="A185" s="3"/>
      <c r="B185" s="3"/>
      <c r="J185" s="3"/>
      <c r="K185" s="3"/>
      <c r="L185" s="3"/>
    </row>
    <row r="186" spans="1:12" x14ac:dyDescent="0.2">
      <c r="A186" s="3"/>
      <c r="B186" s="3"/>
      <c r="J186" s="3"/>
      <c r="K186" s="3"/>
      <c r="L186" s="3"/>
    </row>
    <row r="187" spans="1:12" x14ac:dyDescent="0.2">
      <c r="A187" s="3"/>
      <c r="B187" s="3"/>
      <c r="J187" s="3"/>
      <c r="K187" s="3"/>
      <c r="L187" s="3"/>
    </row>
    <row r="188" spans="1:12" x14ac:dyDescent="0.2">
      <c r="A188" s="3"/>
      <c r="B188" s="3"/>
      <c r="J188" s="3"/>
      <c r="K188" s="3"/>
      <c r="L188" s="3"/>
    </row>
    <row r="189" spans="1:12" x14ac:dyDescent="0.2">
      <c r="A189" s="3"/>
      <c r="B189" s="3"/>
      <c r="J189" s="3"/>
      <c r="K189" s="3"/>
      <c r="L189" s="3"/>
    </row>
    <row r="190" spans="1:12" x14ac:dyDescent="0.2">
      <c r="A190" s="3"/>
      <c r="B190" s="3"/>
      <c r="J190" s="3"/>
      <c r="K190" s="3"/>
      <c r="L190" s="3"/>
    </row>
    <row r="191" spans="1:12" x14ac:dyDescent="0.2">
      <c r="A191" s="3"/>
      <c r="B191" s="3"/>
      <c r="J191" s="3"/>
      <c r="K191" s="3"/>
      <c r="L191" s="3"/>
    </row>
    <row r="192" spans="1:12" x14ac:dyDescent="0.2">
      <c r="A192" s="3"/>
      <c r="B192" s="3"/>
      <c r="J192" s="3"/>
      <c r="K192" s="3"/>
      <c r="L192" s="3"/>
    </row>
    <row r="193" spans="1:12" x14ac:dyDescent="0.2">
      <c r="A193" s="3"/>
      <c r="B193" s="3"/>
      <c r="J193" s="3"/>
      <c r="K193" s="3"/>
      <c r="L193" s="3"/>
    </row>
    <row r="194" spans="1:12" x14ac:dyDescent="0.2">
      <c r="A194" s="3"/>
      <c r="B194" s="3"/>
      <c r="J194" s="3"/>
      <c r="K194" s="3"/>
      <c r="L194" s="3"/>
    </row>
    <row r="195" spans="1:12" x14ac:dyDescent="0.2">
      <c r="A195" s="3"/>
      <c r="B195" s="3"/>
      <c r="J195" s="3"/>
      <c r="K195" s="3"/>
      <c r="L195" s="3"/>
    </row>
    <row r="196" spans="1:12" x14ac:dyDescent="0.2">
      <c r="A196" s="3"/>
      <c r="B196" s="3"/>
      <c r="J196" s="3"/>
      <c r="K196" s="3"/>
      <c r="L196" s="3"/>
    </row>
    <row r="197" spans="1:12" x14ac:dyDescent="0.2">
      <c r="A197" s="3"/>
      <c r="B197" s="3"/>
      <c r="J197" s="3"/>
      <c r="K197" s="3"/>
      <c r="L197" s="3"/>
    </row>
    <row r="198" spans="1:12" x14ac:dyDescent="0.2">
      <c r="A198" s="3"/>
      <c r="B198" s="3"/>
      <c r="J198" s="3"/>
      <c r="K198" s="3"/>
      <c r="L198" s="3"/>
    </row>
    <row r="199" spans="1:12" x14ac:dyDescent="0.2">
      <c r="A199" s="3"/>
      <c r="B199" s="3"/>
      <c r="J199" s="3"/>
      <c r="K199" s="3"/>
      <c r="L199" s="3"/>
    </row>
    <row r="200" spans="1:12" x14ac:dyDescent="0.2">
      <c r="A200" s="3"/>
      <c r="B200" s="3"/>
      <c r="J200" s="3"/>
      <c r="K200" s="3"/>
      <c r="L200" s="3"/>
    </row>
    <row r="201" spans="1:12" x14ac:dyDescent="0.2">
      <c r="A201" s="3"/>
      <c r="B201" s="3"/>
      <c r="J201" s="3"/>
      <c r="K201" s="3"/>
      <c r="L201" s="3"/>
    </row>
    <row r="202" spans="1:12" x14ac:dyDescent="0.2">
      <c r="A202" s="3"/>
      <c r="B202" s="3"/>
      <c r="J202" s="3"/>
      <c r="K202" s="3"/>
      <c r="L202" s="3"/>
    </row>
    <row r="203" spans="1:12" x14ac:dyDescent="0.2">
      <c r="A203" s="3"/>
      <c r="B203" s="3"/>
      <c r="J203" s="3"/>
      <c r="K203" s="3"/>
      <c r="L203" s="3"/>
    </row>
    <row r="204" spans="1:12" x14ac:dyDescent="0.2">
      <c r="A204" s="3"/>
      <c r="B204" s="3"/>
      <c r="J204" s="3"/>
      <c r="K204" s="3"/>
      <c r="L204" s="3"/>
    </row>
    <row r="205" spans="1:12" x14ac:dyDescent="0.2">
      <c r="A205" s="3"/>
      <c r="B205" s="3"/>
      <c r="J205" s="3"/>
      <c r="K205" s="3"/>
      <c r="L205" s="3"/>
    </row>
    <row r="206" spans="1:12" x14ac:dyDescent="0.2">
      <c r="A206" s="3"/>
      <c r="B206" s="3"/>
      <c r="J206" s="3"/>
      <c r="K206" s="3"/>
      <c r="L206" s="3"/>
    </row>
    <row r="207" spans="1:12" x14ac:dyDescent="0.2">
      <c r="A207" s="3"/>
      <c r="B207" s="3"/>
      <c r="J207" s="3"/>
      <c r="K207" s="3"/>
      <c r="L207" s="3"/>
    </row>
    <row r="208" spans="1:12" x14ac:dyDescent="0.2">
      <c r="A208" s="3"/>
      <c r="B208" s="3"/>
      <c r="J208" s="3"/>
      <c r="K208" s="3"/>
      <c r="L208" s="3"/>
    </row>
    <row r="209" spans="1:12" x14ac:dyDescent="0.2">
      <c r="A209" s="3"/>
      <c r="B209" s="3"/>
      <c r="J209" s="3"/>
      <c r="K209" s="3"/>
      <c r="L209" s="3"/>
    </row>
    <row r="210" spans="1:12" x14ac:dyDescent="0.2">
      <c r="A210" s="3"/>
      <c r="B210" s="3"/>
      <c r="J210" s="3"/>
      <c r="K210" s="3"/>
      <c r="L210" s="3"/>
    </row>
    <row r="211" spans="1:12" x14ac:dyDescent="0.2">
      <c r="A211" s="3"/>
      <c r="B211" s="3"/>
      <c r="J211" s="3"/>
      <c r="K211" s="3"/>
      <c r="L211" s="3"/>
    </row>
    <row r="212" spans="1:12" x14ac:dyDescent="0.2">
      <c r="A212" s="3"/>
      <c r="B212" s="3"/>
      <c r="J212" s="3"/>
      <c r="K212" s="3"/>
      <c r="L212" s="3"/>
    </row>
    <row r="213" spans="1:12" x14ac:dyDescent="0.2">
      <c r="A213" s="3"/>
      <c r="B213" s="3"/>
      <c r="J213" s="3"/>
      <c r="K213" s="3"/>
      <c r="L213" s="3"/>
    </row>
    <row r="214" spans="1:12" x14ac:dyDescent="0.2">
      <c r="A214" s="3"/>
      <c r="B214" s="3"/>
      <c r="J214" s="3"/>
      <c r="K214" s="3"/>
      <c r="L214" s="3"/>
    </row>
    <row r="215" spans="1:12" x14ac:dyDescent="0.2">
      <c r="A215" s="3"/>
      <c r="B215" s="3"/>
      <c r="J215" s="3"/>
      <c r="K215" s="3"/>
      <c r="L215" s="3"/>
    </row>
    <row r="216" spans="1:12" x14ac:dyDescent="0.2">
      <c r="A216" s="3"/>
      <c r="B216" s="3"/>
      <c r="J216" s="3"/>
      <c r="K216" s="3"/>
      <c r="L216" s="3"/>
    </row>
    <row r="217" spans="1:12" x14ac:dyDescent="0.2">
      <c r="A217" s="3"/>
      <c r="B217" s="3"/>
      <c r="J217" s="3"/>
      <c r="K217" s="3"/>
      <c r="L217" s="3"/>
    </row>
    <row r="218" spans="1:12" x14ac:dyDescent="0.2">
      <c r="A218" s="3"/>
      <c r="B218" s="3"/>
      <c r="J218" s="3"/>
      <c r="K218" s="3"/>
      <c r="L218" s="3"/>
    </row>
    <row r="219" spans="1:12" x14ac:dyDescent="0.2">
      <c r="A219" s="3"/>
      <c r="B219" s="3"/>
      <c r="J219" s="3"/>
      <c r="K219" s="3"/>
      <c r="L219" s="3"/>
    </row>
    <row r="220" spans="1:12" x14ac:dyDescent="0.2">
      <c r="A220" s="3"/>
      <c r="B220" s="3"/>
      <c r="J220" s="3"/>
      <c r="K220" s="3"/>
      <c r="L220" s="3"/>
    </row>
    <row r="221" spans="1:12" x14ac:dyDescent="0.2">
      <c r="A221" s="3"/>
      <c r="B221" s="3"/>
      <c r="J221" s="3"/>
      <c r="K221" s="3"/>
      <c r="L221" s="3"/>
    </row>
    <row r="222" spans="1:12" x14ac:dyDescent="0.2">
      <c r="A222" s="3"/>
      <c r="B222" s="3"/>
      <c r="J222" s="3"/>
      <c r="K222" s="3"/>
      <c r="L222" s="3"/>
    </row>
    <row r="223" spans="1:12" x14ac:dyDescent="0.2">
      <c r="A223" s="3"/>
      <c r="B223" s="3"/>
      <c r="J223" s="3"/>
      <c r="K223" s="3"/>
      <c r="L223" s="3"/>
    </row>
    <row r="224" spans="1:12" x14ac:dyDescent="0.2">
      <c r="A224" s="3"/>
      <c r="B224" s="3"/>
      <c r="J224" s="3"/>
      <c r="K224" s="3"/>
      <c r="L224" s="3"/>
    </row>
    <row r="225" spans="1:12" x14ac:dyDescent="0.2">
      <c r="A225" s="3"/>
      <c r="B225" s="3"/>
      <c r="J225" s="3"/>
      <c r="K225" s="3"/>
      <c r="L225" s="3"/>
    </row>
    <row r="226" spans="1:12" x14ac:dyDescent="0.2">
      <c r="A226" s="3"/>
      <c r="B226" s="3"/>
      <c r="J226" s="3"/>
      <c r="K226" s="3"/>
      <c r="L226" s="3"/>
    </row>
    <row r="227" spans="1:12" x14ac:dyDescent="0.2">
      <c r="A227" s="3"/>
      <c r="B227" s="3"/>
      <c r="J227" s="3"/>
      <c r="K227" s="3"/>
      <c r="L227" s="3"/>
    </row>
    <row r="228" spans="1:12" x14ac:dyDescent="0.2">
      <c r="A228" s="3"/>
      <c r="B228" s="3"/>
      <c r="J228" s="3"/>
      <c r="K228" s="3"/>
      <c r="L228" s="3"/>
    </row>
    <row r="229" spans="1:12" x14ac:dyDescent="0.2">
      <c r="A229" s="3"/>
      <c r="B229" s="3"/>
      <c r="J229" s="3"/>
      <c r="K229" s="3"/>
      <c r="L229" s="3"/>
    </row>
    <row r="230" spans="1:12" x14ac:dyDescent="0.2">
      <c r="A230" s="3"/>
      <c r="B230" s="3"/>
      <c r="J230" s="3"/>
      <c r="K230" s="3"/>
      <c r="L230" s="3"/>
    </row>
    <row r="231" spans="1:12" x14ac:dyDescent="0.2">
      <c r="A231" s="3"/>
      <c r="B231" s="3"/>
      <c r="J231" s="3"/>
      <c r="K231" s="3"/>
      <c r="L231" s="3"/>
    </row>
    <row r="232" spans="1:12" x14ac:dyDescent="0.2">
      <c r="A232" s="3"/>
      <c r="B232" s="3"/>
      <c r="J232" s="3"/>
      <c r="K232" s="3"/>
      <c r="L232" s="3"/>
    </row>
    <row r="233" spans="1:12" x14ac:dyDescent="0.2">
      <c r="A233" s="3"/>
      <c r="B233" s="3"/>
      <c r="J233" s="3"/>
      <c r="K233" s="3"/>
      <c r="L233" s="3"/>
    </row>
    <row r="234" spans="1:12" x14ac:dyDescent="0.2">
      <c r="A234" s="3"/>
      <c r="B234" s="3"/>
      <c r="J234" s="3"/>
      <c r="K234" s="3"/>
      <c r="L234" s="3"/>
    </row>
    <row r="235" spans="1:12" x14ac:dyDescent="0.2">
      <c r="A235" s="3"/>
      <c r="B235" s="3"/>
      <c r="J235" s="3"/>
      <c r="K235" s="3"/>
      <c r="L235" s="3"/>
    </row>
    <row r="236" spans="1:12" x14ac:dyDescent="0.2">
      <c r="A236" s="3"/>
      <c r="B236" s="3"/>
      <c r="J236" s="3"/>
      <c r="K236" s="3"/>
      <c r="L236" s="3"/>
    </row>
    <row r="237" spans="1:12" x14ac:dyDescent="0.2">
      <c r="A237" s="3"/>
      <c r="B237" s="3"/>
      <c r="J237" s="3"/>
      <c r="K237" s="3"/>
      <c r="L237" s="3"/>
    </row>
    <row r="238" spans="1:12" x14ac:dyDescent="0.2">
      <c r="A238" s="3"/>
      <c r="B238" s="3"/>
      <c r="J238" s="3"/>
      <c r="K238" s="3"/>
      <c r="L238" s="3"/>
    </row>
    <row r="239" spans="1:12" x14ac:dyDescent="0.2">
      <c r="A239" s="3"/>
      <c r="B239" s="3"/>
      <c r="J239" s="3"/>
      <c r="K239" s="3"/>
      <c r="L239" s="3"/>
    </row>
    <row r="240" spans="1:12" x14ac:dyDescent="0.2">
      <c r="A240" s="3"/>
      <c r="B240" s="3"/>
      <c r="J240" s="3"/>
      <c r="K240" s="3"/>
      <c r="L240" s="3"/>
    </row>
    <row r="241" spans="1:12" x14ac:dyDescent="0.2">
      <c r="A241" s="3"/>
      <c r="B241" s="3"/>
      <c r="J241" s="3"/>
      <c r="K241" s="3"/>
      <c r="L241" s="3"/>
    </row>
    <row r="242" spans="1:12" x14ac:dyDescent="0.2">
      <c r="A242" s="3"/>
      <c r="B242" s="3"/>
      <c r="J242" s="3"/>
      <c r="K242" s="3"/>
      <c r="L242" s="3"/>
    </row>
    <row r="243" spans="1:12" x14ac:dyDescent="0.2">
      <c r="A243" s="3"/>
      <c r="B243" s="3"/>
      <c r="J243" s="3"/>
      <c r="K243" s="3"/>
      <c r="L243" s="3"/>
    </row>
    <row r="244" spans="1:12" x14ac:dyDescent="0.2">
      <c r="A244" s="3"/>
      <c r="B244" s="3"/>
      <c r="J244" s="3"/>
      <c r="K244" s="3"/>
      <c r="L244" s="3"/>
    </row>
    <row r="245" spans="1:12" x14ac:dyDescent="0.2">
      <c r="A245" s="3"/>
      <c r="B245" s="3"/>
      <c r="J245" s="3"/>
      <c r="K245" s="3"/>
      <c r="L245" s="3"/>
    </row>
    <row r="246" spans="1:12" x14ac:dyDescent="0.2">
      <c r="A246" s="3"/>
      <c r="B246" s="3"/>
      <c r="J246" s="3"/>
      <c r="K246" s="3"/>
      <c r="L246" s="3"/>
    </row>
    <row r="247" spans="1:12" x14ac:dyDescent="0.2">
      <c r="A247" s="3"/>
      <c r="B247" s="3"/>
      <c r="J247" s="3"/>
      <c r="K247" s="3"/>
      <c r="L247" s="3"/>
    </row>
    <row r="248" spans="1:12" x14ac:dyDescent="0.2">
      <c r="A248" s="3"/>
      <c r="B248" s="3"/>
      <c r="J248" s="3"/>
      <c r="K248" s="3"/>
      <c r="L248" s="3"/>
    </row>
    <row r="249" spans="1:12" x14ac:dyDescent="0.2">
      <c r="A249" s="3"/>
      <c r="B249" s="3"/>
      <c r="J249" s="3"/>
      <c r="K249" s="3"/>
      <c r="L249" s="3"/>
    </row>
    <row r="250" spans="1:12" x14ac:dyDescent="0.2">
      <c r="A250" s="3"/>
      <c r="B250" s="3"/>
      <c r="J250" s="3"/>
      <c r="K250" s="3"/>
      <c r="L250" s="3"/>
    </row>
    <row r="251" spans="1:12" x14ac:dyDescent="0.2">
      <c r="A251" s="3"/>
      <c r="B251" s="3"/>
      <c r="J251" s="3"/>
      <c r="K251" s="3"/>
      <c r="L251" s="3"/>
    </row>
    <row r="252" spans="1:12" x14ac:dyDescent="0.2">
      <c r="A252" s="3"/>
      <c r="B252" s="3"/>
      <c r="J252" s="3"/>
      <c r="K252" s="3"/>
      <c r="L252" s="3"/>
    </row>
    <row r="253" spans="1:12" x14ac:dyDescent="0.2">
      <c r="A253" s="3"/>
      <c r="B253" s="3"/>
      <c r="J253" s="3"/>
      <c r="K253" s="3"/>
      <c r="L253" s="3"/>
    </row>
    <row r="254" spans="1:12" x14ac:dyDescent="0.2">
      <c r="A254" s="3"/>
      <c r="B254" s="3"/>
      <c r="J254" s="3"/>
      <c r="K254" s="3"/>
      <c r="L254" s="3"/>
    </row>
    <row r="255" spans="1:12" x14ac:dyDescent="0.2">
      <c r="A255" s="3"/>
      <c r="B255" s="3"/>
      <c r="J255" s="3"/>
      <c r="K255" s="3"/>
      <c r="L255" s="3"/>
    </row>
    <row r="256" spans="1:12" x14ac:dyDescent="0.2">
      <c r="A256" s="3"/>
      <c r="B256" s="3"/>
      <c r="J256" s="3"/>
      <c r="K256" s="3"/>
      <c r="L256" s="3"/>
    </row>
    <row r="257" spans="1:12" x14ac:dyDescent="0.2">
      <c r="A257" s="3"/>
      <c r="B257" s="3"/>
      <c r="J257" s="3"/>
      <c r="K257" s="3"/>
      <c r="L257" s="3"/>
    </row>
    <row r="258" spans="1:12" x14ac:dyDescent="0.2">
      <c r="A258" s="3"/>
      <c r="B258" s="3"/>
      <c r="J258" s="3"/>
      <c r="K258" s="3"/>
      <c r="L258" s="3"/>
    </row>
    <row r="259" spans="1:12" x14ac:dyDescent="0.2">
      <c r="A259" s="3"/>
      <c r="B259" s="3"/>
      <c r="J259" s="3"/>
      <c r="K259" s="3"/>
      <c r="L259" s="3"/>
    </row>
    <row r="260" spans="1:12" x14ac:dyDescent="0.2">
      <c r="A260" s="3"/>
      <c r="B260" s="3"/>
      <c r="J260" s="3"/>
      <c r="K260" s="3"/>
      <c r="L260" s="3"/>
    </row>
    <row r="261" spans="1:12" x14ac:dyDescent="0.2">
      <c r="A261" s="3"/>
      <c r="B261" s="3"/>
      <c r="J261" s="3"/>
      <c r="K261" s="3"/>
      <c r="L261" s="3"/>
    </row>
    <row r="262" spans="1:12" x14ac:dyDescent="0.2">
      <c r="A262" s="3"/>
      <c r="B262" s="3"/>
      <c r="J262" s="3"/>
      <c r="K262" s="3"/>
      <c r="L262" s="3"/>
    </row>
    <row r="263" spans="1:12" x14ac:dyDescent="0.2">
      <c r="A263" s="3"/>
      <c r="B263" s="3"/>
      <c r="J263" s="3"/>
      <c r="K263" s="3"/>
      <c r="L263" s="3"/>
    </row>
    <row r="264" spans="1:12" x14ac:dyDescent="0.2">
      <c r="A264" s="3"/>
      <c r="B264" s="3"/>
      <c r="J264" s="3"/>
      <c r="K264" s="3"/>
      <c r="L264" s="3"/>
    </row>
    <row r="265" spans="1:12" x14ac:dyDescent="0.2">
      <c r="A265" s="3"/>
      <c r="B265" s="3"/>
      <c r="J265" s="3"/>
      <c r="K265" s="3"/>
      <c r="L265" s="3"/>
    </row>
    <row r="266" spans="1:12" x14ac:dyDescent="0.2">
      <c r="A266" s="3"/>
      <c r="B266" s="3"/>
      <c r="J266" s="3"/>
      <c r="K266" s="3"/>
      <c r="L266" s="3"/>
    </row>
    <row r="267" spans="1:12" x14ac:dyDescent="0.2">
      <c r="A267" s="3"/>
      <c r="B267" s="3"/>
      <c r="J267" s="3"/>
      <c r="K267" s="3"/>
      <c r="L267" s="3"/>
    </row>
    <row r="268" spans="1:12" x14ac:dyDescent="0.2">
      <c r="A268" s="3"/>
      <c r="B268" s="3"/>
      <c r="J268" s="3"/>
      <c r="K268" s="3"/>
      <c r="L268" s="3"/>
    </row>
    <row r="269" spans="1:12" x14ac:dyDescent="0.2">
      <c r="A269" s="3"/>
      <c r="B269" s="3"/>
      <c r="J269" s="3"/>
      <c r="K269" s="3"/>
      <c r="L269" s="3"/>
    </row>
    <row r="270" spans="1:12" x14ac:dyDescent="0.2">
      <c r="A270" s="3"/>
      <c r="B270" s="3"/>
      <c r="J270" s="3"/>
      <c r="K270" s="3"/>
      <c r="L270" s="3"/>
    </row>
    <row r="271" spans="1:12" x14ac:dyDescent="0.2">
      <c r="A271" s="3"/>
      <c r="B271" s="3"/>
      <c r="J271" s="3"/>
      <c r="K271" s="3"/>
      <c r="L271" s="3"/>
    </row>
    <row r="272" spans="1:12" x14ac:dyDescent="0.2">
      <c r="A272" s="3"/>
      <c r="B272" s="3"/>
      <c r="J272" s="3"/>
      <c r="K272" s="3"/>
      <c r="L272" s="3"/>
    </row>
    <row r="273" spans="1:12" x14ac:dyDescent="0.2">
      <c r="A273" s="3"/>
      <c r="B273" s="3"/>
      <c r="J273" s="3"/>
      <c r="K273" s="3"/>
      <c r="L273" s="3"/>
    </row>
    <row r="274" spans="1:12" x14ac:dyDescent="0.2">
      <c r="A274" s="3"/>
      <c r="B274" s="3"/>
      <c r="J274" s="3"/>
      <c r="K274" s="3"/>
      <c r="L274" s="3"/>
    </row>
    <row r="275" spans="1:12" x14ac:dyDescent="0.2">
      <c r="A275" s="3"/>
      <c r="B275" s="3"/>
      <c r="J275" s="3"/>
      <c r="K275" s="3"/>
      <c r="L275" s="3"/>
    </row>
    <row r="276" spans="1:12" x14ac:dyDescent="0.2">
      <c r="A276" s="3"/>
      <c r="B276" s="3"/>
      <c r="J276" s="3"/>
      <c r="K276" s="3"/>
      <c r="L276" s="3"/>
    </row>
    <row r="277" spans="1:12" x14ac:dyDescent="0.2">
      <c r="A277" s="3"/>
      <c r="B277" s="3"/>
      <c r="J277" s="3"/>
      <c r="K277" s="3"/>
      <c r="L277" s="3"/>
    </row>
    <row r="278" spans="1:12" x14ac:dyDescent="0.2">
      <c r="A278" s="3"/>
      <c r="B278" s="3"/>
      <c r="J278" s="3"/>
      <c r="K278" s="3"/>
      <c r="L278" s="3"/>
    </row>
    <row r="279" spans="1:12" x14ac:dyDescent="0.2">
      <c r="A279" s="3"/>
      <c r="B279" s="3"/>
      <c r="J279" s="3"/>
      <c r="K279" s="3"/>
      <c r="L279" s="3"/>
    </row>
    <row r="280" spans="1:12" x14ac:dyDescent="0.2">
      <c r="A280" s="3"/>
      <c r="B280" s="3"/>
      <c r="J280" s="3"/>
      <c r="K280" s="3"/>
      <c r="L280" s="3"/>
    </row>
    <row r="281" spans="1:12" x14ac:dyDescent="0.2">
      <c r="A281" s="3"/>
      <c r="B281" s="3"/>
      <c r="J281" s="3"/>
      <c r="K281" s="3"/>
      <c r="L281" s="3"/>
    </row>
    <row r="282" spans="1:12" x14ac:dyDescent="0.2">
      <c r="A282" s="3"/>
      <c r="B282" s="3"/>
      <c r="J282" s="3"/>
      <c r="K282" s="3"/>
      <c r="L282" s="3"/>
    </row>
    <row r="283" spans="1:12" x14ac:dyDescent="0.2">
      <c r="A283" s="3"/>
      <c r="B283" s="3"/>
      <c r="J283" s="3"/>
      <c r="K283" s="3"/>
      <c r="L283" s="3"/>
    </row>
    <row r="284" spans="1:12" x14ac:dyDescent="0.2">
      <c r="A284" s="3"/>
      <c r="B284" s="3"/>
      <c r="J284" s="3"/>
      <c r="K284" s="3"/>
      <c r="L284" s="3"/>
    </row>
    <row r="285" spans="1:12" x14ac:dyDescent="0.2">
      <c r="A285" s="3"/>
      <c r="B285" s="3"/>
      <c r="J285" s="3"/>
      <c r="K285" s="3"/>
      <c r="L285" s="3"/>
    </row>
    <row r="286" spans="1:12" x14ac:dyDescent="0.2">
      <c r="A286" s="3"/>
      <c r="B286" s="3"/>
      <c r="J286" s="3"/>
      <c r="K286" s="3"/>
      <c r="L286" s="3"/>
    </row>
    <row r="287" spans="1:12" x14ac:dyDescent="0.2">
      <c r="A287" s="3"/>
      <c r="B287" s="3"/>
      <c r="J287" s="3"/>
      <c r="K287" s="3"/>
      <c r="L287" s="3"/>
    </row>
    <row r="288" spans="1:12" x14ac:dyDescent="0.2">
      <c r="A288" s="3"/>
      <c r="B288" s="3"/>
      <c r="J288" s="3"/>
      <c r="K288" s="3"/>
      <c r="L288" s="3"/>
    </row>
    <row r="289" spans="1:12" x14ac:dyDescent="0.2">
      <c r="A289" s="3"/>
      <c r="B289" s="3"/>
      <c r="J289" s="3"/>
      <c r="K289" s="3"/>
      <c r="L289" s="3"/>
    </row>
    <row r="290" spans="1:12" x14ac:dyDescent="0.2">
      <c r="A290" s="3"/>
      <c r="B290" s="3"/>
      <c r="J290" s="3"/>
      <c r="K290" s="3"/>
      <c r="L290" s="3"/>
    </row>
    <row r="291" spans="1:12" x14ac:dyDescent="0.2">
      <c r="A291" s="3"/>
      <c r="B291" s="3"/>
      <c r="J291" s="3"/>
      <c r="K291" s="3"/>
      <c r="L291" s="3"/>
    </row>
    <row r="292" spans="1:12" x14ac:dyDescent="0.2">
      <c r="A292" s="3"/>
      <c r="B292" s="3"/>
      <c r="J292" s="3"/>
      <c r="K292" s="3"/>
      <c r="L292" s="3"/>
    </row>
    <row r="293" spans="1:12" x14ac:dyDescent="0.2">
      <c r="A293" s="3"/>
      <c r="B293" s="3"/>
      <c r="J293" s="3"/>
      <c r="K293" s="3"/>
      <c r="L293" s="3"/>
    </row>
    <row r="294" spans="1:12" x14ac:dyDescent="0.2">
      <c r="A294" s="3"/>
      <c r="B294" s="3"/>
      <c r="J294" s="3"/>
      <c r="K294" s="3"/>
      <c r="L294" s="3"/>
    </row>
    <row r="295" spans="1:12" x14ac:dyDescent="0.2">
      <c r="A295" s="3"/>
      <c r="B295" s="3"/>
      <c r="J295" s="3"/>
      <c r="K295" s="3"/>
      <c r="L295" s="3"/>
    </row>
    <row r="296" spans="1:12" x14ac:dyDescent="0.2">
      <c r="A296" s="3"/>
      <c r="B296" s="3"/>
      <c r="J296" s="3"/>
      <c r="K296" s="3"/>
      <c r="L296" s="3"/>
    </row>
    <row r="297" spans="1:12" x14ac:dyDescent="0.2">
      <c r="A297" s="3"/>
      <c r="B297" s="3"/>
      <c r="J297" s="3"/>
      <c r="K297" s="3"/>
      <c r="L297" s="3"/>
    </row>
    <row r="298" spans="1:12" x14ac:dyDescent="0.2">
      <c r="A298" s="3"/>
      <c r="B298" s="3"/>
      <c r="J298" s="3"/>
      <c r="K298" s="3"/>
      <c r="L298" s="3"/>
    </row>
    <row r="299" spans="1:12" x14ac:dyDescent="0.2">
      <c r="A299" s="3"/>
      <c r="B299" s="3"/>
      <c r="J299" s="3"/>
      <c r="K299" s="3"/>
      <c r="L299" s="3"/>
    </row>
    <row r="300" spans="1:12" x14ac:dyDescent="0.2">
      <c r="A300" s="3"/>
      <c r="B300" s="3"/>
      <c r="J300" s="3"/>
      <c r="K300" s="3"/>
      <c r="L300" s="3"/>
    </row>
    <row r="301" spans="1:12" x14ac:dyDescent="0.2">
      <c r="A301" s="3"/>
      <c r="B301" s="3"/>
      <c r="J301" s="3"/>
      <c r="K301" s="3"/>
      <c r="L301" s="3"/>
    </row>
    <row r="302" spans="1:12" x14ac:dyDescent="0.2">
      <c r="A302" s="3"/>
      <c r="B302" s="3"/>
      <c r="J302" s="3"/>
      <c r="K302" s="3"/>
      <c r="L302" s="3"/>
    </row>
    <row r="303" spans="1:12" x14ac:dyDescent="0.2">
      <c r="A303" s="3"/>
      <c r="B303" s="3"/>
      <c r="J303" s="3"/>
      <c r="K303" s="3"/>
      <c r="L303" s="3"/>
    </row>
    <row r="304" spans="1:12" x14ac:dyDescent="0.2">
      <c r="A304" s="3"/>
      <c r="B304" s="3"/>
      <c r="J304" s="3"/>
      <c r="K304" s="3"/>
      <c r="L304" s="3"/>
    </row>
    <row r="305" spans="1:12" x14ac:dyDescent="0.2">
      <c r="A305" s="3"/>
      <c r="B305" s="3"/>
      <c r="J305" s="3"/>
      <c r="K305" s="3"/>
      <c r="L305" s="3"/>
    </row>
    <row r="306" spans="1:12" x14ac:dyDescent="0.2">
      <c r="A306" s="3"/>
      <c r="B306" s="3"/>
      <c r="J306" s="3"/>
      <c r="K306" s="3"/>
      <c r="L306" s="3"/>
    </row>
    <row r="307" spans="1:12" x14ac:dyDescent="0.2">
      <c r="A307" s="3"/>
      <c r="B307" s="3"/>
      <c r="J307" s="3"/>
      <c r="K307" s="3"/>
      <c r="L307" s="3"/>
    </row>
    <row r="308" spans="1:12" x14ac:dyDescent="0.2">
      <c r="A308" s="3"/>
      <c r="B308" s="3"/>
      <c r="J308" s="3"/>
      <c r="K308" s="3"/>
      <c r="L308" s="3"/>
    </row>
    <row r="309" spans="1:12" x14ac:dyDescent="0.2">
      <c r="A309" s="3"/>
      <c r="B309" s="3"/>
      <c r="J309" s="3"/>
      <c r="K309" s="3"/>
      <c r="L309" s="3"/>
    </row>
    <row r="310" spans="1:12" x14ac:dyDescent="0.2">
      <c r="A310" s="3"/>
      <c r="B310" s="3"/>
      <c r="J310" s="3"/>
      <c r="K310" s="3"/>
      <c r="L310" s="3"/>
    </row>
    <row r="311" spans="1:12" x14ac:dyDescent="0.2">
      <c r="A311" s="3"/>
      <c r="B311" s="3"/>
      <c r="J311" s="3"/>
      <c r="K311" s="3"/>
      <c r="L311" s="3"/>
    </row>
    <row r="312" spans="1:12" x14ac:dyDescent="0.2">
      <c r="A312" s="3"/>
      <c r="B312" s="3"/>
      <c r="J312" s="3"/>
      <c r="K312" s="3"/>
      <c r="L312" s="3"/>
    </row>
    <row r="313" spans="1:12" x14ac:dyDescent="0.2">
      <c r="A313" s="3"/>
      <c r="B313" s="3"/>
      <c r="J313" s="3"/>
      <c r="K313" s="3"/>
      <c r="L313" s="3"/>
    </row>
    <row r="314" spans="1:12" x14ac:dyDescent="0.2">
      <c r="A314" s="3"/>
      <c r="B314" s="3"/>
      <c r="J314" s="3"/>
      <c r="K314" s="3"/>
      <c r="L314" s="3"/>
    </row>
    <row r="315" spans="1:12" x14ac:dyDescent="0.2">
      <c r="A315" s="3"/>
      <c r="B315" s="3"/>
      <c r="J315" s="3"/>
      <c r="K315" s="3"/>
      <c r="L315" s="3"/>
    </row>
    <row r="316" spans="1:12" x14ac:dyDescent="0.2">
      <c r="A316" s="3"/>
      <c r="B316" s="3"/>
      <c r="J316" s="3"/>
      <c r="K316" s="3"/>
      <c r="L316" s="3"/>
    </row>
    <row r="317" spans="1:12" x14ac:dyDescent="0.2">
      <c r="A317" s="3"/>
      <c r="B317" s="3"/>
      <c r="J317" s="3"/>
      <c r="K317" s="3"/>
      <c r="L317" s="3"/>
    </row>
    <row r="318" spans="1:12" x14ac:dyDescent="0.2">
      <c r="A318" s="3"/>
      <c r="B318" s="3"/>
      <c r="J318" s="3"/>
      <c r="K318" s="3"/>
      <c r="L318" s="3"/>
    </row>
    <row r="319" spans="1:12" x14ac:dyDescent="0.2">
      <c r="A319" s="3"/>
      <c r="B319" s="3"/>
      <c r="J319" s="3"/>
      <c r="K319" s="3"/>
      <c r="L319" s="3"/>
    </row>
    <row r="320" spans="1:12" x14ac:dyDescent="0.2">
      <c r="A320" s="3"/>
      <c r="B320" s="3"/>
      <c r="J320" s="3"/>
      <c r="K320" s="3"/>
      <c r="L320" s="3"/>
    </row>
    <row r="321" spans="1:12" x14ac:dyDescent="0.2">
      <c r="A321" s="3"/>
      <c r="B321" s="3"/>
      <c r="J321" s="3"/>
      <c r="K321" s="3"/>
      <c r="L321" s="3"/>
    </row>
    <row r="322" spans="1:12" x14ac:dyDescent="0.2">
      <c r="A322" s="3"/>
      <c r="B322" s="3"/>
      <c r="J322" s="3"/>
      <c r="K322" s="3"/>
      <c r="L322" s="3"/>
    </row>
    <row r="323" spans="1:12" x14ac:dyDescent="0.2">
      <c r="A323" s="3"/>
      <c r="B323" s="3"/>
      <c r="J323" s="3"/>
      <c r="K323" s="3"/>
      <c r="L323" s="3"/>
    </row>
    <row r="324" spans="1:12" x14ac:dyDescent="0.2">
      <c r="A324" s="3"/>
      <c r="B324" s="3"/>
      <c r="J324" s="3"/>
      <c r="K324" s="3"/>
      <c r="L324" s="3"/>
    </row>
    <row r="325" spans="1:12" x14ac:dyDescent="0.2">
      <c r="A325" s="3"/>
      <c r="B325" s="3"/>
      <c r="J325" s="3"/>
      <c r="K325" s="3"/>
      <c r="L325" s="3"/>
    </row>
    <row r="326" spans="1:12" x14ac:dyDescent="0.2">
      <c r="A326" s="3"/>
      <c r="B326" s="3"/>
      <c r="J326" s="3"/>
      <c r="K326" s="3"/>
      <c r="L326" s="3"/>
    </row>
  </sheetData>
  <autoFilter ref="A58:A66">
    <filterColumn colId="0">
      <iconFilter iconSet="3Arrows"/>
    </filterColumn>
  </autoFilter>
  <mergeCells count="4">
    <mergeCell ref="A5:B5"/>
    <mergeCell ref="B6:J6"/>
    <mergeCell ref="A4:L4"/>
    <mergeCell ref="A1:L1"/>
  </mergeCells>
  <printOptions gridLines="1"/>
  <pageMargins left="0.55118110236220474" right="0.55118110236220474" top="0.98425196850393704" bottom="0.98425196850393704" header="0.51181102362204722" footer="0.51181102362204722"/>
  <pageSetup paperSize="9" firstPageNumber="0" orientation="portrait" r:id="rId1"/>
  <headerFooter alignWithMargins="0">
    <oddFooter>&amp;C&amp;P.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3_melléklet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2018-05-02T07:10:36Z</dcterms:created>
  <dcterms:modified xsi:type="dcterms:W3CDTF">2018-05-02T07:10:45Z</dcterms:modified>
</cp:coreProperties>
</file>