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8145" tabRatio="727" firstSheet="6" activeTab="14"/>
  </bookViews>
  <sheets>
    <sheet name="ÖSSZEFÜGGÉSEK" sheetId="1" r:id="rId1"/>
    <sheet name="1.1.sz.mell." sheetId="2" r:id="rId2"/>
    <sheet name="1.2.sz.mell." sheetId="3" r:id="rId3"/>
    <sheet name="1.3.sz.mell." sheetId="4" r:id="rId4"/>
    <sheet name="ELLENŐRZÉS-1.sz.2.1.sz.2.2.sz." sheetId="5" r:id="rId5"/>
    <sheet name="2.1.sz.mell  " sheetId="6" r:id="rId6"/>
    <sheet name="2.2.sz.mell  " sheetId="7" r:id="rId7"/>
    <sheet name="3.sz.mell." sheetId="8" r:id="rId8"/>
    <sheet name="4.sz.mell." sheetId="9" r:id="rId9"/>
    <sheet name="5. sz. mell. " sheetId="10" r:id="rId10"/>
    <sheet name="6.1. sz. mell" sheetId="11" r:id="rId11"/>
    <sheet name="6.2. sz. mell" sheetId="12" r:id="rId12"/>
    <sheet name="6.3. sz. mell" sheetId="13" r:id="rId13"/>
    <sheet name="6.4. sz. mell" sheetId="14" r:id="rId14"/>
    <sheet name="7.1. sz. mell" sheetId="15" r:id="rId15"/>
    <sheet name="7.2. sz. mell" sheetId="16" r:id="rId16"/>
    <sheet name="7.3. sz. mell" sheetId="17" r:id="rId17"/>
    <sheet name="7.4. sz. mell" sheetId="18" r:id="rId18"/>
    <sheet name="8.1. sz. mell." sheetId="19" r:id="rId19"/>
    <sheet name="8.1.1. sz. mell." sheetId="20" r:id="rId20"/>
    <sheet name="8.1.2. sz. mell." sheetId="21" r:id="rId21"/>
    <sheet name="8.1.3. sz. mell." sheetId="22" r:id="rId22"/>
    <sheet name="9. sz. mell" sheetId="23" r:id="rId23"/>
    <sheet name="1.tájékoztató" sheetId="24" r:id="rId24"/>
    <sheet name="2. tájékoztató tábla" sheetId="25" r:id="rId25"/>
    <sheet name="3. tájékoztató tábla" sheetId="26" r:id="rId26"/>
    <sheet name="4. tájékoztató tábla" sheetId="27" r:id="rId27"/>
    <sheet name="5. tájékoztató tábla" sheetId="28" r:id="rId28"/>
    <sheet name="6. tájékoztató tábla" sheetId="29" r:id="rId29"/>
    <sheet name="7.1. tájékoztató tábla" sheetId="30" r:id="rId30"/>
    <sheet name="7.2. tájékoztató tábla" sheetId="31" r:id="rId31"/>
    <sheet name="7.3. tájékoztató tábla" sheetId="32" r:id="rId32"/>
    <sheet name="7.4. tájékoztató tábla" sheetId="33" r:id="rId33"/>
    <sheet name="8. tájékoztató tábla" sheetId="34" r:id="rId34"/>
    <sheet name="9. tájékoztató tábla" sheetId="35" r:id="rId35"/>
    <sheet name="Munka1" sheetId="36" r:id="rId36"/>
  </sheets>
  <definedNames>
    <definedName name="_ftn1" localSheetId="31">'7.3. tájékoztató tábla'!$A$27</definedName>
    <definedName name="_ftnref1" localSheetId="31">'7.3. tájékoztató tábla'!$A$18</definedName>
    <definedName name="_xlnm.Print_Titles" localSheetId="10">'6.1. sz. mell'!$1:$6</definedName>
    <definedName name="_xlnm.Print_Titles" localSheetId="11">'6.2. sz. mell'!$1:$6</definedName>
    <definedName name="_xlnm.Print_Titles" localSheetId="12">'6.3. sz. mell'!$1:$6</definedName>
    <definedName name="_xlnm.Print_Titles" localSheetId="13">'6.4. sz. mell'!$1:$6</definedName>
    <definedName name="_xlnm.Print_Titles" localSheetId="14">'7.1. sz. mell'!$1:$6</definedName>
    <definedName name="_xlnm.Print_Titles" localSheetId="29">'7.1. tájékoztató tábla'!$2:$6</definedName>
    <definedName name="_xlnm.Print_Titles" localSheetId="15">'7.2. sz. mell'!$1:$6</definedName>
    <definedName name="_xlnm.Print_Titles" localSheetId="16">'7.3. sz. mell'!$1:$6</definedName>
    <definedName name="_xlnm.Print_Titles" localSheetId="17">'7.4. sz. mell'!$1:$6</definedName>
    <definedName name="_xlnm.Print_Titles" localSheetId="18">'8.1. sz. mell.'!$1:$6</definedName>
    <definedName name="_xlnm.Print_Titles" localSheetId="19">'8.1.1. sz. mell.'!$1:$6</definedName>
    <definedName name="_xlnm.Print_Titles" localSheetId="20">'8.1.2. sz. mell.'!$1:$6</definedName>
    <definedName name="_xlnm.Print_Titles" localSheetId="21">'8.1.3. sz. mell.'!$1:$6</definedName>
    <definedName name="_xlnm.Print_Area" localSheetId="1">'1.1.sz.mell.'!$A$1:$E$151</definedName>
    <definedName name="_xlnm.Print_Area" localSheetId="2">'1.2.sz.mell.'!$A$1:$E$151</definedName>
    <definedName name="_xlnm.Print_Area" localSheetId="3">'1.3.sz.mell.'!$A$1:$E$151</definedName>
    <definedName name="_xlnm.Print_Area" localSheetId="23">'1.tájékoztató'!$A$1:$E$145</definedName>
    <definedName name="_xlnm.Print_Area" localSheetId="5">'2.1.sz.mell  '!$A$1:$J$32</definedName>
    <definedName name="_xlnm.Print_Area" localSheetId="31">'7.3. tájékoztató tábla'!$A$1:$D$39</definedName>
  </definedNames>
  <calcPr fullCalcOnLoad="1"/>
</workbook>
</file>

<file path=xl/sharedStrings.xml><?xml version="1.0" encoding="utf-8"?>
<sst xmlns="http://schemas.openxmlformats.org/spreadsheetml/2006/main" count="5275" uniqueCount="898">
  <si>
    <r>
      <t>EU-s projekt neve, azonosítója:</t>
    </r>
    <r>
      <rPr>
        <sz val="12"/>
        <rFont val="Times New Roman"/>
        <family val="1"/>
      </rPr>
      <t>*</t>
    </r>
  </si>
  <si>
    <t>Beruházási (felhalmozási) kiadások előirányzata beruházásonként</t>
  </si>
  <si>
    <t>Felújítási kiadások előirányzata felújításonként</t>
  </si>
  <si>
    <t>Vállalkozási maradvány igénybevétele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</si>
  <si>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</si>
  <si>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</si>
  <si>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</si>
  <si>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</si>
  <si>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</si>
  <si>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</si>
  <si>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</si>
  <si>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</si>
  <si>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</si>
  <si>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</si>
  <si>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</si>
  <si>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</si>
  <si>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</si>
  <si>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</si>
  <si>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</si>
  <si>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</si>
  <si>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</si>
  <si>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</si>
  <si>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</si>
  <si>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</si>
  <si>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</si>
  <si>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</si>
  <si>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</si>
  <si>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</si>
  <si>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</si>
  <si>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</si>
  <si>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</si>
  <si>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</si>
  <si>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</si>
  <si>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</si>
  <si>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</si>
  <si>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</si>
  <si>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</si>
  <si>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Személyi  juttatások</t>
  </si>
  <si>
    <t>Tartalékok</t>
  </si>
  <si>
    <t>Összesen</t>
  </si>
  <si>
    <t>Összesen:</t>
  </si>
  <si>
    <t>01</t>
  </si>
  <si>
    <t>Ezer forintban !</t>
  </si>
  <si>
    <t>Előirányzat-csoport, kiemelt előirányzat megnevezése</t>
  </si>
  <si>
    <t>Bevételek</t>
  </si>
  <si>
    <t>Kiadások</t>
  </si>
  <si>
    <t>Egyéb fejlesztési célú kiadások</t>
  </si>
  <si>
    <t>Általános tartalék</t>
  </si>
  <si>
    <t>Céltartalék</t>
  </si>
  <si>
    <t>02</t>
  </si>
  <si>
    <t>03</t>
  </si>
  <si>
    <t>04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</si>
  <si>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</si>
  <si>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</si>
  <si>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</si>
  <si>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</si>
  <si>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</si>
  <si>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</si>
  <si>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</si>
  <si>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</si>
  <si>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</si>
  <si>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</si>
  <si>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</si>
  <si>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</si>
  <si>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</si>
  <si>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</si>
  <si>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</si>
  <si>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</si>
  <si>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</si>
  <si>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</si>
  <si>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</si>
  <si>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</si>
  <si>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</si>
  <si>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</si>
  <si>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</si>
  <si>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</si>
  <si>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</si>
  <si>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</si>
  <si>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</si>
  <si>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</si>
  <si>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</si>
  <si>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</si>
  <si>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</si>
  <si>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Kiadások összesen:</t>
  </si>
  <si>
    <t>1.5</t>
  </si>
  <si>
    <t>1.8.</t>
  </si>
  <si>
    <t>1.9.</t>
  </si>
  <si>
    <t>1.10.</t>
  </si>
  <si>
    <t>1.11.</t>
  </si>
  <si>
    <t>2.6.</t>
  </si>
  <si>
    <t>1.12.</t>
  </si>
  <si>
    <t>2.7.</t>
  </si>
  <si>
    <t>30.</t>
  </si>
  <si>
    <t>Források</t>
  </si>
  <si>
    <t>Saját erő</t>
  </si>
  <si>
    <t>EU-s forrás</t>
  </si>
  <si>
    <t>Hitel</t>
  </si>
  <si>
    <t>Egyéb forrás</t>
  </si>
  <si>
    <t>Kiadások, költségek</t>
  </si>
  <si>
    <t>Források összesen: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</si>
  <si>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</si>
  <si>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</si>
  <si>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</si>
  <si>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</si>
  <si>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</si>
  <si>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</si>
  <si>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</si>
  <si>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Társfinanszírozás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</si>
  <si>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</si>
  <si>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</si>
  <si>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</si>
  <si>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</si>
  <si>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</si>
  <si>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</si>
  <si>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</si>
  <si>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</si>
  <si>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</si>
  <si>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</si>
  <si>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</si>
  <si>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</si>
  <si>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</si>
  <si>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</si>
  <si>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</si>
  <si>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</si>
  <si>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</si>
  <si>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</si>
  <si>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</si>
  <si>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</si>
  <si>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</si>
  <si>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</si>
  <si>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</si>
  <si>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</si>
  <si>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</si>
  <si>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</si>
  <si>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</si>
  <si>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</si>
  <si>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</si>
  <si>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</si>
  <si>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</si>
  <si>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</si>
  <si>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</si>
  <si>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</si>
  <si>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</si>
  <si>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</si>
  <si>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</si>
  <si>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</si>
  <si>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</si>
  <si>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</si>
  <si>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Költségvetési szerv megnevezése</t>
  </si>
  <si>
    <t>Száma</t>
  </si>
  <si>
    <t>Közfoglalkoztatottak létszáma (fő)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</si>
  <si>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</si>
  <si>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</si>
  <si>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</si>
  <si>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</si>
  <si>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Önkormányzat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</si>
  <si>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</si>
  <si>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</si>
  <si>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</si>
  <si>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</si>
  <si>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</si>
  <si>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</si>
  <si>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</si>
  <si>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</si>
  <si>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</si>
  <si>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</si>
  <si>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</si>
  <si>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</si>
  <si>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</si>
  <si>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</si>
  <si>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</si>
  <si>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</si>
  <si>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</si>
  <si>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</si>
  <si>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</si>
  <si>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</si>
  <si>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</si>
  <si>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</si>
  <si>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</si>
  <si>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</si>
  <si>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Kiadási jogcím</t>
  </si>
  <si>
    <t>Eredeti előirányzat</t>
  </si>
  <si>
    <t>* Amennyiben több projekt megvalósítása történi egy időben akkor azokat külön-külön, projektenként be kell mutatni!</t>
  </si>
  <si>
    <t>Évenkénti üteme</t>
  </si>
  <si>
    <t>Összes bevétel,
kiadás</t>
  </si>
  <si>
    <t>Támogatási szerződés szerinti bevételek, kiadások</t>
  </si>
  <si>
    <t>Módosított előirányzat</t>
  </si>
  <si>
    <t>Teljesítés</t>
  </si>
  <si>
    <t>Eredeti</t>
  </si>
  <si>
    <t>Módosított</t>
  </si>
  <si>
    <t>31.</t>
  </si>
  <si>
    <t>Kötelezettség
jogcíme</t>
  </si>
  <si>
    <t>Kötelezettség- 
vállalás 
éve</t>
  </si>
  <si>
    <t>Összes vállalt kötelezettség</t>
  </si>
  <si>
    <t>Kötelezettségek a következő években</t>
  </si>
  <si>
    <t>Még fennálló kötelezettség</t>
  </si>
  <si>
    <t>Működési célú
hiteltörlesztés (tőke+kamat)</t>
  </si>
  <si>
    <t>............................</t>
  </si>
  <si>
    <t>Felhalmozási célú
hiteltörlesztés (tőke+kamat)</t>
  </si>
  <si>
    <t>Beruházás feladatonként</t>
  </si>
  <si>
    <t>Felújítás célonként</t>
  </si>
  <si>
    <t>Egyéb</t>
  </si>
  <si>
    <t>Összesen (1+4+7+9+11)</t>
  </si>
  <si>
    <t xml:space="preserve">Hitel, kölcsön </t>
  </si>
  <si>
    <t>Kölcsön-
nyújtás
éve</t>
  </si>
  <si>
    <t xml:space="preserve">Lejárat
éve </t>
  </si>
  <si>
    <t>Hitel, kölcsön állomány december 31-én</t>
  </si>
  <si>
    <t xml:space="preserve">Rövid lejáratú </t>
  </si>
  <si>
    <t>Hosszú lejáratú</t>
  </si>
  <si>
    <t>Ezer forintban!</t>
  </si>
  <si>
    <t xml:space="preserve">Adósságállomány 
eszközök szerint </t>
  </si>
  <si>
    <t>Nem lejárt</t>
  </si>
  <si>
    <t>Lejárt</t>
  </si>
  <si>
    <t>Nem lejárt, lejárt összes tartozás</t>
  </si>
  <si>
    <t>1-90 nap közötti</t>
  </si>
  <si>
    <t>91-180 nap közötti</t>
  </si>
  <si>
    <t>181-360 nap közötti</t>
  </si>
  <si>
    <t>360 napon 
túli</t>
  </si>
  <si>
    <t>Összes lejárt tartozás</t>
  </si>
  <si>
    <t>I. Belföldi hitelezők</t>
  </si>
  <si>
    <t>Adóhatósággal szembeni tartozások</t>
  </si>
  <si>
    <t>Szállítói tartozás</t>
  </si>
  <si>
    <t>Egyéb adósság</t>
  </si>
  <si>
    <t>Belföldi összesen:</t>
  </si>
  <si>
    <t>II. Külföldi hitelezők</t>
  </si>
  <si>
    <t>Külföldi szállítók</t>
  </si>
  <si>
    <t>Külföldi összesen:</t>
  </si>
  <si>
    <t>Adósságállomány mindösszesen:</t>
  </si>
  <si>
    <t>Tervezett</t>
  </si>
  <si>
    <t>Tényleges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</si>
  <si>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</si>
  <si>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</si>
  <si>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</si>
  <si>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</si>
  <si>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</si>
  <si>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</si>
  <si>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</si>
  <si>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</si>
  <si>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</si>
  <si>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</si>
  <si>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</si>
  <si>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</si>
  <si>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menteség</t>
  </si>
  <si>
    <t>Eszközök hasznosítása utáni kedvezmény, menteség</t>
  </si>
  <si>
    <t>Egyéb kedvezmény</t>
  </si>
  <si>
    <t>Egyéb kölcsön elengedése</t>
  </si>
  <si>
    <t>A helyi adókból biztosított kedvezményeket, mentességeket, adónemenként kell feltüntetni.</t>
  </si>
  <si>
    <t>Támogatott szervezet neve</t>
  </si>
  <si>
    <t>Támogatás célja</t>
  </si>
  <si>
    <t>Tervezett 
(E Ft)</t>
  </si>
  <si>
    <t>Tényleges 
(E Ft)</t>
  </si>
  <si>
    <t>32.</t>
  </si>
  <si>
    <t>33.</t>
  </si>
  <si>
    <t>Adatok: ezer forintban!</t>
  </si>
  <si>
    <t>ESZKÖZÖK</t>
  </si>
  <si>
    <t>Sorszám</t>
  </si>
  <si>
    <t>Bruttó</t>
  </si>
  <si>
    <t xml:space="preserve">Könyv szerinti </t>
  </si>
  <si>
    <t xml:space="preserve">Becsült </t>
  </si>
  <si>
    <t>állományi érték</t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</si>
  <si>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</si>
  <si>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</si>
  <si>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</si>
  <si>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</si>
  <si>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</si>
  <si>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</si>
  <si>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</si>
  <si>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</si>
  <si>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</si>
  <si>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</si>
  <si>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</si>
  <si>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</si>
  <si>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</si>
  <si>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</si>
  <si>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</si>
  <si>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</si>
  <si>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</si>
  <si>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</si>
  <si>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</si>
  <si>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</si>
  <si>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</si>
  <si>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</si>
  <si>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</si>
  <si>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</si>
  <si>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</si>
  <si>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</si>
  <si>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</si>
  <si>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</si>
  <si>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</si>
  <si>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</si>
  <si>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</si>
  <si>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</si>
  <si>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</si>
  <si>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</si>
  <si>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</si>
  <si>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</si>
  <si>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</si>
  <si>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</si>
  <si>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VAGYONKIMUTATÁS
a könyvviteli mérlegben értékkel szereplő forrásokról</t>
  </si>
  <si>
    <t>FORRÁSOK</t>
  </si>
  <si>
    <t>állományi 
érték</t>
  </si>
  <si>
    <t>Mennyiség
(db)</t>
  </si>
  <si>
    <t>Értéke
(E Ft)</t>
  </si>
  <si>
    <t>Gazdálkodó szervezet megnevezése</t>
  </si>
  <si>
    <t>Részesedés mértéke (%-ban)</t>
  </si>
  <si>
    <t>Részesedés összege (Ft-ban)</t>
  </si>
  <si>
    <t>Működésből származó kötelezettségek összege XII. 31-én
 (Ft-ban)</t>
  </si>
  <si>
    <t xml:space="preserve">       ÖSSZESEN:</t>
  </si>
  <si>
    <t>PÉNZESZKÖZÖK VÁLTOZÁSÁNAK LEVEZETÉSE</t>
  </si>
  <si>
    <t>Összeg  ( E Ft )</t>
  </si>
  <si>
    <r>
      <t xml:space="preserve"> </t>
    </r>
    <r>
      <rPr>
        <sz val="10"/>
        <rFont val="Times New Roman CE"/>
        <family val="1"/>
      </rPr>
      <t>Bankszámlák egyenlege</t>
    </r>
  </si>
  <si>
    <r>
      <t xml:space="preserve"> </t>
    </r>
    <r>
      <rPr>
        <sz val="10"/>
        <rFont val="Times New Roman CE"/>
        <family val="1"/>
      </rPr>
      <t>Pénztárak és betétkönyvek egyenlege</t>
    </r>
  </si>
  <si>
    <t>Bevételek   ( + )</t>
  </si>
  <si>
    <t>Kiadások    ( - )</t>
  </si>
  <si>
    <t>Költségvetési szerv neve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</si>
  <si>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</si>
  <si>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</si>
  <si>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</si>
  <si>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</si>
  <si>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</si>
  <si>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</si>
  <si>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</si>
  <si>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</si>
  <si>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</si>
  <si>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</si>
  <si>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Működési célú visszatérítendő támogatások, kölcsönök visszatérülése </t>
  </si>
  <si>
    <t>Működési célú visszatérítendő támogatások, kölcsönök igénybevétele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</si>
  <si>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</si>
  <si>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</si>
  <si>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</si>
  <si>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</si>
  <si>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</si>
  <si>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Felhalmozási célú visszatérítendő támogatások, kölcsönök visszatérülése</t>
  </si>
  <si>
    <t>Felhalmozási célú visszatérítendő támogatások, kölcsönök igénybevétele</t>
  </si>
  <si>
    <t>Egyéb felhalmozási célú támogatások bevételei</t>
  </si>
  <si>
    <t>3.5.-ből EU-s támogatás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</si>
  <si>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</si>
  <si>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</si>
  <si>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</si>
  <si>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</si>
  <si>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</si>
  <si>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</si>
  <si>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</si>
  <si>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</si>
  <si>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</si>
  <si>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</si>
  <si>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</si>
  <si>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</si>
  <si>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</si>
  <si>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Működési bevételek (5.1.+…+ 5.10.)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</si>
  <si>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</si>
  <si>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</si>
  <si>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</si>
  <si>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</si>
  <si>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</si>
  <si>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</si>
  <si>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</si>
  <si>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</si>
  <si>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5.9.</t>
  </si>
  <si>
    <t>Egyéb pénzügyi műveletek bevételei</t>
  </si>
  <si>
    <t>5.10.</t>
  </si>
  <si>
    <t>Egyéb működési bevételek</t>
  </si>
  <si>
    <t>Felhalmozási bevételek (6.1.+…+6.5.)</t>
  </si>
  <si>
    <t>Immateriális javak értékesítése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</si>
  <si>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</si>
  <si>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</si>
  <si>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</si>
  <si>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</si>
  <si>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</si>
  <si>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</si>
  <si>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</si>
  <si>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</si>
  <si>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</si>
  <si>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</si>
  <si>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</si>
  <si>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</si>
  <si>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</si>
  <si>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</si>
  <si>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Felhalmozási célú átvett pénzeszközök (8.1.+8.2.+8.3.)</t>
  </si>
  <si>
    <t>Felhalm. célú garancia- és kezességvállalásból megtérülések ÁH-n kívülről</t>
  </si>
  <si>
    <t>Felhalm. célú visszatérítendő támogatások, kölcsönök visszatér. ÁH-n kívülről</t>
  </si>
  <si>
    <t>Egyéb felhalmozási célú átvett pénzeszköz</t>
  </si>
  <si>
    <t>8.4.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</si>
  <si>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</si>
  <si>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</si>
  <si>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</si>
  <si>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</si>
  <si>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</si>
  <si>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</si>
  <si>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</si>
  <si>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</si>
  <si>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</si>
  <si>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</si>
  <si>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</si>
  <si>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</si>
  <si>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</si>
  <si>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</si>
  <si>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</si>
  <si>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</si>
  <si>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</si>
  <si>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</si>
  <si>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</si>
  <si>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</si>
  <si>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</si>
  <si>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</si>
  <si>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</si>
  <si>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</si>
  <si>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</si>
  <si>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</si>
  <si>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</si>
  <si>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</si>
  <si>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</si>
  <si>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</si>
  <si>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</si>
  <si>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</si>
  <si>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</si>
  <si>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</si>
  <si>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</si>
  <si>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</si>
  <si>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</si>
  <si>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</si>
  <si>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</si>
  <si>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</si>
  <si>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</si>
  <si>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</si>
  <si>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</si>
  <si>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</si>
  <si>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</si>
  <si>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</si>
  <si>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</si>
  <si>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</si>
  <si>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A</t>
  </si>
  <si>
    <t>B</t>
  </si>
  <si>
    <t>C</t>
  </si>
  <si>
    <t>D</t>
  </si>
  <si>
    <t>E</t>
  </si>
  <si>
    <t xml:space="preserve">   Rövid lejáratú  hitelek, kölcsönök felvétele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</si>
  <si>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</si>
  <si>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</si>
  <si>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</si>
  <si>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</si>
  <si>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</si>
  <si>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</si>
  <si>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</si>
  <si>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</si>
  <si>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</si>
  <si>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</si>
  <si>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</si>
  <si>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</si>
  <si>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</si>
  <si>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</si>
  <si>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2.1.-ből EU-s forrásból megvalósuló beruházás</t>
  </si>
  <si>
    <t>2.3.-ból EU-s forrásból megvalósuló felújítás</t>
  </si>
  <si>
    <t>2.5.-ből        - Garancia- és kezességvállalásból kifizetés ÁH-n belülre</t>
  </si>
  <si>
    <t xml:space="preserve">   - Visszatérítendő támogatások, kölcsönök nyújtása ÁH-n belülre</t>
  </si>
  <si>
    <t xml:space="preserve">   - Egyéb felhalmozási célú támogatások ÁH-n belülre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</si>
  <si>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</si>
  <si>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</si>
  <si>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</si>
  <si>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</si>
  <si>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</si>
  <si>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</si>
  <si>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</si>
  <si>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</si>
  <si>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</si>
  <si>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</si>
  <si>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</si>
  <si>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</si>
  <si>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</si>
  <si>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</si>
  <si>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</si>
  <si>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</si>
  <si>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</si>
  <si>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</si>
  <si>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</si>
  <si>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</si>
  <si>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</si>
  <si>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</si>
  <si>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</si>
  <si>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</si>
  <si>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</si>
  <si>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</si>
  <si>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</si>
  <si>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</si>
  <si>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</si>
  <si>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</si>
  <si>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</si>
  <si>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</si>
  <si>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Önkormányzatok működési támogatásai</t>
  </si>
  <si>
    <t>Működési célú támogatások államháztartáson belülről</t>
  </si>
  <si>
    <t>2.-ból EU-s támogatás</t>
  </si>
  <si>
    <t>Működési célú átvett pénzeszközök</t>
  </si>
  <si>
    <t>Költségvetési bevételek összesen (1.+2.+4.+5.+7.+…+12.)</t>
  </si>
  <si>
    <t>Hiány belső finanszírozásának bevételei (15.+…+18. )</t>
  </si>
  <si>
    <t xml:space="preserve">Hiány külső finanszírozásának bevételei (20.+…+21.) </t>
  </si>
  <si>
    <t xml:space="preserve">   Likviditási célú hitelek, kölcsönök felvétele</t>
  </si>
  <si>
    <t xml:space="preserve">   Értékpapírok bevételei</t>
  </si>
  <si>
    <t>Működési célú finanszírozási bevételek összesen (14.+19.)</t>
  </si>
  <si>
    <t>BEVÉTEL ÖSSZESEN (13.+22.)</t>
  </si>
  <si>
    <t>Költségvetési kiadások összesen (1.+...+12.)</t>
  </si>
  <si>
    <t>Likviditási célú hitelek törlesztése</t>
  </si>
  <si>
    <t>Működési célú finanszírozási kiadások összesen (14.+...+21.)</t>
  </si>
  <si>
    <t>KIADÁSOK ÖSSZESEN (13.+22.)</t>
  </si>
  <si>
    <t>Felhalmozási célú támogatások államháztartáson belülről</t>
  </si>
  <si>
    <t>1.-ből EU-s támogatás</t>
  </si>
  <si>
    <t>Felhalmozási bevételek</t>
  </si>
  <si>
    <t>Felhalmozási célú átvett pénzeszközök átvétele</t>
  </si>
  <si>
    <t>4.-ből EU-s támogatás (közvetlen)</t>
  </si>
  <si>
    <t>Egyéb felhalmozási célú bevételek</t>
  </si>
  <si>
    <t>Költségvetési bevételek összesen: (1.+3.+4.+6.+…+11.)</t>
  </si>
  <si>
    <t>Felhalmozási célú finanszírozási bevételek összesen (13.+19.)</t>
  </si>
  <si>
    <t>BEVÉTEL ÖSSZESEN (12+25)</t>
  </si>
  <si>
    <t>F</t>
  </si>
  <si>
    <t>G</t>
  </si>
  <si>
    <t>H</t>
  </si>
  <si>
    <t>I</t>
  </si>
  <si>
    <t>1.-ből EU-s forrásból megvalósuló beruházás</t>
  </si>
  <si>
    <t>3.-ból EU-s forrásból megvalósuló felújítás</t>
  </si>
  <si>
    <t>Költségvetési kiadások összesen: (1.+3.+5.+...+11.)</t>
  </si>
  <si>
    <t>Pénzügyi lízing kiadásai</t>
  </si>
  <si>
    <t>KIADÁSOK ÖSSZESEN (12+25)</t>
  </si>
  <si>
    <t>Felhalmozási célú finanszírozási kiadások összesen (13.+...+24.)</t>
  </si>
  <si>
    <t>2014. évi eredeti előirányzat BEVÉTELEK</t>
  </si>
  <si>
    <t>1. sz. melléklet Kiadások táblázat C. oszlop 9 sora =</t>
  </si>
  <si>
    <t>1. sz. melléklet Kiadások táblázat D. oszlop 9 sora =</t>
  </si>
  <si>
    <t>1. sz. melléklet Kiadások táblázat E. oszlop 9 sora =</t>
  </si>
  <si>
    <t>1. sz. melléklet Bevételek táblázat C. oszlop 9 sora =</t>
  </si>
  <si>
    <t>2.1. számú melléklet C. oszlop 13. sor + 2.2. számú melléklet C. oszlop 12. sor</t>
  </si>
  <si>
    <t>1. sz. melléklet Bevételek táblázat C. oszlop 16 sora =</t>
  </si>
  <si>
    <t>2.1. számú melléklet C. oszlop 22. sor + 2.2. számú melléklet C. oszlop 25. sor</t>
  </si>
  <si>
    <t>1. sz. melléklet Bevételek táblázat C. oszlop 17 sora =</t>
  </si>
  <si>
    <t>2.1. számú melléklet C. oszlop 23. sor + 2.2. számú melléklet C. oszlop 26. sor</t>
  </si>
  <si>
    <t>1. sz. melléklet Bevételek táblázat D. oszlop 9 sora =</t>
  </si>
  <si>
    <t>1. sz. melléklet Bevételek táblázat D. oszlop 16 sora =</t>
  </si>
  <si>
    <t>1. sz. melléklet Bevételek táblázat D. oszlop 17 sora =</t>
  </si>
  <si>
    <t>1. sz. melléklet Bevételek táblázat E. oszlop 9 sora =</t>
  </si>
  <si>
    <t>1. sz. melléklet Bevételek táblázat E. oszlop 16 sora =</t>
  </si>
  <si>
    <t>1. sz. melléklet Bevételek táblázat E. oszlop 17 sora =</t>
  </si>
  <si>
    <t>2.1. számú melléklet D. oszlop 13. sor + 2.2. számú melléklet D. oszlop 12. sor</t>
  </si>
  <si>
    <t>2.1. számú melléklet D. oszlop 22. sor + 2.2. számú melléklet D. oszlop 25. sor</t>
  </si>
  <si>
    <t>2.1. számú melléklet D. oszlop 23. sor + 2.2. számú melléklet D. oszlop 26. sor</t>
  </si>
  <si>
    <t>2.1. számú melléklet E. oszlop 13. sor + 2.2. számú melléklet E. oszlop 12. sor</t>
  </si>
  <si>
    <t>2.1. számú melléklet E. oszlop 22. sor + 2.2. számú melléklet E. oszlop 25. sor</t>
  </si>
  <si>
    <t>2.1. számú melléklet E. oszlop 23. sor + 2.2. számú melléklet E. oszlop 26. sor</t>
  </si>
  <si>
    <t>1. sz. melléklet Kiadások táblázat C. oszlop 4 sora =</t>
  </si>
  <si>
    <t>1. sz. melléklet Kiadások táblázat C. oszlop 10 sora =</t>
  </si>
  <si>
    <t>1. sz. melléklet Kiadások táblázat D. oszlop 4 sora =</t>
  </si>
  <si>
    <t>1. sz. melléklet Kiadások táblázat D. oszlop 10 sora =</t>
  </si>
  <si>
    <t>1. sz. melléklet Kiadások táblázat E. oszlop 4 sora =</t>
  </si>
  <si>
    <t>1. sz. melléklet Kiadások táblázat E. oszlop 10 sora =</t>
  </si>
  <si>
    <t>2.1. számú melléklet G. oszlop 13. sor + 2.2. számú melléklet G. oszlop 12. sor</t>
  </si>
  <si>
    <t>2.1. számú melléklet G. oszlop 22. sor + 2.2. számú melléklet G. oszlop 25. sor</t>
  </si>
  <si>
    <t>2.1. számú melléklet G. oszlop 23. sor + 2.2. számú melléklet G. oszlop 26. sor</t>
  </si>
  <si>
    <t>2.1. számú melléklet H. oszlop 23. sor + 2.2. számú melléklet H. oszlop 26. sor</t>
  </si>
  <si>
    <t>2.1. számú melléklet H. oszlop 22. sor + 2.2. számú melléklet H. oszlop 25. sor</t>
  </si>
  <si>
    <t>2.1. számú melléklet I. oszlop 23. sor + 2.2. számú melléklet I. oszlop 26. sor</t>
  </si>
  <si>
    <t>2.1. számú melléklet I. oszlop 22. sor + 2.2. számú melléklet I. oszlop 25. sor</t>
  </si>
  <si>
    <t>2.1. számú melléklet H. oszlop 13. sor + 2.2. számú melléklet H. oszlop 12. sor</t>
  </si>
  <si>
    <t>2.1. számú melléklet I. oszlop 13. sor + 2.2. számú melléklet I. oszlop 12. sor</t>
  </si>
  <si>
    <t>G=(D+F)</t>
  </si>
  <si>
    <t>J</t>
  </si>
  <si>
    <t>K</t>
  </si>
  <si>
    <t>L=(J+K)</t>
  </si>
  <si>
    <t>M=(L/C)</t>
  </si>
  <si>
    <t>Összes bevétel, kiadás</t>
  </si>
  <si>
    <t>Feladat
megnevezése</t>
  </si>
  <si>
    <t xml:space="preserve"> 10.</t>
  </si>
  <si>
    <t>BEVÉTELEK ÖSSZESEN: (9+16)</t>
  </si>
  <si>
    <t>Felhalm. célú visszatérítendő tám., kölcsönök visszatér. ÁH-n kívülről</t>
  </si>
  <si>
    <t>Hitel-, kölcsöntörlesztés államháztartáson kívülre (5.1.+…+5.3.)</t>
  </si>
  <si>
    <t>Külföldi finanszírozás kiadásai (8.1. + … + 8.4.)</t>
  </si>
  <si>
    <t>Polgármesteri /közös/ hivatal</t>
  </si>
  <si>
    <t>Feladat 
megnevezése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</si>
  <si>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</si>
  <si>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</si>
  <si>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</si>
  <si>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</si>
  <si>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</si>
  <si>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</si>
  <si>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</si>
  <si>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</si>
  <si>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</si>
  <si>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</si>
  <si>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</si>
  <si>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</si>
  <si>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</si>
  <si>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</si>
  <si>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</si>
  <si>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</si>
  <si>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</si>
  <si>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</si>
  <si>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</si>
  <si>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KIADÁSOK ÖSSZESEN: (1.+2.)</t>
  </si>
  <si>
    <t>Működési célú visszatérítendő támogatások kölcsönök visszatér. ÁH-n kívülről</t>
  </si>
  <si>
    <t>Felhalm. célú visszatérítendő támogatások kölcsönök visszatér. ÁH-n kívülről</t>
  </si>
  <si>
    <r>
      <t xml:space="preserve">Működési költségvetés kiadásai </t>
    </r>
    <r>
      <rPr>
        <sz val="8"/>
        <rFont val="Times New Roman CE"/>
        <family val="0"/>
      </rPr>
      <t>(1.1+…+1.5.)</t>
    </r>
  </si>
  <si>
    <r>
      <t xml:space="preserve">Felhalmozási költségvetés kiadásai </t>
    </r>
    <r>
      <rPr>
        <sz val="8"/>
        <rFont val="Times New Roman CE"/>
        <family val="0"/>
      </rPr>
      <t>(2.1.+2.3.+2.5.)</t>
    </r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</si>
  <si>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</si>
  <si>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</si>
  <si>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</si>
  <si>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Forgatási célú belföldi értékpapírok vásárlása</t>
  </si>
  <si>
    <t>Forgatási célú belföldi értékpapírok beváltása</t>
  </si>
  <si>
    <t>Befektetési célú belföldi értékpapírok vásárlása</t>
  </si>
  <si>
    <t>Befektetési célú belföldi értékpapírok beváltása</t>
  </si>
  <si>
    <t xml:space="preserve">Pénzeszközök betétként elhelyezése </t>
  </si>
  <si>
    <t xml:space="preserve">B </t>
  </si>
  <si>
    <t>H=(D+…+G)</t>
  </si>
  <si>
    <t>I=(C+H)</t>
  </si>
  <si>
    <t xml:space="preserve"> I. Immateriális javak </t>
  </si>
  <si>
    <t>II. Tárgyi eszközök (03+08+13+18+23)</t>
  </si>
  <si>
    <t>1. Ingatlanok és kapcsolódó vagyoni értékű jogok   (04+05+06+07)</t>
  </si>
  <si>
    <t>1.1. Forgalomképtelen ingatlanok és kapcsolódó vagyoni értékű jogok</t>
  </si>
  <si>
    <t>1.2. Nemzetgazdasági szempontból kiemelt jelentőségű ingatlanok és kapcsolódó 
       vagyoni értékű jogok</t>
  </si>
  <si>
    <t>1.3. Korlátozottan forgalomképes ingatlanok és kapcsolódó vagyoni értékű jogok</t>
  </si>
  <si>
    <t>1.4. Üzleti ingatlanok és kapcsolódó vagyoni értékű jogok</t>
  </si>
  <si>
    <t>2. Gépek, berendezések, felszerelések, járművek (09+10+11+12)</t>
  </si>
  <si>
    <t>2.1. Forgalomképtelen gépek, berendezések, felszerelések, járművek</t>
  </si>
  <si>
    <t>2.2. Nemzetgazdasági szempontból kiemelt jelentőségű gépek, berendezések, 
       felszerelések, járművek</t>
  </si>
  <si>
    <t>2.3. Korlátozottan forgalomképes gépek, berendezések, felszerelések, járművek</t>
  </si>
  <si>
    <t>2.4. Üzleti gépek, berendezések, felszerelések, járművek</t>
  </si>
  <si>
    <t>3. Tenyészállatok (14+15+16+17)</t>
  </si>
  <si>
    <t>3.1. Forgalomképtelen tenyészállatok</t>
  </si>
  <si>
    <t>3.2. Nemzetgazdasági szempontból kiemelt jelentőségű tenyészállatok</t>
  </si>
  <si>
    <t>3.3. Korlátozottan forgalomképes tenyészállatok</t>
  </si>
  <si>
    <t>3.4. Üzleti tenyészállatok</t>
  </si>
  <si>
    <t>4. Beruházások, felújítások (19+20+21+22)</t>
  </si>
  <si>
    <t>4.1. Forgalomképtelen beruházások, felújítások</t>
  </si>
  <si>
    <t>4.2. Nemzetgazdasági szempontból kiemelt jelentőségű beruházások, felújítások</t>
  </si>
  <si>
    <t>4.3. Korlátozottan forgalomképes beruházások, felújítások</t>
  </si>
  <si>
    <t>4.4. Üzleti beruházások, felújítások</t>
  </si>
  <si>
    <t>5. Tárgyi eszközök értékhelyesbítése (24+25+26+27)</t>
  </si>
  <si>
    <t>5.1. Forgalomképtelen tárgyi eszközök értékhelyesbítése</t>
  </si>
  <si>
    <t>5.2. Nemzetgazdasági szempontból kiemelt jelentőségű tárgyi eszközök 
       értékhelyesbítése</t>
  </si>
  <si>
    <t>5.3. Korlátozottan forgalomképes tárgyi eszközök értékhelyesbítése</t>
  </si>
  <si>
    <t>5.4. Üzleti tárgyi eszközök értékhelyesbítése</t>
  </si>
  <si>
    <t>III. Befektetett pénzügyi eszközök (29+34+39)</t>
  </si>
  <si>
    <t>1. Tartós részesedések (30+31+32+33)</t>
  </si>
  <si>
    <t>1.1. Forgalomképtelen tartós részesedések</t>
  </si>
  <si>
    <t>1.2. Nemzetgazdasági szempontból kiemelt jelentőségű tartós részesedések</t>
  </si>
  <si>
    <t>1.3. Korlátozottan forgalomképes tartós részesedések</t>
  </si>
  <si>
    <t>1.4. Üzleti tartós részesedések</t>
  </si>
  <si>
    <t>2. Tartós hitelviszonyt megtestesítő értékpapírok (35+36+37+38)</t>
  </si>
  <si>
    <t>2.1. Forgalomképtelen tartós hitelviszonyt megtestesítő értékpapírok</t>
  </si>
  <si>
    <t>2.2. Nemzetgazdasági szempontból kiemelt jelentőségű tartós hitelviszonyt 
       megtestesítő értékpapírok</t>
  </si>
  <si>
    <t>2.3. Korlátozottan forgalomképes tartós hitelviszonyt megtestesítő értékpapírok</t>
  </si>
  <si>
    <t>2.4. Üzleti tartós hitelviszonyt megtestesítő értékpapírok</t>
  </si>
  <si>
    <t>3. Befektetett pénzügyi eszközök értékhelyesbítése (40+41+42+43)</t>
  </si>
  <si>
    <t>3.1. Forgalomképtelen befektetett pénzügyi eszközök értékhelyesbítése</t>
  </si>
  <si>
    <t>3.2. Nemzetgazdasági szempontból kiemelt jelentőségű befektetett pénzügyi 
       eszközök értékhelyesbítése</t>
  </si>
  <si>
    <t>3.3. Korlátozottan forgalomképes befektetett pénzügyi eszközök értékhelyesbítése</t>
  </si>
  <si>
    <t>3.4. Üzleti befektetett pénzügyi eszközök értékhelyesbítése</t>
  </si>
  <si>
    <t>IV. Koncesszióba, vagyonkezelésbe adott eszközök</t>
  </si>
  <si>
    <t>A) NEMZETI VAGYONBA TARTOZÓ BEFEKTETETT ESZKÖZÖK 
     (01+02+28+44)</t>
  </si>
  <si>
    <t>I. Készletek</t>
  </si>
  <si>
    <t>II. Értékpapírok</t>
  </si>
  <si>
    <t>B) NEMZETI VAGYONBA TARTOZÓ FORGÓESZKÖZÖK (46+47)</t>
  </si>
  <si>
    <t>I. Lekötött bankbetétek</t>
  </si>
  <si>
    <t>II. Pénztárak, csekkek, betétkönyvek</t>
  </si>
  <si>
    <t>III. Forintszámlák</t>
  </si>
  <si>
    <t>IV. Devizaszámlák</t>
  </si>
  <si>
    <t>C) PÉNZESZKÖZÖK (49+50+51+52)</t>
  </si>
  <si>
    <t>I. Költségvetési évben esedékes követelések</t>
  </si>
  <si>
    <t>II. Költségvetési évet követően esedékes követelések</t>
  </si>
  <si>
    <t>III. Követelés jellegű sajátos elszámolások</t>
  </si>
  <si>
    <t>D) KÖVETELÉSEK (54+55+56)</t>
  </si>
  <si>
    <t>I. December havi illetmények, munkabérek elszámolása</t>
  </si>
  <si>
    <t>II. Utalványok, bérletek és más hasonló, készpénz-helyettesítő fizetési 
     eszköznek nem minősülő eszközök elszámolásai</t>
  </si>
  <si>
    <t>E) EGYÉB SAJÁTOS ESZKÖZOLDALI ELSZÁMOLÁSOK (58+59)</t>
  </si>
  <si>
    <t>F) AKTÍV IDŐBELI ELHATÁROLÁSOK</t>
  </si>
  <si>
    <t>ESZKÖZÖK ÖSSZESEN  (45+48+53+57+60+61)</t>
  </si>
  <si>
    <t xml:space="preserve">A </t>
  </si>
  <si>
    <t>I. Nemzeti vagyon induláskori értéke</t>
  </si>
  <si>
    <t>II. Nemzeti vagyon változásai</t>
  </si>
  <si>
    <t>III. Egyéb eszközök induláskori értéke és változásai</t>
  </si>
  <si>
    <t>IV. Felhalmozott eredmény</t>
  </si>
  <si>
    <t>V. Eszközök értékhelyesbítésének forrása</t>
  </si>
  <si>
    <t>VI. Mérleg szerinti eredmény</t>
  </si>
  <si>
    <t>G) SAJÁT TŐKE (01+….+06)</t>
  </si>
  <si>
    <t>II. Költségvetési évet követően esedékes kötelezettségek</t>
  </si>
  <si>
    <t>III. Kötelezettség jellegű sajátos elszámolások</t>
  </si>
  <si>
    <t>H) KÖTELEZETTSÉGEK (08+09+10)</t>
  </si>
  <si>
    <t>I) KINCSTÁRI SZÁMLAVEZETÉSSEL KAPCSOLATOS ELSZÁMOLÁSOK</t>
  </si>
  <si>
    <t>J) PASSZÍV IDŐBELI ELHATÁROLÁSOK</t>
  </si>
  <si>
    <t>FORRÁSOK ÖSSZESEN  (07+11+12+13)</t>
  </si>
  <si>
    <t>5.-ből EU-s támogatás</t>
  </si>
  <si>
    <t>Módosított ei.</t>
  </si>
  <si>
    <t>Eredeti ei.</t>
  </si>
  <si>
    <t>7.5.</t>
  </si>
  <si>
    <t>Irányító szervi támogatás folyósítása (intézményfinanszírozás)</t>
  </si>
  <si>
    <t>Belföldi finanszírozás kiadásai (7.1. + … + 7.5.)</t>
  </si>
  <si>
    <t>Éves engedélyezett létszám előirányzat (fő)</t>
  </si>
  <si>
    <t xml:space="preserve">Kötelező feladatok </t>
  </si>
  <si>
    <t>Éves engedélyezett létszám előirányzat  (fő)</t>
  </si>
  <si>
    <t xml:space="preserve">Önként vállalt feladatok </t>
  </si>
  <si>
    <t>Államigazgatási feladatok</t>
  </si>
  <si>
    <t xml:space="preserve"> - 2.3-ból EU-s támogatás</t>
  </si>
  <si>
    <t>- 4.2-ből EU-s támogatás</t>
  </si>
  <si>
    <t>KÖLTSÉGVETÉSI BEVÉTELEK ÖSSZESEN: (1.+…+7.)</t>
  </si>
  <si>
    <t xml:space="preserve"> - 2.3-ból EU-s forrásból tám. megvalósuló programok, projektek kiadásai</t>
  </si>
  <si>
    <t>Önként vállalt feladatok</t>
  </si>
  <si>
    <t xml:space="preserve"> - 2.3.-ból EU-s támogatás</t>
  </si>
  <si>
    <t>- 4.2.-ből EU-s támogatás</t>
  </si>
  <si>
    <t xml:space="preserve"> - 2.3.-ból EU-s forrásból tám. megvalósuló programok, projektek kiadásai</t>
  </si>
  <si>
    <t>Költségvetési maradvány összege</t>
  </si>
  <si>
    <t>Intézményt megillető maradvány</t>
  </si>
  <si>
    <t>Jóváhagyott</t>
  </si>
  <si>
    <t>Jóváhagyott-ból működési</t>
  </si>
  <si>
    <t>Jóváhagyott-ból felhalmozási</t>
  </si>
  <si>
    <t>Kötelező feladatok</t>
  </si>
  <si>
    <t xml:space="preserve">Államigazgatási feladatok </t>
  </si>
  <si>
    <t>Hitel-, kölcsönfelvétel államháztartáson kívülről  (10.1.+…+10.3.)</t>
  </si>
  <si>
    <t>J=(F+…+I)</t>
  </si>
  <si>
    <t>Összesen (1+8)</t>
  </si>
  <si>
    <t>„0”-ra leírt eszközök</t>
  </si>
  <si>
    <t>Használatban lévő kisértékű immateriális javak</t>
  </si>
  <si>
    <t>Használatban lévő kisértékű tárgyi eszközök</t>
  </si>
  <si>
    <t>Készletek</t>
  </si>
  <si>
    <t>01 számlacsoportban nyilvántartott befektetett eszközök (6+…+9)</t>
  </si>
  <si>
    <t>Államháztartáson belüli vagyonkezelésbe adott eszközök</t>
  </si>
  <si>
    <t>Bérbe vett befektetett eszközök</t>
  </si>
  <si>
    <t>Letétbe, bizományba, üzemeltetésre átvett befektetett eszközök</t>
  </si>
  <si>
    <t> PPP konstrukcióban használt befektetett eszközök</t>
  </si>
  <si>
    <t> 02 számlacsoportban nyilvántartott készletek (11+…+13)</t>
  </si>
  <si>
    <t> Bérbe vett készletek</t>
  </si>
  <si>
    <t> Letétbe bizományba átvett készletek</t>
  </si>
  <si>
    <t> Intervenciós készletek</t>
  </si>
  <si>
    <t>Közgyűjtemény</t>
  </si>
  <si>
    <t> Saját gyűjteményben nyilvántartott kulturális javak</t>
  </si>
  <si>
    <t> Régészeti lelet</t>
  </si>
  <si>
    <t> Egyéb érték nélkül nyilvántartott eszközök</t>
  </si>
  <si>
    <t>Összesen (1+…+4)+5+10+14+(18+…+31):</t>
  </si>
  <si>
    <t>Gyűjtemény, régészeti lelet* (15+…+17)</t>
  </si>
  <si>
    <t>* Nvt. 1. § (2) bekezdés g) és h) pontja szerinti kulturális javak és régészeti eszközök</t>
  </si>
  <si>
    <t>Nyilvántartott függő követelések, kötelezettségek
(db)</t>
  </si>
  <si>
    <t>Támogatási célú előlegekkel kapcsolatos elszámolási követelések</t>
  </si>
  <si>
    <t>Egyéb függő követelések</t>
  </si>
  <si>
    <t>Biztos (jövőbeni) követelések</t>
  </si>
  <si>
    <t>Függő és biztos (jövőbeni) követelések (1+…+3)</t>
  </si>
  <si>
    <t>Kezességgel-, garanciavállalással kapcsolatos függő kötelezettségek</t>
  </si>
  <si>
    <t>Peres ügyekkel kapcsolatos függő kötelezettségek</t>
  </si>
  <si>
    <t>El nem ismert tartozások</t>
  </si>
  <si>
    <t>Támogatási célú előlegekkel kapcsolatos elszámolási kötelezettségek</t>
  </si>
  <si>
    <t>Egyéb függő kötelezettségek</t>
  </si>
  <si>
    <t>Függő kötelezettségek (5+…+9)</t>
  </si>
  <si>
    <t>Összesen (4+10)+(11+…+33):</t>
  </si>
  <si>
    <t>I. Költségvetési évben esedékes kötelezettségek</t>
  </si>
  <si>
    <t>Elvonás
(-)</t>
  </si>
  <si>
    <r>
      <t>E=(C</t>
    </r>
    <r>
      <rPr>
        <b/>
        <sz val="8"/>
        <rFont val="Arial"/>
        <family val="2"/>
      </rPr>
      <t>-D</t>
    </r>
    <r>
      <rPr>
        <b/>
        <sz val="8"/>
        <rFont val="Times New Roman CE"/>
        <family val="1"/>
      </rPr>
      <t>)</t>
    </r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</si>
  <si>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</si>
  <si>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</si>
  <si>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</si>
  <si>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</si>
  <si>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</si>
  <si>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</si>
  <si>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</si>
  <si>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</si>
  <si>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</si>
  <si>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</si>
  <si>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</si>
  <si>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</si>
  <si>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</si>
  <si>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</si>
  <si>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</si>
  <si>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</si>
  <si>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</si>
  <si>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</si>
  <si>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</si>
  <si>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</si>
  <si>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</si>
  <si>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</si>
  <si>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</si>
  <si>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</si>
  <si>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</si>
  <si>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</si>
  <si>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</si>
  <si>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</si>
  <si>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</si>
  <si>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</si>
  <si>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</si>
  <si>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</si>
  <si>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</si>
  <si>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</si>
  <si>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</si>
  <si>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</si>
  <si>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</si>
  <si>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</si>
  <si>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</si>
  <si>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</si>
  <si>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</si>
  <si>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</si>
  <si>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</si>
  <si>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</si>
  <si>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</si>
  <si>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</si>
  <si>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</si>
  <si>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</si>
  <si>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</si>
  <si>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</si>
  <si>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</si>
  <si>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</si>
  <si>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</si>
  <si>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</si>
  <si>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</si>
  <si>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</si>
  <si>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</si>
  <si>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</si>
  <si>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</si>
  <si>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</si>
  <si>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</si>
  <si>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</si>
  <si>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</si>
  <si>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</si>
  <si>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</si>
  <si>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</si>
  <si>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</si>
  <si>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</si>
  <si>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</si>
  <si>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</si>
  <si>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</si>
  <si>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</si>
  <si>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</si>
  <si>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</si>
  <si>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</si>
  <si>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</si>
  <si>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</si>
  <si>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</si>
  <si>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</si>
  <si>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</si>
  <si>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2014. évi költségvetés kötelező feladatainak mérlege</t>
  </si>
  <si>
    <t>Katica Óvoda</t>
  </si>
  <si>
    <t>Katica óvoda</t>
  </si>
  <si>
    <t>Áfa-ja</t>
  </si>
  <si>
    <t>Ingatlanok beszerzése, létesítése</t>
  </si>
  <si>
    <t>Polgármesteri Hivatal</t>
  </si>
  <si>
    <t>Győr-Szol Zrt Társulási önrész</t>
  </si>
  <si>
    <t>Tőke</t>
  </si>
  <si>
    <t>kamat</t>
  </si>
  <si>
    <t>Bursa Hungária Felsőoktatási Ösztönzőrendszer</t>
  </si>
  <si>
    <t>Ösztöndíj</t>
  </si>
  <si>
    <t>Győr Megyei Város fogászati alapellátás</t>
  </si>
  <si>
    <t>Ügyeleti ellátás</t>
  </si>
  <si>
    <t>Tét Családi Napközi</t>
  </si>
  <si>
    <t>Működési költség</t>
  </si>
  <si>
    <t>Hulladékgazdálkodási Önkormányzati Társulás</t>
  </si>
  <si>
    <t>Győr-Szol 2013. és 2014. évi</t>
  </si>
  <si>
    <t>tőke+kamat</t>
  </si>
  <si>
    <t>Experimenter Eü. Szolgáltató Bt.</t>
  </si>
  <si>
    <t>Iskolaegészségügyi ellátás</t>
  </si>
  <si>
    <t>Civilszervezetek támogatása</t>
  </si>
  <si>
    <t>Müködési költség</t>
  </si>
  <si>
    <t>Rábapatonai Polgármesteri Hivatal</t>
  </si>
  <si>
    <t>Rábapatona Község Önkormányzat</t>
  </si>
  <si>
    <t>13334</t>
  </si>
  <si>
    <t>3912</t>
  </si>
  <si>
    <t>2015. évi</t>
  </si>
  <si>
    <t>2015. évi költségvetés összevont mérlege</t>
  </si>
  <si>
    <t>2015. évi költségvetés kötelező feladatainak mérlege</t>
  </si>
  <si>
    <t>2015. évi költségvetés önként vállalt feladatainak mérlege</t>
  </si>
  <si>
    <t>Államháztartási megelőlegezések visszafizetése</t>
  </si>
  <si>
    <t>Katica óvoda kémény felújítás</t>
  </si>
  <si>
    <t>Egészségház épület felújítása</t>
  </si>
  <si>
    <t>Óvoda épület felújítása</t>
  </si>
  <si>
    <t>Informatikai eszközök</t>
  </si>
  <si>
    <t>Laptop</t>
  </si>
  <si>
    <t>Telefax</t>
  </si>
  <si>
    <t>Ebek chipleolvasó</t>
  </si>
  <si>
    <t>áfa</t>
  </si>
  <si>
    <t>Egyéb tárgyi eszközök</t>
  </si>
  <si>
    <t>Bőrfotel</t>
  </si>
  <si>
    <t>Út , parkoló aszfaltozás</t>
  </si>
  <si>
    <t>Sportöltöző egedélyezési terv</t>
  </si>
  <si>
    <t>Kamerarendszer kiépítése</t>
  </si>
  <si>
    <t>Külterületi ingatlan vásárlás</t>
  </si>
  <si>
    <t>Védőnő számítógép, program</t>
  </si>
  <si>
    <t>Körzeti megbízott aknak laptop</t>
  </si>
  <si>
    <t xml:space="preserve">Fűkasza </t>
  </si>
  <si>
    <t>Kávéfőző</t>
  </si>
  <si>
    <t>7.2 sz. melléklet a …./2016. (…) sz. önkormányzati rendelethez</t>
  </si>
  <si>
    <t>7.3 sz. melléklet a …./2016. (…) sz. önkormányzati rendelethez</t>
  </si>
  <si>
    <t>7.4 sz. melléklet a …/2016. (…) sz. önkormányzati rendelethez</t>
  </si>
  <si>
    <t>8.1 sz. melléklet a …/2016. (…) sz. önkormányzati rendelethez</t>
  </si>
  <si>
    <t>8.1.1 sz. mellléklet a …./2016. (…) sz. önkormányzati rendelethez</t>
  </si>
  <si>
    <t>2. sz. tájékoztatótábla a …/2016. (…) sz. önkormányzati rendelthez</t>
  </si>
  <si>
    <t>4 tájékoztató tábla a …/2016. (…) sz. önkormányzati rendelethez</t>
  </si>
  <si>
    <t>9. sz. tájékoztató tábla a …./2016. (…) sz. önkormányzati rendelethez</t>
  </si>
  <si>
    <t>8. sz. tájékoztató tábal a …/2016.(..) sz. önkormányzati rendelthez</t>
  </si>
  <si>
    <t>VAGYONKIMUTATÁS 2015.</t>
  </si>
  <si>
    <t>2015.</t>
  </si>
  <si>
    <t>Finanszírozási bevételek összesen</t>
  </si>
  <si>
    <t>Költségvetési és finanszírozási bevételek összesen</t>
  </si>
  <si>
    <t>3. sz melléklet a 7/2016. (IV.28.) sz. önkormányzati rendelthez</t>
  </si>
  <si>
    <t>4. sz. melléklet a 7/2016. (IV.28.) sz. önkormnyzati rendelethez</t>
  </si>
  <si>
    <t>5. sz. melléklet a 7/2016. (IV.28.) sz. önkormányzati rendelethez</t>
  </si>
  <si>
    <t>6.1. sz. melléklet a 7/2016 (IV.28.)  önkormnyzati rendelethez</t>
  </si>
  <si>
    <t>6.2 sz. melléklet a 7/2016. (IV.28.) önkormnyzati rendelethez</t>
  </si>
  <si>
    <t>6.3 melléklet a 7/2016.(IV.28.) önkormányzati rendelethez</t>
  </si>
  <si>
    <t>6.4 sz. melléklet a 7/2016.(IV.28.)  önkormányzati rendelethez</t>
  </si>
  <si>
    <t>7.1 sz. melléklet a 7/2016.(IV.28.) önkormámyzati rendelethez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</si>
</sst>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#,##0.0"/>
    <numFmt numFmtId="172" formatCode="#,###__;\-#,###__"/>
    <numFmt numFmtId="173" formatCode="00"/>
    <numFmt numFmtId="174" formatCode="#,###\ _F_t;\-#,###\ _F_t"/>
    <numFmt numFmtId="175" formatCode="#,###__"/>
    <numFmt numFmtId="176" formatCode="_-* #,##0.0\ _F_t_-;\-* #,##0.0\ _F_t_-;_-* &quot;-&quot;??\ _F_t_-;_-@_-"/>
    <numFmt numFmtId="177" formatCode="[$€-2]\ #\ ##,000_);[Red]\([$€-2]\ #\ ##,000\)"/>
  </numFmts>
  <fonts count="66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1"/>
      <name val="Times New Roman CE"/>
      <family val="0"/>
    </font>
    <font>
      <b/>
      <i/>
      <sz val="9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12"/>
      <name val="Times New Roman"/>
      <family val="1"/>
    </font>
    <font>
      <b/>
      <sz val="6"/>
      <name val="Times New Roman CE"/>
      <family val="1"/>
    </font>
    <font>
      <b/>
      <sz val="12"/>
      <name val="Times New Roman"/>
      <family val="1"/>
    </font>
    <font>
      <b/>
      <i/>
      <sz val="9"/>
      <name val="Times New Roman"/>
      <family val="1"/>
    </font>
    <font>
      <b/>
      <sz val="11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 CE"/>
      <family val="1"/>
    </font>
    <font>
      <sz val="10"/>
      <name val="Wingdings"/>
      <family val="0"/>
    </font>
    <font>
      <b/>
      <sz val="8"/>
      <name val="Arial"/>
      <family val="2"/>
    </font>
    <font>
      <b/>
      <i/>
      <sz val="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color indexed="10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sz val="11"/>
      <color theme="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lightHorizontal"/>
    </fill>
    <fill>
      <patternFill patternType="gray125">
        <bgColor indexed="47"/>
      </patternFill>
    </fill>
  </fills>
  <borders count="8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 diagonalUp="1" diagonalDown="1">
      <left style="thin"/>
      <right style="thin"/>
      <top style="medium"/>
      <bottom style="medium"/>
      <diagonal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4" borderId="0" applyNumberFormat="0" applyBorder="0" applyAlignment="0" applyProtection="0"/>
    <xf numFmtId="0" fontId="46" fillId="7" borderId="0" applyNumberFormat="0" applyBorder="0" applyAlignment="0" applyProtection="0"/>
    <xf numFmtId="0" fontId="46" fillId="6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5" borderId="0" applyNumberFormat="0" applyBorder="0" applyAlignment="0" applyProtection="0"/>
    <xf numFmtId="0" fontId="46" fillId="11" borderId="0" applyNumberFormat="0" applyBorder="0" applyAlignment="0" applyProtection="0"/>
    <xf numFmtId="0" fontId="46" fillId="10" borderId="0" applyNumberFormat="0" applyBorder="0" applyAlignment="0" applyProtection="0"/>
    <xf numFmtId="0" fontId="46" fillId="12" borderId="0" applyNumberFormat="0" applyBorder="0" applyAlignment="0" applyProtection="0"/>
    <xf numFmtId="0" fontId="46" fillId="11" borderId="0" applyNumberFormat="0" applyBorder="0" applyAlignment="0" applyProtection="0"/>
    <xf numFmtId="0" fontId="47" fillId="2" borderId="0" applyNumberFormat="0" applyBorder="0" applyAlignment="0" applyProtection="0"/>
    <xf numFmtId="0" fontId="47" fillId="13" borderId="0" applyNumberFormat="0" applyBorder="0" applyAlignment="0" applyProtection="0"/>
    <xf numFmtId="0" fontId="47" fillId="2" borderId="0" applyNumberFormat="0" applyBorder="0" applyAlignment="0" applyProtection="0"/>
    <xf numFmtId="0" fontId="47" fillId="5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2" borderId="0" applyNumberFormat="0" applyBorder="0" applyAlignment="0" applyProtection="0"/>
    <xf numFmtId="0" fontId="47" fillId="5" borderId="0" applyNumberFormat="0" applyBorder="0" applyAlignment="0" applyProtection="0"/>
    <xf numFmtId="0" fontId="48" fillId="11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53" fillId="14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0" fillId="6" borderId="7" applyNumberFormat="0" applyFont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56" fillId="21" borderId="0" applyNumberFormat="0" applyBorder="0" applyAlignment="0" applyProtection="0"/>
    <xf numFmtId="0" fontId="57" fillId="22" borderId="8" applyNumberFormat="0" applyAlignment="0" applyProtection="0"/>
    <xf numFmtId="0" fontId="5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5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23" borderId="0" applyNumberFormat="0" applyBorder="0" applyAlignment="0" applyProtection="0"/>
    <xf numFmtId="0" fontId="61" fillId="11" borderId="0" applyNumberFormat="0" applyBorder="0" applyAlignment="0" applyProtection="0"/>
    <xf numFmtId="0" fontId="62" fillId="22" borderId="1" applyNumberFormat="0" applyAlignment="0" applyProtection="0"/>
    <xf numFmtId="9" fontId="0" fillId="0" borderId="0" applyFont="0" applyFill="0" applyBorder="0" applyAlignment="0" applyProtection="0"/>
  </cellStyleXfs>
  <cellXfs count="912">
    <xf numFmtId="0" fontId="0" fillId="0" borderId="0" xfId="0" applyAlignment="1">
      <alignment/>
    </xf>
    <xf numFmtId="0" fontId="0" fillId="0" borderId="0" xfId="0" applyFill="1" applyAlignment="1">
      <alignment vertical="center" wrapText="1"/>
    </xf>
    <xf numFmtId="164" fontId="13" fillId="0" borderId="10" xfId="0" applyNumberFormat="1" applyFont="1" applyFill="1" applyBorder="1" applyAlignment="1" applyProtection="1">
      <alignment vertical="center" wrapText="1"/>
      <protection locked="0"/>
    </xf>
    <xf numFmtId="164" fontId="13" fillId="0" borderId="11" xfId="0" applyNumberFormat="1" applyFont="1" applyFill="1" applyBorder="1" applyAlignment="1" applyProtection="1">
      <alignment vertical="center" wrapText="1"/>
      <protection locked="0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3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 applyProtection="1">
      <alignment vertical="center" wrapText="1"/>
      <protection/>
    </xf>
    <xf numFmtId="164" fontId="13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64" fontId="12" fillId="0" borderId="14" xfId="0" applyNumberFormat="1" applyFont="1" applyFill="1" applyBorder="1" applyAlignment="1" applyProtection="1">
      <alignment vertical="center" wrapText="1"/>
      <protection/>
    </xf>
    <xf numFmtId="164" fontId="12" fillId="0" borderId="15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1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164" fontId="12" fillId="24" borderId="14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/>
      <protection locked="0"/>
    </xf>
    <xf numFmtId="164" fontId="13" fillId="0" borderId="10" xfId="0" applyNumberFormat="1" applyFont="1" applyFill="1" applyBorder="1" applyAlignment="1" applyProtection="1">
      <alignment vertical="center"/>
      <protection locked="0"/>
    </xf>
    <xf numFmtId="164" fontId="13" fillId="0" borderId="11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6" fillId="0" borderId="16" xfId="0" applyNumberFormat="1" applyFont="1" applyFill="1" applyBorder="1" applyAlignment="1" applyProtection="1">
      <alignment horizontal="center" vertical="center" wrapText="1"/>
      <protection/>
    </xf>
    <xf numFmtId="164" fontId="6" fillId="0" borderId="14" xfId="0" applyNumberFormat="1" applyFont="1" applyFill="1" applyBorder="1" applyAlignment="1" applyProtection="1">
      <alignment horizontal="center" vertical="center" wrapText="1"/>
      <protection/>
    </xf>
    <xf numFmtId="164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13" fillId="0" borderId="10" xfId="0" applyFont="1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13" fillId="0" borderId="12" xfId="0" applyFont="1" applyFill="1" applyBorder="1" applyAlignment="1" applyProtection="1">
      <alignment horizontal="center" vertical="center"/>
      <protection/>
    </xf>
    <xf numFmtId="164" fontId="12" fillId="0" borderId="17" xfId="0" applyNumberFormat="1" applyFont="1" applyFill="1" applyBorder="1" applyAlignment="1" applyProtection="1">
      <alignment vertical="center"/>
      <protection/>
    </xf>
    <xf numFmtId="0" fontId="13" fillId="0" borderId="13" xfId="0" applyFont="1" applyFill="1" applyBorder="1" applyAlignment="1" applyProtection="1">
      <alignment horizontal="center" vertical="center"/>
      <protection/>
    </xf>
    <xf numFmtId="0" fontId="13" fillId="0" borderId="11" xfId="0" applyFont="1" applyFill="1" applyBorder="1" applyAlignment="1" applyProtection="1">
      <alignment vertical="center" wrapText="1"/>
      <protection/>
    </xf>
    <xf numFmtId="164" fontId="12" fillId="0" borderId="14" xfId="0" applyNumberFormat="1" applyFont="1" applyFill="1" applyBorder="1" applyAlignment="1" applyProtection="1">
      <alignment vertical="center"/>
      <protection/>
    </xf>
    <xf numFmtId="164" fontId="12" fillId="0" borderId="15" xfId="0" applyNumberFormat="1" applyFont="1" applyFill="1" applyBorder="1" applyAlignment="1" applyProtection="1">
      <alignment vertical="center"/>
      <protection/>
    </xf>
    <xf numFmtId="164" fontId="4" fillId="0" borderId="0" xfId="0" applyNumberFormat="1" applyFont="1" applyFill="1" applyAlignment="1" applyProtection="1">
      <alignment horizontal="right" vertical="center"/>
      <protection/>
    </xf>
    <xf numFmtId="164" fontId="19" fillId="0" borderId="18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21" fillId="0" borderId="19" xfId="64" applyNumberFormat="1" applyFont="1" applyFill="1" applyBorder="1" applyAlignment="1" applyProtection="1">
      <alignment vertical="center"/>
      <protection/>
    </xf>
    <xf numFmtId="164" fontId="21" fillId="0" borderId="19" xfId="64" applyNumberFormat="1" applyFont="1" applyFill="1" applyBorder="1" applyAlignment="1" applyProtection="1">
      <alignment/>
      <protection/>
    </xf>
    <xf numFmtId="0" fontId="6" fillId="0" borderId="20" xfId="64" applyFont="1" applyFill="1" applyBorder="1" applyAlignment="1" applyProtection="1">
      <alignment horizontal="center" vertical="center" wrapText="1"/>
      <protection/>
    </xf>
    <xf numFmtId="0" fontId="6" fillId="0" borderId="21" xfId="64" applyFont="1" applyFill="1" applyBorder="1" applyAlignment="1" applyProtection="1">
      <alignment horizontal="center" vertical="center" wrapText="1"/>
      <protection/>
    </xf>
    <xf numFmtId="164" fontId="12" fillId="0" borderId="22" xfId="0" applyNumberFormat="1" applyFont="1" applyFill="1" applyBorder="1" applyAlignment="1" applyProtection="1">
      <alignment horizontal="center" vertical="center" wrapText="1"/>
      <protection/>
    </xf>
    <xf numFmtId="164" fontId="13" fillId="0" borderId="23" xfId="0" applyNumberFormat="1" applyFont="1" applyFill="1" applyBorder="1" applyAlignment="1" applyProtection="1">
      <alignment vertical="center" wrapText="1"/>
      <protection locked="0"/>
    </xf>
    <xf numFmtId="164" fontId="12" fillId="0" borderId="17" xfId="0" applyNumberFormat="1" applyFont="1" applyFill="1" applyBorder="1" applyAlignment="1" applyProtection="1">
      <alignment vertical="center" wrapText="1"/>
      <protection/>
    </xf>
    <xf numFmtId="164" fontId="13" fillId="0" borderId="24" xfId="0" applyNumberFormat="1" applyFont="1" applyFill="1" applyBorder="1" applyAlignment="1" applyProtection="1">
      <alignment vertical="center" wrapText="1"/>
      <protection locked="0"/>
    </xf>
    <xf numFmtId="164" fontId="12" fillId="0" borderId="25" xfId="0" applyNumberFormat="1" applyFont="1" applyFill="1" applyBorder="1" applyAlignment="1">
      <alignment horizontal="center" vertical="center"/>
    </xf>
    <xf numFmtId="164" fontId="12" fillId="0" borderId="25" xfId="0" applyNumberFormat="1" applyFont="1" applyFill="1" applyBorder="1" applyAlignment="1">
      <alignment horizontal="center" vertical="center" wrapText="1"/>
    </xf>
    <xf numFmtId="164" fontId="12" fillId="0" borderId="26" xfId="0" applyNumberFormat="1" applyFont="1" applyFill="1" applyBorder="1" applyAlignment="1">
      <alignment horizontal="center" vertical="center"/>
    </xf>
    <xf numFmtId="164" fontId="12" fillId="0" borderId="27" xfId="0" applyNumberFormat="1" applyFont="1" applyFill="1" applyBorder="1" applyAlignment="1">
      <alignment horizontal="center" vertical="center"/>
    </xf>
    <xf numFmtId="164" fontId="12" fillId="0" borderId="27" xfId="0" applyNumberFormat="1" applyFont="1" applyFill="1" applyBorder="1" applyAlignment="1">
      <alignment horizontal="center" vertical="center" wrapText="1"/>
    </xf>
    <xf numFmtId="49" fontId="13" fillId="0" borderId="28" xfId="0" applyNumberFormat="1" applyFont="1" applyFill="1" applyBorder="1" applyAlignment="1">
      <alignment horizontal="left" vertical="center"/>
    </xf>
    <xf numFmtId="3" fontId="13" fillId="0" borderId="29" xfId="0" applyNumberFormat="1" applyFont="1" applyFill="1" applyBorder="1" applyAlignment="1" applyProtection="1">
      <alignment horizontal="right" vertical="center"/>
      <protection locked="0"/>
    </xf>
    <xf numFmtId="164" fontId="12" fillId="0" borderId="30" xfId="0" applyNumberFormat="1" applyFont="1" applyFill="1" applyBorder="1" applyAlignment="1">
      <alignment horizontal="right" vertical="center" wrapText="1"/>
    </xf>
    <xf numFmtId="49" fontId="19" fillId="0" borderId="31" xfId="0" applyNumberFormat="1" applyFont="1" applyFill="1" applyBorder="1" applyAlignment="1" quotePrefix="1">
      <alignment horizontal="left" vertical="center" indent="1"/>
    </xf>
    <xf numFmtId="3" fontId="19" fillId="0" borderId="32" xfId="0" applyNumberFormat="1" applyFont="1" applyFill="1" applyBorder="1" applyAlignment="1" applyProtection="1">
      <alignment horizontal="right" vertical="center"/>
      <protection locked="0"/>
    </xf>
    <xf numFmtId="3" fontId="19" fillId="0" borderId="32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32" xfId="0" applyNumberFormat="1" applyFont="1" applyFill="1" applyBorder="1" applyAlignment="1">
      <alignment horizontal="right" vertical="center" wrapText="1"/>
    </xf>
    <xf numFmtId="49" fontId="13" fillId="0" borderId="31" xfId="0" applyNumberFormat="1" applyFont="1" applyFill="1" applyBorder="1" applyAlignment="1">
      <alignment horizontal="left" vertical="center"/>
    </xf>
    <xf numFmtId="3" fontId="13" fillId="0" borderId="32" xfId="0" applyNumberFormat="1" applyFont="1" applyFill="1" applyBorder="1" applyAlignment="1" applyProtection="1">
      <alignment horizontal="right" vertical="center"/>
      <protection locked="0"/>
    </xf>
    <xf numFmtId="49" fontId="13" fillId="0" borderId="33" xfId="0" applyNumberFormat="1" applyFont="1" applyFill="1" applyBorder="1" applyAlignment="1" applyProtection="1">
      <alignment horizontal="left" vertical="center"/>
      <protection locked="0"/>
    </xf>
    <xf numFmtId="3" fontId="13" fillId="0" borderId="34" xfId="0" applyNumberFormat="1" applyFont="1" applyFill="1" applyBorder="1" applyAlignment="1" applyProtection="1">
      <alignment horizontal="right" vertical="center"/>
      <protection locked="0"/>
    </xf>
    <xf numFmtId="49" fontId="12" fillId="0" borderId="35" xfId="0" applyNumberFormat="1" applyFont="1" applyFill="1" applyBorder="1" applyAlignment="1" applyProtection="1">
      <alignment horizontal="left" vertical="center" indent="1"/>
      <protection locked="0"/>
    </xf>
    <xf numFmtId="164" fontId="12" fillId="0" borderId="25" xfId="0" applyNumberFormat="1" applyFont="1" applyFill="1" applyBorder="1" applyAlignment="1">
      <alignment vertical="center"/>
    </xf>
    <xf numFmtId="4" fontId="13" fillId="0" borderId="25" xfId="0" applyNumberFormat="1" applyFont="1" applyFill="1" applyBorder="1" applyAlignment="1" applyProtection="1">
      <alignment vertical="center" wrapText="1"/>
      <protection locked="0"/>
    </xf>
    <xf numFmtId="49" fontId="12" fillId="0" borderId="36" xfId="0" applyNumberFormat="1" applyFont="1" applyFill="1" applyBorder="1" applyAlignment="1" applyProtection="1">
      <alignment vertical="center"/>
      <protection locked="0"/>
    </xf>
    <xf numFmtId="49" fontId="12" fillId="0" borderId="36" xfId="0" applyNumberFormat="1" applyFont="1" applyFill="1" applyBorder="1" applyAlignment="1" applyProtection="1">
      <alignment horizontal="right" vertical="center"/>
      <protection locked="0"/>
    </xf>
    <xf numFmtId="3" fontId="13" fillId="0" borderId="36" xfId="0" applyNumberFormat="1" applyFont="1" applyFill="1" applyBorder="1" applyAlignment="1" applyProtection="1">
      <alignment horizontal="right" vertical="center" wrapText="1"/>
      <protection locked="0"/>
    </xf>
    <xf numFmtId="49" fontId="12" fillId="0" borderId="19" xfId="0" applyNumberFormat="1" applyFont="1" applyFill="1" applyBorder="1" applyAlignment="1" applyProtection="1">
      <alignment vertical="center"/>
      <protection locked="0"/>
    </xf>
    <xf numFmtId="49" fontId="12" fillId="0" borderId="19" xfId="0" applyNumberFormat="1" applyFont="1" applyFill="1" applyBorder="1" applyAlignment="1" applyProtection="1">
      <alignment horizontal="right" vertical="center"/>
      <protection locked="0"/>
    </xf>
    <xf numFmtId="3" fontId="13" fillId="0" borderId="19" xfId="0" applyNumberFormat="1" applyFont="1" applyFill="1" applyBorder="1" applyAlignment="1" applyProtection="1">
      <alignment horizontal="right" vertical="center" wrapText="1"/>
      <protection locked="0"/>
    </xf>
    <xf numFmtId="49" fontId="13" fillId="0" borderId="37" xfId="0" applyNumberFormat="1" applyFont="1" applyFill="1" applyBorder="1" applyAlignment="1">
      <alignment horizontal="left" vertical="center"/>
    </xf>
    <xf numFmtId="3" fontId="13" fillId="0" borderId="29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29" xfId="0" applyNumberFormat="1" applyFont="1" applyFill="1" applyBorder="1" applyAlignment="1" applyProtection="1">
      <alignment horizontal="right" vertical="center" wrapText="1"/>
      <protection/>
    </xf>
    <xf numFmtId="49" fontId="13" fillId="0" borderId="12" xfId="0" applyNumberFormat="1" applyFont="1" applyFill="1" applyBorder="1" applyAlignment="1">
      <alignment horizontal="left" vertical="center"/>
    </xf>
    <xf numFmtId="3" fontId="13" fillId="0" borderId="32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32" xfId="0" applyNumberFormat="1" applyFont="1" applyFill="1" applyBorder="1" applyAlignment="1" applyProtection="1">
      <alignment horizontal="right" vertical="center" wrapText="1"/>
      <protection/>
    </xf>
    <xf numFmtId="49" fontId="13" fillId="0" borderId="12" xfId="0" applyNumberFormat="1" applyFont="1" applyFill="1" applyBorder="1" applyAlignment="1" applyProtection="1">
      <alignment horizontal="left" vertical="center"/>
      <protection locked="0"/>
    </xf>
    <xf numFmtId="49" fontId="13" fillId="0" borderId="13" xfId="0" applyNumberFormat="1" applyFont="1" applyFill="1" applyBorder="1" applyAlignment="1" applyProtection="1">
      <alignment horizontal="left" vertical="center"/>
      <protection locked="0"/>
    </xf>
    <xf numFmtId="3" fontId="13" fillId="0" borderId="34" xfId="0" applyNumberFormat="1" applyFont="1" applyFill="1" applyBorder="1" applyAlignment="1" applyProtection="1">
      <alignment horizontal="right" vertical="center" wrapText="1"/>
      <protection locked="0"/>
    </xf>
    <xf numFmtId="171" fontId="12" fillId="0" borderId="25" xfId="0" applyNumberFormat="1" applyFont="1" applyFill="1" applyBorder="1" applyAlignment="1">
      <alignment horizontal="left" vertical="center" wrapText="1" indent="1"/>
    </xf>
    <xf numFmtId="171" fontId="28" fillId="0" borderId="0" xfId="0" applyNumberFormat="1" applyFont="1" applyFill="1" applyBorder="1" applyAlignment="1">
      <alignment horizontal="left" vertical="center" wrapText="1"/>
    </xf>
    <xf numFmtId="164" fontId="12" fillId="0" borderId="25" xfId="0" applyNumberFormat="1" applyFont="1" applyFill="1" applyBorder="1" applyAlignment="1">
      <alignment horizontal="center" vertical="center" wrapText="1"/>
    </xf>
    <xf numFmtId="3" fontId="13" fillId="0" borderId="30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38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39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25" xfId="0" applyNumberFormat="1" applyFont="1" applyFill="1" applyBorder="1" applyAlignment="1">
      <alignment horizontal="right" vertical="center" wrapText="1"/>
    </xf>
    <xf numFmtId="4" fontId="12" fillId="0" borderId="30" xfId="0" applyNumberFormat="1" applyFont="1" applyFill="1" applyBorder="1" applyAlignment="1">
      <alignment horizontal="right" vertical="center" wrapText="1"/>
    </xf>
    <xf numFmtId="4" fontId="12" fillId="0" borderId="32" xfId="0" applyNumberFormat="1" applyFont="1" applyFill="1" applyBorder="1" applyAlignment="1">
      <alignment horizontal="right" vertical="center" wrapText="1"/>
    </xf>
    <xf numFmtId="4" fontId="12" fillId="0" borderId="39" xfId="0" applyNumberFormat="1" applyFont="1" applyFill="1" applyBorder="1" applyAlignment="1">
      <alignment horizontal="right" vertical="center" wrapText="1"/>
    </xf>
    <xf numFmtId="0" fontId="6" fillId="0" borderId="40" xfId="0" applyFont="1" applyFill="1" applyBorder="1" applyAlignment="1" applyProtection="1">
      <alignment horizontal="center" vertical="center" wrapText="1"/>
      <protection/>
    </xf>
    <xf numFmtId="164" fontId="13" fillId="0" borderId="41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0" xfId="64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4" xfId="0" applyNumberFormat="1" applyFont="1" applyBorder="1" applyAlignment="1" applyProtection="1">
      <alignment horizontal="right" vertical="center" wrapText="1" indent="1"/>
      <protection/>
    </xf>
    <xf numFmtId="164" fontId="3" fillId="0" borderId="14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15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43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Font="1" applyBorder="1" applyAlignment="1">
      <alignment horizontal="center" vertical="center" wrapText="1"/>
    </xf>
    <xf numFmtId="164" fontId="13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4" xfId="0" applyNumberFormat="1" applyFont="1" applyFill="1" applyBorder="1" applyAlignment="1" applyProtection="1">
      <alignment horizontal="right" vertical="center" wrapText="1" indent="1"/>
      <protection/>
    </xf>
    <xf numFmtId="0" fontId="12" fillId="0" borderId="43" xfId="0" applyFont="1" applyFill="1" applyBorder="1" applyAlignment="1" applyProtection="1">
      <alignment horizontal="center" vertical="center" wrapText="1"/>
      <protection/>
    </xf>
    <xf numFmtId="3" fontId="3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44" xfId="0" applyFont="1" applyFill="1" applyBorder="1" applyAlignment="1" applyProtection="1">
      <alignment horizontal="center" vertical="center" wrapText="1"/>
      <protection/>
    </xf>
    <xf numFmtId="3" fontId="3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25" xfId="0" applyNumberFormat="1" applyFont="1" applyFill="1" applyBorder="1" applyAlignment="1">
      <alignment horizontal="center" vertical="center" wrapText="1"/>
    </xf>
    <xf numFmtId="164" fontId="0" fillId="0" borderId="0" xfId="0" applyNumberFormat="1" applyFill="1" applyAlignment="1" applyProtection="1">
      <alignment horizontal="center" vertical="center" wrapText="1"/>
      <protection locked="0"/>
    </xf>
    <xf numFmtId="164" fontId="0" fillId="0" borderId="0" xfId="0" applyNumberFormat="1" applyFill="1" applyAlignment="1" applyProtection="1">
      <alignment vertical="center" wrapText="1"/>
      <protection locked="0"/>
    </xf>
    <xf numFmtId="164" fontId="4" fillId="0" borderId="0" xfId="0" applyNumberFormat="1" applyFont="1" applyFill="1" applyAlignment="1" applyProtection="1">
      <alignment horizontal="right" vertical="center"/>
      <protection locked="0"/>
    </xf>
    <xf numFmtId="164" fontId="6" fillId="0" borderId="47" xfId="0" applyNumberFormat="1" applyFont="1" applyFill="1" applyBorder="1" applyAlignment="1" applyProtection="1">
      <alignment horizontal="centerContinuous" vertical="center"/>
      <protection/>
    </xf>
    <xf numFmtId="164" fontId="6" fillId="0" borderId="48" xfId="0" applyNumberFormat="1" applyFont="1" applyFill="1" applyBorder="1" applyAlignment="1" applyProtection="1">
      <alignment horizontal="centerContinuous" vertical="center"/>
      <protection/>
    </xf>
    <xf numFmtId="164" fontId="6" fillId="0" borderId="49" xfId="0" applyNumberFormat="1" applyFont="1" applyFill="1" applyBorder="1" applyAlignment="1" applyProtection="1">
      <alignment horizontal="centerContinuous" vertical="center"/>
      <protection/>
    </xf>
    <xf numFmtId="164" fontId="20" fillId="0" borderId="0" xfId="0" applyNumberFormat="1" applyFont="1" applyFill="1" applyAlignment="1">
      <alignment vertical="center"/>
    </xf>
    <xf numFmtId="164" fontId="6" fillId="0" borderId="22" xfId="0" applyNumberFormat="1" applyFont="1" applyFill="1" applyBorder="1" applyAlignment="1" applyProtection="1">
      <alignment horizontal="center" vertical="center"/>
      <protection/>
    </xf>
    <xf numFmtId="164" fontId="6" fillId="0" borderId="50" xfId="0" applyNumberFormat="1" applyFont="1" applyFill="1" applyBorder="1" applyAlignment="1" applyProtection="1">
      <alignment horizontal="center" vertical="center"/>
      <protection/>
    </xf>
    <xf numFmtId="164" fontId="6" fillId="0" borderId="21" xfId="0" applyNumberFormat="1" applyFont="1" applyFill="1" applyBorder="1" applyAlignment="1" applyProtection="1">
      <alignment horizontal="center" vertical="center" wrapText="1"/>
      <protection/>
    </xf>
    <xf numFmtId="164" fontId="20" fillId="0" borderId="0" xfId="0" applyNumberFormat="1" applyFont="1" applyFill="1" applyAlignment="1">
      <alignment horizontal="center" vertical="center"/>
    </xf>
    <xf numFmtId="164" fontId="12" fillId="0" borderId="14" xfId="0" applyNumberFormat="1" applyFont="1" applyFill="1" applyBorder="1" applyAlignment="1" applyProtection="1">
      <alignment horizontal="center" vertical="center" wrapText="1"/>
      <protection/>
    </xf>
    <xf numFmtId="164" fontId="12" fillId="0" borderId="0" xfId="0" applyNumberFormat="1" applyFont="1" applyFill="1" applyAlignment="1">
      <alignment horizontal="center" vertical="center" wrapText="1"/>
    </xf>
    <xf numFmtId="164" fontId="12" fillId="0" borderId="51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41" xfId="0" applyNumberFormat="1" applyFont="1" applyFill="1" applyBorder="1" applyAlignment="1" applyProtection="1">
      <alignment horizontal="left" vertical="center" wrapText="1" indent="1"/>
      <protection/>
    </xf>
    <xf numFmtId="1" fontId="3" fillId="24" borderId="41" xfId="0" applyNumberFormat="1" applyFont="1" applyFill="1" applyBorder="1" applyAlignment="1" applyProtection="1">
      <alignment horizontal="center" vertical="center" wrapText="1"/>
      <protection/>
    </xf>
    <xf numFmtId="164" fontId="12" fillId="0" borderId="41" xfId="0" applyNumberFormat="1" applyFont="1" applyFill="1" applyBorder="1" applyAlignment="1" applyProtection="1">
      <alignment vertical="center" wrapText="1"/>
      <protection/>
    </xf>
    <xf numFmtId="164" fontId="12" fillId="0" borderId="47" xfId="0" applyNumberFormat="1" applyFont="1" applyFill="1" applyBorder="1" applyAlignment="1" applyProtection="1">
      <alignment vertical="center" wrapText="1"/>
      <protection/>
    </xf>
    <xf numFmtId="164" fontId="12" fillId="0" borderId="30" xfId="0" applyNumberFormat="1" applyFont="1" applyFill="1" applyBorder="1" applyAlignment="1" applyProtection="1">
      <alignment vertical="center" wrapText="1"/>
      <protection/>
    </xf>
    <xf numFmtId="164" fontId="12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32" xfId="0" applyNumberFormat="1" applyFont="1" applyFill="1" applyBorder="1" applyAlignment="1" applyProtection="1">
      <alignment vertical="center" wrapText="1"/>
      <protection/>
    </xf>
    <xf numFmtId="164" fontId="12" fillId="0" borderId="10" xfId="0" applyNumberFormat="1" applyFont="1" applyFill="1" applyBorder="1" applyAlignment="1" applyProtection="1">
      <alignment horizontal="left" vertical="center" wrapText="1" indent="1"/>
      <protection/>
    </xf>
    <xf numFmtId="1" fontId="3" fillId="24" borderId="10" xfId="0" applyNumberFormat="1" applyFont="1" applyFill="1" applyBorder="1" applyAlignment="1" applyProtection="1">
      <alignment horizontal="center" vertical="center" wrapText="1"/>
      <protection/>
    </xf>
    <xf numFmtId="164" fontId="12" fillId="0" borderId="10" xfId="0" applyNumberFormat="1" applyFont="1" applyFill="1" applyBorder="1" applyAlignment="1" applyProtection="1">
      <alignment vertical="center" wrapText="1"/>
      <protection/>
    </xf>
    <xf numFmtId="164" fontId="12" fillId="0" borderId="23" xfId="0" applyNumberFormat="1" applyFont="1" applyFill="1" applyBorder="1" applyAlignment="1" applyProtection="1">
      <alignment vertical="center" wrapText="1"/>
      <protection/>
    </xf>
    <xf numFmtId="164" fontId="12" fillId="0" borderId="32" xfId="0" applyNumberFormat="1" applyFont="1" applyFill="1" applyBorder="1" applyAlignment="1" applyProtection="1">
      <alignment vertical="center" wrapText="1"/>
      <protection/>
    </xf>
    <xf numFmtId="164" fontId="12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52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16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14" xfId="0" applyNumberFormat="1" applyFont="1" applyFill="1" applyBorder="1" applyAlignment="1" applyProtection="1">
      <alignment horizontal="left" vertical="center" wrapText="1" indent="1"/>
      <protection/>
    </xf>
    <xf numFmtId="1" fontId="13" fillId="24" borderId="53" xfId="0" applyNumberFormat="1" applyFont="1" applyFill="1" applyBorder="1" applyAlignment="1" applyProtection="1">
      <alignment vertical="center" wrapText="1"/>
      <protection/>
    </xf>
    <xf numFmtId="164" fontId="12" fillId="0" borderId="14" xfId="0" applyNumberFormat="1" applyFont="1" applyFill="1" applyBorder="1" applyAlignment="1" applyProtection="1">
      <alignment vertical="center" wrapText="1"/>
      <protection/>
    </xf>
    <xf numFmtId="164" fontId="12" fillId="0" borderId="53" xfId="0" applyNumberFormat="1" applyFont="1" applyFill="1" applyBorder="1" applyAlignment="1" applyProtection="1">
      <alignment vertical="center" wrapText="1"/>
      <protection/>
    </xf>
    <xf numFmtId="164" fontId="12" fillId="0" borderId="25" xfId="0" applyNumberFormat="1" applyFont="1" applyFill="1" applyBorder="1" applyAlignment="1" applyProtection="1">
      <alignment vertical="center" wrapText="1"/>
      <protection/>
    </xf>
    <xf numFmtId="164" fontId="8" fillId="0" borderId="0" xfId="0" applyNumberFormat="1" applyFon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right" vertical="center"/>
    </xf>
    <xf numFmtId="164" fontId="6" fillId="0" borderId="50" xfId="0" applyNumberFormat="1" applyFont="1" applyFill="1" applyBorder="1" applyAlignment="1">
      <alignment horizontal="center" vertical="center"/>
    </xf>
    <xf numFmtId="164" fontId="6" fillId="0" borderId="20" xfId="0" applyNumberFormat="1" applyFont="1" applyFill="1" applyBorder="1" applyAlignment="1">
      <alignment horizontal="center" vertical="center"/>
    </xf>
    <xf numFmtId="164" fontId="6" fillId="0" borderId="35" xfId="0" applyNumberFormat="1" applyFont="1" applyFill="1" applyBorder="1" applyAlignment="1">
      <alignment horizontal="center" vertical="center" wrapText="1"/>
    </xf>
    <xf numFmtId="164" fontId="6" fillId="0" borderId="53" xfId="0" applyNumberFormat="1" applyFont="1" applyFill="1" applyBorder="1" applyAlignment="1">
      <alignment horizontal="center" vertical="center" wrapText="1"/>
    </xf>
    <xf numFmtId="164" fontId="6" fillId="0" borderId="15" xfId="0" applyNumberFormat="1" applyFont="1" applyFill="1" applyBorder="1" applyAlignment="1">
      <alignment horizontal="center" vertical="center" wrapText="1"/>
    </xf>
    <xf numFmtId="164" fontId="20" fillId="0" borderId="0" xfId="0" applyNumberFormat="1" applyFont="1" applyFill="1" applyAlignment="1">
      <alignment horizontal="center" vertical="center" wrapText="1"/>
    </xf>
    <xf numFmtId="164" fontId="12" fillId="0" borderId="16" xfId="0" applyNumberFormat="1" applyFont="1" applyFill="1" applyBorder="1" applyAlignment="1">
      <alignment horizontal="right" vertical="center" wrapText="1" indent="1"/>
    </xf>
    <xf numFmtId="164" fontId="12" fillId="0" borderId="25" xfId="0" applyNumberFormat="1" applyFont="1" applyFill="1" applyBorder="1" applyAlignment="1">
      <alignment horizontal="left" vertical="center" wrapText="1" indent="1"/>
    </xf>
    <xf numFmtId="164" fontId="0" fillId="24" borderId="25" xfId="0" applyNumberFormat="1" applyFont="1" applyFill="1" applyBorder="1" applyAlignment="1">
      <alignment horizontal="left" vertical="center" wrapText="1" indent="2"/>
    </xf>
    <xf numFmtId="164" fontId="0" fillId="24" borderId="44" xfId="0" applyNumberFormat="1" applyFont="1" applyFill="1" applyBorder="1" applyAlignment="1">
      <alignment horizontal="left" vertical="center" wrapText="1" indent="2"/>
    </xf>
    <xf numFmtId="164" fontId="12" fillId="0" borderId="16" xfId="0" applyNumberFormat="1" applyFont="1" applyFill="1" applyBorder="1" applyAlignment="1">
      <alignment vertical="center" wrapText="1"/>
    </xf>
    <xf numFmtId="164" fontId="12" fillId="0" borderId="14" xfId="0" applyNumberFormat="1" applyFont="1" applyFill="1" applyBorder="1" applyAlignment="1">
      <alignment vertical="center" wrapText="1"/>
    </xf>
    <xf numFmtId="164" fontId="12" fillId="0" borderId="15" xfId="0" applyNumberFormat="1" applyFont="1" applyFill="1" applyBorder="1" applyAlignment="1">
      <alignment vertical="center" wrapText="1"/>
    </xf>
    <xf numFmtId="164" fontId="12" fillId="0" borderId="12" xfId="0" applyNumberFormat="1" applyFont="1" applyFill="1" applyBorder="1" applyAlignment="1">
      <alignment horizontal="right" vertical="center" wrapText="1" indent="1"/>
    </xf>
    <xf numFmtId="164" fontId="13" fillId="0" borderId="32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32" xfId="0" applyNumberFormat="1" applyFont="1" applyFill="1" applyBorder="1" applyAlignment="1" applyProtection="1">
      <alignment horizontal="right" vertical="center" wrapText="1" indent="2"/>
      <protection locked="0"/>
    </xf>
    <xf numFmtId="165" fontId="0" fillId="0" borderId="10" xfId="0" applyNumberFormat="1" applyFont="1" applyFill="1" applyBorder="1" applyAlignment="1" applyProtection="1">
      <alignment horizontal="right" vertical="center" wrapText="1" indent="2"/>
      <protection locked="0"/>
    </xf>
    <xf numFmtId="164" fontId="13" fillId="0" borderId="12" xfId="0" applyNumberFormat="1" applyFont="1" applyFill="1" applyBorder="1" applyAlignment="1" applyProtection="1">
      <alignment vertical="center" wrapText="1"/>
      <protection locked="0"/>
    </xf>
    <xf numFmtId="164" fontId="13" fillId="0" borderId="17" xfId="0" applyNumberFormat="1" applyFont="1" applyFill="1" applyBorder="1" applyAlignment="1" applyProtection="1">
      <alignment vertical="center" wrapText="1"/>
      <protection locked="0"/>
    </xf>
    <xf numFmtId="164" fontId="0" fillId="24" borderId="25" xfId="0" applyNumberFormat="1" applyFont="1" applyFill="1" applyBorder="1" applyAlignment="1">
      <alignment horizontal="right" vertical="center" wrapText="1" indent="2"/>
    </xf>
    <xf numFmtId="164" fontId="0" fillId="24" borderId="44" xfId="0" applyNumberFormat="1" applyFont="1" applyFill="1" applyBorder="1" applyAlignment="1">
      <alignment horizontal="right" vertical="center" wrapText="1" indent="2"/>
    </xf>
    <xf numFmtId="0" fontId="6" fillId="0" borderId="14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 applyProtection="1">
      <alignment vertical="center" wrapText="1"/>
      <protection locked="0"/>
    </xf>
    <xf numFmtId="164" fontId="13" fillId="0" borderId="23" xfId="0" applyNumberFormat="1" applyFont="1" applyFill="1" applyBorder="1" applyAlignment="1" applyProtection="1">
      <alignment vertical="center"/>
      <protection locked="0"/>
    </xf>
    <xf numFmtId="164" fontId="12" fillId="0" borderId="23" xfId="0" applyNumberFormat="1" applyFont="1" applyFill="1" applyBorder="1" applyAlignment="1" applyProtection="1">
      <alignment vertical="center"/>
      <protection/>
    </xf>
    <xf numFmtId="164" fontId="13" fillId="0" borderId="24" xfId="0" applyNumberFormat="1" applyFont="1" applyFill="1" applyBorder="1" applyAlignment="1" applyProtection="1">
      <alignment vertical="center"/>
      <protection locked="0"/>
    </xf>
    <xf numFmtId="0" fontId="13" fillId="0" borderId="54" xfId="0" applyFont="1" applyFill="1" applyBorder="1" applyAlignment="1" applyProtection="1">
      <alignment horizontal="center" vertical="center"/>
      <protection/>
    </xf>
    <xf numFmtId="0" fontId="13" fillId="0" borderId="20" xfId="0" applyFont="1" applyFill="1" applyBorder="1" applyAlignment="1" applyProtection="1">
      <alignment vertical="center" wrapText="1"/>
      <protection/>
    </xf>
    <xf numFmtId="0" fontId="13" fillId="0" borderId="20" xfId="0" applyFont="1" applyFill="1" applyBorder="1" applyAlignment="1" applyProtection="1">
      <alignment vertical="center" wrapText="1"/>
      <protection locked="0"/>
    </xf>
    <xf numFmtId="164" fontId="13" fillId="0" borderId="20" xfId="0" applyNumberFormat="1" applyFont="1" applyFill="1" applyBorder="1" applyAlignment="1" applyProtection="1">
      <alignment vertical="center"/>
      <protection locked="0"/>
    </xf>
    <xf numFmtId="164" fontId="13" fillId="0" borderId="50" xfId="0" applyNumberFormat="1" applyFont="1" applyFill="1" applyBorder="1" applyAlignment="1" applyProtection="1">
      <alignment vertical="center"/>
      <protection locked="0"/>
    </xf>
    <xf numFmtId="164" fontId="12" fillId="0" borderId="53" xfId="0" applyNumberFormat="1" applyFont="1" applyFill="1" applyBorder="1" applyAlignment="1" applyProtection="1">
      <alignment vertical="center"/>
      <protection/>
    </xf>
    <xf numFmtId="164" fontId="12" fillId="0" borderId="21" xfId="0" applyNumberFormat="1" applyFont="1" applyFill="1" applyBorder="1" applyAlignment="1" applyProtection="1">
      <alignment vertical="center"/>
      <protection/>
    </xf>
    <xf numFmtId="164" fontId="6" fillId="0" borderId="14" xfId="0" applyNumberFormat="1" applyFont="1" applyFill="1" applyBorder="1" applyAlignment="1" applyProtection="1">
      <alignment vertical="center"/>
      <protection/>
    </xf>
    <xf numFmtId="0" fontId="6" fillId="0" borderId="16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13" fillId="0" borderId="37" xfId="0" applyFont="1" applyFill="1" applyBorder="1" applyAlignment="1" applyProtection="1">
      <alignment horizontal="right" vertical="center" wrapText="1" indent="1"/>
      <protection/>
    </xf>
    <xf numFmtId="0" fontId="17" fillId="0" borderId="55" xfId="0" applyFont="1" applyFill="1" applyBorder="1" applyAlignment="1" applyProtection="1">
      <alignment horizontal="left" vertical="center" wrapText="1" indent="1"/>
      <protection locked="0"/>
    </xf>
    <xf numFmtId="164" fontId="13" fillId="0" borderId="42" xfId="0" applyNumberFormat="1" applyFont="1" applyFill="1" applyBorder="1" applyAlignment="1" applyProtection="1">
      <alignment horizontal="right" vertical="center" wrapText="1" indent="2"/>
      <protection locked="0"/>
    </xf>
    <xf numFmtId="164" fontId="13" fillId="0" borderId="56" xfId="0" applyNumberFormat="1" applyFont="1" applyFill="1" applyBorder="1" applyAlignment="1" applyProtection="1">
      <alignment horizontal="right" vertical="center" wrapText="1" indent="2"/>
      <protection locked="0"/>
    </xf>
    <xf numFmtId="0" fontId="13" fillId="0" borderId="12" xfId="0" applyFont="1" applyFill="1" applyBorder="1" applyAlignment="1" applyProtection="1">
      <alignment horizontal="right" vertical="center" wrapText="1" indent="1"/>
      <protection/>
    </xf>
    <xf numFmtId="0" fontId="17" fillId="0" borderId="57" xfId="0" applyFont="1" applyFill="1" applyBorder="1" applyAlignment="1" applyProtection="1">
      <alignment horizontal="left" vertical="center" wrapText="1" indent="1"/>
      <protection locked="0"/>
    </xf>
    <xf numFmtId="164" fontId="13" fillId="0" borderId="10" xfId="0" applyNumberFormat="1" applyFont="1" applyFill="1" applyBorder="1" applyAlignment="1" applyProtection="1">
      <alignment horizontal="right" vertical="center" wrapText="1" indent="2"/>
      <protection locked="0"/>
    </xf>
    <xf numFmtId="164" fontId="13" fillId="0" borderId="17" xfId="0" applyNumberFormat="1" applyFont="1" applyFill="1" applyBorder="1" applyAlignment="1" applyProtection="1">
      <alignment horizontal="right" vertical="center" wrapText="1" indent="2"/>
      <protection locked="0"/>
    </xf>
    <xf numFmtId="0" fontId="13" fillId="0" borderId="12" xfId="0" applyFont="1" applyFill="1" applyBorder="1" applyAlignment="1">
      <alignment horizontal="right" vertical="center" wrapText="1" indent="1"/>
    </xf>
    <xf numFmtId="0" fontId="17" fillId="0" borderId="57" xfId="0" applyFont="1" applyFill="1" applyBorder="1" applyAlignment="1" applyProtection="1">
      <alignment horizontal="left" vertical="center" wrapText="1" indent="8"/>
      <protection locked="0"/>
    </xf>
    <xf numFmtId="0" fontId="13" fillId="0" borderId="54" xfId="0" applyFont="1" applyFill="1" applyBorder="1" applyAlignment="1">
      <alignment horizontal="right" vertical="center" wrapText="1" indent="1"/>
    </xf>
    <xf numFmtId="164" fontId="13" fillId="0" borderId="20" xfId="0" applyNumberFormat="1" applyFont="1" applyFill="1" applyBorder="1" applyAlignment="1" applyProtection="1">
      <alignment horizontal="right" vertical="center" wrapText="1" indent="2"/>
      <protection locked="0"/>
    </xf>
    <xf numFmtId="164" fontId="13" fillId="0" borderId="21" xfId="0" applyNumberFormat="1" applyFont="1" applyFill="1" applyBorder="1" applyAlignment="1" applyProtection="1">
      <alignment horizontal="right" vertical="center" wrapText="1" indent="2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0" fontId="6" fillId="0" borderId="58" xfId="0" applyFont="1" applyFill="1" applyBorder="1" applyAlignment="1">
      <alignment horizontal="center" vertical="center" wrapText="1"/>
    </xf>
    <xf numFmtId="0" fontId="6" fillId="0" borderId="59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 wrapText="1"/>
    </xf>
    <xf numFmtId="0" fontId="6" fillId="0" borderId="60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right" vertical="center" indent="1"/>
    </xf>
    <xf numFmtId="0" fontId="13" fillId="0" borderId="10" xfId="0" applyFont="1" applyFill="1" applyBorder="1" applyAlignment="1" applyProtection="1">
      <alignment horizontal="left" vertical="center" indent="1"/>
      <protection locked="0"/>
    </xf>
    <xf numFmtId="3" fontId="13" fillId="0" borderId="23" xfId="0" applyNumberFormat="1" applyFont="1" applyFill="1" applyBorder="1" applyAlignment="1" applyProtection="1">
      <alignment horizontal="right" vertical="center"/>
      <protection locked="0"/>
    </xf>
    <xf numFmtId="3" fontId="13" fillId="0" borderId="17" xfId="0" applyNumberFormat="1" applyFont="1" applyFill="1" applyBorder="1" applyAlignment="1" applyProtection="1">
      <alignment horizontal="right" vertical="center"/>
      <protection locked="0"/>
    </xf>
    <xf numFmtId="0" fontId="13" fillId="0" borderId="13" xfId="0" applyFont="1" applyFill="1" applyBorder="1" applyAlignment="1">
      <alignment horizontal="right" vertical="center" indent="1"/>
    </xf>
    <xf numFmtId="0" fontId="13" fillId="0" borderId="11" xfId="0" applyFont="1" applyFill="1" applyBorder="1" applyAlignment="1" applyProtection="1">
      <alignment horizontal="left" vertical="center" indent="1"/>
      <protection locked="0"/>
    </xf>
    <xf numFmtId="3" fontId="13" fillId="0" borderId="24" xfId="0" applyNumberFormat="1" applyFont="1" applyFill="1" applyBorder="1" applyAlignment="1" applyProtection="1">
      <alignment horizontal="right" vertical="center"/>
      <protection locked="0"/>
    </xf>
    <xf numFmtId="3" fontId="13" fillId="0" borderId="61" xfId="0" applyNumberFormat="1" applyFont="1" applyFill="1" applyBorder="1" applyAlignment="1" applyProtection="1">
      <alignment horizontal="right" vertical="center"/>
      <protection locked="0"/>
    </xf>
    <xf numFmtId="0" fontId="0" fillId="0" borderId="14" xfId="0" applyFill="1" applyBorder="1" applyAlignment="1">
      <alignment vertical="center"/>
    </xf>
    <xf numFmtId="164" fontId="12" fillId="0" borderId="14" xfId="0" applyNumberFormat="1" applyFont="1" applyFill="1" applyBorder="1" applyAlignment="1">
      <alignment vertical="center" wrapText="1"/>
    </xf>
    <xf numFmtId="164" fontId="12" fillId="0" borderId="15" xfId="0" applyNumberFormat="1" applyFont="1" applyFill="1" applyBorder="1" applyAlignment="1">
      <alignment vertical="center" wrapText="1"/>
    </xf>
    <xf numFmtId="0" fontId="29" fillId="0" borderId="0" xfId="66" applyFill="1">
      <alignment/>
      <protection/>
    </xf>
    <xf numFmtId="172" fontId="17" fillId="0" borderId="10" xfId="66" applyNumberFormat="1" applyFont="1" applyFill="1" applyBorder="1" applyAlignment="1" applyProtection="1">
      <alignment horizontal="right" vertical="center" wrapText="1"/>
      <protection locked="0"/>
    </xf>
    <xf numFmtId="172" fontId="17" fillId="0" borderId="17" xfId="66" applyNumberFormat="1" applyFont="1" applyFill="1" applyBorder="1" applyAlignment="1" applyProtection="1">
      <alignment horizontal="right" vertical="center" wrapText="1"/>
      <protection locked="0"/>
    </xf>
    <xf numFmtId="172" fontId="28" fillId="0" borderId="10" xfId="66" applyNumberFormat="1" applyFont="1" applyFill="1" applyBorder="1" applyAlignment="1" applyProtection="1">
      <alignment horizontal="right" vertical="center" wrapText="1"/>
      <protection locked="0"/>
    </xf>
    <xf numFmtId="0" fontId="17" fillId="0" borderId="0" xfId="66" applyFont="1" applyFill="1">
      <alignment/>
      <protection/>
    </xf>
    <xf numFmtId="0" fontId="29" fillId="0" borderId="0" xfId="66" applyFont="1" applyFill="1">
      <alignment/>
      <protection/>
    </xf>
    <xf numFmtId="3" fontId="29" fillId="0" borderId="0" xfId="66" applyNumberFormat="1" applyFont="1" applyFill="1" applyAlignment="1">
      <alignment horizontal="center"/>
      <protection/>
    </xf>
    <xf numFmtId="0" fontId="0" fillId="0" borderId="0" xfId="65" applyFill="1" applyAlignment="1" applyProtection="1">
      <alignment vertical="center" wrapText="1"/>
      <protection/>
    </xf>
    <xf numFmtId="0" fontId="0" fillId="0" borderId="0" xfId="65" applyFill="1" applyAlignment="1" applyProtection="1">
      <alignment horizontal="center" vertical="center"/>
      <protection/>
    </xf>
    <xf numFmtId="49" fontId="12" fillId="0" borderId="54" xfId="65" applyNumberFormat="1" applyFont="1" applyFill="1" applyBorder="1" applyAlignment="1" applyProtection="1">
      <alignment horizontal="center" vertical="center" wrapText="1"/>
      <protection/>
    </xf>
    <xf numFmtId="49" fontId="12" fillId="0" borderId="20" xfId="65" applyNumberFormat="1" applyFont="1" applyFill="1" applyBorder="1" applyAlignment="1" applyProtection="1">
      <alignment horizontal="center" vertical="center"/>
      <protection/>
    </xf>
    <xf numFmtId="49" fontId="12" fillId="0" borderId="21" xfId="65" applyNumberFormat="1" applyFont="1" applyFill="1" applyBorder="1" applyAlignment="1" applyProtection="1">
      <alignment horizontal="center" vertical="center"/>
      <protection/>
    </xf>
    <xf numFmtId="49" fontId="0" fillId="0" borderId="0" xfId="65" applyNumberFormat="1" applyFont="1" applyFill="1" applyAlignment="1" applyProtection="1">
      <alignment horizontal="center" vertical="center"/>
      <protection/>
    </xf>
    <xf numFmtId="173" fontId="13" fillId="0" borderId="42" xfId="65" applyNumberFormat="1" applyFont="1" applyFill="1" applyBorder="1" applyAlignment="1" applyProtection="1">
      <alignment horizontal="center" vertical="center"/>
      <protection/>
    </xf>
    <xf numFmtId="174" fontId="13" fillId="0" borderId="56" xfId="65" applyNumberFormat="1" applyFont="1" applyFill="1" applyBorder="1" applyAlignment="1" applyProtection="1">
      <alignment vertical="center"/>
      <protection locked="0"/>
    </xf>
    <xf numFmtId="173" fontId="13" fillId="0" borderId="10" xfId="65" applyNumberFormat="1" applyFont="1" applyFill="1" applyBorder="1" applyAlignment="1" applyProtection="1">
      <alignment horizontal="center" vertical="center"/>
      <protection/>
    </xf>
    <xf numFmtId="174" fontId="13" fillId="0" borderId="17" xfId="65" applyNumberFormat="1" applyFont="1" applyFill="1" applyBorder="1" applyAlignment="1" applyProtection="1">
      <alignment vertical="center"/>
      <protection locked="0"/>
    </xf>
    <xf numFmtId="174" fontId="12" fillId="0" borderId="17" xfId="65" applyNumberFormat="1" applyFont="1" applyFill="1" applyBorder="1" applyAlignment="1" applyProtection="1">
      <alignment vertical="center"/>
      <protection/>
    </xf>
    <xf numFmtId="0" fontId="12" fillId="0" borderId="54" xfId="65" applyFont="1" applyFill="1" applyBorder="1" applyAlignment="1" applyProtection="1">
      <alignment horizontal="left" vertical="center" wrapText="1"/>
      <protection/>
    </xf>
    <xf numFmtId="173" fontId="13" fillId="0" borderId="20" xfId="65" applyNumberFormat="1" applyFont="1" applyFill="1" applyBorder="1" applyAlignment="1" applyProtection="1">
      <alignment horizontal="center" vertical="center"/>
      <protection/>
    </xf>
    <xf numFmtId="174" fontId="12" fillId="0" borderId="21" xfId="65" applyNumberFormat="1" applyFont="1" applyFill="1" applyBorder="1" applyAlignment="1" applyProtection="1">
      <alignment vertical="center"/>
      <protection/>
    </xf>
    <xf numFmtId="0" fontId="29" fillId="0" borderId="0" xfId="66" applyFont="1" applyFill="1" applyAlignment="1">
      <alignment/>
      <protection/>
    </xf>
    <xf numFmtId="0" fontId="11" fillId="0" borderId="0" xfId="65" applyFont="1" applyFill="1" applyAlignment="1" applyProtection="1">
      <alignment horizontal="center" vertical="center"/>
      <protection/>
    </xf>
    <xf numFmtId="0" fontId="16" fillId="0" borderId="16" xfId="66" applyFont="1" applyFill="1" applyBorder="1" applyAlignment="1">
      <alignment horizontal="center" vertical="center"/>
      <protection/>
    </xf>
    <xf numFmtId="0" fontId="16" fillId="0" borderId="14" xfId="66" applyFont="1" applyFill="1" applyBorder="1" applyAlignment="1">
      <alignment horizontal="center" vertical="center" wrapText="1"/>
      <protection/>
    </xf>
    <xf numFmtId="0" fontId="16" fillId="0" borderId="15" xfId="66" applyFont="1" applyFill="1" applyBorder="1" applyAlignment="1">
      <alignment horizontal="center" vertical="center" wrapText="1"/>
      <protection/>
    </xf>
    <xf numFmtId="0" fontId="17" fillId="0" borderId="37" xfId="66" applyFont="1" applyFill="1" applyBorder="1" applyAlignment="1" applyProtection="1">
      <alignment horizontal="left" indent="1"/>
      <protection locked="0"/>
    </xf>
    <xf numFmtId="0" fontId="17" fillId="0" borderId="42" xfId="66" applyFont="1" applyFill="1" applyBorder="1" applyAlignment="1">
      <alignment horizontal="right" indent="1"/>
      <protection/>
    </xf>
    <xf numFmtId="3" fontId="17" fillId="0" borderId="42" xfId="66" applyNumberFormat="1" applyFont="1" applyFill="1" applyBorder="1" applyProtection="1">
      <alignment/>
      <protection locked="0"/>
    </xf>
    <xf numFmtId="3" fontId="17" fillId="0" borderId="56" xfId="66" applyNumberFormat="1" applyFont="1" applyFill="1" applyBorder="1" applyProtection="1">
      <alignment/>
      <protection locked="0"/>
    </xf>
    <xf numFmtId="0" fontId="17" fillId="0" borderId="12" xfId="66" applyFont="1" applyFill="1" applyBorder="1" applyAlignment="1" applyProtection="1">
      <alignment horizontal="left" indent="1"/>
      <protection locked="0"/>
    </xf>
    <xf numFmtId="0" fontId="17" fillId="0" borderId="10" xfId="66" applyFont="1" applyFill="1" applyBorder="1" applyAlignment="1">
      <alignment horizontal="right" indent="1"/>
      <protection/>
    </xf>
    <xf numFmtId="3" fontId="17" fillId="0" borderId="10" xfId="66" applyNumberFormat="1" applyFont="1" applyFill="1" applyBorder="1" applyProtection="1">
      <alignment/>
      <protection locked="0"/>
    </xf>
    <xf numFmtId="3" fontId="17" fillId="0" borderId="17" xfId="66" applyNumberFormat="1" applyFont="1" applyFill="1" applyBorder="1" applyProtection="1">
      <alignment/>
      <protection locked="0"/>
    </xf>
    <xf numFmtId="0" fontId="17" fillId="0" borderId="12" xfId="66" applyFont="1" applyFill="1" applyBorder="1" applyProtection="1">
      <alignment/>
      <protection locked="0"/>
    </xf>
    <xf numFmtId="0" fontId="17" fillId="0" borderId="13" xfId="66" applyFont="1" applyFill="1" applyBorder="1" applyProtection="1">
      <alignment/>
      <protection locked="0"/>
    </xf>
    <xf numFmtId="0" fontId="17" fillId="0" borderId="11" xfId="66" applyFont="1" applyFill="1" applyBorder="1" applyAlignment="1">
      <alignment horizontal="right" indent="1"/>
      <protection/>
    </xf>
    <xf numFmtId="3" fontId="17" fillId="0" borderId="11" xfId="66" applyNumberFormat="1" applyFont="1" applyFill="1" applyBorder="1" applyProtection="1">
      <alignment/>
      <protection locked="0"/>
    </xf>
    <xf numFmtId="3" fontId="17" fillId="0" borderId="61" xfId="66" applyNumberFormat="1" applyFont="1" applyFill="1" applyBorder="1" applyProtection="1">
      <alignment/>
      <protection locked="0"/>
    </xf>
    <xf numFmtId="3" fontId="17" fillId="0" borderId="62" xfId="66" applyNumberFormat="1" applyFont="1" applyFill="1" applyBorder="1">
      <alignment/>
      <protection/>
    </xf>
    <xf numFmtId="0" fontId="34" fillId="0" borderId="0" xfId="66" applyFont="1" applyFill="1">
      <alignment/>
      <protection/>
    </xf>
    <xf numFmtId="0" fontId="35" fillId="0" borderId="16" xfId="66" applyFont="1" applyFill="1" applyBorder="1" applyAlignment="1">
      <alignment horizontal="center" vertical="center"/>
      <protection/>
    </xf>
    <xf numFmtId="0" fontId="35" fillId="0" borderId="14" xfId="66" applyFont="1" applyFill="1" applyBorder="1" applyAlignment="1">
      <alignment horizontal="center" vertical="center" wrapText="1"/>
      <protection/>
    </xf>
    <xf numFmtId="0" fontId="35" fillId="0" borderId="15" xfId="66" applyFont="1" applyFill="1" applyBorder="1" applyAlignment="1">
      <alignment horizontal="center" vertical="center" wrapText="1"/>
      <protection/>
    </xf>
    <xf numFmtId="0" fontId="17" fillId="0" borderId="54" xfId="66" applyFont="1" applyFill="1" applyBorder="1" applyAlignment="1" applyProtection="1">
      <alignment horizontal="left" indent="1"/>
      <protection locked="0"/>
    </xf>
    <xf numFmtId="0" fontId="17" fillId="0" borderId="20" xfId="66" applyFont="1" applyFill="1" applyBorder="1" applyAlignment="1">
      <alignment horizontal="right" indent="1"/>
      <protection/>
    </xf>
    <xf numFmtId="3" fontId="17" fillId="0" borderId="20" xfId="66" applyNumberFormat="1" applyFont="1" applyFill="1" applyBorder="1" applyProtection="1">
      <alignment/>
      <protection locked="0"/>
    </xf>
    <xf numFmtId="3" fontId="17" fillId="0" borderId="21" xfId="66" applyNumberFormat="1" applyFont="1" applyFill="1" applyBorder="1" applyProtection="1">
      <alignment/>
      <protection locked="0"/>
    </xf>
    <xf numFmtId="0" fontId="34" fillId="0" borderId="0" xfId="0" applyFont="1" applyFill="1" applyAlignment="1">
      <alignment/>
    </xf>
    <xf numFmtId="0" fontId="36" fillId="0" borderId="0" xfId="0" applyFont="1" applyFill="1" applyAlignment="1">
      <alignment horizontal="right"/>
    </xf>
    <xf numFmtId="0" fontId="20" fillId="0" borderId="0" xfId="0" applyFont="1" applyFill="1" applyAlignment="1">
      <alignment horizontal="center"/>
    </xf>
    <xf numFmtId="0" fontId="14" fillId="0" borderId="0" xfId="0" applyFont="1" applyFill="1" applyAlignment="1">
      <alignment horizontal="right"/>
    </xf>
    <xf numFmtId="0" fontId="3" fillId="0" borderId="16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37" xfId="0" applyFill="1" applyBorder="1" applyAlignment="1">
      <alignment horizontal="center" vertical="center"/>
    </xf>
    <xf numFmtId="0" fontId="0" fillId="0" borderId="42" xfId="0" applyFill="1" applyBorder="1" applyAlignment="1" applyProtection="1">
      <alignment horizontal="left" vertical="center" wrapText="1" indent="1"/>
      <protection locked="0"/>
    </xf>
    <xf numFmtId="175" fontId="6" fillId="0" borderId="56" xfId="0" applyNumberFormat="1" applyFont="1" applyFill="1" applyBorder="1" applyAlignment="1" applyProtection="1">
      <alignment horizontal="right" vertical="center"/>
      <protection/>
    </xf>
    <xf numFmtId="0" fontId="0" fillId="0" borderId="12" xfId="0" applyFill="1" applyBorder="1" applyAlignment="1">
      <alignment horizontal="center" vertical="center"/>
    </xf>
    <xf numFmtId="0" fontId="37" fillId="0" borderId="10" xfId="0" applyFont="1" applyFill="1" applyBorder="1" applyAlignment="1">
      <alignment horizontal="left" vertical="center" indent="5"/>
    </xf>
    <xf numFmtId="175" fontId="11" fillId="0" borderId="17" xfId="0" applyNumberFormat="1" applyFont="1" applyFill="1" applyBorder="1" applyAlignment="1" applyProtection="1">
      <alignment horizontal="right" vertical="center"/>
      <protection locked="0"/>
    </xf>
    <xf numFmtId="0" fontId="0" fillId="0" borderId="10" xfId="0" applyFont="1" applyFill="1" applyBorder="1" applyAlignment="1">
      <alignment horizontal="left" vertical="center" indent="1"/>
    </xf>
    <xf numFmtId="0" fontId="0" fillId="0" borderId="13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 indent="1"/>
    </xf>
    <xf numFmtId="175" fontId="11" fillId="0" borderId="61" xfId="0" applyNumberFormat="1" applyFont="1" applyFill="1" applyBorder="1" applyAlignment="1" applyProtection="1">
      <alignment horizontal="right" vertical="center"/>
      <protection locked="0"/>
    </xf>
    <xf numFmtId="0" fontId="0" fillId="0" borderId="51" xfId="0" applyFill="1" applyBorder="1" applyAlignment="1">
      <alignment horizontal="center" vertical="center"/>
    </xf>
    <xf numFmtId="0" fontId="0" fillId="0" borderId="41" xfId="0" applyFill="1" applyBorder="1" applyAlignment="1" applyProtection="1">
      <alignment horizontal="left" vertical="center" wrapText="1" indent="1"/>
      <protection locked="0"/>
    </xf>
    <xf numFmtId="175" fontId="6" fillId="0" borderId="63" xfId="0" applyNumberFormat="1" applyFont="1" applyFill="1" applyBorder="1" applyAlignment="1" applyProtection="1">
      <alignment horizontal="right" vertical="center"/>
      <protection/>
    </xf>
    <xf numFmtId="0" fontId="0" fillId="0" borderId="54" xfId="0" applyFill="1" applyBorder="1" applyAlignment="1">
      <alignment horizontal="center" vertical="center"/>
    </xf>
    <xf numFmtId="0" fontId="37" fillId="0" borderId="20" xfId="0" applyFont="1" applyFill="1" applyBorder="1" applyAlignment="1">
      <alignment horizontal="left" vertical="center" indent="5"/>
    </xf>
    <xf numFmtId="175" fontId="11" fillId="0" borderId="21" xfId="0" applyNumberFormat="1" applyFont="1" applyFill="1" applyBorder="1" applyAlignment="1" applyProtection="1">
      <alignment horizontal="right" vertical="center"/>
      <protection locked="0"/>
    </xf>
    <xf numFmtId="0" fontId="12" fillId="0" borderId="16" xfId="0" applyFont="1" applyFill="1" applyBorder="1" applyAlignment="1">
      <alignment horizontal="right" vertical="center" wrapText="1" indent="1"/>
    </xf>
    <xf numFmtId="0" fontId="12" fillId="0" borderId="14" xfId="0" applyFont="1" applyFill="1" applyBorder="1" applyAlignment="1">
      <alignment vertical="center" wrapText="1"/>
    </xf>
    <xf numFmtId="164" fontId="12" fillId="0" borderId="14" xfId="0" applyNumberFormat="1" applyFont="1" applyFill="1" applyBorder="1" applyAlignment="1">
      <alignment horizontal="right" vertical="center" wrapText="1" indent="2"/>
    </xf>
    <xf numFmtId="164" fontId="12" fillId="0" borderId="15" xfId="0" applyNumberFormat="1" applyFont="1" applyFill="1" applyBorder="1" applyAlignment="1">
      <alignment horizontal="right" vertical="center" wrapText="1" indent="2"/>
    </xf>
    <xf numFmtId="0" fontId="0" fillId="0" borderId="0" xfId="0" applyAlignment="1" applyProtection="1">
      <alignment/>
      <protection/>
    </xf>
    <xf numFmtId="0" fontId="39" fillId="0" borderId="0" xfId="0" applyFont="1" applyAlignment="1" applyProtection="1">
      <alignment horizontal="right"/>
      <protection/>
    </xf>
    <xf numFmtId="0" fontId="40" fillId="0" borderId="0" xfId="0" applyFont="1" applyAlignment="1" applyProtection="1">
      <alignment horizontal="center"/>
      <protection/>
    </xf>
    <xf numFmtId="0" fontId="41" fillId="0" borderId="16" xfId="0" applyFont="1" applyBorder="1" applyAlignment="1" applyProtection="1">
      <alignment horizontal="center" vertical="center" wrapText="1"/>
      <protection/>
    </xf>
    <xf numFmtId="0" fontId="40" fillId="0" borderId="14" xfId="0" applyFont="1" applyBorder="1" applyAlignment="1" applyProtection="1">
      <alignment horizontal="center" vertical="center" wrapText="1"/>
      <protection/>
    </xf>
    <xf numFmtId="0" fontId="40" fillId="0" borderId="15" xfId="0" applyFont="1" applyBorder="1" applyAlignment="1" applyProtection="1">
      <alignment horizontal="center" vertical="center" wrapText="1"/>
      <protection/>
    </xf>
    <xf numFmtId="0" fontId="40" fillId="0" borderId="37" xfId="0" applyFont="1" applyBorder="1" applyAlignment="1" applyProtection="1">
      <alignment horizontal="center" vertical="top" wrapText="1"/>
      <protection/>
    </xf>
    <xf numFmtId="0" fontId="40" fillId="0" borderId="12" xfId="0" applyFont="1" applyBorder="1" applyAlignment="1" applyProtection="1">
      <alignment horizontal="center" vertical="top" wrapText="1"/>
      <protection/>
    </xf>
    <xf numFmtId="0" fontId="40" fillId="0" borderId="13" xfId="0" applyFont="1" applyBorder="1" applyAlignment="1" applyProtection="1">
      <alignment horizontal="center" vertical="top" wrapText="1"/>
      <protection/>
    </xf>
    <xf numFmtId="0" fontId="40" fillId="25" borderId="14" xfId="0" applyFont="1" applyFill="1" applyBorder="1" applyAlignment="1" applyProtection="1">
      <alignment horizontal="center" vertical="top" wrapText="1"/>
      <protection/>
    </xf>
    <xf numFmtId="0" fontId="42" fillId="0" borderId="42" xfId="0" applyFont="1" applyBorder="1" applyAlignment="1" applyProtection="1">
      <alignment horizontal="left" vertical="top" wrapText="1"/>
      <protection locked="0"/>
    </xf>
    <xf numFmtId="0" fontId="42" fillId="0" borderId="10" xfId="0" applyFont="1" applyBorder="1" applyAlignment="1" applyProtection="1">
      <alignment horizontal="left" vertical="top" wrapText="1"/>
      <protection locked="0"/>
    </xf>
    <xf numFmtId="0" fontId="42" fillId="0" borderId="11" xfId="0" applyFont="1" applyBorder="1" applyAlignment="1" applyProtection="1">
      <alignment horizontal="left" vertical="top" wrapText="1"/>
      <protection locked="0"/>
    </xf>
    <xf numFmtId="9" fontId="42" fillId="0" borderId="42" xfId="73" applyFont="1" applyBorder="1" applyAlignment="1" applyProtection="1">
      <alignment horizontal="center" vertical="center" wrapText="1"/>
      <protection locked="0"/>
    </xf>
    <xf numFmtId="9" fontId="42" fillId="0" borderId="10" xfId="73" applyFont="1" applyBorder="1" applyAlignment="1" applyProtection="1">
      <alignment horizontal="center" vertical="center" wrapText="1"/>
      <protection locked="0"/>
    </xf>
    <xf numFmtId="9" fontId="42" fillId="0" borderId="11" xfId="73" applyFont="1" applyBorder="1" applyAlignment="1" applyProtection="1">
      <alignment horizontal="center" vertical="center" wrapText="1"/>
      <protection locked="0"/>
    </xf>
    <xf numFmtId="166" fontId="42" fillId="0" borderId="42" xfId="46" applyNumberFormat="1" applyFont="1" applyBorder="1" applyAlignment="1" applyProtection="1">
      <alignment horizontal="center" vertical="center" wrapText="1"/>
      <protection locked="0"/>
    </xf>
    <xf numFmtId="166" fontId="42" fillId="0" borderId="10" xfId="46" applyNumberFormat="1" applyFont="1" applyBorder="1" applyAlignment="1" applyProtection="1">
      <alignment horizontal="center" vertical="center" wrapText="1"/>
      <protection locked="0"/>
    </xf>
    <xf numFmtId="166" fontId="42" fillId="0" borderId="11" xfId="46" applyNumberFormat="1" applyFont="1" applyBorder="1" applyAlignment="1" applyProtection="1">
      <alignment horizontal="center" vertical="center" wrapText="1"/>
      <protection locked="0"/>
    </xf>
    <xf numFmtId="166" fontId="42" fillId="0" borderId="14" xfId="46" applyNumberFormat="1" applyFont="1" applyBorder="1" applyAlignment="1" applyProtection="1">
      <alignment horizontal="center" vertical="center" wrapText="1"/>
      <protection/>
    </xf>
    <xf numFmtId="166" fontId="42" fillId="0" borderId="56" xfId="46" applyNumberFormat="1" applyFont="1" applyBorder="1" applyAlignment="1" applyProtection="1">
      <alignment horizontal="center" vertical="top" wrapText="1"/>
      <protection locked="0"/>
    </xf>
    <xf numFmtId="166" fontId="42" fillId="0" borderId="17" xfId="46" applyNumberFormat="1" applyFont="1" applyBorder="1" applyAlignment="1" applyProtection="1">
      <alignment horizontal="center" vertical="top" wrapText="1"/>
      <protection locked="0"/>
    </xf>
    <xf numFmtId="166" fontId="42" fillId="0" borderId="61" xfId="46" applyNumberFormat="1" applyFont="1" applyBorder="1" applyAlignment="1" applyProtection="1">
      <alignment horizontal="center" vertical="top" wrapText="1"/>
      <protection locked="0"/>
    </xf>
    <xf numFmtId="166" fontId="42" fillId="0" borderId="15" xfId="46" applyNumberFormat="1" applyFont="1" applyBorder="1" applyAlignment="1" applyProtection="1">
      <alignment horizontal="center" vertical="top" wrapText="1"/>
      <protection/>
    </xf>
    <xf numFmtId="1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7" fillId="0" borderId="0" xfId="0" applyFont="1" applyFill="1" applyAlignment="1" applyProtection="1">
      <alignment vertical="center" wrapText="1"/>
      <protection/>
    </xf>
    <xf numFmtId="0" fontId="13" fillId="0" borderId="37" xfId="0" applyFont="1" applyFill="1" applyBorder="1" applyAlignment="1" applyProtection="1">
      <alignment horizontal="right" vertical="center" wrapText="1" indent="1"/>
      <protection/>
    </xf>
    <xf numFmtId="0" fontId="13" fillId="0" borderId="42" xfId="0" applyFont="1" applyFill="1" applyBorder="1" applyAlignment="1" applyProtection="1">
      <alignment horizontal="left" vertical="center" wrapText="1"/>
      <protection locked="0"/>
    </xf>
    <xf numFmtId="164" fontId="13" fillId="0" borderId="42" xfId="0" applyNumberFormat="1" applyFont="1" applyFill="1" applyBorder="1" applyAlignment="1" applyProtection="1">
      <alignment vertical="center" wrapText="1"/>
      <protection locked="0"/>
    </xf>
    <xf numFmtId="164" fontId="13" fillId="0" borderId="42" xfId="0" applyNumberFormat="1" applyFont="1" applyFill="1" applyBorder="1" applyAlignment="1" applyProtection="1">
      <alignment vertical="center" wrapText="1"/>
      <protection/>
    </xf>
    <xf numFmtId="164" fontId="13" fillId="0" borderId="56" xfId="0" applyNumberFormat="1" applyFont="1" applyFill="1" applyBorder="1" applyAlignment="1" applyProtection="1">
      <alignment vertical="center" wrapText="1"/>
      <protection locked="0"/>
    </xf>
    <xf numFmtId="0" fontId="13" fillId="0" borderId="12" xfId="0" applyFont="1" applyFill="1" applyBorder="1" applyAlignment="1" applyProtection="1">
      <alignment horizontal="right" vertical="center" wrapText="1" indent="1"/>
      <protection/>
    </xf>
    <xf numFmtId="0" fontId="13" fillId="0" borderId="10" xfId="0" applyFont="1" applyFill="1" applyBorder="1" applyAlignment="1" applyProtection="1">
      <alignment horizontal="left" vertical="center" wrapText="1"/>
      <protection locked="0"/>
    </xf>
    <xf numFmtId="0" fontId="13" fillId="0" borderId="11" xfId="0" applyFont="1" applyFill="1" applyBorder="1" applyAlignment="1" applyProtection="1">
      <alignment horizontal="left" vertical="center" wrapText="1"/>
      <protection locked="0"/>
    </xf>
    <xf numFmtId="164" fontId="13" fillId="0" borderId="61" xfId="0" applyNumberFormat="1" applyFont="1" applyFill="1" applyBorder="1" applyAlignment="1" applyProtection="1">
      <alignment vertical="center" wrapText="1"/>
      <protection locked="0"/>
    </xf>
    <xf numFmtId="0" fontId="6" fillId="0" borderId="35" xfId="0" applyFont="1" applyFill="1" applyBorder="1" applyAlignment="1" applyProtection="1">
      <alignment horizontal="center" vertical="center" wrapText="1"/>
      <protection/>
    </xf>
    <xf numFmtId="0" fontId="6" fillId="0" borderId="59" xfId="0" applyFont="1" applyFill="1" applyBorder="1" applyAlignment="1" applyProtection="1">
      <alignment horizontal="center" vertical="center" wrapText="1"/>
      <protection/>
    </xf>
    <xf numFmtId="0" fontId="21" fillId="0" borderId="59" xfId="65" applyFont="1" applyFill="1" applyBorder="1" applyAlignment="1" applyProtection="1">
      <alignment horizontal="center" vertical="center" textRotation="90"/>
      <protection/>
    </xf>
    <xf numFmtId="0" fontId="16" fillId="0" borderId="0" xfId="0" applyFont="1" applyBorder="1" applyAlignment="1" applyProtection="1">
      <alignment horizontal="left" vertical="center" wrapText="1" indent="1"/>
      <protection/>
    </xf>
    <xf numFmtId="164" fontId="6" fillId="0" borderId="0" xfId="64" applyNumberFormat="1" applyFont="1" applyFill="1" applyBorder="1" applyAlignment="1" applyProtection="1">
      <alignment horizontal="right" vertical="center" wrapText="1" indent="1"/>
      <protection/>
    </xf>
    <xf numFmtId="0" fontId="18" fillId="0" borderId="14" xfId="0" applyFont="1" applyBorder="1" applyAlignment="1" applyProtection="1">
      <alignment vertical="center" wrapText="1"/>
      <protection/>
    </xf>
    <xf numFmtId="164" fontId="13" fillId="0" borderId="64" xfId="64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Border="1" applyAlignment="1" applyProtection="1">
      <alignment vertical="center" wrapText="1"/>
      <protection/>
    </xf>
    <xf numFmtId="0" fontId="18" fillId="0" borderId="65" xfId="0" applyFont="1" applyBorder="1" applyAlignment="1" applyProtection="1">
      <alignment vertical="center" wrapText="1"/>
      <protection/>
    </xf>
    <xf numFmtId="164" fontId="16" fillId="0" borderId="14" xfId="0" applyNumberFormat="1" applyFont="1" applyBorder="1" applyAlignment="1" applyProtection="1" quotePrefix="1">
      <alignment horizontal="right" vertical="center" wrapText="1" indent="1"/>
      <protection/>
    </xf>
    <xf numFmtId="164" fontId="16" fillId="0" borderId="43" xfId="0" applyNumberFormat="1" applyFont="1" applyBorder="1" applyAlignment="1" applyProtection="1" quotePrefix="1">
      <alignment horizontal="right" vertical="center" wrapText="1" indent="1"/>
      <protection/>
    </xf>
    <xf numFmtId="164" fontId="18" fillId="0" borderId="43" xfId="0" applyNumberFormat="1" applyFont="1" applyBorder="1" applyAlignment="1" applyProtection="1">
      <alignment horizontal="right" vertical="center" wrapText="1" indent="1"/>
      <protection/>
    </xf>
    <xf numFmtId="164" fontId="13" fillId="0" borderId="49" xfId="64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66" xfId="64" applyNumberFormat="1" applyFont="1" applyFill="1" applyBorder="1" applyAlignment="1" applyProtection="1">
      <alignment horizontal="right" vertical="center" wrapText="1" indent="1"/>
      <protection/>
    </xf>
    <xf numFmtId="0" fontId="13" fillId="0" borderId="18" xfId="64" applyFont="1" applyFill="1" applyBorder="1" applyAlignment="1" applyProtection="1">
      <alignment horizontal="left" vertical="center" wrapText="1" indent="1"/>
      <protection/>
    </xf>
    <xf numFmtId="0" fontId="13" fillId="0" borderId="10" xfId="64" applyFont="1" applyFill="1" applyBorder="1" applyAlignment="1" applyProtection="1">
      <alignment horizontal="left" vertical="center" wrapText="1" indent="1"/>
      <protection/>
    </xf>
    <xf numFmtId="0" fontId="13" fillId="0" borderId="42" xfId="64" applyFont="1" applyFill="1" applyBorder="1" applyAlignment="1" applyProtection="1">
      <alignment horizontal="left" vertical="center" wrapText="1" indent="1"/>
      <protection/>
    </xf>
    <xf numFmtId="0" fontId="13" fillId="0" borderId="41" xfId="64" applyFont="1" applyFill="1" applyBorder="1" applyAlignment="1" applyProtection="1">
      <alignment horizontal="left" vertical="center" wrapText="1" indent="1"/>
      <protection/>
    </xf>
    <xf numFmtId="0" fontId="13" fillId="0" borderId="57" xfId="64" applyFont="1" applyFill="1" applyBorder="1" applyAlignment="1" applyProtection="1">
      <alignment horizontal="left" vertical="center" wrapText="1" indent="1"/>
      <protection/>
    </xf>
    <xf numFmtId="0" fontId="13" fillId="0" borderId="11" xfId="64" applyFont="1" applyFill="1" applyBorder="1" applyAlignment="1" applyProtection="1">
      <alignment horizontal="left" vertical="center" wrapText="1" indent="1"/>
      <protection/>
    </xf>
    <xf numFmtId="49" fontId="13" fillId="0" borderId="52" xfId="64" applyNumberFormat="1" applyFont="1" applyFill="1" applyBorder="1" applyAlignment="1" applyProtection="1">
      <alignment horizontal="left" vertical="center" wrapText="1" indent="1"/>
      <protection/>
    </xf>
    <xf numFmtId="49" fontId="13" fillId="0" borderId="12" xfId="64" applyNumberFormat="1" applyFont="1" applyFill="1" applyBorder="1" applyAlignment="1" applyProtection="1">
      <alignment horizontal="left" vertical="center" wrapText="1" indent="1"/>
      <protection/>
    </xf>
    <xf numFmtId="49" fontId="13" fillId="0" borderId="37" xfId="64" applyNumberFormat="1" applyFont="1" applyFill="1" applyBorder="1" applyAlignment="1" applyProtection="1">
      <alignment horizontal="left" vertical="center" wrapText="1" indent="1"/>
      <protection/>
    </xf>
    <xf numFmtId="49" fontId="13" fillId="0" borderId="13" xfId="64" applyNumberFormat="1" applyFont="1" applyFill="1" applyBorder="1" applyAlignment="1" applyProtection="1">
      <alignment horizontal="left" vertical="center" wrapText="1" indent="1"/>
      <protection/>
    </xf>
    <xf numFmtId="49" fontId="13" fillId="0" borderId="51" xfId="64" applyNumberFormat="1" applyFont="1" applyFill="1" applyBorder="1" applyAlignment="1" applyProtection="1">
      <alignment horizontal="left" vertical="center" wrapText="1" indent="1"/>
      <protection/>
    </xf>
    <xf numFmtId="49" fontId="13" fillId="0" borderId="54" xfId="64" applyNumberFormat="1" applyFont="1" applyFill="1" applyBorder="1" applyAlignment="1" applyProtection="1">
      <alignment horizontal="left" vertical="center" wrapText="1" indent="1"/>
      <protection/>
    </xf>
    <xf numFmtId="0" fontId="13" fillId="0" borderId="0" xfId="64" applyFont="1" applyFill="1" applyBorder="1" applyAlignment="1" applyProtection="1">
      <alignment horizontal="left" vertical="center" wrapText="1" indent="1"/>
      <protection/>
    </xf>
    <xf numFmtId="0" fontId="12" fillId="0" borderId="16" xfId="64" applyFont="1" applyFill="1" applyBorder="1" applyAlignment="1" applyProtection="1">
      <alignment horizontal="left" vertical="center" wrapText="1" indent="1"/>
      <protection/>
    </xf>
    <xf numFmtId="0" fontId="12" fillId="0" borderId="14" xfId="64" applyFont="1" applyFill="1" applyBorder="1" applyAlignment="1" applyProtection="1">
      <alignment horizontal="left" vertical="center" wrapText="1" indent="1"/>
      <protection/>
    </xf>
    <xf numFmtId="0" fontId="12" fillId="0" borderId="58" xfId="64" applyFont="1" applyFill="1" applyBorder="1" applyAlignment="1" applyProtection="1">
      <alignment horizontal="left" vertical="center" wrapText="1" indent="1"/>
      <protection/>
    </xf>
    <xf numFmtId="0" fontId="12" fillId="0" borderId="14" xfId="64" applyFont="1" applyFill="1" applyBorder="1" applyAlignment="1" applyProtection="1">
      <alignment vertical="center" wrapText="1"/>
      <protection/>
    </xf>
    <xf numFmtId="0" fontId="12" fillId="0" borderId="59" xfId="64" applyFont="1" applyFill="1" applyBorder="1" applyAlignment="1" applyProtection="1">
      <alignment vertical="center" wrapText="1"/>
      <protection/>
    </xf>
    <xf numFmtId="0" fontId="12" fillId="0" borderId="16" xfId="64" applyFont="1" applyFill="1" applyBorder="1" applyAlignment="1" applyProtection="1">
      <alignment horizontal="center" vertical="center" wrapText="1"/>
      <protection/>
    </xf>
    <xf numFmtId="0" fontId="12" fillId="0" borderId="14" xfId="64" applyFont="1" applyFill="1" applyBorder="1" applyAlignment="1" applyProtection="1">
      <alignment horizontal="center" vertical="center" wrapText="1"/>
      <protection/>
    </xf>
    <xf numFmtId="0" fontId="12" fillId="0" borderId="15" xfId="64" applyFont="1" applyFill="1" applyBorder="1" applyAlignment="1" applyProtection="1">
      <alignment horizontal="center" vertical="center" wrapText="1"/>
      <protection/>
    </xf>
    <xf numFmtId="0" fontId="12" fillId="0" borderId="14" xfId="64" applyFont="1" applyFill="1" applyBorder="1" applyAlignment="1" applyProtection="1">
      <alignment horizontal="left" vertical="center" wrapText="1" indent="1"/>
      <protection/>
    </xf>
    <xf numFmtId="0" fontId="4" fillId="0" borderId="19" xfId="0" applyFont="1" applyFill="1" applyBorder="1" applyAlignment="1" applyProtection="1">
      <alignment horizontal="right"/>
      <protection/>
    </xf>
    <xf numFmtId="164" fontId="21" fillId="0" borderId="19" xfId="64" applyNumberFormat="1" applyFont="1" applyFill="1" applyBorder="1" applyAlignment="1" applyProtection="1">
      <alignment horizontal="left" vertical="center"/>
      <protection/>
    </xf>
    <xf numFmtId="0" fontId="13" fillId="0" borderId="10" xfId="64" applyFont="1" applyFill="1" applyBorder="1" applyAlignment="1" applyProtection="1">
      <alignment horizontal="left" indent="6"/>
      <protection/>
    </xf>
    <xf numFmtId="0" fontId="13" fillId="0" borderId="10" xfId="64" applyFont="1" applyFill="1" applyBorder="1" applyAlignment="1" applyProtection="1">
      <alignment horizontal="left" vertical="center" wrapText="1" indent="6"/>
      <protection/>
    </xf>
    <xf numFmtId="0" fontId="13" fillId="0" borderId="11" xfId="64" applyFont="1" applyFill="1" applyBorder="1" applyAlignment="1" applyProtection="1">
      <alignment horizontal="left" vertical="center" wrapText="1" indent="6"/>
      <protection/>
    </xf>
    <xf numFmtId="0" fontId="13" fillId="0" borderId="20" xfId="64" applyFont="1" applyFill="1" applyBorder="1" applyAlignment="1" applyProtection="1">
      <alignment horizontal="left" vertical="center" wrapText="1" indent="6"/>
      <protection/>
    </xf>
    <xf numFmtId="164" fontId="12" fillId="0" borderId="43" xfId="64" applyNumberFormat="1" applyFont="1" applyFill="1" applyBorder="1" applyAlignment="1" applyProtection="1">
      <alignment horizontal="right" vertical="center" wrapText="1" indent="1"/>
      <protection/>
    </xf>
    <xf numFmtId="164" fontId="13" fillId="0" borderId="45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7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8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5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8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7" xfId="64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14" xfId="0" applyFont="1" applyBorder="1" applyAlignment="1" applyProtection="1">
      <alignment horizontal="left" vertical="center" wrapText="1" indent="1"/>
      <protection/>
    </xf>
    <xf numFmtId="0" fontId="17" fillId="0" borderId="10" xfId="0" applyFont="1" applyBorder="1" applyAlignment="1" applyProtection="1">
      <alignment horizontal="left" vertical="center" wrapText="1" indent="1"/>
      <protection/>
    </xf>
    <xf numFmtId="0" fontId="17" fillId="0" borderId="11" xfId="0" applyFont="1" applyBorder="1" applyAlignment="1" applyProtection="1">
      <alignment horizontal="left" vertical="center" wrapText="1" indent="1"/>
      <protection/>
    </xf>
    <xf numFmtId="0" fontId="18" fillId="0" borderId="69" xfId="0" applyFont="1" applyBorder="1" applyAlignment="1" applyProtection="1">
      <alignment horizontal="left" vertical="center" wrapText="1" indent="1"/>
      <protection/>
    </xf>
    <xf numFmtId="164" fontId="12" fillId="0" borderId="15" xfId="64" applyNumberFormat="1" applyFont="1" applyFill="1" applyBorder="1" applyAlignment="1" applyProtection="1">
      <alignment horizontal="right" vertical="center" wrapText="1" indent="1"/>
      <protection/>
    </xf>
    <xf numFmtId="0" fontId="4" fillId="0" borderId="19" xfId="0" applyFont="1" applyFill="1" applyBorder="1" applyAlignment="1" applyProtection="1">
      <alignment horizontal="right" vertical="center"/>
      <protection/>
    </xf>
    <xf numFmtId="0" fontId="16" fillId="0" borderId="65" xfId="0" applyFont="1" applyBorder="1" applyAlignment="1" applyProtection="1">
      <alignment horizontal="left" vertical="center" wrapText="1" indent="1"/>
      <protection/>
    </xf>
    <xf numFmtId="0" fontId="2" fillId="0" borderId="0" xfId="64" applyFont="1" applyFill="1" applyProtection="1">
      <alignment/>
      <protection/>
    </xf>
    <xf numFmtId="0" fontId="2" fillId="0" borderId="0" xfId="64" applyFont="1" applyFill="1" applyAlignment="1" applyProtection="1">
      <alignment horizontal="right" vertical="center" indent="1"/>
      <protection/>
    </xf>
    <xf numFmtId="164" fontId="12" fillId="0" borderId="59" xfId="64" applyNumberFormat="1" applyFont="1" applyFill="1" applyBorder="1" applyAlignment="1" applyProtection="1">
      <alignment horizontal="right" vertical="center" wrapText="1" indent="1"/>
      <protection/>
    </xf>
    <xf numFmtId="164" fontId="12" fillId="0" borderId="14" xfId="64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2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0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64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4" xfId="64" applyNumberFormat="1" applyFont="1" applyFill="1" applyBorder="1" applyAlignment="1" applyProtection="1">
      <alignment horizontal="right" vertical="center" wrapText="1" indent="1"/>
      <protection/>
    </xf>
    <xf numFmtId="0" fontId="13" fillId="0" borderId="42" xfId="64" applyFont="1" applyFill="1" applyBorder="1" applyAlignment="1" applyProtection="1">
      <alignment horizontal="left" vertical="center" wrapText="1" indent="6"/>
      <protection/>
    </xf>
    <xf numFmtId="0" fontId="2" fillId="0" borderId="0" xfId="64" applyFill="1" applyProtection="1">
      <alignment/>
      <protection/>
    </xf>
    <xf numFmtId="0" fontId="13" fillId="0" borderId="0" xfId="64" applyFont="1" applyFill="1" applyProtection="1">
      <alignment/>
      <protection/>
    </xf>
    <xf numFmtId="0" fontId="0" fillId="0" borderId="0" xfId="64" applyFont="1" applyFill="1" applyProtection="1">
      <alignment/>
      <protection/>
    </xf>
    <xf numFmtId="0" fontId="17" fillId="0" borderId="42" xfId="0" applyFont="1" applyBorder="1" applyAlignment="1" applyProtection="1">
      <alignment horizontal="left" wrapText="1" indent="1"/>
      <protection/>
    </xf>
    <xf numFmtId="0" fontId="17" fillId="0" borderId="10" xfId="0" applyFont="1" applyBorder="1" applyAlignment="1" applyProtection="1">
      <alignment horizontal="left" wrapText="1" indent="1"/>
      <protection/>
    </xf>
    <xf numFmtId="0" fontId="17" fillId="0" borderId="11" xfId="0" applyFont="1" applyBorder="1" applyAlignment="1" applyProtection="1">
      <alignment horizontal="left" wrapText="1" indent="1"/>
      <protection/>
    </xf>
    <xf numFmtId="0" fontId="17" fillId="0" borderId="37" xfId="0" applyFont="1" applyBorder="1" applyAlignment="1" applyProtection="1">
      <alignment wrapText="1"/>
      <protection/>
    </xf>
    <xf numFmtId="0" fontId="17" fillId="0" borderId="12" xfId="0" applyFont="1" applyBorder="1" applyAlignment="1" applyProtection="1">
      <alignment wrapText="1"/>
      <protection/>
    </xf>
    <xf numFmtId="0" fontId="2" fillId="0" borderId="0" xfId="64" applyFill="1" applyAlignment="1" applyProtection="1">
      <alignment/>
      <protection/>
    </xf>
    <xf numFmtId="0" fontId="5" fillId="0" borderId="0" xfId="64" applyFont="1" applyFill="1" applyProtection="1">
      <alignment/>
      <protection/>
    </xf>
    <xf numFmtId="164" fontId="12" fillId="0" borderId="43" xfId="64" applyNumberFormat="1" applyFont="1" applyFill="1" applyBorder="1" applyAlignment="1" applyProtection="1">
      <alignment horizontal="right" vertical="center" wrapText="1" indent="1"/>
      <protection/>
    </xf>
    <xf numFmtId="164" fontId="13" fillId="0" borderId="67" xfId="64" applyNumberFormat="1" applyFont="1" applyFill="1" applyBorder="1" applyAlignment="1" applyProtection="1">
      <alignment horizontal="right" vertical="center" wrapText="1" indent="1"/>
      <protection/>
    </xf>
    <xf numFmtId="164" fontId="13" fillId="0" borderId="42" xfId="64" applyNumberFormat="1" applyFont="1" applyFill="1" applyBorder="1" applyAlignment="1" applyProtection="1">
      <alignment horizontal="right" vertical="center" wrapText="1" indent="1"/>
      <protection/>
    </xf>
    <xf numFmtId="0" fontId="12" fillId="0" borderId="43" xfId="64" applyFont="1" applyFill="1" applyBorder="1" applyAlignment="1" applyProtection="1">
      <alignment horizontal="center" vertical="center" wrapText="1"/>
      <protection/>
    </xf>
    <xf numFmtId="164" fontId="13" fillId="0" borderId="42" xfId="64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16" xfId="0" applyFont="1" applyBorder="1" applyAlignment="1" applyProtection="1">
      <alignment vertical="center" wrapText="1"/>
      <protection/>
    </xf>
    <xf numFmtId="0" fontId="17" fillId="0" borderId="13" xfId="0" applyFont="1" applyBorder="1" applyAlignment="1" applyProtection="1">
      <alignment vertical="center" wrapText="1"/>
      <protection/>
    </xf>
    <xf numFmtId="0" fontId="18" fillId="0" borderId="69" xfId="0" applyFont="1" applyBorder="1" applyAlignment="1" applyProtection="1">
      <alignment vertical="center" wrapText="1"/>
      <protection/>
    </xf>
    <xf numFmtId="164" fontId="12" fillId="0" borderId="14" xfId="64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3" xfId="64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0" xfId="64" applyFill="1" applyAlignment="1" applyProtection="1">
      <alignment horizontal="left" vertical="center" indent="1"/>
      <protection/>
    </xf>
    <xf numFmtId="164" fontId="6" fillId="0" borderId="44" xfId="0" applyNumberFormat="1" applyFont="1" applyFill="1" applyBorder="1" applyAlignment="1" applyProtection="1">
      <alignment horizontal="center" vertical="center" wrapText="1"/>
      <protection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4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1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2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38" xfId="0" applyNumberFormat="1" applyFill="1" applyBorder="1" applyAlignment="1" applyProtection="1">
      <alignment horizontal="left" vertical="center" wrapText="1" indent="1"/>
      <protection/>
    </xf>
    <xf numFmtId="164" fontId="13" fillId="0" borderId="3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2" xfId="0" applyNumberFormat="1" applyFill="1" applyBorder="1" applyAlignment="1" applyProtection="1">
      <alignment horizontal="left" vertical="center" wrapText="1" indent="1"/>
      <protection/>
    </xf>
    <xf numFmtId="164" fontId="13" fillId="0" borderId="1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70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25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71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5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2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2" xfId="0" applyNumberFormat="1" applyFont="1" applyFill="1" applyBorder="1" applyAlignment="1" applyProtection="1">
      <alignment horizontal="left" vertical="center" wrapText="1" indent="1"/>
      <protection/>
    </xf>
    <xf numFmtId="164" fontId="19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3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6" fillId="0" borderId="15" xfId="0" applyNumberFormat="1" applyFont="1" applyFill="1" applyBorder="1" applyAlignment="1" applyProtection="1">
      <alignment horizontal="center" vertical="center" wrapText="1"/>
      <protection/>
    </xf>
    <xf numFmtId="164" fontId="12" fillId="0" borderId="69" xfId="0" applyNumberFormat="1" applyFont="1" applyFill="1" applyBorder="1" applyAlignment="1" applyProtection="1">
      <alignment horizontal="center" vertical="center" wrapText="1"/>
      <protection/>
    </xf>
    <xf numFmtId="164" fontId="12" fillId="0" borderId="65" xfId="0" applyNumberFormat="1" applyFont="1" applyFill="1" applyBorder="1" applyAlignment="1" applyProtection="1">
      <alignment horizontal="center" vertical="center" wrapText="1"/>
      <protection/>
    </xf>
    <xf numFmtId="164" fontId="12" fillId="0" borderId="72" xfId="0" applyNumberFormat="1" applyFont="1" applyFill="1" applyBorder="1" applyAlignment="1" applyProtection="1">
      <alignment horizontal="center" vertical="center" wrapText="1"/>
      <protection/>
    </xf>
    <xf numFmtId="164" fontId="13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164" fontId="12" fillId="0" borderId="15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16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14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15" xfId="0" applyNumberFormat="1" applyFont="1" applyFill="1" applyBorder="1" applyAlignment="1" applyProtection="1">
      <alignment horizontal="centerContinuous" vertical="center" wrapText="1"/>
      <protection/>
    </xf>
    <xf numFmtId="164" fontId="12" fillId="0" borderId="25" xfId="0" applyNumberFormat="1" applyFont="1" applyFill="1" applyBorder="1" applyAlignment="1" applyProtection="1">
      <alignment horizontal="center" vertical="center" wrapText="1"/>
      <protection/>
    </xf>
    <xf numFmtId="164" fontId="12" fillId="0" borderId="16" xfId="0" applyNumberFormat="1" applyFont="1" applyFill="1" applyBorder="1" applyAlignment="1" applyProtection="1">
      <alignment horizontal="center" vertical="center" wrapText="1"/>
      <protection/>
    </xf>
    <xf numFmtId="164" fontId="12" fillId="0" borderId="14" xfId="0" applyNumberFormat="1" applyFont="1" applyFill="1" applyBorder="1" applyAlignment="1" applyProtection="1">
      <alignment horizontal="center" vertical="center" wrapText="1"/>
      <protection/>
    </xf>
    <xf numFmtId="164" fontId="12" fillId="0" borderId="15" xfId="0" applyNumberFormat="1" applyFont="1" applyFill="1" applyBorder="1" applyAlignment="1" applyProtection="1">
      <alignment horizontal="center" vertical="center" wrapText="1"/>
      <protection/>
    </xf>
    <xf numFmtId="164" fontId="13" fillId="0" borderId="37" xfId="0" applyNumberFormat="1" applyFont="1" applyFill="1" applyBorder="1" applyAlignment="1" applyProtection="1">
      <alignment horizontal="left" vertical="center" wrapText="1" indent="1"/>
      <protection locked="0"/>
    </xf>
    <xf numFmtId="164" fontId="19" fillId="0" borderId="5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2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0" xfId="0" applyNumberFormat="1" applyFont="1" applyFill="1" applyBorder="1" applyAlignment="1" applyProtection="1">
      <alignment horizontal="left" vertical="center" wrapText="1" indent="2"/>
      <protection/>
    </xf>
    <xf numFmtId="164" fontId="19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37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37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3" xfId="0" applyNumberFormat="1" applyFont="1" applyFill="1" applyBorder="1" applyAlignment="1" applyProtection="1">
      <alignment horizontal="left" vertical="center" wrapText="1" indent="2"/>
      <protection/>
    </xf>
    <xf numFmtId="164" fontId="19" fillId="0" borderId="42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71" xfId="0" applyNumberFormat="1" applyFill="1" applyBorder="1" applyAlignment="1" applyProtection="1">
      <alignment horizontal="left" vertical="center" wrapText="1" indent="1"/>
      <protection/>
    </xf>
    <xf numFmtId="164" fontId="13" fillId="0" borderId="5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7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2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13" fillId="0" borderId="52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2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3" fillId="0" borderId="12" xfId="0" applyNumberFormat="1" applyFont="1" applyFill="1" applyBorder="1" applyAlignment="1" applyProtection="1" quotePrefix="1">
      <alignment horizontal="left" vertical="center" wrapText="1" indent="6"/>
      <protection locked="0"/>
    </xf>
    <xf numFmtId="0" fontId="22" fillId="0" borderId="0" xfId="0" applyFont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25" fillId="0" borderId="0" xfId="0" applyFont="1" applyFill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center"/>
      <protection/>
    </xf>
    <xf numFmtId="3" fontId="11" fillId="0" borderId="0" xfId="0" applyNumberFormat="1" applyFont="1" applyFill="1" applyAlignment="1" applyProtection="1">
      <alignment horizontal="right" indent="1"/>
      <protection/>
    </xf>
    <xf numFmtId="0" fontId="11" fillId="0" borderId="0" xfId="0" applyFont="1" applyFill="1" applyAlignment="1" applyProtection="1">
      <alignment horizontal="right" indent="1"/>
      <protection/>
    </xf>
    <xf numFmtId="3" fontId="6" fillId="0" borderId="0" xfId="0" applyNumberFormat="1" applyFont="1" applyFill="1" applyAlignment="1" applyProtection="1">
      <alignment horizontal="right" indent="1"/>
      <protection/>
    </xf>
    <xf numFmtId="0" fontId="20" fillId="0" borderId="0" xfId="0" applyFont="1" applyFill="1" applyAlignment="1" applyProtection="1">
      <alignment/>
      <protection/>
    </xf>
    <xf numFmtId="49" fontId="6" fillId="0" borderId="74" xfId="0" applyNumberFormat="1" applyFont="1" applyFill="1" applyBorder="1" applyAlignment="1" applyProtection="1">
      <alignment horizontal="right" vertical="center" indent="1"/>
      <protection/>
    </xf>
    <xf numFmtId="16" fontId="0" fillId="0" borderId="0" xfId="0" applyNumberFormat="1" applyFill="1" applyAlignment="1" applyProtection="1">
      <alignment vertical="center" wrapText="1"/>
      <protection/>
    </xf>
    <xf numFmtId="0" fontId="12" fillId="0" borderId="16" xfId="0" applyFont="1" applyFill="1" applyBorder="1" applyAlignment="1" applyProtection="1">
      <alignment horizontal="center" vertical="center" wrapText="1"/>
      <protection/>
    </xf>
    <xf numFmtId="0" fontId="12" fillId="0" borderId="14" xfId="0" applyFont="1" applyFill="1" applyBorder="1" applyAlignment="1" applyProtection="1">
      <alignment horizontal="center" vertical="center" wrapText="1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1" fillId="0" borderId="0" xfId="0" applyNumberFormat="1" applyFont="1" applyFill="1" applyAlignment="1" applyProtection="1">
      <alignment vertical="center" wrapText="1"/>
      <protection/>
    </xf>
    <xf numFmtId="0" fontId="6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right"/>
      <protection/>
    </xf>
    <xf numFmtId="0" fontId="6" fillId="0" borderId="60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0" fontId="13" fillId="0" borderId="0" xfId="0" applyFont="1" applyFill="1" applyAlignment="1" applyProtection="1">
      <alignment horizontal="left" vertical="center" wrapText="1"/>
      <protection/>
    </xf>
    <xf numFmtId="0" fontId="13" fillId="0" borderId="0" xfId="0" applyFont="1" applyFill="1" applyAlignment="1" applyProtection="1">
      <alignment vertical="center" wrapText="1"/>
      <protection/>
    </xf>
    <xf numFmtId="0" fontId="3" fillId="0" borderId="16" xfId="0" applyFont="1" applyFill="1" applyBorder="1" applyAlignment="1" applyProtection="1">
      <alignment horizontal="left" vertical="center"/>
      <protection/>
    </xf>
    <xf numFmtId="0" fontId="3" fillId="0" borderId="44" xfId="0" applyFont="1" applyFill="1" applyBorder="1" applyAlignment="1" applyProtection="1">
      <alignment vertical="center" wrapText="1"/>
      <protection/>
    </xf>
    <xf numFmtId="164" fontId="12" fillId="0" borderId="60" xfId="64" applyNumberFormat="1" applyFont="1" applyFill="1" applyBorder="1" applyAlignment="1" applyProtection="1">
      <alignment horizontal="right" vertical="center" wrapText="1" indent="1"/>
      <protection/>
    </xf>
    <xf numFmtId="164" fontId="13" fillId="0" borderId="63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7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6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1" xfId="64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5" xfId="64" applyNumberFormat="1" applyFont="1" applyFill="1" applyBorder="1" applyAlignment="1" applyProtection="1">
      <alignment horizontal="right" vertical="center" wrapText="1" indent="1"/>
      <protection/>
    </xf>
    <xf numFmtId="164" fontId="13" fillId="0" borderId="21" xfId="64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5" xfId="0" applyNumberFormat="1" applyFont="1" applyBorder="1" applyAlignment="1" applyProtection="1">
      <alignment horizontal="right" vertical="center" wrapText="1" indent="1"/>
      <protection/>
    </xf>
    <xf numFmtId="0" fontId="6" fillId="0" borderId="63" xfId="0" applyFont="1" applyFill="1" applyBorder="1" applyAlignment="1" applyProtection="1" quotePrefix="1">
      <alignment horizontal="right" vertical="center" indent="1"/>
      <protection/>
    </xf>
    <xf numFmtId="164" fontId="12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3" fillId="0" borderId="0" xfId="0" applyFont="1" applyFill="1" applyAlignment="1" applyProtection="1">
      <alignment horizontal="right" vertical="center" wrapText="1" indent="1"/>
      <protection/>
    </xf>
    <xf numFmtId="0" fontId="8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6" fillId="0" borderId="28" xfId="0" applyFont="1" applyFill="1" applyBorder="1" applyAlignment="1" applyProtection="1">
      <alignment horizontal="center" vertical="center" wrapText="1"/>
      <protection/>
    </xf>
    <xf numFmtId="0" fontId="12" fillId="0" borderId="58" xfId="64" applyFont="1" applyFill="1" applyBorder="1" applyAlignment="1" applyProtection="1">
      <alignment horizontal="center" vertical="center" wrapText="1"/>
      <protection/>
    </xf>
    <xf numFmtId="0" fontId="17" fillId="0" borderId="11" xfId="0" applyFont="1" applyBorder="1" applyAlignment="1" applyProtection="1">
      <alignment wrapText="1"/>
      <protection/>
    </xf>
    <xf numFmtId="0" fontId="18" fillId="0" borderId="14" xfId="0" applyFont="1" applyBorder="1" applyAlignment="1" applyProtection="1">
      <alignment wrapText="1"/>
      <protection/>
    </xf>
    <xf numFmtId="0" fontId="18" fillId="0" borderId="65" xfId="0" applyFont="1" applyBorder="1" applyAlignment="1" applyProtection="1">
      <alignment wrapText="1"/>
      <protection/>
    </xf>
    <xf numFmtId="164" fontId="16" fillId="0" borderId="15" xfId="0" applyNumberFormat="1" applyFont="1" applyBorder="1" applyAlignment="1" applyProtection="1" quotePrefix="1">
      <alignment horizontal="right" vertical="center" wrapText="1" indent="1"/>
      <protection/>
    </xf>
    <xf numFmtId="49" fontId="13" fillId="0" borderId="37" xfId="64" applyNumberFormat="1" applyFont="1" applyFill="1" applyBorder="1" applyAlignment="1" applyProtection="1">
      <alignment horizontal="center" vertical="center" wrapText="1"/>
      <protection/>
    </xf>
    <xf numFmtId="49" fontId="13" fillId="0" borderId="12" xfId="64" applyNumberFormat="1" applyFont="1" applyFill="1" applyBorder="1" applyAlignment="1" applyProtection="1">
      <alignment horizontal="center" vertical="center" wrapText="1"/>
      <protection/>
    </xf>
    <xf numFmtId="49" fontId="13" fillId="0" borderId="13" xfId="64" applyNumberFormat="1" applyFont="1" applyFill="1" applyBorder="1" applyAlignment="1" applyProtection="1">
      <alignment horizontal="center" vertical="center" wrapText="1"/>
      <protection/>
    </xf>
    <xf numFmtId="0" fontId="18" fillId="0" borderId="16" xfId="0" applyFont="1" applyBorder="1" applyAlignment="1" applyProtection="1">
      <alignment horizontal="center" wrapText="1"/>
      <protection/>
    </xf>
    <xf numFmtId="0" fontId="17" fillId="0" borderId="37" xfId="0" applyFont="1" applyBorder="1" applyAlignment="1" applyProtection="1">
      <alignment horizontal="center" wrapText="1"/>
      <protection/>
    </xf>
    <xf numFmtId="0" fontId="17" fillId="0" borderId="12" xfId="0" applyFont="1" applyBorder="1" applyAlignment="1" applyProtection="1">
      <alignment horizontal="center" wrapText="1"/>
      <protection/>
    </xf>
    <xf numFmtId="0" fontId="17" fillId="0" borderId="13" xfId="0" applyFont="1" applyBorder="1" applyAlignment="1" applyProtection="1">
      <alignment horizontal="center" wrapText="1"/>
      <protection/>
    </xf>
    <xf numFmtId="0" fontId="18" fillId="0" borderId="69" xfId="0" applyFont="1" applyBorder="1" applyAlignment="1" applyProtection="1">
      <alignment horizontal="center" wrapText="1"/>
      <protection/>
    </xf>
    <xf numFmtId="49" fontId="13" fillId="0" borderId="51" xfId="64" applyNumberFormat="1" applyFont="1" applyFill="1" applyBorder="1" applyAlignment="1" applyProtection="1">
      <alignment horizontal="center" vertical="center" wrapText="1"/>
      <protection/>
    </xf>
    <xf numFmtId="49" fontId="13" fillId="0" borderId="52" xfId="64" applyNumberFormat="1" applyFont="1" applyFill="1" applyBorder="1" applyAlignment="1" applyProtection="1">
      <alignment horizontal="center" vertical="center" wrapText="1"/>
      <protection/>
    </xf>
    <xf numFmtId="49" fontId="13" fillId="0" borderId="54" xfId="64" applyNumberFormat="1" applyFont="1" applyFill="1" applyBorder="1" applyAlignment="1" applyProtection="1">
      <alignment horizontal="center" vertical="center" wrapText="1"/>
      <protection/>
    </xf>
    <xf numFmtId="0" fontId="18" fillId="0" borderId="69" xfId="0" applyFont="1" applyBorder="1" applyAlignment="1" applyProtection="1">
      <alignment horizontal="center" vertical="center" wrapText="1"/>
      <protection/>
    </xf>
    <xf numFmtId="0" fontId="6" fillId="0" borderId="75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 applyProtection="1">
      <alignment horizontal="right" vertical="top"/>
      <protection/>
    </xf>
    <xf numFmtId="0" fontId="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164" fontId="13" fillId="0" borderId="6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65" xfId="64" applyFont="1" applyFill="1" applyBorder="1" applyAlignment="1" applyProtection="1">
      <alignment horizontal="left" vertical="center" wrapText="1" indent="1"/>
      <protection/>
    </xf>
    <xf numFmtId="0" fontId="12" fillId="0" borderId="16" xfId="0" applyFont="1" applyFill="1" applyBorder="1" applyAlignment="1" applyProtection="1">
      <alignment horizontal="center" vertical="center" wrapText="1"/>
      <protection/>
    </xf>
    <xf numFmtId="0" fontId="12" fillId="0" borderId="14" xfId="0" applyFont="1" applyFill="1" applyBorder="1" applyAlignment="1" applyProtection="1">
      <alignment horizontal="left" vertical="center" wrapText="1" indent="1"/>
      <protection/>
    </xf>
    <xf numFmtId="0" fontId="18" fillId="0" borderId="16" xfId="0" applyFont="1" applyBorder="1" applyAlignment="1" applyProtection="1">
      <alignment horizontal="center" vertical="center" wrapText="1"/>
      <protection/>
    </xf>
    <xf numFmtId="0" fontId="23" fillId="0" borderId="44" xfId="0" applyFont="1" applyBorder="1" applyAlignment="1" applyProtection="1">
      <alignment horizontal="left" wrapText="1" indent="1"/>
      <protection/>
    </xf>
    <xf numFmtId="0" fontId="6" fillId="0" borderId="14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164" fontId="12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3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43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6" fillId="0" borderId="63" xfId="0" applyNumberFormat="1" applyFont="1" applyFill="1" applyBorder="1" applyAlignment="1" applyProtection="1">
      <alignment horizontal="right" vertical="center"/>
      <protection/>
    </xf>
    <xf numFmtId="49" fontId="6" fillId="0" borderId="74" xfId="0" applyNumberFormat="1" applyFont="1" applyFill="1" applyBorder="1" applyAlignment="1" applyProtection="1">
      <alignment horizontal="right" vertical="center"/>
      <protection/>
    </xf>
    <xf numFmtId="49" fontId="13" fillId="0" borderId="51" xfId="0" applyNumberFormat="1" applyFont="1" applyFill="1" applyBorder="1" applyAlignment="1" applyProtection="1">
      <alignment horizontal="center" vertical="center" wrapText="1"/>
      <protection/>
    </xf>
    <xf numFmtId="49" fontId="13" fillId="0" borderId="12" xfId="0" applyNumberFormat="1" applyFont="1" applyFill="1" applyBorder="1" applyAlignment="1" applyProtection="1">
      <alignment horizontal="center" vertical="center" wrapText="1"/>
      <protection/>
    </xf>
    <xf numFmtId="49" fontId="13" fillId="0" borderId="37" xfId="0" applyNumberFormat="1" applyFont="1" applyFill="1" applyBorder="1" applyAlignment="1" applyProtection="1">
      <alignment horizontal="center" vertical="center" wrapText="1"/>
      <protection/>
    </xf>
    <xf numFmtId="0" fontId="13" fillId="0" borderId="42" xfId="64" applyFont="1" applyFill="1" applyBorder="1" applyAlignment="1" applyProtection="1">
      <alignment horizontal="left" vertical="center" wrapText="1" indent="1"/>
      <protection/>
    </xf>
    <xf numFmtId="0" fontId="13" fillId="0" borderId="10" xfId="64" applyFont="1" applyFill="1" applyBorder="1" applyAlignment="1" applyProtection="1">
      <alignment horizontal="left" vertical="center" wrapText="1" indent="1"/>
      <protection/>
    </xf>
    <xf numFmtId="0" fontId="13" fillId="0" borderId="65" xfId="64" applyFont="1" applyFill="1" applyBorder="1" applyAlignment="1" applyProtection="1" quotePrefix="1">
      <alignment horizontal="left" vertical="center" wrapText="1" indent="1"/>
      <protection/>
    </xf>
    <xf numFmtId="164" fontId="13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4" xfId="64" applyFont="1" applyFill="1" applyBorder="1" applyAlignment="1" applyProtection="1">
      <alignment horizontal="left" vertical="center" wrapText="1"/>
      <protection/>
    </xf>
    <xf numFmtId="164" fontId="13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5" xfId="0" applyFont="1" applyFill="1" applyBorder="1" applyAlignment="1" applyProtection="1">
      <alignment horizontal="center" vertical="center" wrapText="1"/>
      <protection/>
    </xf>
    <xf numFmtId="164" fontId="12" fillId="0" borderId="35" xfId="0" applyNumberFormat="1" applyFont="1" applyFill="1" applyBorder="1" applyAlignment="1" applyProtection="1">
      <alignment horizontal="center" vertical="center" wrapText="1"/>
      <protection/>
    </xf>
    <xf numFmtId="164" fontId="12" fillId="0" borderId="53" xfId="0" applyNumberFormat="1" applyFont="1" applyFill="1" applyBorder="1" applyAlignment="1" applyProtection="1">
      <alignment horizontal="center" vertical="center" wrapText="1"/>
      <protection/>
    </xf>
    <xf numFmtId="164" fontId="12" fillId="0" borderId="71" xfId="0" applyNumberFormat="1" applyFont="1" applyFill="1" applyBorder="1" applyAlignment="1" applyProtection="1">
      <alignment horizontal="center" vertical="center" wrapText="1"/>
      <protection/>
    </xf>
    <xf numFmtId="0" fontId="17" fillId="0" borderId="37" xfId="0" applyFont="1" applyBorder="1" applyAlignment="1" applyProtection="1">
      <alignment vertical="center" wrapText="1"/>
      <protection/>
    </xf>
    <xf numFmtId="0" fontId="17" fillId="0" borderId="12" xfId="0" applyFont="1" applyBorder="1" applyAlignment="1" applyProtection="1">
      <alignment vertical="center" wrapText="1"/>
      <protection/>
    </xf>
    <xf numFmtId="164" fontId="12" fillId="0" borderId="44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7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8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9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4" xfId="0" applyNumberFormat="1" applyFont="1" applyFill="1" applyBorder="1" applyAlignment="1" applyProtection="1">
      <alignment horizontal="right" vertical="center" wrapText="1" indent="1"/>
      <protection/>
    </xf>
    <xf numFmtId="0" fontId="12" fillId="0" borderId="14" xfId="64" applyFont="1" applyFill="1" applyBorder="1" applyAlignment="1" applyProtection="1">
      <alignment horizontal="left" vertical="center" wrapText="1"/>
      <protection/>
    </xf>
    <xf numFmtId="0" fontId="17" fillId="0" borderId="42" xfId="0" applyFont="1" applyBorder="1" applyAlignment="1" applyProtection="1">
      <alignment horizontal="left" vertical="center" wrapText="1"/>
      <protection/>
    </xf>
    <xf numFmtId="0" fontId="17" fillId="0" borderId="10" xfId="0" applyFont="1" applyBorder="1" applyAlignment="1" applyProtection="1">
      <alignment horizontal="left" vertical="center" wrapText="1"/>
      <protection/>
    </xf>
    <xf numFmtId="0" fontId="17" fillId="0" borderId="11" xfId="0" applyFont="1" applyBorder="1" applyAlignment="1" applyProtection="1">
      <alignment horizontal="left" vertical="center" wrapText="1"/>
      <protection/>
    </xf>
    <xf numFmtId="0" fontId="18" fillId="0" borderId="14" xfId="0" applyFont="1" applyBorder="1" applyAlignment="1" applyProtection="1">
      <alignment horizontal="left" vertical="center" wrapText="1"/>
      <protection/>
    </xf>
    <xf numFmtId="0" fontId="13" fillId="0" borderId="41" xfId="64" applyFont="1" applyFill="1" applyBorder="1" applyAlignment="1" applyProtection="1">
      <alignment horizontal="left" vertical="center" wrapText="1"/>
      <protection/>
    </xf>
    <xf numFmtId="0" fontId="13" fillId="0" borderId="10" xfId="64" applyFont="1" applyFill="1" applyBorder="1" applyAlignment="1" applyProtection="1">
      <alignment horizontal="left" vertical="center" wrapText="1"/>
      <protection/>
    </xf>
    <xf numFmtId="0" fontId="13" fillId="0" borderId="57" xfId="64" applyFont="1" applyFill="1" applyBorder="1" applyAlignment="1" applyProtection="1">
      <alignment horizontal="left" vertical="center" wrapText="1"/>
      <protection/>
    </xf>
    <xf numFmtId="0" fontId="13" fillId="0" borderId="0" xfId="64" applyFont="1" applyFill="1" applyBorder="1" applyAlignment="1" applyProtection="1">
      <alignment horizontal="left" vertical="center" wrapText="1"/>
      <protection/>
    </xf>
    <xf numFmtId="0" fontId="13" fillId="0" borderId="10" xfId="64" applyFont="1" applyFill="1" applyBorder="1" applyAlignment="1" applyProtection="1">
      <alignment horizontal="left" vertical="center"/>
      <protection/>
    </xf>
    <xf numFmtId="0" fontId="13" fillId="0" borderId="11" xfId="64" applyFont="1" applyFill="1" applyBorder="1" applyAlignment="1" applyProtection="1">
      <alignment horizontal="left" vertical="center" wrapText="1"/>
      <protection/>
    </xf>
    <xf numFmtId="0" fontId="13" fillId="0" borderId="20" xfId="64" applyFont="1" applyFill="1" applyBorder="1" applyAlignment="1" applyProtection="1">
      <alignment horizontal="left" vertical="center" wrapText="1"/>
      <protection/>
    </xf>
    <xf numFmtId="0" fontId="13" fillId="0" borderId="42" xfId="64" applyFont="1" applyFill="1" applyBorder="1" applyAlignment="1" applyProtection="1">
      <alignment horizontal="left" vertical="center" wrapText="1"/>
      <protection/>
    </xf>
    <xf numFmtId="0" fontId="13" fillId="0" borderId="18" xfId="64" applyFont="1" applyFill="1" applyBorder="1" applyAlignment="1" applyProtection="1">
      <alignment horizontal="left" vertical="center" wrapText="1"/>
      <protection/>
    </xf>
    <xf numFmtId="0" fontId="16" fillId="0" borderId="65" xfId="0" applyFont="1" applyBorder="1" applyAlignment="1" applyProtection="1">
      <alignment horizontal="left" vertical="center" wrapText="1"/>
      <protection/>
    </xf>
    <xf numFmtId="0" fontId="29" fillId="0" borderId="0" xfId="66" applyFill="1" applyProtection="1">
      <alignment/>
      <protection/>
    </xf>
    <xf numFmtId="0" fontId="44" fillId="0" borderId="0" xfId="66" applyFont="1" applyFill="1" applyProtection="1">
      <alignment/>
      <protection/>
    </xf>
    <xf numFmtId="0" fontId="28" fillId="0" borderId="54" xfId="66" applyFont="1" applyFill="1" applyBorder="1" applyAlignment="1" applyProtection="1">
      <alignment horizontal="center" vertical="center" wrapText="1"/>
      <protection/>
    </xf>
    <xf numFmtId="0" fontId="28" fillId="0" borderId="20" xfId="66" applyFont="1" applyFill="1" applyBorder="1" applyAlignment="1" applyProtection="1">
      <alignment horizontal="center" vertical="center" wrapText="1"/>
      <protection/>
    </xf>
    <xf numFmtId="0" fontId="28" fillId="0" borderId="21" xfId="66" applyFont="1" applyFill="1" applyBorder="1" applyAlignment="1" applyProtection="1">
      <alignment horizontal="center" vertical="center" wrapText="1"/>
      <protection/>
    </xf>
    <xf numFmtId="0" fontId="29" fillId="0" borderId="0" xfId="66" applyFill="1" applyAlignment="1" applyProtection="1">
      <alignment horizontal="center" vertical="center"/>
      <protection/>
    </xf>
    <xf numFmtId="0" fontId="18" fillId="0" borderId="51" xfId="66" applyFont="1" applyFill="1" applyBorder="1" applyAlignment="1" applyProtection="1">
      <alignment vertical="center" wrapText="1"/>
      <protection/>
    </xf>
    <xf numFmtId="173" fontId="13" fillId="0" borderId="41" xfId="65" applyNumberFormat="1" applyFont="1" applyFill="1" applyBorder="1" applyAlignment="1" applyProtection="1">
      <alignment horizontal="center" vertical="center"/>
      <protection/>
    </xf>
    <xf numFmtId="172" fontId="18" fillId="0" borderId="41" xfId="66" applyNumberFormat="1" applyFont="1" applyFill="1" applyBorder="1" applyAlignment="1" applyProtection="1">
      <alignment horizontal="right" vertical="center" wrapText="1"/>
      <protection locked="0"/>
    </xf>
    <xf numFmtId="172" fontId="18" fillId="0" borderId="63" xfId="66" applyNumberFormat="1" applyFont="1" applyFill="1" applyBorder="1" applyAlignment="1" applyProtection="1">
      <alignment horizontal="right" vertical="center" wrapText="1"/>
      <protection locked="0"/>
    </xf>
    <xf numFmtId="0" fontId="29" fillId="0" borderId="0" xfId="66" applyFill="1" applyAlignment="1" applyProtection="1">
      <alignment vertical="center"/>
      <protection/>
    </xf>
    <xf numFmtId="0" fontId="18" fillId="0" borderId="12" xfId="66" applyFont="1" applyFill="1" applyBorder="1" applyAlignment="1" applyProtection="1">
      <alignment vertical="center" wrapText="1"/>
      <protection/>
    </xf>
    <xf numFmtId="172" fontId="18" fillId="0" borderId="10" xfId="66" applyNumberFormat="1" applyFont="1" applyFill="1" applyBorder="1" applyAlignment="1" applyProtection="1">
      <alignment horizontal="right" vertical="center" wrapText="1"/>
      <protection/>
    </xf>
    <xf numFmtId="172" fontId="18" fillId="0" borderId="17" xfId="66" applyNumberFormat="1" applyFont="1" applyFill="1" applyBorder="1" applyAlignment="1" applyProtection="1">
      <alignment horizontal="right" vertical="center" wrapText="1"/>
      <protection/>
    </xf>
    <xf numFmtId="0" fontId="27" fillId="0" borderId="12" xfId="66" applyFont="1" applyFill="1" applyBorder="1" applyAlignment="1" applyProtection="1">
      <alignment horizontal="left" vertical="center" wrapText="1" indent="1"/>
      <protection/>
    </xf>
    <xf numFmtId="172" fontId="28" fillId="0" borderId="17" xfId="66" applyNumberFormat="1" applyFont="1" applyFill="1" applyBorder="1" applyAlignment="1" applyProtection="1">
      <alignment horizontal="right" vertical="center" wrapText="1"/>
      <protection locked="0"/>
    </xf>
    <xf numFmtId="172" fontId="17" fillId="0" borderId="10" xfId="66" applyNumberFormat="1" applyFont="1" applyFill="1" applyBorder="1" applyAlignment="1" applyProtection="1">
      <alignment horizontal="right" vertical="center" wrapText="1"/>
      <protection/>
    </xf>
    <xf numFmtId="172" fontId="17" fillId="0" borderId="17" xfId="66" applyNumberFormat="1" applyFont="1" applyFill="1" applyBorder="1" applyAlignment="1" applyProtection="1">
      <alignment horizontal="right" vertical="center" wrapText="1"/>
      <protection/>
    </xf>
    <xf numFmtId="0" fontId="18" fillId="0" borderId="54" xfId="66" applyFont="1" applyFill="1" applyBorder="1" applyAlignment="1" applyProtection="1">
      <alignment vertical="center" wrapText="1"/>
      <protection/>
    </xf>
    <xf numFmtId="172" fontId="18" fillId="0" borderId="20" xfId="66" applyNumberFormat="1" applyFont="1" applyFill="1" applyBorder="1" applyAlignment="1" applyProtection="1">
      <alignment horizontal="right" vertical="center" wrapText="1"/>
      <protection/>
    </xf>
    <xf numFmtId="172" fontId="18" fillId="0" borderId="21" xfId="66" applyNumberFormat="1" applyFont="1" applyFill="1" applyBorder="1" applyAlignment="1" applyProtection="1">
      <alignment horizontal="right" vertical="center" wrapText="1"/>
      <protection/>
    </xf>
    <xf numFmtId="0" fontId="17" fillId="0" borderId="0" xfId="66" applyFont="1" applyFill="1" applyProtection="1">
      <alignment/>
      <protection/>
    </xf>
    <xf numFmtId="3" fontId="29" fillId="0" borderId="0" xfId="66" applyNumberFormat="1" applyFont="1" applyFill="1" applyProtection="1">
      <alignment/>
      <protection/>
    </xf>
    <xf numFmtId="3" fontId="29" fillId="0" borderId="0" xfId="66" applyNumberFormat="1" applyFont="1" applyFill="1" applyAlignment="1" applyProtection="1">
      <alignment horizontal="center"/>
      <protection/>
    </xf>
    <xf numFmtId="0" fontId="29" fillId="0" borderId="0" xfId="66" applyFont="1" applyFill="1" applyProtection="1">
      <alignment/>
      <protection/>
    </xf>
    <xf numFmtId="0" fontId="29" fillId="0" borderId="0" xfId="66" applyFill="1" applyAlignment="1" applyProtection="1">
      <alignment horizontal="center"/>
      <protection/>
    </xf>
    <xf numFmtId="0" fontId="0" fillId="0" borderId="0" xfId="65" applyFill="1" applyAlignment="1" applyProtection="1">
      <alignment vertical="center"/>
      <protection/>
    </xf>
    <xf numFmtId="174" fontId="12" fillId="0" borderId="17" xfId="65" applyNumberFormat="1" applyFont="1" applyFill="1" applyBorder="1" applyAlignment="1" applyProtection="1">
      <alignment vertical="center"/>
      <protection locked="0"/>
    </xf>
    <xf numFmtId="0" fontId="0" fillId="0" borderId="0" xfId="65" applyFont="1" applyFill="1" applyAlignment="1" applyProtection="1">
      <alignment vertical="center"/>
      <protection/>
    </xf>
    <xf numFmtId="0" fontId="29" fillId="0" borderId="0" xfId="66" applyFont="1" applyFill="1" applyAlignment="1" applyProtection="1">
      <alignment/>
      <protection/>
    </xf>
    <xf numFmtId="0" fontId="7" fillId="0" borderId="0" xfId="0" applyNumberFormat="1" applyFont="1" applyFill="1" applyAlignment="1" applyProtection="1">
      <alignment textRotation="180" wrapText="1"/>
      <protection locked="0"/>
    </xf>
    <xf numFmtId="0" fontId="45" fillId="0" borderId="0" xfId="0" applyFont="1" applyAlignment="1" applyProtection="1">
      <alignment horizontal="right" vertical="top"/>
      <protection locked="0"/>
    </xf>
    <xf numFmtId="0" fontId="16" fillId="0" borderId="58" xfId="66" applyFont="1" applyFill="1" applyBorder="1" applyAlignment="1">
      <alignment horizontal="center" vertical="center"/>
      <protection/>
    </xf>
    <xf numFmtId="0" fontId="16" fillId="0" borderId="59" xfId="66" applyFont="1" applyFill="1" applyBorder="1" applyAlignment="1">
      <alignment horizontal="center" vertical="center" wrapText="1"/>
      <protection/>
    </xf>
    <xf numFmtId="0" fontId="16" fillId="0" borderId="60" xfId="66" applyFont="1" applyFill="1" applyBorder="1" applyAlignment="1">
      <alignment horizontal="center" vertical="center" wrapText="1"/>
      <protection/>
    </xf>
    <xf numFmtId="0" fontId="17" fillId="0" borderId="37" xfId="66" applyFont="1" applyFill="1" applyBorder="1" applyProtection="1">
      <alignment/>
      <protection locked="0"/>
    </xf>
    <xf numFmtId="0" fontId="18" fillId="0" borderId="16" xfId="66" applyFont="1" applyFill="1" applyBorder="1" applyProtection="1">
      <alignment/>
      <protection locked="0"/>
    </xf>
    <xf numFmtId="0" fontId="17" fillId="0" borderId="14" xfId="66" applyFont="1" applyFill="1" applyBorder="1" applyAlignment="1">
      <alignment horizontal="right" indent="1"/>
      <protection/>
    </xf>
    <xf numFmtId="3" fontId="17" fillId="0" borderId="14" xfId="66" applyNumberFormat="1" applyFont="1" applyFill="1" applyBorder="1" applyProtection="1">
      <alignment/>
      <protection locked="0"/>
    </xf>
    <xf numFmtId="174" fontId="12" fillId="0" borderId="15" xfId="65" applyNumberFormat="1" applyFont="1" applyFill="1" applyBorder="1" applyAlignment="1" applyProtection="1">
      <alignment vertical="center"/>
      <protection/>
    </xf>
    <xf numFmtId="0" fontId="45" fillId="0" borderId="0" xfId="66" applyFont="1" applyFill="1">
      <alignment/>
      <protection/>
    </xf>
    <xf numFmtId="0" fontId="35" fillId="0" borderId="58" xfId="66" applyFont="1" applyFill="1" applyBorder="1" applyAlignment="1">
      <alignment horizontal="center" vertical="center"/>
      <protection/>
    </xf>
    <xf numFmtId="0" fontId="35" fillId="0" borderId="59" xfId="66" applyFont="1" applyFill="1" applyBorder="1" applyAlignment="1">
      <alignment horizontal="center" vertical="center" wrapText="1"/>
      <protection/>
    </xf>
    <xf numFmtId="0" fontId="35" fillId="0" borderId="60" xfId="66" applyFont="1" applyFill="1" applyBorder="1" applyAlignment="1">
      <alignment horizontal="center" vertical="center" wrapText="1"/>
      <protection/>
    </xf>
    <xf numFmtId="0" fontId="17" fillId="0" borderId="13" xfId="66" applyFont="1" applyFill="1" applyBorder="1" applyAlignment="1" applyProtection="1">
      <alignment horizontal="left" indent="1"/>
      <protection locked="0"/>
    </xf>
    <xf numFmtId="0" fontId="18" fillId="0" borderId="53" xfId="66" applyNumberFormat="1" applyFont="1" applyFill="1" applyBorder="1">
      <alignment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49" fontId="2" fillId="0" borderId="0" xfId="64" applyNumberFormat="1" applyFill="1" applyProtection="1">
      <alignment/>
      <protection/>
    </xf>
    <xf numFmtId="49" fontId="13" fillId="0" borderId="0" xfId="64" applyNumberFormat="1" applyFont="1" applyFill="1" applyProtection="1">
      <alignment/>
      <protection/>
    </xf>
    <xf numFmtId="49" fontId="0" fillId="0" borderId="0" xfId="64" applyNumberFormat="1" applyFont="1" applyFill="1" applyProtection="1">
      <alignment/>
      <protection/>
    </xf>
    <xf numFmtId="49" fontId="2" fillId="0" borderId="0" xfId="64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 vertical="center" wrapText="1"/>
      <protection/>
    </xf>
    <xf numFmtId="49" fontId="3" fillId="0" borderId="0" xfId="0" applyNumberFormat="1" applyFont="1" applyFill="1" applyAlignment="1" applyProtection="1">
      <alignment horizontal="center" vertical="center" wrapText="1"/>
      <protection/>
    </xf>
    <xf numFmtId="49" fontId="12" fillId="0" borderId="0" xfId="0" applyNumberFormat="1" applyFont="1" applyFill="1" applyAlignment="1" applyProtection="1">
      <alignment horizontal="center" vertical="center" wrapText="1"/>
      <protection/>
    </xf>
    <xf numFmtId="49" fontId="2" fillId="0" borderId="0" xfId="0" applyNumberFormat="1" applyFont="1" applyFill="1" applyAlignment="1" applyProtection="1">
      <alignment vertical="center" wrapText="1"/>
      <protection/>
    </xf>
    <xf numFmtId="49" fontId="5" fillId="0" borderId="0" xfId="0" applyNumberFormat="1" applyFont="1" applyFill="1" applyAlignment="1" applyProtection="1">
      <alignment vertical="center"/>
      <protection/>
    </xf>
    <xf numFmtId="49" fontId="3" fillId="0" borderId="0" xfId="0" applyNumberFormat="1" applyFont="1" applyFill="1" applyAlignment="1" applyProtection="1">
      <alignment vertical="center"/>
      <protection/>
    </xf>
    <xf numFmtId="49" fontId="5" fillId="0" borderId="0" xfId="0" applyNumberFormat="1" applyFont="1" applyFill="1" applyAlignment="1" applyProtection="1">
      <alignment horizontal="center" vertical="center" wrapText="1"/>
      <protection/>
    </xf>
    <xf numFmtId="49" fontId="1" fillId="0" borderId="0" xfId="0" applyNumberFormat="1" applyFont="1" applyFill="1" applyAlignment="1" applyProtection="1">
      <alignment vertical="center" wrapText="1"/>
      <protection/>
    </xf>
    <xf numFmtId="49" fontId="7" fillId="0" borderId="0" xfId="0" applyNumberFormat="1" applyFont="1" applyFill="1" applyAlignment="1" applyProtection="1">
      <alignment vertical="center" wrapText="1"/>
      <protection/>
    </xf>
    <xf numFmtId="164" fontId="13" fillId="0" borderId="56" xfId="64" applyNumberFormat="1" applyFont="1" applyFill="1" applyBorder="1" applyAlignment="1" applyProtection="1">
      <alignment horizontal="right" vertical="center" wrapText="1" indent="1"/>
      <protection/>
    </xf>
    <xf numFmtId="164" fontId="13" fillId="0" borderId="17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1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6" xfId="64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5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0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7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6" xfId="64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52" xfId="0" applyNumberFormat="1" applyFont="1" applyFill="1" applyBorder="1" applyAlignment="1" applyProtection="1">
      <alignment horizontal="center" vertical="center" wrapText="1"/>
      <protection/>
    </xf>
    <xf numFmtId="164" fontId="13" fillId="24" borderId="17" xfId="64" applyNumberFormat="1" applyFont="1" applyFill="1" applyBorder="1" applyAlignment="1" applyProtection="1">
      <alignment horizontal="right" vertical="center" wrapText="1" indent="1"/>
      <protection/>
    </xf>
    <xf numFmtId="164" fontId="13" fillId="24" borderId="61" xfId="64" applyNumberFormat="1" applyFont="1" applyFill="1" applyBorder="1" applyAlignment="1" applyProtection="1">
      <alignment horizontal="right" vertical="center" wrapText="1" indent="1"/>
      <protection/>
    </xf>
    <xf numFmtId="0" fontId="12" fillId="0" borderId="53" xfId="0" applyFont="1" applyFill="1" applyBorder="1" applyAlignment="1" applyProtection="1">
      <alignment horizontal="left" vertical="center" wrapText="1" indent="1"/>
      <protection/>
    </xf>
    <xf numFmtId="0" fontId="13" fillId="0" borderId="47" xfId="64" applyFont="1" applyFill="1" applyBorder="1" applyAlignment="1" applyProtection="1">
      <alignment horizontal="left" vertical="center" wrapText="1" indent="1"/>
      <protection/>
    </xf>
    <xf numFmtId="0" fontId="13" fillId="0" borderId="23" xfId="64" applyFont="1" applyFill="1" applyBorder="1" applyAlignment="1" applyProtection="1">
      <alignment horizontal="left" vertical="center" wrapText="1" indent="1"/>
      <protection/>
    </xf>
    <xf numFmtId="0" fontId="13" fillId="0" borderId="73" xfId="64" applyFont="1" applyFill="1" applyBorder="1" applyAlignment="1" applyProtection="1">
      <alignment horizontal="left" vertical="center" wrapText="1" indent="1"/>
      <protection/>
    </xf>
    <xf numFmtId="0" fontId="13" fillId="0" borderId="80" xfId="64" applyFont="1" applyFill="1" applyBorder="1" applyAlignment="1" applyProtection="1">
      <alignment horizontal="left" vertical="center" wrapText="1" indent="1"/>
      <protection/>
    </xf>
    <xf numFmtId="0" fontId="12" fillId="0" borderId="53" xfId="64" applyFont="1" applyFill="1" applyBorder="1" applyAlignment="1" applyProtection="1">
      <alignment horizontal="left" vertical="center" wrapText="1" indent="1"/>
      <protection/>
    </xf>
    <xf numFmtId="0" fontId="13" fillId="0" borderId="80" xfId="64" applyFont="1" applyFill="1" applyBorder="1" applyAlignment="1" applyProtection="1">
      <alignment horizontal="left" vertical="center" wrapText="1" indent="1"/>
      <protection/>
    </xf>
    <xf numFmtId="0" fontId="13" fillId="0" borderId="73" xfId="64" applyFont="1" applyFill="1" applyBorder="1" applyAlignment="1" applyProtection="1">
      <alignment horizontal="left" vertical="center" wrapText="1" indent="1"/>
      <protection/>
    </xf>
    <xf numFmtId="0" fontId="13" fillId="0" borderId="22" xfId="64" applyFont="1" applyFill="1" applyBorder="1" applyAlignment="1" applyProtection="1" quotePrefix="1">
      <alignment horizontal="left" vertical="center" wrapText="1" indent="1"/>
      <protection/>
    </xf>
    <xf numFmtId="0" fontId="13" fillId="0" borderId="22" xfId="64" applyFont="1" applyFill="1" applyBorder="1" applyAlignment="1" applyProtection="1">
      <alignment horizontal="left" vertical="center" wrapText="1" indent="1"/>
      <protection/>
    </xf>
    <xf numFmtId="0" fontId="12" fillId="0" borderId="81" xfId="64" applyFont="1" applyFill="1" applyBorder="1" applyAlignment="1" applyProtection="1">
      <alignment horizontal="left" vertical="center" wrapText="1" indent="1"/>
      <protection/>
    </xf>
    <xf numFmtId="164" fontId="13" fillId="0" borderId="8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82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5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24" xfId="64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5" xfId="0" applyNumberFormat="1" applyFont="1" applyFill="1" applyBorder="1" applyAlignment="1" applyProtection="1">
      <alignment horizontal="left" vertical="center" wrapText="1" indent="1"/>
      <protection/>
    </xf>
    <xf numFmtId="49" fontId="0" fillId="0" borderId="53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25" xfId="0" applyNumberFormat="1" applyFont="1" applyFill="1" applyBorder="1" applyAlignment="1" applyProtection="1">
      <alignment vertical="center" wrapText="1"/>
      <protection/>
    </xf>
    <xf numFmtId="164" fontId="13" fillId="0" borderId="16" xfId="0" applyNumberFormat="1" applyFont="1" applyFill="1" applyBorder="1" applyAlignment="1" applyProtection="1">
      <alignment vertical="center" wrapText="1"/>
      <protection/>
    </xf>
    <xf numFmtId="164" fontId="13" fillId="0" borderId="14" xfId="0" applyNumberFormat="1" applyFont="1" applyFill="1" applyBorder="1" applyAlignment="1" applyProtection="1">
      <alignment vertical="center" wrapText="1"/>
      <protection/>
    </xf>
    <xf numFmtId="164" fontId="13" fillId="0" borderId="15" xfId="0" applyNumberFormat="1" applyFont="1" applyFill="1" applyBorder="1" applyAlignment="1" applyProtection="1">
      <alignment vertical="center" wrapText="1"/>
      <protection/>
    </xf>
    <xf numFmtId="164" fontId="12" fillId="0" borderId="27" xfId="0" applyNumberFormat="1" applyFont="1" applyFill="1" applyBorder="1" applyAlignment="1" applyProtection="1">
      <alignment horizontal="right" vertical="center" wrapText="1" indent="1"/>
      <protection/>
    </xf>
    <xf numFmtId="49" fontId="0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27" xfId="0" applyNumberFormat="1" applyFont="1" applyFill="1" applyBorder="1" applyAlignment="1" applyProtection="1">
      <alignment vertical="center" wrapText="1"/>
      <protection/>
    </xf>
    <xf numFmtId="164" fontId="13" fillId="0" borderId="69" xfId="0" applyNumberFormat="1" applyFont="1" applyFill="1" applyBorder="1" applyAlignment="1" applyProtection="1">
      <alignment vertical="center" wrapText="1"/>
      <protection/>
    </xf>
    <xf numFmtId="164" fontId="13" fillId="0" borderId="65" xfId="0" applyNumberFormat="1" applyFont="1" applyFill="1" applyBorder="1" applyAlignment="1" applyProtection="1">
      <alignment vertical="center" wrapText="1"/>
      <protection/>
    </xf>
    <xf numFmtId="164" fontId="13" fillId="0" borderId="72" xfId="0" applyNumberFormat="1" applyFont="1" applyFill="1" applyBorder="1" applyAlignment="1" applyProtection="1">
      <alignment vertical="center" wrapText="1"/>
      <protection/>
    </xf>
    <xf numFmtId="0" fontId="63" fillId="0" borderId="41" xfId="0" applyFont="1" applyBorder="1" applyAlignment="1" applyProtection="1">
      <alignment horizontal="left" vertical="center" indent="1"/>
      <protection locked="0"/>
    </xf>
    <xf numFmtId="3" fontId="63" fillId="0" borderId="63" xfId="0" applyNumberFormat="1" applyFont="1" applyBorder="1" applyAlignment="1" applyProtection="1">
      <alignment horizontal="right" vertical="center" indent="1"/>
      <protection locked="0"/>
    </xf>
    <xf numFmtId="0" fontId="63" fillId="0" borderId="10" xfId="0" applyFont="1" applyBorder="1" applyAlignment="1" applyProtection="1">
      <alignment horizontal="left" vertical="center" indent="1"/>
      <protection locked="0"/>
    </xf>
    <xf numFmtId="3" fontId="63" fillId="0" borderId="17" xfId="0" applyNumberFormat="1" applyFont="1" applyBorder="1" applyAlignment="1" applyProtection="1">
      <alignment horizontal="right" vertical="center" indent="1"/>
      <protection locked="0"/>
    </xf>
    <xf numFmtId="0" fontId="13" fillId="0" borderId="51" xfId="0" applyFont="1" applyBorder="1" applyAlignment="1" applyProtection="1">
      <alignment horizontal="right" vertical="center" indent="1"/>
      <protection/>
    </xf>
    <xf numFmtId="0" fontId="13" fillId="0" borderId="12" xfId="0" applyFont="1" applyBorder="1" applyAlignment="1" applyProtection="1">
      <alignment horizontal="right" vertical="center" indent="1"/>
      <protection/>
    </xf>
    <xf numFmtId="0" fontId="1" fillId="0" borderId="10" xfId="0" applyFont="1" applyFill="1" applyBorder="1" applyAlignment="1" applyProtection="1">
      <alignment horizontal="left" vertical="center" indent="1"/>
      <protection locked="0"/>
    </xf>
    <xf numFmtId="3" fontId="1" fillId="0" borderId="17" xfId="0" applyNumberFormat="1" applyFont="1" applyFill="1" applyBorder="1" applyAlignment="1" applyProtection="1">
      <alignment horizontal="right" vertical="center"/>
      <protection locked="0"/>
    </xf>
    <xf numFmtId="164" fontId="1" fillId="0" borderId="0" xfId="0" applyNumberFormat="1" applyFont="1" applyFill="1" applyAlignment="1" applyProtection="1">
      <alignment horizontal="center" vertical="center" wrapText="1"/>
      <protection/>
    </xf>
    <xf numFmtId="164" fontId="1" fillId="0" borderId="0" xfId="0" applyNumberFormat="1" applyFont="1" applyFill="1" applyAlignment="1" applyProtection="1">
      <alignment vertical="center" wrapText="1"/>
      <protection/>
    </xf>
    <xf numFmtId="164" fontId="20" fillId="0" borderId="16" xfId="0" applyNumberFormat="1" applyFont="1" applyFill="1" applyBorder="1" applyAlignment="1" applyProtection="1">
      <alignment horizontal="center" vertical="center" wrapText="1"/>
      <protection/>
    </xf>
    <xf numFmtId="164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Font="1" applyBorder="1" applyAlignment="1">
      <alignment horizontal="center" vertical="center" wrapText="1"/>
    </xf>
    <xf numFmtId="164" fontId="20" fillId="0" borderId="43" xfId="0" applyNumberFormat="1" applyFont="1" applyFill="1" applyBorder="1" applyAlignment="1" applyProtection="1">
      <alignment horizontal="center" vertical="center" wrapText="1"/>
      <protection/>
    </xf>
    <xf numFmtId="164" fontId="20" fillId="0" borderId="69" xfId="0" applyNumberFormat="1" applyFont="1" applyFill="1" applyBorder="1" applyAlignment="1" applyProtection="1">
      <alignment horizontal="center" vertical="center" wrapText="1"/>
      <protection/>
    </xf>
    <xf numFmtId="164" fontId="20" fillId="0" borderId="65" xfId="0" applyNumberFormat="1" applyFont="1" applyFill="1" applyBorder="1" applyAlignment="1" applyProtection="1">
      <alignment horizontal="center" vertical="center" wrapText="1"/>
      <protection/>
    </xf>
    <xf numFmtId="164" fontId="20" fillId="0" borderId="22" xfId="0" applyNumberFormat="1" applyFont="1" applyFill="1" applyBorder="1" applyAlignment="1" applyProtection="1">
      <alignment horizontal="center" vertical="center" wrapText="1"/>
      <protection/>
    </xf>
    <xf numFmtId="164" fontId="20" fillId="0" borderId="72" xfId="0" applyNumberFormat="1" applyFont="1" applyFill="1" applyBorder="1" applyAlignment="1" applyProtection="1">
      <alignment horizontal="center" vertical="center" wrapText="1"/>
      <protection/>
    </xf>
    <xf numFmtId="164" fontId="64" fillId="0" borderId="12" xfId="0" applyNumberFormat="1" applyFont="1" applyFill="1" applyBorder="1" applyAlignment="1" applyProtection="1">
      <alignment horizontal="left" vertical="center" wrapText="1"/>
      <protection locked="0"/>
    </xf>
    <xf numFmtId="164" fontId="64" fillId="0" borderId="10" xfId="0" applyNumberFormat="1" applyFont="1" applyFill="1" applyBorder="1" applyAlignment="1" applyProtection="1">
      <alignment vertical="center" wrapText="1"/>
      <protection locked="0"/>
    </xf>
    <xf numFmtId="49" fontId="64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64" fillId="0" borderId="23" xfId="0" applyNumberFormat="1" applyFont="1" applyFill="1" applyBorder="1" applyAlignment="1" applyProtection="1">
      <alignment vertical="center" wrapText="1"/>
      <protection locked="0"/>
    </xf>
    <xf numFmtId="164" fontId="20" fillId="0" borderId="82" xfId="0" applyNumberFormat="1" applyFont="1" applyFill="1" applyBorder="1" applyAlignment="1" applyProtection="1">
      <alignment horizontal="center" vertical="center" wrapText="1"/>
      <protection/>
    </xf>
    <xf numFmtId="164" fontId="64" fillId="0" borderId="12" xfId="0" applyNumberFormat="1" applyFont="1" applyFill="1" applyBorder="1" applyAlignment="1" applyProtection="1">
      <alignment horizontal="right" vertical="center" wrapText="1"/>
      <protection locked="0"/>
    </xf>
    <xf numFmtId="164" fontId="20" fillId="0" borderId="17" xfId="0" applyNumberFormat="1" applyFont="1" applyFill="1" applyBorder="1" applyAlignment="1" applyProtection="1">
      <alignment vertical="center" wrapText="1"/>
      <protection/>
    </xf>
    <xf numFmtId="164" fontId="64" fillId="0" borderId="52" xfId="0" applyNumberFormat="1" applyFont="1" applyFill="1" applyBorder="1" applyAlignment="1" applyProtection="1">
      <alignment horizontal="right" vertical="center" wrapText="1"/>
      <protection locked="0"/>
    </xf>
    <xf numFmtId="164" fontId="64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64" fillId="0" borderId="11" xfId="0" applyNumberFormat="1" applyFont="1" applyFill="1" applyBorder="1" applyAlignment="1" applyProtection="1">
      <alignment vertical="center" wrapText="1"/>
      <protection locked="0"/>
    </xf>
    <xf numFmtId="49" fontId="64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64" fillId="0" borderId="24" xfId="0" applyNumberFormat="1" applyFont="1" applyFill="1" applyBorder="1" applyAlignment="1" applyProtection="1">
      <alignment vertical="center" wrapText="1"/>
      <protection locked="0"/>
    </xf>
    <xf numFmtId="164" fontId="64" fillId="0" borderId="13" xfId="0" applyNumberFormat="1" applyFont="1" applyFill="1" applyBorder="1" applyAlignment="1" applyProtection="1">
      <alignment horizontal="right" vertical="center" wrapText="1"/>
      <protection locked="0"/>
    </xf>
    <xf numFmtId="164" fontId="33" fillId="0" borderId="16" xfId="0" applyNumberFormat="1" applyFont="1" applyFill="1" applyBorder="1" applyAlignment="1" applyProtection="1">
      <alignment horizontal="left" vertical="center" wrapText="1"/>
      <protection/>
    </xf>
    <xf numFmtId="164" fontId="33" fillId="0" borderId="14" xfId="0" applyNumberFormat="1" applyFont="1" applyFill="1" applyBorder="1" applyAlignment="1" applyProtection="1">
      <alignment vertical="center" wrapText="1"/>
      <protection/>
    </xf>
    <xf numFmtId="164" fontId="33" fillId="24" borderId="14" xfId="0" applyNumberFormat="1" applyFont="1" applyFill="1" applyBorder="1" applyAlignment="1" applyProtection="1">
      <alignment vertical="center" wrapText="1"/>
      <protection/>
    </xf>
    <xf numFmtId="164" fontId="33" fillId="0" borderId="53" xfId="0" applyNumberFormat="1" applyFont="1" applyFill="1" applyBorder="1" applyAlignment="1" applyProtection="1">
      <alignment vertical="center" wrapText="1"/>
      <protection/>
    </xf>
    <xf numFmtId="164" fontId="20" fillId="0" borderId="15" xfId="0" applyNumberFormat="1" applyFont="1" applyFill="1" applyBorder="1" applyAlignment="1" applyProtection="1">
      <alignment vertical="center" wrapText="1"/>
      <protection/>
    </xf>
    <xf numFmtId="164" fontId="64" fillId="0" borderId="10" xfId="0" applyNumberFormat="1" applyFont="1" applyFill="1" applyBorder="1" applyAlignment="1" applyProtection="1">
      <alignment horizontal="right" vertical="center" wrapText="1"/>
      <protection locked="0"/>
    </xf>
    <xf numFmtId="164" fontId="20" fillId="0" borderId="82" xfId="0" applyNumberFormat="1" applyFont="1" applyFill="1" applyBorder="1" applyAlignment="1" applyProtection="1">
      <alignment horizontal="right" vertical="center" wrapText="1"/>
      <protection/>
    </xf>
    <xf numFmtId="164" fontId="5" fillId="0" borderId="0" xfId="64" applyNumberFormat="1" applyFont="1" applyFill="1" applyBorder="1" applyAlignment="1" applyProtection="1">
      <alignment horizontal="center" vertical="center"/>
      <protection/>
    </xf>
    <xf numFmtId="164" fontId="6" fillId="0" borderId="41" xfId="64" applyNumberFormat="1" applyFont="1" applyFill="1" applyBorder="1" applyAlignment="1" applyProtection="1">
      <alignment horizontal="center" vertical="center"/>
      <protection/>
    </xf>
    <xf numFmtId="164" fontId="6" fillId="0" borderId="63" xfId="64" applyNumberFormat="1" applyFont="1" applyFill="1" applyBorder="1" applyAlignment="1" applyProtection="1">
      <alignment horizontal="center" vertical="center"/>
      <protection/>
    </xf>
    <xf numFmtId="0" fontId="6" fillId="0" borderId="41" xfId="64" applyFont="1" applyFill="1" applyBorder="1" applyAlignment="1" applyProtection="1">
      <alignment horizontal="center" vertical="center" wrapText="1"/>
      <protection/>
    </xf>
    <xf numFmtId="0" fontId="6" fillId="0" borderId="20" xfId="64" applyFont="1" applyFill="1" applyBorder="1" applyAlignment="1" applyProtection="1">
      <alignment horizontal="center" vertical="center" wrapText="1"/>
      <protection/>
    </xf>
    <xf numFmtId="0" fontId="5" fillId="0" borderId="0" xfId="64" applyFont="1" applyFill="1" applyAlignment="1" applyProtection="1">
      <alignment horizontal="center"/>
      <protection/>
    </xf>
    <xf numFmtId="0" fontId="6" fillId="0" borderId="51" xfId="64" applyFont="1" applyFill="1" applyBorder="1" applyAlignment="1" applyProtection="1">
      <alignment horizontal="center" vertical="center" wrapText="1"/>
      <protection/>
    </xf>
    <xf numFmtId="0" fontId="6" fillId="0" borderId="54" xfId="64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Alignment="1" applyProtection="1">
      <alignment horizontal="center" textRotation="180" wrapText="1"/>
      <protection/>
    </xf>
    <xf numFmtId="164" fontId="6" fillId="0" borderId="29" xfId="0" applyNumberFormat="1" applyFont="1" applyFill="1" applyBorder="1" applyAlignment="1" applyProtection="1">
      <alignment horizontal="center" vertical="center" wrapText="1"/>
      <protection/>
    </xf>
    <xf numFmtId="164" fontId="6" fillId="0" borderId="27" xfId="0" applyNumberFormat="1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Alignment="1" applyProtection="1">
      <alignment horizontal="center" textRotation="180" wrapText="1"/>
      <protection locked="0"/>
    </xf>
    <xf numFmtId="164" fontId="6" fillId="0" borderId="30" xfId="0" applyNumberFormat="1" applyFont="1" applyFill="1" applyBorder="1" applyAlignment="1" applyProtection="1">
      <alignment horizontal="center" vertical="center" wrapText="1"/>
      <protection/>
    </xf>
    <xf numFmtId="164" fontId="6" fillId="0" borderId="39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 applyProtection="1">
      <alignment horizontal="center" textRotation="180"/>
      <protection locked="0"/>
    </xf>
    <xf numFmtId="164" fontId="20" fillId="0" borderId="0" xfId="0" applyNumberFormat="1" applyFont="1" applyFill="1" applyAlignment="1">
      <alignment horizontal="center" vertical="center" wrapText="1"/>
    </xf>
    <xf numFmtId="164" fontId="36" fillId="0" borderId="19" xfId="0" applyNumberFormat="1" applyFont="1" applyFill="1" applyBorder="1" applyAlignment="1" applyProtection="1">
      <alignment horizontal="right" wrapText="1"/>
      <protection/>
    </xf>
    <xf numFmtId="164" fontId="7" fillId="0" borderId="0" xfId="0" applyNumberFormat="1" applyFont="1" applyFill="1" applyAlignment="1">
      <alignment horizontal="center" textRotation="180" wrapText="1"/>
    </xf>
    <xf numFmtId="164" fontId="5" fillId="0" borderId="0" xfId="0" applyNumberFormat="1" applyFont="1" applyFill="1" applyAlignment="1">
      <alignment horizontal="center" vertical="center" wrapText="1"/>
    </xf>
    <xf numFmtId="164" fontId="4" fillId="0" borderId="19" xfId="0" applyNumberFormat="1" applyFont="1" applyFill="1" applyBorder="1" applyAlignment="1" applyProtection="1">
      <alignment horizontal="right" wrapText="1"/>
      <protection/>
    </xf>
    <xf numFmtId="164" fontId="4" fillId="0" borderId="19" xfId="0" applyNumberFormat="1" applyFont="1" applyFill="1" applyBorder="1" applyAlignment="1">
      <alignment horizontal="right" vertical="center"/>
    </xf>
    <xf numFmtId="171" fontId="28" fillId="0" borderId="36" xfId="0" applyNumberFormat="1" applyFont="1" applyFill="1" applyBorder="1" applyAlignment="1">
      <alignment horizontal="left" vertical="center" wrapText="1"/>
    </xf>
    <xf numFmtId="164" fontId="12" fillId="0" borderId="25" xfId="0" applyNumberFormat="1" applyFont="1" applyFill="1" applyBorder="1" applyAlignment="1">
      <alignment horizontal="center" vertical="center" wrapText="1"/>
    </xf>
    <xf numFmtId="164" fontId="6" fillId="0" borderId="25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textRotation="180"/>
    </xf>
    <xf numFmtId="171" fontId="5" fillId="0" borderId="0" xfId="0" applyNumberFormat="1" applyFont="1" applyFill="1" applyBorder="1" applyAlignment="1">
      <alignment horizontal="center" vertical="center" wrapText="1"/>
    </xf>
    <xf numFmtId="164" fontId="0" fillId="0" borderId="75" xfId="0" applyNumberFormat="1" applyFill="1" applyBorder="1" applyAlignment="1" applyProtection="1">
      <alignment horizontal="left" vertical="center" wrapText="1"/>
      <protection locked="0"/>
    </xf>
    <xf numFmtId="164" fontId="0" fillId="0" borderId="83" xfId="0" applyNumberFormat="1" applyFill="1" applyBorder="1" applyAlignment="1" applyProtection="1">
      <alignment horizontal="left" vertical="center" wrapText="1"/>
      <protection locked="0"/>
    </xf>
    <xf numFmtId="164" fontId="0" fillId="0" borderId="0" xfId="0" applyNumberFormat="1" applyFill="1" applyAlignment="1" applyProtection="1">
      <alignment horizontal="left" vertical="center" wrapText="1"/>
      <protection locked="0"/>
    </xf>
    <xf numFmtId="164" fontId="12" fillId="0" borderId="25" xfId="0" applyNumberFormat="1" applyFont="1" applyFill="1" applyBorder="1" applyAlignment="1">
      <alignment horizontal="center" vertical="center"/>
    </xf>
    <xf numFmtId="164" fontId="6" fillId="0" borderId="29" xfId="0" applyNumberFormat="1" applyFont="1" applyFill="1" applyBorder="1" applyAlignment="1">
      <alignment horizontal="center" vertical="center" wrapText="1"/>
    </xf>
    <xf numFmtId="164" fontId="6" fillId="0" borderId="71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Alignment="1">
      <alignment horizontal="left" vertical="center" wrapText="1"/>
    </xf>
    <xf numFmtId="164" fontId="0" fillId="0" borderId="28" xfId="0" applyNumberFormat="1" applyFill="1" applyBorder="1" applyAlignment="1" applyProtection="1">
      <alignment horizontal="left" vertical="center" wrapText="1"/>
      <protection locked="0"/>
    </xf>
    <xf numFmtId="164" fontId="0" fillId="0" borderId="48" xfId="0" applyNumberFormat="1" applyFill="1" applyBorder="1" applyAlignment="1" applyProtection="1">
      <alignment horizontal="left" vertical="center" wrapText="1"/>
      <protection locked="0"/>
    </xf>
    <xf numFmtId="164" fontId="3" fillId="0" borderId="35" xfId="0" applyNumberFormat="1" applyFont="1" applyFill="1" applyBorder="1" applyAlignment="1">
      <alignment horizontal="left" vertical="center" wrapText="1" indent="2"/>
    </xf>
    <xf numFmtId="164" fontId="3" fillId="0" borderId="81" xfId="0" applyNumberFormat="1" applyFont="1" applyFill="1" applyBorder="1" applyAlignment="1">
      <alignment horizontal="left" vertical="center" wrapText="1" indent="2"/>
    </xf>
    <xf numFmtId="164" fontId="6" fillId="0" borderId="84" xfId="0" applyNumberFormat="1" applyFont="1" applyFill="1" applyBorder="1" applyAlignment="1">
      <alignment horizontal="center" vertical="center"/>
    </xf>
    <xf numFmtId="164" fontId="6" fillId="0" borderId="70" xfId="0" applyNumberFormat="1" applyFont="1" applyFill="1" applyBorder="1" applyAlignment="1">
      <alignment horizontal="center" vertical="center"/>
    </xf>
    <xf numFmtId="164" fontId="6" fillId="0" borderId="26" xfId="0" applyNumberFormat="1" applyFont="1" applyFill="1" applyBorder="1" applyAlignment="1">
      <alignment horizontal="center" vertical="center"/>
    </xf>
    <xf numFmtId="164" fontId="3" fillId="0" borderId="35" xfId="0" applyNumberFormat="1" applyFont="1" applyFill="1" applyBorder="1" applyAlignment="1">
      <alignment horizontal="center" vertical="center" wrapText="1"/>
    </xf>
    <xf numFmtId="164" fontId="3" fillId="0" borderId="81" xfId="0" applyNumberFormat="1" applyFont="1" applyFill="1" applyBorder="1" applyAlignment="1">
      <alignment horizontal="center" vertical="center" wrapText="1"/>
    </xf>
    <xf numFmtId="164" fontId="6" fillId="0" borderId="25" xfId="0" applyNumberFormat="1" applyFont="1" applyFill="1" applyBorder="1" applyAlignment="1">
      <alignment horizontal="center" vertical="center" wrapText="1"/>
    </xf>
    <xf numFmtId="0" fontId="6" fillId="0" borderId="35" xfId="0" applyFont="1" applyFill="1" applyBorder="1" applyAlignment="1" applyProtection="1">
      <alignment horizontal="center" vertical="center" wrapText="1"/>
      <protection/>
    </xf>
    <xf numFmtId="0" fontId="6" fillId="0" borderId="81" xfId="0" applyFont="1" applyFill="1" applyBorder="1" applyAlignment="1" applyProtection="1">
      <alignment horizontal="center" vertical="center" wrapText="1"/>
      <protection/>
    </xf>
    <xf numFmtId="0" fontId="6" fillId="0" borderId="43" xfId="0" applyFont="1" applyFill="1" applyBorder="1" applyAlignment="1" applyProtection="1">
      <alignment horizontal="center" vertical="center" wrapText="1"/>
      <protection/>
    </xf>
    <xf numFmtId="0" fontId="6" fillId="0" borderId="50" xfId="0" applyFont="1" applyFill="1" applyBorder="1" applyAlignment="1" applyProtection="1">
      <alignment horizontal="center" vertical="center"/>
      <protection/>
    </xf>
    <xf numFmtId="0" fontId="6" fillId="0" borderId="83" xfId="0" applyFont="1" applyFill="1" applyBorder="1" applyAlignment="1" applyProtection="1">
      <alignment horizontal="center" vertical="center"/>
      <protection/>
    </xf>
    <xf numFmtId="0" fontId="6" fillId="0" borderId="64" xfId="0" applyFont="1" applyFill="1" applyBorder="1" applyAlignment="1" applyProtection="1">
      <alignment horizontal="center" vertical="center"/>
      <protection/>
    </xf>
    <xf numFmtId="0" fontId="6" fillId="0" borderId="47" xfId="0" applyFont="1" applyFill="1" applyBorder="1" applyAlignment="1" applyProtection="1">
      <alignment horizontal="center" vertical="center"/>
      <protection locked="0"/>
    </xf>
    <xf numFmtId="0" fontId="6" fillId="0" borderId="48" xfId="0" applyFont="1" applyFill="1" applyBorder="1" applyAlignment="1" applyProtection="1">
      <alignment horizontal="center" vertical="center"/>
      <protection locked="0"/>
    </xf>
    <xf numFmtId="0" fontId="6" fillId="0" borderId="49" xfId="0" applyFont="1" applyFill="1" applyBorder="1" applyAlignment="1" applyProtection="1">
      <alignment horizontal="center" vertical="center"/>
      <protection locked="0"/>
    </xf>
    <xf numFmtId="0" fontId="24" fillId="0" borderId="19" xfId="0" applyFont="1" applyBorder="1" applyAlignment="1" applyProtection="1">
      <alignment horizontal="right" vertical="top"/>
      <protection/>
    </xf>
    <xf numFmtId="0" fontId="0" fillId="0" borderId="19" xfId="0" applyBorder="1" applyAlignment="1">
      <alignment horizontal="right" vertical="top"/>
    </xf>
    <xf numFmtId="0" fontId="45" fillId="0" borderId="19" xfId="0" applyFont="1" applyBorder="1" applyAlignment="1" applyProtection="1">
      <alignment horizontal="right" vertical="top"/>
      <protection/>
    </xf>
    <xf numFmtId="0" fontId="24" fillId="0" borderId="19" xfId="0" applyFont="1" applyBorder="1" applyAlignment="1" applyProtection="1">
      <alignment horizontal="right" vertical="top" shrinkToFit="1"/>
      <protection/>
    </xf>
    <xf numFmtId="0" fontId="0" fillId="0" borderId="19" xfId="0" applyBorder="1" applyAlignment="1">
      <alignment horizontal="right" vertical="top" shrinkToFit="1"/>
    </xf>
    <xf numFmtId="0" fontId="6" fillId="0" borderId="83" xfId="0" applyFont="1" applyFill="1" applyBorder="1" applyAlignment="1" applyProtection="1" quotePrefix="1">
      <alignment horizontal="center" vertical="center"/>
      <protection/>
    </xf>
    <xf numFmtId="0" fontId="6" fillId="0" borderId="64" xfId="0" applyFont="1" applyFill="1" applyBorder="1" applyAlignment="1" applyProtection="1" quotePrefix="1">
      <alignment horizontal="center" vertical="center"/>
      <protection/>
    </xf>
    <xf numFmtId="0" fontId="45" fillId="0" borderId="19" xfId="0" applyFont="1" applyBorder="1" applyAlignment="1" applyProtection="1">
      <alignment horizontal="right" vertical="top" shrinkToFit="1"/>
      <protection locked="0"/>
    </xf>
    <xf numFmtId="0" fontId="45" fillId="0" borderId="19" xfId="0" applyFont="1" applyBorder="1" applyAlignment="1" applyProtection="1">
      <alignment horizontal="right" vertical="top"/>
      <protection locked="0"/>
    </xf>
    <xf numFmtId="0" fontId="0" fillId="0" borderId="19" xfId="0" applyBorder="1" applyAlignment="1">
      <alignment/>
    </xf>
    <xf numFmtId="0" fontId="6" fillId="0" borderId="35" xfId="0" applyFont="1" applyFill="1" applyBorder="1" applyAlignment="1" applyProtection="1">
      <alignment horizontal="left" vertical="center" wrapText="1" indent="1"/>
      <protection/>
    </xf>
    <xf numFmtId="0" fontId="6" fillId="0" borderId="44" xfId="0" applyFont="1" applyFill="1" applyBorder="1" applyAlignment="1" applyProtection="1">
      <alignment horizontal="left" vertical="center" wrapText="1" inden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6" fillId="0" borderId="59" xfId="0" applyFont="1" applyFill="1" applyBorder="1" applyAlignment="1" applyProtection="1">
      <alignment horizontal="center" vertical="center" wrapText="1"/>
      <protection/>
    </xf>
    <xf numFmtId="0" fontId="6" fillId="0" borderId="65" xfId="0" applyFont="1" applyFill="1" applyBorder="1" applyAlignment="1" applyProtection="1">
      <alignment horizontal="center" vertical="center" wrapText="1"/>
      <protection/>
    </xf>
    <xf numFmtId="0" fontId="6" fillId="0" borderId="58" xfId="0" applyFont="1" applyFill="1" applyBorder="1" applyAlignment="1" applyProtection="1">
      <alignment horizontal="center" vertical="center" wrapText="1"/>
      <protection/>
    </xf>
    <xf numFmtId="0" fontId="6" fillId="0" borderId="69" xfId="0" applyFont="1" applyFill="1" applyBorder="1" applyAlignment="1" applyProtection="1">
      <alignment horizontal="center" vertical="center" wrapText="1"/>
      <protection/>
    </xf>
    <xf numFmtId="0" fontId="6" fillId="0" borderId="59" xfId="64" applyFont="1" applyFill="1" applyBorder="1" applyAlignment="1" applyProtection="1">
      <alignment horizontal="center" vertical="center" wrapText="1"/>
      <protection/>
    </xf>
    <xf numFmtId="0" fontId="6" fillId="0" borderId="65" xfId="64" applyFont="1" applyFill="1" applyBorder="1" applyAlignment="1" applyProtection="1">
      <alignment horizontal="center" vertical="center" wrapText="1"/>
      <protection/>
    </xf>
    <xf numFmtId="164" fontId="6" fillId="0" borderId="58" xfId="0" applyNumberFormat="1" applyFont="1" applyFill="1" applyBorder="1" applyAlignment="1" applyProtection="1">
      <alignment horizontal="center" vertical="center" wrapText="1"/>
      <protection/>
    </xf>
    <xf numFmtId="164" fontId="6" fillId="0" borderId="69" xfId="0" applyNumberFormat="1" applyFont="1" applyFill="1" applyBorder="1" applyAlignment="1" applyProtection="1">
      <alignment horizontal="center" vertical="center" wrapText="1"/>
      <protection/>
    </xf>
    <xf numFmtId="164" fontId="6" fillId="0" borderId="29" xfId="0" applyNumberFormat="1" applyFont="1" applyFill="1" applyBorder="1" applyAlignment="1" applyProtection="1">
      <alignment horizontal="center" vertical="center" wrapText="1"/>
      <protection/>
    </xf>
    <xf numFmtId="164" fontId="6" fillId="0" borderId="27" xfId="0" applyNumberFormat="1" applyFont="1" applyFill="1" applyBorder="1" applyAlignment="1" applyProtection="1">
      <alignment horizontal="center" vertical="center" wrapText="1"/>
      <protection/>
    </xf>
    <xf numFmtId="164" fontId="6" fillId="0" borderId="59" xfId="0" applyNumberFormat="1" applyFont="1" applyFill="1" applyBorder="1" applyAlignment="1" applyProtection="1">
      <alignment horizontal="center" vertical="center" wrapText="1"/>
      <protection/>
    </xf>
    <xf numFmtId="164" fontId="6" fillId="0" borderId="65" xfId="0" applyNumberFormat="1" applyFont="1" applyFill="1" applyBorder="1" applyAlignment="1" applyProtection="1">
      <alignment horizontal="center" vertical="center" wrapText="1"/>
      <protection/>
    </xf>
    <xf numFmtId="164" fontId="6" fillId="0" borderId="65" xfId="0" applyNumberFormat="1" applyFont="1" applyFill="1" applyBorder="1" applyAlignment="1" applyProtection="1">
      <alignment horizontal="center" vertical="center"/>
      <protection/>
    </xf>
    <xf numFmtId="164" fontId="6" fillId="0" borderId="27" xfId="0" applyNumberFormat="1" applyFont="1" applyFill="1" applyBorder="1" applyAlignment="1">
      <alignment horizontal="center" vertical="center" wrapText="1"/>
    </xf>
    <xf numFmtId="164" fontId="6" fillId="0" borderId="66" xfId="0" applyNumberFormat="1" applyFont="1" applyFill="1" applyBorder="1" applyAlignment="1">
      <alignment horizontal="center" vertical="center" wrapText="1"/>
    </xf>
    <xf numFmtId="164" fontId="6" fillId="0" borderId="74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Fill="1" applyAlignment="1">
      <alignment horizontal="center" textRotation="180" wrapText="1"/>
    </xf>
    <xf numFmtId="164" fontId="6" fillId="0" borderId="47" xfId="0" applyNumberFormat="1" applyFont="1" applyFill="1" applyBorder="1" applyAlignment="1">
      <alignment horizontal="center" vertical="center" wrapText="1"/>
    </xf>
    <xf numFmtId="164" fontId="6" fillId="0" borderId="77" xfId="0" applyNumberFormat="1" applyFont="1" applyFill="1" applyBorder="1" applyAlignment="1">
      <alignment horizontal="center" vertical="center" wrapText="1"/>
    </xf>
    <xf numFmtId="164" fontId="6" fillId="0" borderId="84" xfId="0" applyNumberFormat="1" applyFont="1" applyFill="1" applyBorder="1" applyAlignment="1">
      <alignment horizontal="center" vertical="center" wrapText="1"/>
    </xf>
    <xf numFmtId="164" fontId="6" fillId="0" borderId="26" xfId="0" applyNumberFormat="1" applyFont="1" applyFill="1" applyBorder="1" applyAlignment="1">
      <alignment horizontal="center" vertical="center" wrapText="1"/>
    </xf>
    <xf numFmtId="164" fontId="6" fillId="0" borderId="27" xfId="0" applyNumberFormat="1" applyFont="1" applyFill="1" applyBorder="1" applyAlignment="1">
      <alignment horizontal="center" vertical="center"/>
    </xf>
    <xf numFmtId="164" fontId="6" fillId="0" borderId="29" xfId="0" applyNumberFormat="1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 wrapText="1"/>
    </xf>
    <xf numFmtId="0" fontId="6" fillId="0" borderId="65" xfId="0" applyFont="1" applyFill="1" applyBorder="1" applyAlignment="1">
      <alignment horizontal="center" vertical="center" wrapText="1"/>
    </xf>
    <xf numFmtId="0" fontId="6" fillId="0" borderId="84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right"/>
    </xf>
    <xf numFmtId="0" fontId="6" fillId="0" borderId="84" xfId="0" applyFont="1" applyFill="1" applyBorder="1" applyAlignment="1" applyProtection="1">
      <alignment horizontal="left" vertical="center" wrapText="1"/>
      <protection/>
    </xf>
    <xf numFmtId="0" fontId="6" fillId="0" borderId="36" xfId="0" applyFont="1" applyFill="1" applyBorder="1" applyAlignment="1" applyProtection="1">
      <alignment horizontal="left" vertical="center" wrapText="1"/>
      <protection/>
    </xf>
    <xf numFmtId="0" fontId="6" fillId="0" borderId="66" xfId="0" applyFont="1" applyFill="1" applyBorder="1" applyAlignment="1" applyProtection="1">
      <alignment horizontal="left" vertical="center" wrapText="1"/>
      <protection/>
    </xf>
    <xf numFmtId="0" fontId="3" fillId="0" borderId="35" xfId="0" applyFont="1" applyFill="1" applyBorder="1" applyAlignment="1" applyProtection="1">
      <alignment horizontal="left" vertical="center"/>
      <protection/>
    </xf>
    <xf numFmtId="0" fontId="3" fillId="0" borderId="44" xfId="0" applyFont="1" applyFill="1" applyBorder="1" applyAlignment="1" applyProtection="1">
      <alignment horizontal="left" vertical="center"/>
      <protection/>
    </xf>
    <xf numFmtId="0" fontId="6" fillId="0" borderId="84" xfId="0" applyFont="1" applyFill="1" applyBorder="1" applyAlignment="1">
      <alignment horizontal="left" vertical="center" wrapText="1"/>
    </xf>
    <xf numFmtId="0" fontId="6" fillId="0" borderId="36" xfId="0" applyFont="1" applyFill="1" applyBorder="1" applyAlignment="1">
      <alignment horizontal="left" vertical="center" wrapText="1"/>
    </xf>
    <xf numFmtId="0" fontId="6" fillId="0" borderId="66" xfId="0" applyFont="1" applyFill="1" applyBorder="1" applyAlignment="1">
      <alignment horizontal="left" vertical="center" wrapText="1"/>
    </xf>
    <xf numFmtId="0" fontId="12" fillId="0" borderId="35" xfId="0" applyFont="1" applyFill="1" applyBorder="1" applyAlignment="1" applyProtection="1">
      <alignment horizontal="left" vertical="center"/>
      <protection/>
    </xf>
    <xf numFmtId="0" fontId="12" fillId="0" borderId="44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6" fillId="0" borderId="60" xfId="0" applyFont="1" applyFill="1" applyBorder="1" applyAlignment="1">
      <alignment horizontal="center" vertical="center" wrapText="1"/>
    </xf>
    <xf numFmtId="0" fontId="6" fillId="0" borderId="72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center"/>
    </xf>
    <xf numFmtId="0" fontId="6" fillId="0" borderId="81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justify" vertical="center" wrapText="1"/>
    </xf>
    <xf numFmtId="0" fontId="6" fillId="0" borderId="35" xfId="0" applyFont="1" applyFill="1" applyBorder="1" applyAlignment="1">
      <alignment horizontal="left" vertical="center" indent="2"/>
    </xf>
    <xf numFmtId="0" fontId="6" fillId="0" borderId="44" xfId="0" applyFont="1" applyFill="1" applyBorder="1" applyAlignment="1">
      <alignment horizontal="left" vertical="center" indent="2"/>
    </xf>
    <xf numFmtId="0" fontId="29" fillId="0" borderId="0" xfId="66" applyFont="1" applyFill="1" applyAlignment="1" applyProtection="1">
      <alignment horizontal="left"/>
      <protection/>
    </xf>
    <xf numFmtId="0" fontId="32" fillId="0" borderId="0" xfId="66" applyFont="1" applyFill="1" applyBorder="1" applyAlignment="1" applyProtection="1">
      <alignment horizontal="right"/>
      <protection/>
    </xf>
    <xf numFmtId="0" fontId="33" fillId="0" borderId="58" xfId="66" applyFont="1" applyFill="1" applyBorder="1" applyAlignment="1" applyProtection="1">
      <alignment horizontal="center" vertical="center" wrapText="1"/>
      <protection/>
    </xf>
    <xf numFmtId="0" fontId="33" fillId="0" borderId="52" xfId="66" applyFont="1" applyFill="1" applyBorder="1" applyAlignment="1" applyProtection="1">
      <alignment horizontal="center" vertical="center" wrapText="1"/>
      <protection/>
    </xf>
    <xf numFmtId="0" fontId="33" fillId="0" borderId="37" xfId="66" applyFont="1" applyFill="1" applyBorder="1" applyAlignment="1" applyProtection="1">
      <alignment horizontal="center" vertical="center" wrapText="1"/>
      <protection/>
    </xf>
    <xf numFmtId="0" fontId="32" fillId="0" borderId="41" xfId="66" applyFont="1" applyFill="1" applyBorder="1" applyAlignment="1" applyProtection="1">
      <alignment horizontal="center" vertical="center" wrapText="1"/>
      <protection/>
    </xf>
    <xf numFmtId="0" fontId="32" fillId="0" borderId="10" xfId="66" applyFont="1" applyFill="1" applyBorder="1" applyAlignment="1" applyProtection="1">
      <alignment horizontal="center" vertical="center" wrapText="1"/>
      <protection/>
    </xf>
    <xf numFmtId="0" fontId="31" fillId="0" borderId="0" xfId="66" applyFont="1" applyFill="1" applyAlignment="1" applyProtection="1">
      <alignment horizontal="center" vertical="center" wrapText="1"/>
      <protection/>
    </xf>
    <xf numFmtId="0" fontId="31" fillId="0" borderId="0" xfId="66" applyFont="1" applyFill="1" applyAlignment="1" applyProtection="1">
      <alignment horizontal="center" vertical="center"/>
      <protection/>
    </xf>
    <xf numFmtId="0" fontId="32" fillId="0" borderId="10" xfId="66" applyFont="1" applyFill="1" applyBorder="1" applyAlignment="1" applyProtection="1">
      <alignment horizontal="center" wrapText="1"/>
      <protection/>
    </xf>
    <xf numFmtId="0" fontId="32" fillId="0" borderId="17" xfId="66" applyFont="1" applyFill="1" applyBorder="1" applyAlignment="1" applyProtection="1">
      <alignment horizontal="center" wrapText="1"/>
      <protection/>
    </xf>
    <xf numFmtId="0" fontId="21" fillId="0" borderId="59" xfId="65" applyFont="1" applyFill="1" applyBorder="1" applyAlignment="1" applyProtection="1">
      <alignment horizontal="center" vertical="center" textRotation="90"/>
      <protection/>
    </xf>
    <xf numFmtId="0" fontId="21" fillId="0" borderId="18" xfId="65" applyFont="1" applyFill="1" applyBorder="1" applyAlignment="1" applyProtection="1">
      <alignment horizontal="center" vertical="center" textRotation="90"/>
      <protection/>
    </xf>
    <xf numFmtId="0" fontId="21" fillId="0" borderId="42" xfId="65" applyFont="1" applyFill="1" applyBorder="1" applyAlignment="1" applyProtection="1">
      <alignment horizontal="center" vertical="center" textRotation="90"/>
      <protection/>
    </xf>
    <xf numFmtId="0" fontId="32" fillId="0" borderId="60" xfId="66" applyFont="1" applyFill="1" applyBorder="1" applyAlignment="1" applyProtection="1">
      <alignment horizontal="center" vertical="center" wrapText="1"/>
      <protection/>
    </xf>
    <xf numFmtId="0" fontId="32" fillId="0" borderId="56" xfId="66" applyFont="1" applyFill="1" applyBorder="1" applyAlignment="1" applyProtection="1">
      <alignment horizontal="center" vertical="center" wrapText="1"/>
      <protection/>
    </xf>
    <xf numFmtId="0" fontId="5" fillId="0" borderId="0" xfId="65" applyFont="1" applyFill="1" applyAlignment="1" applyProtection="1">
      <alignment horizontal="center" vertical="center" wrapText="1"/>
      <protection/>
    </xf>
    <xf numFmtId="0" fontId="3" fillId="0" borderId="0" xfId="65" applyFont="1" applyFill="1" applyAlignment="1" applyProtection="1">
      <alignment horizontal="center" vertical="center" wrapText="1"/>
      <protection/>
    </xf>
    <xf numFmtId="0" fontId="5" fillId="0" borderId="51" xfId="65" applyFont="1" applyFill="1" applyBorder="1" applyAlignment="1" applyProtection="1">
      <alignment horizontal="center" vertical="center" wrapText="1"/>
      <protection/>
    </xf>
    <xf numFmtId="0" fontId="5" fillId="0" borderId="12" xfId="65" applyFont="1" applyFill="1" applyBorder="1" applyAlignment="1" applyProtection="1">
      <alignment horizontal="center" vertical="center" wrapText="1"/>
      <protection/>
    </xf>
    <xf numFmtId="0" fontId="29" fillId="0" borderId="0" xfId="66" applyFont="1" applyFill="1" applyAlignment="1" applyProtection="1">
      <alignment horizontal="center"/>
      <protection/>
    </xf>
    <xf numFmtId="0" fontId="4" fillId="0" borderId="63" xfId="65" applyFont="1" applyFill="1" applyBorder="1" applyAlignment="1" applyProtection="1">
      <alignment horizontal="center" vertical="center" wrapText="1"/>
      <protection/>
    </xf>
    <xf numFmtId="0" fontId="4" fillId="0" borderId="17" xfId="65" applyFont="1" applyFill="1" applyBorder="1" applyAlignment="1" applyProtection="1">
      <alignment horizontal="center" vertical="center"/>
      <protection/>
    </xf>
    <xf numFmtId="0" fontId="21" fillId="0" borderId="41" xfId="65" applyFont="1" applyFill="1" applyBorder="1" applyAlignment="1" applyProtection="1">
      <alignment horizontal="center" vertical="center" textRotation="90"/>
      <protection/>
    </xf>
    <xf numFmtId="0" fontId="21" fillId="0" borderId="10" xfId="65" applyFont="1" applyFill="1" applyBorder="1" applyAlignment="1" applyProtection="1">
      <alignment horizontal="center" vertical="center" textRotation="90"/>
      <protection/>
    </xf>
    <xf numFmtId="0" fontId="21" fillId="0" borderId="0" xfId="65" applyFont="1" applyFill="1" applyBorder="1" applyAlignment="1" applyProtection="1">
      <alignment horizontal="right" vertical="center"/>
      <protection/>
    </xf>
    <xf numFmtId="3" fontId="29" fillId="0" borderId="0" xfId="66" applyNumberFormat="1" applyFont="1" applyFill="1" applyAlignment="1">
      <alignment horizontal="center"/>
      <protection/>
    </xf>
    <xf numFmtId="0" fontId="31" fillId="0" borderId="0" xfId="66" applyFont="1" applyFill="1" applyAlignment="1">
      <alignment horizontal="center" vertical="center" wrapText="1"/>
      <protection/>
    </xf>
    <xf numFmtId="0" fontId="31" fillId="0" borderId="0" xfId="66" applyFont="1" applyFill="1" applyAlignment="1">
      <alignment horizontal="center" vertical="center"/>
      <protection/>
    </xf>
    <xf numFmtId="0" fontId="16" fillId="0" borderId="35" xfId="66" applyFont="1" applyFill="1" applyBorder="1" applyAlignment="1">
      <alignment horizontal="left"/>
      <protection/>
    </xf>
    <xf numFmtId="0" fontId="16" fillId="0" borderId="44" xfId="66" applyFont="1" applyFill="1" applyBorder="1" applyAlignment="1">
      <alignment horizontal="left"/>
      <protection/>
    </xf>
    <xf numFmtId="0" fontId="31" fillId="0" borderId="0" xfId="66" applyFont="1" applyFill="1" applyAlignment="1">
      <alignment horizontal="center" wrapText="1"/>
      <protection/>
    </xf>
    <xf numFmtId="0" fontId="31" fillId="0" borderId="0" xfId="66" applyFont="1" applyFill="1" applyAlignment="1">
      <alignment horizontal="center"/>
      <protection/>
    </xf>
    <xf numFmtId="0" fontId="16" fillId="0" borderId="35" xfId="66" applyFont="1" applyFill="1" applyBorder="1" applyAlignment="1">
      <alignment horizontal="left" indent="1"/>
      <protection/>
    </xf>
    <xf numFmtId="0" fontId="16" fillId="0" borderId="44" xfId="66" applyFont="1" applyFill="1" applyBorder="1" applyAlignment="1">
      <alignment horizontal="left" indent="1"/>
      <protection/>
    </xf>
    <xf numFmtId="0" fontId="43" fillId="0" borderId="0" xfId="0" applyFont="1" applyAlignment="1" applyProtection="1">
      <alignment horizontal="center" vertical="center" wrapText="1"/>
      <protection locked="0"/>
    </xf>
    <xf numFmtId="0" fontId="40" fillId="0" borderId="16" xfId="0" applyFont="1" applyBorder="1" applyAlignment="1" applyProtection="1">
      <alignment wrapText="1"/>
      <protection/>
    </xf>
    <xf numFmtId="0" fontId="40" fillId="0" borderId="14" xfId="0" applyFont="1" applyBorder="1" applyAlignment="1" applyProtection="1">
      <alignment wrapText="1"/>
      <protection/>
    </xf>
    <xf numFmtId="0" fontId="7" fillId="0" borderId="0" xfId="0" applyFont="1" applyAlignment="1" applyProtection="1">
      <alignment horizontal="center" textRotation="180"/>
      <protection/>
    </xf>
    <xf numFmtId="0" fontId="20" fillId="0" borderId="0" xfId="0" applyFont="1" applyFill="1" applyAlignment="1" applyProtection="1">
      <alignment horizontal="center" vertical="top" wrapText="1"/>
      <protection locked="0"/>
    </xf>
  </cellXfs>
  <cellStyles count="60">
    <cellStyle name="Normal" xfId="0"/>
    <cellStyle name="1. jelölőszín�" xfId="15"/>
    <cellStyle name="2. jelölőszín�" xfId="16"/>
    <cellStyle name="20% - 1. jelölőszín�" xfId="17"/>
    <cellStyle name="20% - 2. jelölőszín�" xfId="18"/>
    <cellStyle name="20% - 3. jelölőszín�" xfId="19"/>
    <cellStyle name="20% - 4. jelölőszín�" xfId="20"/>
    <cellStyle name="20% - 5. jelölőszín�" xfId="21"/>
    <cellStyle name="20% - 6. jelölőszín�" xfId="22"/>
    <cellStyle name="3. jelölőszín�" xfId="23"/>
    <cellStyle name="4. jelölőszín�" xfId="24"/>
    <cellStyle name="40% - 1. jelölőszín�" xfId="25"/>
    <cellStyle name="40% - 2. jelölőszín�" xfId="26"/>
    <cellStyle name="40% - 3. jelölőszín�" xfId="27"/>
    <cellStyle name="40% - 4. jelölőszín�" xfId="28"/>
    <cellStyle name="40% - 5. jelölőszín�" xfId="29"/>
    <cellStyle name="40% - 6. jelölőszín�" xfId="30"/>
    <cellStyle name="5. jelölőszín�" xfId="31"/>
    <cellStyle name="6. jelölőszín�" xfId="32"/>
    <cellStyle name="60% - 1. jelölőszín�" xfId="33"/>
    <cellStyle name="60% - 2. jelölőszín�" xfId="34"/>
    <cellStyle name="60% - 3. jelölőszín�" xfId="35"/>
    <cellStyle name="60% - 4. jelölőszín�" xfId="36"/>
    <cellStyle name="60% - 5. jelölőszín�" xfId="37"/>
    <cellStyle name="60% - 6. jelölőszín�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�" xfId="45"/>
    <cellStyle name="Comma" xfId="46"/>
    <cellStyle name="Comma [0]" xfId="47"/>
    <cellStyle name="Ezres 2" xfId="48"/>
    <cellStyle name="Ezres 3" xfId="49"/>
    <cellStyle name="Figyelmeztetés" xfId="50"/>
    <cellStyle name="Hiperhivatkozás" xfId="51"/>
    <cellStyle name="Hivatkozott cella" xfId="52"/>
    <cellStyle name="Jegyzet" xfId="53"/>
    <cellStyle name="Jelölőszín (1)" xfId="54"/>
    <cellStyle name="Jelölőszín (2)" xfId="55"/>
    <cellStyle name="Jelölőszín (3)" xfId="56"/>
    <cellStyle name="Jelölőszín (4)" xfId="57"/>
    <cellStyle name="Jelölőszín (5)" xfId="58"/>
    <cellStyle name="Jelölőszín (6)" xfId="59"/>
    <cellStyle name="Jó" xfId="60"/>
    <cellStyle name="Kimenet" xfId="61"/>
    <cellStyle name="Magyarázó szöveg" xfId="62"/>
    <cellStyle name="Már látott hiperhivatkozás" xfId="63"/>
    <cellStyle name="Normál_KVRENMUNKA" xfId="64"/>
    <cellStyle name="Normál_VAGYONK" xfId="65"/>
    <cellStyle name="Normál_VAGYONKIM" xfId="66"/>
    <cellStyle name="Összesen" xfId="67"/>
    <cellStyle name="Currency" xfId="68"/>
    <cellStyle name="Currency [0]" xfId="69"/>
    <cellStyle name="Rossz" xfId="70"/>
    <cellStyle name="Semleges" xfId="71"/>
    <cellStyle name="Számítás" xfId="72"/>
    <cellStyle name="Percent" xfId="73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B38"/>
  <sheetViews>
    <sheetView zoomScalePageLayoutView="0" workbookViewId="0" topLeftCell="A1">
      <selection activeCell="C47" sqref="C47"/>
    </sheetView>
  </sheetViews>
  <sheetFormatPr defaultColWidth="9.00390625" defaultRowHeight="12.75"/>
  <cols>
    <col min="1" max="1" width="46.375" style="303" customWidth="1"/>
    <col min="2" max="2" width="66.125" style="303" customWidth="1"/>
    <col min="3" max="16384" width="9.375" style="303" customWidth="1"/>
  </cols>
  <sheetData>
    <row r="1" ht="18.75">
      <c r="A1" s="492" t="s">
        <v>111</v>
      </c>
    </row>
    <row r="3" spans="1:2" ht="12.75">
      <c r="A3" s="493"/>
      <c r="B3" s="493"/>
    </row>
    <row r="4" spans="1:2" ht="15.75">
      <c r="A4" s="467" t="s">
        <v>522</v>
      </c>
      <c r="B4" s="494"/>
    </row>
    <row r="5" spans="1:2" s="495" customFormat="1" ht="12.75">
      <c r="A5" s="493"/>
      <c r="B5" s="493"/>
    </row>
    <row r="6" spans="1:2" ht="12.75">
      <c r="A6" s="493" t="s">
        <v>526</v>
      </c>
      <c r="B6" s="493" t="s">
        <v>527</v>
      </c>
    </row>
    <row r="7" spans="1:2" ht="12.75">
      <c r="A7" s="493" t="s">
        <v>528</v>
      </c>
      <c r="B7" s="493" t="s">
        <v>529</v>
      </c>
    </row>
    <row r="8" spans="1:2" ht="12.75">
      <c r="A8" s="493" t="s">
        <v>530</v>
      </c>
      <c r="B8" s="493" t="s">
        <v>531</v>
      </c>
    </row>
    <row r="9" spans="1:2" ht="12.75">
      <c r="A9" s="493"/>
      <c r="B9" s="493"/>
    </row>
    <row r="10" spans="1:2" ht="15.75">
      <c r="A10" s="467" t="str">
        <f>+CONCATENATE(LEFT(A4,4),". évi módosított előirányzat BEVÉTELEK")</f>
        <v>2014. évi módosított előirányzat BEVÉTELEK</v>
      </c>
      <c r="B10" s="494"/>
    </row>
    <row r="11" spans="1:2" ht="12.75">
      <c r="A11" s="493"/>
      <c r="B11" s="493"/>
    </row>
    <row r="12" spans="1:2" s="495" customFormat="1" ht="12.75">
      <c r="A12" s="493" t="s">
        <v>532</v>
      </c>
      <c r="B12" s="493" t="s">
        <v>538</v>
      </c>
    </row>
    <row r="13" spans="1:2" ht="12.75">
      <c r="A13" s="493" t="s">
        <v>533</v>
      </c>
      <c r="B13" s="493" t="s">
        <v>539</v>
      </c>
    </row>
    <row r="14" spans="1:2" ht="12.75">
      <c r="A14" s="493" t="s">
        <v>534</v>
      </c>
      <c r="B14" s="493" t="s">
        <v>540</v>
      </c>
    </row>
    <row r="15" spans="1:2" ht="12.75">
      <c r="A15" s="493"/>
      <c r="B15" s="493"/>
    </row>
    <row r="16" spans="1:2" ht="14.25">
      <c r="A16" s="496" t="str">
        <f>+CONCATENATE(LEFT(A4,4),". évi teljesítés BEVÉTELEK")</f>
        <v>2014. évi teljesítés BEVÉTELEK</v>
      </c>
      <c r="B16" s="494"/>
    </row>
    <row r="17" spans="1:2" ht="12.75">
      <c r="A17" s="493"/>
      <c r="B17" s="493"/>
    </row>
    <row r="18" spans="1:2" ht="12.75">
      <c r="A18" s="493" t="s">
        <v>535</v>
      </c>
      <c r="B18" s="493" t="s">
        <v>541</v>
      </c>
    </row>
    <row r="19" spans="1:2" ht="12.75">
      <c r="A19" s="493" t="s">
        <v>536</v>
      </c>
      <c r="B19" s="493" t="s">
        <v>542</v>
      </c>
    </row>
    <row r="20" spans="1:2" ht="12.75">
      <c r="A20" s="493" t="s">
        <v>537</v>
      </c>
      <c r="B20" s="493" t="s">
        <v>543</v>
      </c>
    </row>
    <row r="21" spans="1:2" ht="12.75">
      <c r="A21" s="493"/>
      <c r="B21" s="493"/>
    </row>
    <row r="22" spans="1:2" ht="15.75">
      <c r="A22" s="467" t="str">
        <f>+CONCATENATE(LEFT(A4,4),". évi eredeti előirányzat KIADÁSOK")</f>
        <v>2014. évi eredeti előirányzat KIADÁSOK</v>
      </c>
      <c r="B22" s="494"/>
    </row>
    <row r="23" spans="1:2" ht="12.75">
      <c r="A23" s="493"/>
      <c r="B23" s="493"/>
    </row>
    <row r="24" spans="1:2" ht="12.75">
      <c r="A24" s="493" t="s">
        <v>544</v>
      </c>
      <c r="B24" s="493" t="s">
        <v>550</v>
      </c>
    </row>
    <row r="25" spans="1:2" ht="12.75">
      <c r="A25" s="493" t="s">
        <v>523</v>
      </c>
      <c r="B25" s="493" t="s">
        <v>551</v>
      </c>
    </row>
    <row r="26" spans="1:2" ht="12.75">
      <c r="A26" s="493" t="s">
        <v>545</v>
      </c>
      <c r="B26" s="493" t="s">
        <v>552</v>
      </c>
    </row>
    <row r="27" spans="1:2" ht="12.75">
      <c r="A27" s="493"/>
      <c r="B27" s="493"/>
    </row>
    <row r="28" spans="1:2" ht="15.75">
      <c r="A28" s="467" t="str">
        <f>+CONCATENATE(LEFT(A4,4),". évi módosított előirányzat KIADÁSOK")</f>
        <v>2014. évi módosított előirányzat KIADÁSOK</v>
      </c>
      <c r="B28" s="494"/>
    </row>
    <row r="29" spans="1:2" ht="12.75">
      <c r="A29" s="493"/>
      <c r="B29" s="493"/>
    </row>
    <row r="30" spans="1:2" ht="12.75">
      <c r="A30" s="493" t="s">
        <v>546</v>
      </c>
      <c r="B30" s="493" t="s">
        <v>557</v>
      </c>
    </row>
    <row r="31" spans="1:2" ht="12.75">
      <c r="A31" s="493" t="s">
        <v>524</v>
      </c>
      <c r="B31" s="493" t="s">
        <v>554</v>
      </c>
    </row>
    <row r="32" spans="1:2" ht="12.75">
      <c r="A32" s="493" t="s">
        <v>547</v>
      </c>
      <c r="B32" s="493" t="s">
        <v>553</v>
      </c>
    </row>
    <row r="33" spans="1:2" ht="12.75">
      <c r="A33" s="493"/>
      <c r="B33" s="493"/>
    </row>
    <row r="34" spans="1:2" ht="15.75">
      <c r="A34" s="497" t="str">
        <f>+CONCATENATE(LEFT(A4,4),". évi teljesítés KIADÁSOK")</f>
        <v>2014. évi teljesítés KIADÁSOK</v>
      </c>
      <c r="B34" s="494"/>
    </row>
    <row r="35" spans="1:2" ht="12.75">
      <c r="A35" s="493"/>
      <c r="B35" s="493"/>
    </row>
    <row r="36" spans="1:2" ht="12.75">
      <c r="A36" s="493" t="s">
        <v>548</v>
      </c>
      <c r="B36" s="493" t="s">
        <v>558</v>
      </c>
    </row>
    <row r="37" spans="1:2" ht="12.75">
      <c r="A37" s="493" t="s">
        <v>525</v>
      </c>
      <c r="B37" s="493" t="s">
        <v>556</v>
      </c>
    </row>
    <row r="38" spans="1:2" ht="12.75">
      <c r="A38" s="493" t="s">
        <v>549</v>
      </c>
      <c r="B38" s="493" t="s">
        <v>555</v>
      </c>
    </row>
  </sheetData>
  <sheetProtection/>
  <printOptions/>
  <pageMargins left="1.062992125984252" right="1.0236220472440944" top="0.7874015748031497" bottom="0.7874015748031497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</sheetPr>
  <dimension ref="A1:N48"/>
  <sheetViews>
    <sheetView view="pageLayout" zoomScaleSheetLayoutView="100" workbookViewId="0" topLeftCell="A1">
      <selection activeCell="G11" sqref="G11:G16"/>
    </sheetView>
  </sheetViews>
  <sheetFormatPr defaultColWidth="9.00390625" defaultRowHeight="12.75"/>
  <cols>
    <col min="1" max="1" width="28.50390625" style="8" customWidth="1"/>
    <col min="2" max="13" width="10.00390625" style="8" customWidth="1"/>
    <col min="14" max="14" width="4.00390625" style="8" customWidth="1"/>
    <col min="15" max="16384" width="9.375" style="8" customWidth="1"/>
  </cols>
  <sheetData>
    <row r="1" spans="1:14" ht="15.75" customHeight="1">
      <c r="A1" s="789" t="s">
        <v>0</v>
      </c>
      <c r="B1" s="789"/>
      <c r="C1" s="789"/>
      <c r="D1" s="785"/>
      <c r="E1" s="785"/>
      <c r="F1" s="785"/>
      <c r="G1" s="785"/>
      <c r="H1" s="785"/>
      <c r="I1" s="785"/>
      <c r="J1" s="785"/>
      <c r="K1" s="785"/>
      <c r="L1" s="785"/>
      <c r="M1" s="785"/>
      <c r="N1" s="781" t="s">
        <v>892</v>
      </c>
    </row>
    <row r="2" spans="1:14" ht="15.75" thickBo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777" t="s">
        <v>52</v>
      </c>
      <c r="M2" s="777"/>
      <c r="N2" s="781"/>
    </row>
    <row r="3" spans="1:14" ht="13.5" thickBot="1">
      <c r="A3" s="794" t="s">
        <v>93</v>
      </c>
      <c r="B3" s="780" t="s">
        <v>185</v>
      </c>
      <c r="C3" s="780"/>
      <c r="D3" s="780"/>
      <c r="E3" s="780"/>
      <c r="F3" s="780"/>
      <c r="G3" s="780"/>
      <c r="H3" s="780"/>
      <c r="I3" s="780"/>
      <c r="J3" s="787" t="s">
        <v>187</v>
      </c>
      <c r="K3" s="787"/>
      <c r="L3" s="787"/>
      <c r="M3" s="787"/>
      <c r="N3" s="781"/>
    </row>
    <row r="4" spans="1:14" ht="15" customHeight="1" thickBot="1">
      <c r="A4" s="795"/>
      <c r="B4" s="786" t="s">
        <v>188</v>
      </c>
      <c r="C4" s="779" t="s">
        <v>189</v>
      </c>
      <c r="D4" s="799" t="s">
        <v>183</v>
      </c>
      <c r="E4" s="799"/>
      <c r="F4" s="799"/>
      <c r="G4" s="799"/>
      <c r="H4" s="799"/>
      <c r="I4" s="799"/>
      <c r="J4" s="788"/>
      <c r="K4" s="788"/>
      <c r="L4" s="788"/>
      <c r="M4" s="788"/>
      <c r="N4" s="781"/>
    </row>
    <row r="5" spans="1:14" ht="21.75" thickBot="1">
      <c r="A5" s="795"/>
      <c r="B5" s="786"/>
      <c r="C5" s="779"/>
      <c r="D5" s="52" t="s">
        <v>188</v>
      </c>
      <c r="E5" s="52" t="s">
        <v>189</v>
      </c>
      <c r="F5" s="52" t="s">
        <v>188</v>
      </c>
      <c r="G5" s="52" t="s">
        <v>189</v>
      </c>
      <c r="H5" s="52" t="s">
        <v>188</v>
      </c>
      <c r="I5" s="52" t="s">
        <v>189</v>
      </c>
      <c r="J5" s="788"/>
      <c r="K5" s="788"/>
      <c r="L5" s="788"/>
      <c r="M5" s="788"/>
      <c r="N5" s="781"/>
    </row>
    <row r="6" spans="1:14" ht="32.25" thickBot="1">
      <c r="A6" s="796"/>
      <c r="B6" s="779" t="s">
        <v>184</v>
      </c>
      <c r="C6" s="779"/>
      <c r="D6" s="779" t="str">
        <f>+CONCATENATE(LEFT(ÖSSZEFÜGGÉSEK!A4,4),". előtt")</f>
        <v>2014. előtt</v>
      </c>
      <c r="E6" s="779"/>
      <c r="F6" s="779" t="str">
        <f>+CONCATENATE(LEFT(ÖSSZEFÜGGÉSEK!A4,4),". évi")</f>
        <v>2014. évi</v>
      </c>
      <c r="G6" s="779"/>
      <c r="H6" s="786" t="str">
        <f>+CONCATENATE(LEFT(ÖSSZEFÜGGÉSEK!A4,4),". után")</f>
        <v>2014. után</v>
      </c>
      <c r="I6" s="786"/>
      <c r="J6" s="51" t="str">
        <f>+D6</f>
        <v>2014. előtt</v>
      </c>
      <c r="K6" s="52" t="str">
        <f>+F6</f>
        <v>2014. évi</v>
      </c>
      <c r="L6" s="51" t="s">
        <v>39</v>
      </c>
      <c r="M6" s="52" t="str">
        <f>+CONCATENATE("Teljesítés %-a ",LEFT(ÖSSZEFÜGGÉSEK!A4,4),". XII. 31-ig")</f>
        <v>Teljesítés %-a 2014. XII. 31-ig</v>
      </c>
      <c r="N6" s="781"/>
    </row>
    <row r="7" spans="1:14" ht="13.5" thickBot="1">
      <c r="A7" s="53" t="s">
        <v>431</v>
      </c>
      <c r="B7" s="51" t="s">
        <v>432</v>
      </c>
      <c r="C7" s="51" t="s">
        <v>433</v>
      </c>
      <c r="D7" s="54" t="s">
        <v>434</v>
      </c>
      <c r="E7" s="52" t="s">
        <v>435</v>
      </c>
      <c r="F7" s="52" t="s">
        <v>512</v>
      </c>
      <c r="G7" s="52" t="s">
        <v>513</v>
      </c>
      <c r="H7" s="51" t="s">
        <v>514</v>
      </c>
      <c r="I7" s="54" t="s">
        <v>515</v>
      </c>
      <c r="J7" s="54" t="s">
        <v>560</v>
      </c>
      <c r="K7" s="54" t="s">
        <v>561</v>
      </c>
      <c r="L7" s="54" t="s">
        <v>562</v>
      </c>
      <c r="M7" s="55" t="s">
        <v>563</v>
      </c>
      <c r="N7" s="781"/>
    </row>
    <row r="8" spans="1:14" ht="12.75">
      <c r="A8" s="56" t="s">
        <v>94</v>
      </c>
      <c r="B8" s="57"/>
      <c r="C8" s="77"/>
      <c r="D8" s="77"/>
      <c r="E8" s="88"/>
      <c r="F8" s="77"/>
      <c r="G8" s="77"/>
      <c r="H8" s="77"/>
      <c r="I8" s="77"/>
      <c r="J8" s="77"/>
      <c r="K8" s="77"/>
      <c r="L8" s="58">
        <f aca="true" t="shared" si="0" ref="L8:L14">+J8+K8</f>
        <v>0</v>
      </c>
      <c r="M8" s="92">
        <f aca="true" t="shared" si="1" ref="M8:M15">IF((C8&lt;&gt;0),ROUND((L8/C8)*100,1),"")</f>
      </c>
      <c r="N8" s="781"/>
    </row>
    <row r="9" spans="1:14" ht="12.75">
      <c r="A9" s="59" t="s">
        <v>106</v>
      </c>
      <c r="B9" s="60"/>
      <c r="C9" s="61"/>
      <c r="D9" s="61"/>
      <c r="E9" s="61"/>
      <c r="F9" s="61"/>
      <c r="G9" s="61"/>
      <c r="H9" s="61"/>
      <c r="I9" s="61"/>
      <c r="J9" s="61"/>
      <c r="K9" s="61"/>
      <c r="L9" s="62">
        <f t="shared" si="0"/>
        <v>0</v>
      </c>
      <c r="M9" s="93">
        <f t="shared" si="1"/>
      </c>
      <c r="N9" s="781"/>
    </row>
    <row r="10" spans="1:14" ht="12.75">
      <c r="A10" s="63" t="s">
        <v>95</v>
      </c>
      <c r="B10" s="64"/>
      <c r="C10" s="80"/>
      <c r="D10" s="80"/>
      <c r="E10" s="80"/>
      <c r="F10" s="80"/>
      <c r="G10" s="80"/>
      <c r="H10" s="80"/>
      <c r="I10" s="80"/>
      <c r="J10" s="80"/>
      <c r="K10" s="80"/>
      <c r="L10" s="62">
        <f t="shared" si="0"/>
        <v>0</v>
      </c>
      <c r="M10" s="93">
        <f t="shared" si="1"/>
      </c>
      <c r="N10" s="781"/>
    </row>
    <row r="11" spans="1:14" ht="12.75">
      <c r="A11" s="63" t="s">
        <v>107</v>
      </c>
      <c r="B11" s="64"/>
      <c r="C11" s="80"/>
      <c r="D11" s="80"/>
      <c r="E11" s="80"/>
      <c r="F11" s="80"/>
      <c r="G11" s="80"/>
      <c r="H11" s="80"/>
      <c r="I11" s="80"/>
      <c r="J11" s="80"/>
      <c r="K11" s="80"/>
      <c r="L11" s="62">
        <f t="shared" si="0"/>
        <v>0</v>
      </c>
      <c r="M11" s="93">
        <f t="shared" si="1"/>
      </c>
      <c r="N11" s="781"/>
    </row>
    <row r="12" spans="1:14" ht="12.75">
      <c r="A12" s="63" t="s">
        <v>96</v>
      </c>
      <c r="B12" s="64"/>
      <c r="C12" s="80"/>
      <c r="D12" s="80"/>
      <c r="E12" s="80"/>
      <c r="F12" s="80"/>
      <c r="G12" s="80"/>
      <c r="H12" s="80"/>
      <c r="I12" s="80"/>
      <c r="J12" s="80"/>
      <c r="K12" s="80"/>
      <c r="L12" s="62">
        <f t="shared" si="0"/>
        <v>0</v>
      </c>
      <c r="M12" s="93">
        <f t="shared" si="1"/>
      </c>
      <c r="N12" s="781"/>
    </row>
    <row r="13" spans="1:14" ht="12.75">
      <c r="A13" s="63" t="s">
        <v>97</v>
      </c>
      <c r="B13" s="64"/>
      <c r="C13" s="80"/>
      <c r="D13" s="80"/>
      <c r="E13" s="80"/>
      <c r="F13" s="80"/>
      <c r="G13" s="80"/>
      <c r="H13" s="80"/>
      <c r="I13" s="80"/>
      <c r="J13" s="80"/>
      <c r="K13" s="80"/>
      <c r="L13" s="62">
        <f t="shared" si="0"/>
        <v>0</v>
      </c>
      <c r="M13" s="93">
        <f t="shared" si="1"/>
      </c>
      <c r="N13" s="781"/>
    </row>
    <row r="14" spans="1:14" ht="15" customHeight="1" thickBot="1">
      <c r="A14" s="65"/>
      <c r="B14" s="66"/>
      <c r="C14" s="84"/>
      <c r="D14" s="84"/>
      <c r="E14" s="84"/>
      <c r="F14" s="84"/>
      <c r="G14" s="84"/>
      <c r="H14" s="84"/>
      <c r="I14" s="84"/>
      <c r="J14" s="84"/>
      <c r="K14" s="84"/>
      <c r="L14" s="62">
        <f t="shared" si="0"/>
        <v>0</v>
      </c>
      <c r="M14" s="94">
        <f t="shared" si="1"/>
      </c>
      <c r="N14" s="781"/>
    </row>
    <row r="15" spans="1:14" ht="13.5" thickBot="1">
      <c r="A15" s="67" t="s">
        <v>99</v>
      </c>
      <c r="B15" s="68">
        <f aca="true" t="shared" si="2" ref="B15:L15">B8+SUM(B10:B14)</f>
        <v>0</v>
      </c>
      <c r="C15" s="68">
        <f t="shared" si="2"/>
        <v>0</v>
      </c>
      <c r="D15" s="68">
        <f t="shared" si="2"/>
        <v>0</v>
      </c>
      <c r="E15" s="68">
        <f t="shared" si="2"/>
        <v>0</v>
      </c>
      <c r="F15" s="68">
        <f t="shared" si="2"/>
        <v>0</v>
      </c>
      <c r="G15" s="68">
        <f t="shared" si="2"/>
        <v>0</v>
      </c>
      <c r="H15" s="68">
        <f t="shared" si="2"/>
        <v>0</v>
      </c>
      <c r="I15" s="68">
        <f t="shared" si="2"/>
        <v>0</v>
      </c>
      <c r="J15" s="68">
        <f t="shared" si="2"/>
        <v>0</v>
      </c>
      <c r="K15" s="68">
        <f t="shared" si="2"/>
        <v>0</v>
      </c>
      <c r="L15" s="68">
        <f t="shared" si="2"/>
        <v>0</v>
      </c>
      <c r="M15" s="69">
        <f t="shared" si="1"/>
      </c>
      <c r="N15" s="781"/>
    </row>
    <row r="16" spans="1:14" ht="12.75">
      <c r="A16" s="70"/>
      <c r="B16" s="71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81"/>
    </row>
    <row r="17" spans="1:14" ht="13.5" thickBot="1">
      <c r="A17" s="73" t="s">
        <v>98</v>
      </c>
      <c r="B17" s="74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81"/>
    </row>
    <row r="18" spans="1:14" ht="12.75">
      <c r="A18" s="76" t="s">
        <v>102</v>
      </c>
      <c r="B18" s="57"/>
      <c r="C18" s="77"/>
      <c r="D18" s="77"/>
      <c r="E18" s="88"/>
      <c r="F18" s="77"/>
      <c r="G18" s="77"/>
      <c r="H18" s="77"/>
      <c r="I18" s="77"/>
      <c r="J18" s="77"/>
      <c r="K18" s="77"/>
      <c r="L18" s="78">
        <f aca="true" t="shared" si="3" ref="L18:L23">+J18+K18</f>
        <v>0</v>
      </c>
      <c r="M18" s="92">
        <f aca="true" t="shared" si="4" ref="M18:M24">IF((C18&lt;&gt;0),ROUND((L18/C18)*100,1),"")</f>
      </c>
      <c r="N18" s="781"/>
    </row>
    <row r="19" spans="1:14" ht="12.75">
      <c r="A19" s="79" t="s">
        <v>103</v>
      </c>
      <c r="B19" s="60"/>
      <c r="C19" s="80"/>
      <c r="D19" s="80"/>
      <c r="E19" s="80"/>
      <c r="F19" s="80"/>
      <c r="G19" s="80"/>
      <c r="H19" s="80"/>
      <c r="I19" s="80"/>
      <c r="J19" s="80"/>
      <c r="K19" s="80"/>
      <c r="L19" s="81">
        <f t="shared" si="3"/>
        <v>0</v>
      </c>
      <c r="M19" s="93">
        <f t="shared" si="4"/>
      </c>
      <c r="N19" s="781"/>
    </row>
    <row r="20" spans="1:14" ht="12.75">
      <c r="A20" s="79" t="s">
        <v>104</v>
      </c>
      <c r="B20" s="64"/>
      <c r="C20" s="80"/>
      <c r="D20" s="80"/>
      <c r="E20" s="80"/>
      <c r="F20" s="80"/>
      <c r="G20" s="80"/>
      <c r="H20" s="80"/>
      <c r="I20" s="80"/>
      <c r="J20" s="80"/>
      <c r="K20" s="80"/>
      <c r="L20" s="81">
        <f t="shared" si="3"/>
        <v>0</v>
      </c>
      <c r="M20" s="93">
        <f t="shared" si="4"/>
      </c>
      <c r="N20" s="781"/>
    </row>
    <row r="21" spans="1:14" ht="12.75">
      <c r="A21" s="79" t="s">
        <v>105</v>
      </c>
      <c r="B21" s="64"/>
      <c r="C21" s="80"/>
      <c r="D21" s="80"/>
      <c r="E21" s="80"/>
      <c r="F21" s="80"/>
      <c r="G21" s="80"/>
      <c r="H21" s="80"/>
      <c r="I21" s="80"/>
      <c r="J21" s="80"/>
      <c r="K21" s="80"/>
      <c r="L21" s="81">
        <f t="shared" si="3"/>
        <v>0</v>
      </c>
      <c r="M21" s="93">
        <f t="shared" si="4"/>
      </c>
      <c r="N21" s="781"/>
    </row>
    <row r="22" spans="1:14" ht="12.75">
      <c r="A22" s="82"/>
      <c r="B22" s="64"/>
      <c r="C22" s="80"/>
      <c r="D22" s="80"/>
      <c r="E22" s="80"/>
      <c r="F22" s="80"/>
      <c r="G22" s="80"/>
      <c r="H22" s="80"/>
      <c r="I22" s="80"/>
      <c r="J22" s="80"/>
      <c r="K22" s="80"/>
      <c r="L22" s="81">
        <f t="shared" si="3"/>
        <v>0</v>
      </c>
      <c r="M22" s="93">
        <f t="shared" si="4"/>
      </c>
      <c r="N22" s="781"/>
    </row>
    <row r="23" spans="1:14" ht="13.5" thickBot="1">
      <c r="A23" s="83"/>
      <c r="B23" s="66"/>
      <c r="C23" s="84"/>
      <c r="D23" s="84"/>
      <c r="E23" s="84"/>
      <c r="F23" s="84"/>
      <c r="G23" s="84"/>
      <c r="H23" s="84"/>
      <c r="I23" s="84"/>
      <c r="J23" s="84"/>
      <c r="K23" s="84"/>
      <c r="L23" s="81">
        <f t="shared" si="3"/>
        <v>0</v>
      </c>
      <c r="M23" s="94">
        <f t="shared" si="4"/>
      </c>
      <c r="N23" s="781"/>
    </row>
    <row r="24" spans="1:14" ht="13.5" thickBot="1">
      <c r="A24" s="85" t="s">
        <v>83</v>
      </c>
      <c r="B24" s="68">
        <f aca="true" t="shared" si="5" ref="B24:L24">SUM(B18:B23)</f>
        <v>0</v>
      </c>
      <c r="C24" s="68">
        <f t="shared" si="5"/>
        <v>0</v>
      </c>
      <c r="D24" s="68">
        <f t="shared" si="5"/>
        <v>0</v>
      </c>
      <c r="E24" s="68">
        <f t="shared" si="5"/>
        <v>0</v>
      </c>
      <c r="F24" s="68">
        <f t="shared" si="5"/>
        <v>0</v>
      </c>
      <c r="G24" s="68">
        <f t="shared" si="5"/>
        <v>0</v>
      </c>
      <c r="H24" s="68">
        <f t="shared" si="5"/>
        <v>0</v>
      </c>
      <c r="I24" s="68">
        <f t="shared" si="5"/>
        <v>0</v>
      </c>
      <c r="J24" s="68">
        <f t="shared" si="5"/>
        <v>0</v>
      </c>
      <c r="K24" s="68">
        <f t="shared" si="5"/>
        <v>0</v>
      </c>
      <c r="L24" s="68">
        <f t="shared" si="5"/>
        <v>0</v>
      </c>
      <c r="M24" s="69">
        <f t="shared" si="4"/>
      </c>
      <c r="N24" s="781"/>
    </row>
    <row r="25" spans="1:14" ht="12.75">
      <c r="A25" s="778" t="s">
        <v>182</v>
      </c>
      <c r="B25" s="778"/>
      <c r="C25" s="778"/>
      <c r="D25" s="778"/>
      <c r="E25" s="778"/>
      <c r="F25" s="778"/>
      <c r="G25" s="778"/>
      <c r="H25" s="778"/>
      <c r="I25" s="778"/>
      <c r="J25" s="778"/>
      <c r="K25" s="778"/>
      <c r="L25" s="778"/>
      <c r="M25" s="778"/>
      <c r="N25" s="781"/>
    </row>
    <row r="26" spans="1:14" ht="5.25" customHeight="1">
      <c r="A26" s="86"/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781"/>
    </row>
    <row r="27" spans="1:14" ht="15.75">
      <c r="A27" s="782" t="str">
        <f>+CONCATENATE("Önkormányzaton kívüli EU-s projekthez történő hozzájárulás ",LEFT(ÖSSZEFÜGGÉSEK!A4,4),". évi előirányzata és teljesítése")</f>
        <v>Önkormányzaton kívüli EU-s projekthez történő hozzájárulás 2014. évi előirányzata és teljesítése</v>
      </c>
      <c r="B27" s="782"/>
      <c r="C27" s="782"/>
      <c r="D27" s="782"/>
      <c r="E27" s="782"/>
      <c r="F27" s="782"/>
      <c r="G27" s="782"/>
      <c r="H27" s="782"/>
      <c r="I27" s="782"/>
      <c r="J27" s="782"/>
      <c r="K27" s="782"/>
      <c r="L27" s="782"/>
      <c r="M27" s="782"/>
      <c r="N27" s="781"/>
    </row>
    <row r="28" spans="1:14" ht="12" customHeight="1" thickBo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777" t="s">
        <v>52</v>
      </c>
      <c r="M28" s="777"/>
      <c r="N28" s="781"/>
    </row>
    <row r="29" spans="1:14" ht="21.75" thickBot="1">
      <c r="A29" s="797" t="s">
        <v>100</v>
      </c>
      <c r="B29" s="798"/>
      <c r="C29" s="798"/>
      <c r="D29" s="798"/>
      <c r="E29" s="798"/>
      <c r="F29" s="798"/>
      <c r="G29" s="798"/>
      <c r="H29" s="798"/>
      <c r="I29" s="798"/>
      <c r="J29" s="798"/>
      <c r="K29" s="87" t="s">
        <v>686</v>
      </c>
      <c r="L29" s="87" t="s">
        <v>685</v>
      </c>
      <c r="M29" s="87" t="s">
        <v>187</v>
      </c>
      <c r="N29" s="781"/>
    </row>
    <row r="30" spans="1:14" ht="12.75">
      <c r="A30" s="790"/>
      <c r="B30" s="791"/>
      <c r="C30" s="791"/>
      <c r="D30" s="791"/>
      <c r="E30" s="791"/>
      <c r="F30" s="791"/>
      <c r="G30" s="791"/>
      <c r="H30" s="791"/>
      <c r="I30" s="791"/>
      <c r="J30" s="791"/>
      <c r="K30" s="88"/>
      <c r="L30" s="89"/>
      <c r="M30" s="89"/>
      <c r="N30" s="781"/>
    </row>
    <row r="31" spans="1:14" ht="13.5" thickBot="1">
      <c r="A31" s="783"/>
      <c r="B31" s="784"/>
      <c r="C31" s="784"/>
      <c r="D31" s="784"/>
      <c r="E31" s="784"/>
      <c r="F31" s="784"/>
      <c r="G31" s="784"/>
      <c r="H31" s="784"/>
      <c r="I31" s="784"/>
      <c r="J31" s="784"/>
      <c r="K31" s="90"/>
      <c r="L31" s="84"/>
      <c r="M31" s="84"/>
      <c r="N31" s="781"/>
    </row>
    <row r="32" spans="1:14" ht="13.5" thickBot="1">
      <c r="A32" s="792" t="s">
        <v>40</v>
      </c>
      <c r="B32" s="793"/>
      <c r="C32" s="793"/>
      <c r="D32" s="793"/>
      <c r="E32" s="793"/>
      <c r="F32" s="793"/>
      <c r="G32" s="793"/>
      <c r="H32" s="793"/>
      <c r="I32" s="793"/>
      <c r="J32" s="793"/>
      <c r="K32" s="91">
        <f>SUM(K30:K31)</f>
        <v>0</v>
      </c>
      <c r="L32" s="91">
        <f>SUM(L30:L31)</f>
        <v>0</v>
      </c>
      <c r="M32" s="91">
        <f>SUM(M30:M31)</f>
        <v>0</v>
      </c>
      <c r="N32" s="781"/>
    </row>
    <row r="33" ht="12.75">
      <c r="N33" s="781"/>
    </row>
    <row r="48" ht="12.75">
      <c r="A48" s="9"/>
    </row>
  </sheetData>
  <sheetProtection/>
  <mergeCells count="21">
    <mergeCell ref="C4:C5"/>
    <mergeCell ref="B4:B5"/>
    <mergeCell ref="D6:E6"/>
    <mergeCell ref="J3:M5"/>
    <mergeCell ref="A1:C1"/>
    <mergeCell ref="A30:J30"/>
    <mergeCell ref="A32:J32"/>
    <mergeCell ref="A3:A6"/>
    <mergeCell ref="A29:J29"/>
    <mergeCell ref="H6:I6"/>
    <mergeCell ref="D4:I4"/>
    <mergeCell ref="L2:M2"/>
    <mergeCell ref="L28:M28"/>
    <mergeCell ref="A25:M25"/>
    <mergeCell ref="F6:G6"/>
    <mergeCell ref="B3:I3"/>
    <mergeCell ref="N1:N33"/>
    <mergeCell ref="A27:M27"/>
    <mergeCell ref="A31:J31"/>
    <mergeCell ref="B6:C6"/>
    <mergeCell ref="D1:M1"/>
  </mergeCells>
  <printOptions horizontalCentered="1"/>
  <pageMargins left="0.7874015748031497" right="0.18" top="1.04" bottom="0.63" header="0.25" footer="0.34"/>
  <pageSetup horizontalDpi="600" verticalDpi="600" orientation="landscape" paperSize="9" r:id="rId1"/>
  <headerFooter alignWithMargins="0">
    <oddHeader>&amp;C&amp;"Times New Roman CE,Félkövér"&amp;12
Európai uniós támogatással megvalósuló projektek 
bevételei, kiadásai, hozzájárulások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</sheetPr>
  <dimension ref="A1:K149"/>
  <sheetViews>
    <sheetView view="pageLayout" zoomScaleSheetLayoutView="100" workbookViewId="0" topLeftCell="A88">
      <selection activeCell="B3" sqref="B3:D3"/>
    </sheetView>
  </sheetViews>
  <sheetFormatPr defaultColWidth="9.00390625" defaultRowHeight="12.75"/>
  <cols>
    <col min="1" max="1" width="14.875" style="531" customWidth="1"/>
    <col min="2" max="2" width="65.375" style="532" customWidth="1"/>
    <col min="3" max="5" width="17.00390625" style="533" customWidth="1"/>
    <col min="6" max="6" width="9.375" style="669" hidden="1" customWidth="1"/>
    <col min="7" max="16384" width="9.375" style="30" customWidth="1"/>
  </cols>
  <sheetData>
    <row r="1" spans="1:6" s="508" customFormat="1" ht="16.5" customHeight="1" thickBot="1">
      <c r="A1" s="507"/>
      <c r="B1" s="509"/>
      <c r="C1" s="809" t="s">
        <v>893</v>
      </c>
      <c r="D1" s="810"/>
      <c r="E1" s="810"/>
      <c r="F1" s="672"/>
    </row>
    <row r="2" spans="1:6" s="554" customFormat="1" ht="15.75" customHeight="1">
      <c r="A2" s="534" t="s">
        <v>53</v>
      </c>
      <c r="B2" s="806" t="s">
        <v>155</v>
      </c>
      <c r="C2" s="807"/>
      <c r="D2" s="808"/>
      <c r="E2" s="527" t="s">
        <v>41</v>
      </c>
      <c r="F2" s="673"/>
    </row>
    <row r="3" spans="1:6" s="554" customFormat="1" ht="24.75" thickBot="1">
      <c r="A3" s="552" t="s">
        <v>565</v>
      </c>
      <c r="B3" s="803" t="s">
        <v>564</v>
      </c>
      <c r="C3" s="804"/>
      <c r="D3" s="805"/>
      <c r="E3" s="503" t="s">
        <v>41</v>
      </c>
      <c r="F3" s="673"/>
    </row>
    <row r="4" spans="1:6" s="555" customFormat="1" ht="15.75" customHeight="1" thickBot="1">
      <c r="A4" s="510"/>
      <c r="B4" s="510"/>
      <c r="C4" s="511"/>
      <c r="D4" s="511"/>
      <c r="E4" s="511" t="s">
        <v>42</v>
      </c>
      <c r="F4" s="674"/>
    </row>
    <row r="5" spans="1:5" ht="24.75" thickBot="1">
      <c r="A5" s="341" t="s">
        <v>149</v>
      </c>
      <c r="B5" s="342" t="s">
        <v>43</v>
      </c>
      <c r="C5" s="95" t="s">
        <v>181</v>
      </c>
      <c r="D5" s="95" t="s">
        <v>186</v>
      </c>
      <c r="E5" s="512" t="s">
        <v>187</v>
      </c>
    </row>
    <row r="6" spans="1:6" s="556" customFormat="1" ht="12.75" customHeight="1" thickBot="1">
      <c r="A6" s="505" t="s">
        <v>431</v>
      </c>
      <c r="B6" s="506" t="s">
        <v>432</v>
      </c>
      <c r="C6" s="506" t="s">
        <v>433</v>
      </c>
      <c r="D6" s="110" t="s">
        <v>434</v>
      </c>
      <c r="E6" s="108" t="s">
        <v>435</v>
      </c>
      <c r="F6" s="675"/>
    </row>
    <row r="7" spans="1:6" s="556" customFormat="1" ht="15.75" customHeight="1" thickBot="1">
      <c r="A7" s="800" t="s">
        <v>44</v>
      </c>
      <c r="B7" s="801"/>
      <c r="C7" s="801"/>
      <c r="D7" s="801"/>
      <c r="E7" s="802"/>
      <c r="F7" s="675"/>
    </row>
    <row r="8" spans="1:6" s="556" customFormat="1" ht="12" customHeight="1" thickBot="1">
      <c r="A8" s="373" t="s">
        <v>7</v>
      </c>
      <c r="B8" s="369" t="s">
        <v>315</v>
      </c>
      <c r="C8" s="394">
        <f>+C9+C10+C11+C12+C13+C14</f>
        <v>102349</v>
      </c>
      <c r="D8" s="394">
        <v>105378</v>
      </c>
      <c r="E8" s="394">
        <v>105378</v>
      </c>
      <c r="F8" s="675" t="s">
        <v>748</v>
      </c>
    </row>
    <row r="9" spans="1:6" s="530" customFormat="1" ht="12" customHeight="1">
      <c r="A9" s="540" t="s">
        <v>72</v>
      </c>
      <c r="B9" s="411" t="s">
        <v>316</v>
      </c>
      <c r="C9" s="522">
        <v>44249</v>
      </c>
      <c r="D9" s="522">
        <v>44380</v>
      </c>
      <c r="E9" s="522">
        <v>44380</v>
      </c>
      <c r="F9" s="675" t="s">
        <v>749</v>
      </c>
    </row>
    <row r="10" spans="1:6" s="557" customFormat="1" ht="12" customHeight="1">
      <c r="A10" s="541" t="s">
        <v>73</v>
      </c>
      <c r="B10" s="412" t="s">
        <v>317</v>
      </c>
      <c r="C10" s="521">
        <v>39522</v>
      </c>
      <c r="D10" s="521">
        <v>39522</v>
      </c>
      <c r="E10" s="521">
        <v>39522</v>
      </c>
      <c r="F10" s="675" t="s">
        <v>750</v>
      </c>
    </row>
    <row r="11" spans="1:6" s="557" customFormat="1" ht="12" customHeight="1">
      <c r="A11" s="541" t="s">
        <v>74</v>
      </c>
      <c r="B11" s="412" t="s">
        <v>318</v>
      </c>
      <c r="C11" s="521">
        <v>15501</v>
      </c>
      <c r="D11" s="521">
        <v>16518</v>
      </c>
      <c r="E11" s="521">
        <v>16518</v>
      </c>
      <c r="F11" s="675" t="s">
        <v>751</v>
      </c>
    </row>
    <row r="12" spans="1:6" s="557" customFormat="1" ht="12" customHeight="1">
      <c r="A12" s="541" t="s">
        <v>75</v>
      </c>
      <c r="B12" s="412" t="s">
        <v>319</v>
      </c>
      <c r="C12" s="521">
        <v>2842</v>
      </c>
      <c r="D12" s="521">
        <v>2842</v>
      </c>
      <c r="E12" s="521">
        <v>2842</v>
      </c>
      <c r="F12" s="675" t="s">
        <v>752</v>
      </c>
    </row>
    <row r="13" spans="1:6" s="557" customFormat="1" ht="12" customHeight="1">
      <c r="A13" s="541" t="s">
        <v>108</v>
      </c>
      <c r="B13" s="412" t="s">
        <v>320</v>
      </c>
      <c r="C13" s="687"/>
      <c r="D13" s="687">
        <v>1727</v>
      </c>
      <c r="E13" s="687">
        <v>1727</v>
      </c>
      <c r="F13" s="675" t="s">
        <v>753</v>
      </c>
    </row>
    <row r="14" spans="1:6" s="530" customFormat="1" ht="12" customHeight="1" thickBot="1">
      <c r="A14" s="542" t="s">
        <v>76</v>
      </c>
      <c r="B14" s="392" t="s">
        <v>321</v>
      </c>
      <c r="C14" s="688">
        <v>235</v>
      </c>
      <c r="D14" s="688">
        <v>389</v>
      </c>
      <c r="E14" s="688">
        <v>389</v>
      </c>
      <c r="F14" s="675" t="s">
        <v>754</v>
      </c>
    </row>
    <row r="15" spans="1:6" s="530" customFormat="1" ht="12" customHeight="1" thickBot="1">
      <c r="A15" s="373" t="s">
        <v>8</v>
      </c>
      <c r="B15" s="390" t="s">
        <v>322</v>
      </c>
      <c r="C15" s="394">
        <f>+C16+C17+C18+C19+C20</f>
        <v>5147</v>
      </c>
      <c r="D15" s="394">
        <v>6446</v>
      </c>
      <c r="E15" s="383">
        <v>139</v>
      </c>
      <c r="F15" s="675" t="s">
        <v>755</v>
      </c>
    </row>
    <row r="16" spans="1:6" s="530" customFormat="1" ht="12" customHeight="1">
      <c r="A16" s="540" t="s">
        <v>78</v>
      </c>
      <c r="B16" s="411" t="s">
        <v>323</v>
      </c>
      <c r="C16" s="522"/>
      <c r="D16" s="522"/>
      <c r="E16" s="385"/>
      <c r="F16" s="675" t="s">
        <v>756</v>
      </c>
    </row>
    <row r="17" spans="1:6" s="530" customFormat="1" ht="12" customHeight="1">
      <c r="A17" s="541" t="s">
        <v>79</v>
      </c>
      <c r="B17" s="412" t="s">
        <v>324</v>
      </c>
      <c r="C17" s="521"/>
      <c r="D17" s="521"/>
      <c r="E17" s="384"/>
      <c r="F17" s="675" t="s">
        <v>757</v>
      </c>
    </row>
    <row r="18" spans="1:6" s="530" customFormat="1" ht="12" customHeight="1">
      <c r="A18" s="541" t="s">
        <v>80</v>
      </c>
      <c r="B18" s="412" t="s">
        <v>325</v>
      </c>
      <c r="C18" s="521"/>
      <c r="D18" s="521"/>
      <c r="E18" s="384"/>
      <c r="F18" s="675" t="s">
        <v>758</v>
      </c>
    </row>
    <row r="19" spans="1:6" s="530" customFormat="1" ht="12" customHeight="1">
      <c r="A19" s="541" t="s">
        <v>81</v>
      </c>
      <c r="B19" s="412" t="s">
        <v>326</v>
      </c>
      <c r="C19" s="521"/>
      <c r="D19" s="521"/>
      <c r="E19" s="384"/>
      <c r="F19" s="675" t="s">
        <v>759</v>
      </c>
    </row>
    <row r="20" spans="1:6" s="530" customFormat="1" ht="12" customHeight="1">
      <c r="A20" s="541" t="s">
        <v>82</v>
      </c>
      <c r="B20" s="412" t="s">
        <v>327</v>
      </c>
      <c r="C20" s="521">
        <v>5147</v>
      </c>
      <c r="D20" s="521">
        <v>6446</v>
      </c>
      <c r="E20" s="384">
        <v>139</v>
      </c>
      <c r="F20" s="675" t="s">
        <v>760</v>
      </c>
    </row>
    <row r="21" spans="1:6" s="557" customFormat="1" ht="12" customHeight="1" thickBot="1">
      <c r="A21" s="542" t="s">
        <v>89</v>
      </c>
      <c r="B21" s="392" t="s">
        <v>328</v>
      </c>
      <c r="C21" s="523"/>
      <c r="D21" s="523"/>
      <c r="E21" s="386"/>
      <c r="F21" s="675" t="s">
        <v>761</v>
      </c>
    </row>
    <row r="22" spans="1:6" s="557" customFormat="1" ht="12" customHeight="1" thickBot="1">
      <c r="A22" s="373" t="s">
        <v>9</v>
      </c>
      <c r="B22" s="369" t="s">
        <v>329</v>
      </c>
      <c r="C22" s="394">
        <f>+C23+C24+C25+C26+C27</f>
        <v>4753</v>
      </c>
      <c r="D22" s="394">
        <v>4753</v>
      </c>
      <c r="E22" s="383">
        <v>5766</v>
      </c>
      <c r="F22" s="675" t="s">
        <v>762</v>
      </c>
    </row>
    <row r="23" spans="1:6" s="557" customFormat="1" ht="12" customHeight="1">
      <c r="A23" s="540" t="s">
        <v>61</v>
      </c>
      <c r="B23" s="411" t="s">
        <v>330</v>
      </c>
      <c r="C23" s="522"/>
      <c r="D23" s="522"/>
      <c r="E23" s="385"/>
      <c r="F23" s="675" t="s">
        <v>763</v>
      </c>
    </row>
    <row r="24" spans="1:6" s="530" customFormat="1" ht="12" customHeight="1">
      <c r="A24" s="541" t="s">
        <v>62</v>
      </c>
      <c r="B24" s="412" t="s">
        <v>331</v>
      </c>
      <c r="C24" s="521"/>
      <c r="D24" s="521"/>
      <c r="E24" s="384"/>
      <c r="F24" s="675" t="s">
        <v>764</v>
      </c>
    </row>
    <row r="25" spans="1:6" s="557" customFormat="1" ht="12" customHeight="1">
      <c r="A25" s="541" t="s">
        <v>63</v>
      </c>
      <c r="B25" s="412" t="s">
        <v>332</v>
      </c>
      <c r="C25" s="521"/>
      <c r="D25" s="521"/>
      <c r="E25" s="384">
        <v>1013</v>
      </c>
      <c r="F25" s="675" t="s">
        <v>765</v>
      </c>
    </row>
    <row r="26" spans="1:6" s="557" customFormat="1" ht="12" customHeight="1">
      <c r="A26" s="541" t="s">
        <v>64</v>
      </c>
      <c r="B26" s="412" t="s">
        <v>333</v>
      </c>
      <c r="C26" s="521"/>
      <c r="D26" s="521"/>
      <c r="E26" s="384"/>
      <c r="F26" s="675" t="s">
        <v>766</v>
      </c>
    </row>
    <row r="27" spans="1:6" s="557" customFormat="1" ht="12" customHeight="1">
      <c r="A27" s="541" t="s">
        <v>122</v>
      </c>
      <c r="B27" s="412" t="s">
        <v>334</v>
      </c>
      <c r="C27" s="521">
        <v>4753</v>
      </c>
      <c r="D27" s="521">
        <v>4753</v>
      </c>
      <c r="E27" s="384">
        <v>4753</v>
      </c>
      <c r="F27" s="675" t="s">
        <v>767</v>
      </c>
    </row>
    <row r="28" spans="1:6" s="557" customFormat="1" ht="12" customHeight="1" thickBot="1">
      <c r="A28" s="542" t="s">
        <v>123</v>
      </c>
      <c r="B28" s="413" t="s">
        <v>335</v>
      </c>
      <c r="C28" s="523"/>
      <c r="D28" s="523"/>
      <c r="E28" s="386"/>
      <c r="F28" s="675" t="s">
        <v>768</v>
      </c>
    </row>
    <row r="29" spans="1:6" s="557" customFormat="1" ht="12" customHeight="1" thickBot="1">
      <c r="A29" s="373" t="s">
        <v>124</v>
      </c>
      <c r="B29" s="369" t="s">
        <v>336</v>
      </c>
      <c r="C29" s="524">
        <v>63800</v>
      </c>
      <c r="D29" s="524">
        <v>104467</v>
      </c>
      <c r="E29" s="418">
        <v>106061</v>
      </c>
      <c r="F29" s="675" t="s">
        <v>769</v>
      </c>
    </row>
    <row r="30" spans="1:6" s="557" customFormat="1" ht="12" customHeight="1">
      <c r="A30" s="540" t="s">
        <v>337</v>
      </c>
      <c r="B30" s="411" t="s">
        <v>338</v>
      </c>
      <c r="C30" s="678"/>
      <c r="D30" s="678"/>
      <c r="E30" s="419"/>
      <c r="F30" s="675" t="s">
        <v>770</v>
      </c>
    </row>
    <row r="31" spans="1:6" s="557" customFormat="1" ht="12" customHeight="1">
      <c r="A31" s="541" t="s">
        <v>339</v>
      </c>
      <c r="B31" s="412" t="s">
        <v>340</v>
      </c>
      <c r="C31" s="521">
        <v>6000</v>
      </c>
      <c r="D31" s="521">
        <v>6667</v>
      </c>
      <c r="E31" s="384">
        <v>6667</v>
      </c>
      <c r="F31" s="675" t="s">
        <v>771</v>
      </c>
    </row>
    <row r="32" spans="1:6" s="557" customFormat="1" ht="12" customHeight="1">
      <c r="A32" s="541" t="s">
        <v>341</v>
      </c>
      <c r="B32" s="412" t="s">
        <v>342</v>
      </c>
      <c r="C32" s="521">
        <v>49000</v>
      </c>
      <c r="D32" s="521">
        <v>89000</v>
      </c>
      <c r="E32" s="384">
        <v>89197</v>
      </c>
      <c r="F32" s="675" t="s">
        <v>772</v>
      </c>
    </row>
    <row r="33" spans="1:6" s="557" customFormat="1" ht="12" customHeight="1">
      <c r="A33" s="541" t="s">
        <v>343</v>
      </c>
      <c r="B33" s="412" t="s">
        <v>344</v>
      </c>
      <c r="C33" s="521">
        <v>8800</v>
      </c>
      <c r="D33" s="521">
        <v>8800</v>
      </c>
      <c r="E33" s="384">
        <v>8453</v>
      </c>
      <c r="F33" s="675" t="s">
        <v>773</v>
      </c>
    </row>
    <row r="34" spans="1:6" s="557" customFormat="1" ht="12" customHeight="1">
      <c r="A34" s="541" t="s">
        <v>345</v>
      </c>
      <c r="B34" s="412" t="s">
        <v>346</v>
      </c>
      <c r="C34" s="521"/>
      <c r="D34" s="521"/>
      <c r="E34" s="384">
        <v>821</v>
      </c>
      <c r="F34" s="675" t="s">
        <v>774</v>
      </c>
    </row>
    <row r="35" spans="1:6" s="557" customFormat="1" ht="12" customHeight="1" thickBot="1">
      <c r="A35" s="542" t="s">
        <v>347</v>
      </c>
      <c r="B35" s="413" t="s">
        <v>348</v>
      </c>
      <c r="C35" s="523"/>
      <c r="D35" s="523"/>
      <c r="E35" s="386"/>
      <c r="F35" s="675" t="s">
        <v>775</v>
      </c>
    </row>
    <row r="36" spans="1:6" s="557" customFormat="1" ht="12" customHeight="1" thickBot="1">
      <c r="A36" s="373" t="s">
        <v>11</v>
      </c>
      <c r="B36" s="369" t="s">
        <v>349</v>
      </c>
      <c r="C36" s="394">
        <f>SUM(C37:C46)</f>
        <v>15484</v>
      </c>
      <c r="D36" s="394">
        <v>17127</v>
      </c>
      <c r="E36" s="383">
        <v>18827</v>
      </c>
      <c r="F36" s="675" t="s">
        <v>776</v>
      </c>
    </row>
    <row r="37" spans="1:6" s="557" customFormat="1" ht="12" customHeight="1">
      <c r="A37" s="540" t="s">
        <v>65</v>
      </c>
      <c r="B37" s="411" t="s">
        <v>350</v>
      </c>
      <c r="C37" s="522"/>
      <c r="D37" s="522"/>
      <c r="E37" s="385"/>
      <c r="F37" s="675" t="s">
        <v>777</v>
      </c>
    </row>
    <row r="38" spans="1:6" s="557" customFormat="1" ht="12" customHeight="1">
      <c r="A38" s="541" t="s">
        <v>66</v>
      </c>
      <c r="B38" s="412" t="s">
        <v>351</v>
      </c>
      <c r="C38" s="521"/>
      <c r="D38" s="521"/>
      <c r="E38" s="384">
        <v>394</v>
      </c>
      <c r="F38" s="675" t="s">
        <v>778</v>
      </c>
    </row>
    <row r="39" spans="1:6" s="557" customFormat="1" ht="12" customHeight="1">
      <c r="A39" s="541" t="s">
        <v>67</v>
      </c>
      <c r="B39" s="412" t="s">
        <v>352</v>
      </c>
      <c r="C39" s="521"/>
      <c r="D39" s="521"/>
      <c r="E39" s="384"/>
      <c r="F39" s="675" t="s">
        <v>779</v>
      </c>
    </row>
    <row r="40" spans="1:6" s="557" customFormat="1" ht="12" customHeight="1">
      <c r="A40" s="541" t="s">
        <v>126</v>
      </c>
      <c r="B40" s="412" t="s">
        <v>353</v>
      </c>
      <c r="C40" s="521">
        <v>4203</v>
      </c>
      <c r="D40" s="521">
        <v>4707</v>
      </c>
      <c r="E40" s="384">
        <v>4707</v>
      </c>
      <c r="F40" s="675" t="s">
        <v>780</v>
      </c>
    </row>
    <row r="41" spans="1:6" s="557" customFormat="1" ht="12" customHeight="1">
      <c r="A41" s="541" t="s">
        <v>127</v>
      </c>
      <c r="B41" s="412" t="s">
        <v>354</v>
      </c>
      <c r="C41" s="521">
        <v>8801</v>
      </c>
      <c r="D41" s="521">
        <v>8585</v>
      </c>
      <c r="E41" s="384">
        <v>8582</v>
      </c>
      <c r="F41" s="675" t="s">
        <v>781</v>
      </c>
    </row>
    <row r="42" spans="1:6" s="557" customFormat="1" ht="12" customHeight="1">
      <c r="A42" s="541" t="s">
        <v>128</v>
      </c>
      <c r="B42" s="412" t="s">
        <v>355</v>
      </c>
      <c r="C42" s="521">
        <v>2480</v>
      </c>
      <c r="D42" s="521">
        <v>3835</v>
      </c>
      <c r="E42" s="384">
        <v>3835</v>
      </c>
      <c r="F42" s="675" t="s">
        <v>782</v>
      </c>
    </row>
    <row r="43" spans="1:6" s="557" customFormat="1" ht="12" customHeight="1">
      <c r="A43" s="541" t="s">
        <v>129</v>
      </c>
      <c r="B43" s="412" t="s">
        <v>356</v>
      </c>
      <c r="C43" s="521"/>
      <c r="D43" s="521"/>
      <c r="E43" s="384">
        <v>1161</v>
      </c>
      <c r="F43" s="675" t="s">
        <v>783</v>
      </c>
    </row>
    <row r="44" spans="1:6" s="557" customFormat="1" ht="12" customHeight="1">
      <c r="A44" s="541" t="s">
        <v>130</v>
      </c>
      <c r="B44" s="412" t="s">
        <v>357</v>
      </c>
      <c r="C44" s="521"/>
      <c r="D44" s="521"/>
      <c r="E44" s="384">
        <v>17</v>
      </c>
      <c r="F44" s="675" t="s">
        <v>784</v>
      </c>
    </row>
    <row r="45" spans="1:6" s="557" customFormat="1" ht="12" customHeight="1">
      <c r="A45" s="541" t="s">
        <v>358</v>
      </c>
      <c r="B45" s="412" t="s">
        <v>359</v>
      </c>
      <c r="C45" s="679"/>
      <c r="D45" s="679"/>
      <c r="E45" s="387">
        <v>125</v>
      </c>
      <c r="F45" s="675" t="s">
        <v>785</v>
      </c>
    </row>
    <row r="46" spans="1:6" s="530" customFormat="1" ht="12" customHeight="1" thickBot="1">
      <c r="A46" s="542" t="s">
        <v>360</v>
      </c>
      <c r="B46" s="413" t="s">
        <v>361</v>
      </c>
      <c r="C46" s="680"/>
      <c r="D46" s="680"/>
      <c r="E46" s="388">
        <v>6</v>
      </c>
      <c r="F46" s="675" t="s">
        <v>786</v>
      </c>
    </row>
    <row r="47" spans="1:6" s="557" customFormat="1" ht="12" customHeight="1" thickBot="1">
      <c r="A47" s="373" t="s">
        <v>12</v>
      </c>
      <c r="B47" s="369" t="s">
        <v>362</v>
      </c>
      <c r="C47" s="394">
        <f>SUM(C48:C52)</f>
        <v>0</v>
      </c>
      <c r="D47" s="394">
        <v>4899</v>
      </c>
      <c r="E47" s="383">
        <v>4899</v>
      </c>
      <c r="F47" s="675" t="s">
        <v>787</v>
      </c>
    </row>
    <row r="48" spans="1:6" s="557" customFormat="1" ht="12" customHeight="1">
      <c r="A48" s="540" t="s">
        <v>68</v>
      </c>
      <c r="B48" s="411" t="s">
        <v>363</v>
      </c>
      <c r="C48" s="681"/>
      <c r="D48" s="681"/>
      <c r="E48" s="389"/>
      <c r="F48" s="675" t="s">
        <v>788</v>
      </c>
    </row>
    <row r="49" spans="1:6" s="557" customFormat="1" ht="12" customHeight="1">
      <c r="A49" s="541" t="s">
        <v>69</v>
      </c>
      <c r="B49" s="412" t="s">
        <v>364</v>
      </c>
      <c r="C49" s="679"/>
      <c r="D49" s="679">
        <v>4882</v>
      </c>
      <c r="E49" s="387">
        <v>4882</v>
      </c>
      <c r="F49" s="675" t="s">
        <v>789</v>
      </c>
    </row>
    <row r="50" spans="1:6" s="557" customFormat="1" ht="12" customHeight="1">
      <c r="A50" s="541" t="s">
        <v>365</v>
      </c>
      <c r="B50" s="412" t="s">
        <v>366</v>
      </c>
      <c r="C50" s="679"/>
      <c r="D50" s="679">
        <v>17</v>
      </c>
      <c r="E50" s="387">
        <v>17</v>
      </c>
      <c r="F50" s="675" t="s">
        <v>790</v>
      </c>
    </row>
    <row r="51" spans="1:6" s="557" customFormat="1" ht="12" customHeight="1">
      <c r="A51" s="541" t="s">
        <v>367</v>
      </c>
      <c r="B51" s="412" t="s">
        <v>368</v>
      </c>
      <c r="C51" s="679"/>
      <c r="D51" s="679"/>
      <c r="E51" s="387"/>
      <c r="F51" s="675" t="s">
        <v>791</v>
      </c>
    </row>
    <row r="52" spans="1:6" s="557" customFormat="1" ht="12" customHeight="1" thickBot="1">
      <c r="A52" s="542" t="s">
        <v>369</v>
      </c>
      <c r="B52" s="413" t="s">
        <v>370</v>
      </c>
      <c r="C52" s="680"/>
      <c r="D52" s="680"/>
      <c r="E52" s="388"/>
      <c r="F52" s="675" t="s">
        <v>792</v>
      </c>
    </row>
    <row r="53" spans="1:6" s="557" customFormat="1" ht="12" customHeight="1" thickBot="1">
      <c r="A53" s="373" t="s">
        <v>131</v>
      </c>
      <c r="B53" s="369" t="s">
        <v>371</v>
      </c>
      <c r="C53" s="394">
        <v>758</v>
      </c>
      <c r="D53" s="394">
        <v>874</v>
      </c>
      <c r="E53" s="383">
        <v>642</v>
      </c>
      <c r="F53" s="675" t="s">
        <v>793</v>
      </c>
    </row>
    <row r="54" spans="1:6" s="530" customFormat="1" ht="12" customHeight="1">
      <c r="A54" s="540" t="s">
        <v>70</v>
      </c>
      <c r="B54" s="411" t="s">
        <v>372</v>
      </c>
      <c r="C54" s="522"/>
      <c r="D54" s="522"/>
      <c r="E54" s="385"/>
      <c r="F54" s="675" t="s">
        <v>794</v>
      </c>
    </row>
    <row r="55" spans="1:6" s="530" customFormat="1" ht="12" customHeight="1">
      <c r="A55" s="541" t="s">
        <v>71</v>
      </c>
      <c r="B55" s="412" t="s">
        <v>373</v>
      </c>
      <c r="C55" s="521"/>
      <c r="D55" s="521"/>
      <c r="E55" s="384"/>
      <c r="F55" s="675" t="s">
        <v>795</v>
      </c>
    </row>
    <row r="56" spans="1:6" s="530" customFormat="1" ht="12" customHeight="1">
      <c r="A56" s="541" t="s">
        <v>374</v>
      </c>
      <c r="B56" s="412" t="s">
        <v>375</v>
      </c>
      <c r="C56" s="521">
        <v>758</v>
      </c>
      <c r="D56" s="521">
        <v>874</v>
      </c>
      <c r="E56" s="384">
        <v>642</v>
      </c>
      <c r="F56" s="675" t="s">
        <v>796</v>
      </c>
    </row>
    <row r="57" spans="1:6" s="530" customFormat="1" ht="12" customHeight="1" thickBot="1">
      <c r="A57" s="542" t="s">
        <v>376</v>
      </c>
      <c r="B57" s="413" t="s">
        <v>377</v>
      </c>
      <c r="C57" s="523"/>
      <c r="D57" s="523"/>
      <c r="E57" s="386"/>
      <c r="F57" s="675" t="s">
        <v>797</v>
      </c>
    </row>
    <row r="58" spans="1:6" s="557" customFormat="1" ht="12" customHeight="1" thickBot="1">
      <c r="A58" s="373" t="s">
        <v>14</v>
      </c>
      <c r="B58" s="390" t="s">
        <v>378</v>
      </c>
      <c r="C58" s="394">
        <f>SUM(C59:C61)</f>
        <v>0</v>
      </c>
      <c r="D58" s="394">
        <v>1149</v>
      </c>
      <c r="E58" s="383">
        <v>1149</v>
      </c>
      <c r="F58" s="675" t="s">
        <v>798</v>
      </c>
    </row>
    <row r="59" spans="1:6" s="557" customFormat="1" ht="12" customHeight="1">
      <c r="A59" s="540" t="s">
        <v>132</v>
      </c>
      <c r="B59" s="411" t="s">
        <v>379</v>
      </c>
      <c r="C59" s="679"/>
      <c r="D59" s="679"/>
      <c r="E59" s="387"/>
      <c r="F59" s="675" t="s">
        <v>799</v>
      </c>
    </row>
    <row r="60" spans="1:6" s="557" customFormat="1" ht="12" customHeight="1">
      <c r="A60" s="541" t="s">
        <v>133</v>
      </c>
      <c r="B60" s="412" t="s">
        <v>568</v>
      </c>
      <c r="C60" s="679"/>
      <c r="D60" s="679"/>
      <c r="E60" s="387"/>
      <c r="F60" s="675" t="s">
        <v>800</v>
      </c>
    </row>
    <row r="61" spans="1:6" s="557" customFormat="1" ht="12" customHeight="1">
      <c r="A61" s="541" t="s">
        <v>160</v>
      </c>
      <c r="B61" s="412" t="s">
        <v>381</v>
      </c>
      <c r="C61" s="679"/>
      <c r="D61" s="679">
        <v>1149</v>
      </c>
      <c r="E61" s="387">
        <v>1149</v>
      </c>
      <c r="F61" s="675" t="s">
        <v>801</v>
      </c>
    </row>
    <row r="62" spans="1:6" s="557" customFormat="1" ht="12" customHeight="1" thickBot="1">
      <c r="A62" s="542" t="s">
        <v>382</v>
      </c>
      <c r="B62" s="413" t="s">
        <v>383</v>
      </c>
      <c r="C62" s="679"/>
      <c r="D62" s="679"/>
      <c r="E62" s="387"/>
      <c r="F62" s="675" t="s">
        <v>802</v>
      </c>
    </row>
    <row r="63" spans="1:6" s="557" customFormat="1" ht="12" customHeight="1" thickBot="1">
      <c r="A63" s="373" t="s">
        <v>15</v>
      </c>
      <c r="B63" s="369" t="s">
        <v>384</v>
      </c>
      <c r="C63" s="524">
        <v>192291</v>
      </c>
      <c r="D63" s="524">
        <v>245093</v>
      </c>
      <c r="E63" s="418">
        <v>242861</v>
      </c>
      <c r="F63" s="675" t="s">
        <v>803</v>
      </c>
    </row>
    <row r="64" spans="1:6" s="557" customFormat="1" ht="12" customHeight="1" thickBot="1">
      <c r="A64" s="543" t="s">
        <v>566</v>
      </c>
      <c r="B64" s="390" t="s">
        <v>386</v>
      </c>
      <c r="C64" s="394"/>
      <c r="D64" s="394"/>
      <c r="E64" s="383"/>
      <c r="F64" s="675" t="s">
        <v>804</v>
      </c>
    </row>
    <row r="65" spans="1:6" s="557" customFormat="1" ht="12" customHeight="1">
      <c r="A65" s="540" t="s">
        <v>387</v>
      </c>
      <c r="B65" s="411" t="s">
        <v>388</v>
      </c>
      <c r="C65" s="679"/>
      <c r="D65" s="679"/>
      <c r="E65" s="387"/>
      <c r="F65" s="675" t="s">
        <v>805</v>
      </c>
    </row>
    <row r="66" spans="1:6" s="557" customFormat="1" ht="12" customHeight="1">
      <c r="A66" s="541" t="s">
        <v>389</v>
      </c>
      <c r="B66" s="412" t="s">
        <v>390</v>
      </c>
      <c r="C66" s="679"/>
      <c r="D66" s="679"/>
      <c r="E66" s="387"/>
      <c r="F66" s="675" t="s">
        <v>806</v>
      </c>
    </row>
    <row r="67" spans="1:6" s="557" customFormat="1" ht="12" customHeight="1" thickBot="1">
      <c r="A67" s="542" t="s">
        <v>391</v>
      </c>
      <c r="B67" s="536" t="s">
        <v>392</v>
      </c>
      <c r="C67" s="679"/>
      <c r="D67" s="679"/>
      <c r="E67" s="387"/>
      <c r="F67" s="675" t="s">
        <v>807</v>
      </c>
    </row>
    <row r="68" spans="1:6" s="557" customFormat="1" ht="12" customHeight="1" thickBot="1">
      <c r="A68" s="543" t="s">
        <v>393</v>
      </c>
      <c r="B68" s="390" t="s">
        <v>394</v>
      </c>
      <c r="C68" s="394"/>
      <c r="D68" s="394"/>
      <c r="E68" s="383"/>
      <c r="F68" s="675" t="s">
        <v>808</v>
      </c>
    </row>
    <row r="69" spans="1:6" s="557" customFormat="1" ht="12" customHeight="1">
      <c r="A69" s="540" t="s">
        <v>109</v>
      </c>
      <c r="B69" s="411" t="s">
        <v>395</v>
      </c>
      <c r="C69" s="679"/>
      <c r="D69" s="679"/>
      <c r="E69" s="387"/>
      <c r="F69" s="675" t="s">
        <v>809</v>
      </c>
    </row>
    <row r="70" spans="1:6" s="557" customFormat="1" ht="12" customHeight="1">
      <c r="A70" s="541" t="s">
        <v>110</v>
      </c>
      <c r="B70" s="412" t="s">
        <v>396</v>
      </c>
      <c r="C70" s="679"/>
      <c r="D70" s="679"/>
      <c r="E70" s="387"/>
      <c r="F70" s="675" t="s">
        <v>810</v>
      </c>
    </row>
    <row r="71" spans="1:6" s="557" customFormat="1" ht="12" customHeight="1">
      <c r="A71" s="541" t="s">
        <v>397</v>
      </c>
      <c r="B71" s="412" t="s">
        <v>398</v>
      </c>
      <c r="C71" s="679"/>
      <c r="D71" s="679"/>
      <c r="E71" s="387"/>
      <c r="F71" s="675" t="s">
        <v>811</v>
      </c>
    </row>
    <row r="72" spans="1:6" s="557" customFormat="1" ht="12" customHeight="1" thickBot="1">
      <c r="A72" s="542" t="s">
        <v>399</v>
      </c>
      <c r="B72" s="413" t="s">
        <v>400</v>
      </c>
      <c r="C72" s="679"/>
      <c r="D72" s="679"/>
      <c r="E72" s="387"/>
      <c r="F72" s="675" t="s">
        <v>812</v>
      </c>
    </row>
    <row r="73" spans="1:6" s="557" customFormat="1" ht="12" customHeight="1" thickBot="1">
      <c r="A73" s="543" t="s">
        <v>401</v>
      </c>
      <c r="B73" s="390" t="s">
        <v>402</v>
      </c>
      <c r="C73" s="394">
        <v>26430</v>
      </c>
      <c r="D73" s="394">
        <v>26430</v>
      </c>
      <c r="E73" s="383">
        <v>26430</v>
      </c>
      <c r="F73" s="675" t="s">
        <v>813</v>
      </c>
    </row>
    <row r="74" spans="1:6" s="557" customFormat="1" ht="12" customHeight="1">
      <c r="A74" s="540" t="s">
        <v>403</v>
      </c>
      <c r="B74" s="411" t="s">
        <v>404</v>
      </c>
      <c r="C74" s="679">
        <v>26430</v>
      </c>
      <c r="D74" s="679">
        <v>26340</v>
      </c>
      <c r="E74" s="387">
        <v>26430</v>
      </c>
      <c r="F74" s="675" t="s">
        <v>814</v>
      </c>
    </row>
    <row r="75" spans="1:6" s="557" customFormat="1" ht="12" customHeight="1" thickBot="1">
      <c r="A75" s="542" t="s">
        <v>405</v>
      </c>
      <c r="B75" s="413" t="s">
        <v>406</v>
      </c>
      <c r="C75" s="679"/>
      <c r="D75" s="679"/>
      <c r="E75" s="387"/>
      <c r="F75" s="675" t="s">
        <v>815</v>
      </c>
    </row>
    <row r="76" spans="1:6" s="557" customFormat="1" ht="12" customHeight="1" thickBot="1">
      <c r="A76" s="543" t="s">
        <v>407</v>
      </c>
      <c r="B76" s="390" t="s">
        <v>408</v>
      </c>
      <c r="C76" s="394"/>
      <c r="D76" s="394"/>
      <c r="E76" s="383">
        <v>3348</v>
      </c>
      <c r="F76" s="675" t="s">
        <v>816</v>
      </c>
    </row>
    <row r="77" spans="1:6" s="557" customFormat="1" ht="12" customHeight="1">
      <c r="A77" s="540" t="s">
        <v>409</v>
      </c>
      <c r="B77" s="411" t="s">
        <v>410</v>
      </c>
      <c r="C77" s="404"/>
      <c r="D77" s="404"/>
      <c r="E77" s="387">
        <v>3348</v>
      </c>
      <c r="F77" s="675" t="s">
        <v>817</v>
      </c>
    </row>
    <row r="78" spans="1:6" s="557" customFormat="1" ht="12" customHeight="1">
      <c r="A78" s="541" t="s">
        <v>411</v>
      </c>
      <c r="B78" s="412" t="s">
        <v>412</v>
      </c>
      <c r="C78" s="404"/>
      <c r="D78" s="404"/>
      <c r="E78" s="387"/>
      <c r="F78" s="675" t="s">
        <v>818</v>
      </c>
    </row>
    <row r="79" spans="1:6" s="557" customFormat="1" ht="12" customHeight="1" thickBot="1">
      <c r="A79" s="542" t="s">
        <v>413</v>
      </c>
      <c r="B79" s="413" t="s">
        <v>414</v>
      </c>
      <c r="C79" s="404"/>
      <c r="D79" s="404"/>
      <c r="E79" s="387"/>
      <c r="F79" s="675" t="s">
        <v>819</v>
      </c>
    </row>
    <row r="80" spans="1:6" s="557" customFormat="1" ht="12" customHeight="1" thickBot="1">
      <c r="A80" s="543" t="s">
        <v>415</v>
      </c>
      <c r="B80" s="390" t="s">
        <v>416</v>
      </c>
      <c r="C80" s="400"/>
      <c r="D80" s="400"/>
      <c r="E80" s="383"/>
      <c r="F80" s="675" t="s">
        <v>820</v>
      </c>
    </row>
    <row r="81" spans="1:6" s="557" customFormat="1" ht="12" customHeight="1">
      <c r="A81" s="544" t="s">
        <v>417</v>
      </c>
      <c r="B81" s="411" t="s">
        <v>418</v>
      </c>
      <c r="C81" s="404"/>
      <c r="D81" s="404"/>
      <c r="E81" s="387"/>
      <c r="F81" s="675" t="s">
        <v>821</v>
      </c>
    </row>
    <row r="82" spans="1:6" s="557" customFormat="1" ht="12" customHeight="1">
      <c r="A82" s="545" t="s">
        <v>419</v>
      </c>
      <c r="B82" s="412" t="s">
        <v>420</v>
      </c>
      <c r="C82" s="404"/>
      <c r="D82" s="404"/>
      <c r="E82" s="387"/>
      <c r="F82" s="675" t="s">
        <v>822</v>
      </c>
    </row>
    <row r="83" spans="1:6" s="557" customFormat="1" ht="12" customHeight="1">
      <c r="A83" s="545" t="s">
        <v>421</v>
      </c>
      <c r="B83" s="412" t="s">
        <v>422</v>
      </c>
      <c r="C83" s="404"/>
      <c r="D83" s="404"/>
      <c r="E83" s="387"/>
      <c r="F83" s="675" t="s">
        <v>823</v>
      </c>
    </row>
    <row r="84" spans="1:6" s="557" customFormat="1" ht="12" customHeight="1" thickBot="1">
      <c r="A84" s="546" t="s">
        <v>423</v>
      </c>
      <c r="B84" s="413" t="s">
        <v>424</v>
      </c>
      <c r="C84" s="404"/>
      <c r="D84" s="404"/>
      <c r="E84" s="387"/>
      <c r="F84" s="675" t="s">
        <v>824</v>
      </c>
    </row>
    <row r="85" spans="1:6" s="557" customFormat="1" ht="12" customHeight="1" thickBot="1">
      <c r="A85" s="543" t="s">
        <v>425</v>
      </c>
      <c r="B85" s="390" t="s">
        <v>426</v>
      </c>
      <c r="C85" s="426"/>
      <c r="D85" s="426"/>
      <c r="E85" s="427"/>
      <c r="F85" s="675" t="s">
        <v>825</v>
      </c>
    </row>
    <row r="86" spans="1:6" s="557" customFormat="1" ht="12" customHeight="1" thickBot="1">
      <c r="A86" s="543" t="s">
        <v>427</v>
      </c>
      <c r="B86" s="537" t="s">
        <v>888</v>
      </c>
      <c r="C86" s="406">
        <v>26430</v>
      </c>
      <c r="D86" s="406">
        <v>26430</v>
      </c>
      <c r="E86" s="418">
        <v>29778</v>
      </c>
      <c r="F86" s="675" t="s">
        <v>826</v>
      </c>
    </row>
    <row r="87" spans="1:6" s="557" customFormat="1" ht="12" customHeight="1" thickBot="1">
      <c r="A87" s="547" t="s">
        <v>429</v>
      </c>
      <c r="B87" s="538" t="s">
        <v>889</v>
      </c>
      <c r="C87" s="406">
        <v>218721</v>
      </c>
      <c r="D87" s="406">
        <v>271523</v>
      </c>
      <c r="E87" s="418">
        <v>272639</v>
      </c>
      <c r="F87" s="675" t="s">
        <v>827</v>
      </c>
    </row>
    <row r="88" spans="1:6" s="557" customFormat="1" ht="15" customHeight="1">
      <c r="A88" s="513"/>
      <c r="B88" s="514"/>
      <c r="C88" s="528"/>
      <c r="D88" s="528"/>
      <c r="E88" s="528"/>
      <c r="F88" s="676"/>
    </row>
    <row r="89" spans="1:5" ht="13.5" thickBot="1">
      <c r="A89" s="515"/>
      <c r="B89" s="516"/>
      <c r="C89" s="529"/>
      <c r="D89" s="529"/>
      <c r="E89" s="529"/>
    </row>
    <row r="90" spans="1:6" s="556" customFormat="1" ht="16.5" customHeight="1" thickBot="1">
      <c r="A90" s="800"/>
      <c r="B90" s="801"/>
      <c r="C90" s="801"/>
      <c r="D90" s="801"/>
      <c r="E90" s="802"/>
      <c r="F90" s="675"/>
    </row>
    <row r="91" spans="1:6" s="331" customFormat="1" ht="12" customHeight="1" thickBot="1">
      <c r="A91" s="535" t="s">
        <v>7</v>
      </c>
      <c r="B91" s="372" t="s">
        <v>437</v>
      </c>
      <c r="C91" s="519">
        <v>99897</v>
      </c>
      <c r="D91" s="519">
        <v>99825</v>
      </c>
      <c r="E91" s="519">
        <v>83730</v>
      </c>
      <c r="F91" s="677" t="s">
        <v>748</v>
      </c>
    </row>
    <row r="92" spans="1:6" ht="12" customHeight="1">
      <c r="A92" s="548" t="s">
        <v>72</v>
      </c>
      <c r="B92" s="358" t="s">
        <v>37</v>
      </c>
      <c r="C92" s="520">
        <v>24265</v>
      </c>
      <c r="D92" s="520">
        <v>27789</v>
      </c>
      <c r="E92" s="520">
        <v>26880</v>
      </c>
      <c r="F92" s="677" t="s">
        <v>749</v>
      </c>
    </row>
    <row r="93" spans="1:6" ht="12" customHeight="1">
      <c r="A93" s="541" t="s">
        <v>73</v>
      </c>
      <c r="B93" s="356" t="s">
        <v>134</v>
      </c>
      <c r="C93" s="521">
        <v>6971</v>
      </c>
      <c r="D93" s="521">
        <v>7670</v>
      </c>
      <c r="E93" s="521">
        <v>7670</v>
      </c>
      <c r="F93" s="677" t="s">
        <v>750</v>
      </c>
    </row>
    <row r="94" spans="1:6" ht="12" customHeight="1">
      <c r="A94" s="541" t="s">
        <v>74</v>
      </c>
      <c r="B94" s="356" t="s">
        <v>101</v>
      </c>
      <c r="C94" s="523">
        <v>56187</v>
      </c>
      <c r="D94" s="523">
        <v>50861</v>
      </c>
      <c r="E94" s="523">
        <v>45151</v>
      </c>
      <c r="F94" s="677" t="s">
        <v>751</v>
      </c>
    </row>
    <row r="95" spans="1:6" ht="12" customHeight="1">
      <c r="A95" s="541" t="s">
        <v>75</v>
      </c>
      <c r="B95" s="359" t="s">
        <v>135</v>
      </c>
      <c r="C95" s="523">
        <v>4365</v>
      </c>
      <c r="D95" s="523">
        <v>5363</v>
      </c>
      <c r="E95" s="523">
        <v>2570</v>
      </c>
      <c r="F95" s="677" t="s">
        <v>752</v>
      </c>
    </row>
    <row r="96" spans="1:6" ht="12" customHeight="1">
      <c r="A96" s="541" t="s">
        <v>84</v>
      </c>
      <c r="B96" s="367" t="s">
        <v>136</v>
      </c>
      <c r="C96" s="523">
        <v>8109</v>
      </c>
      <c r="D96" s="523">
        <v>8142</v>
      </c>
      <c r="E96" s="523">
        <v>1459</v>
      </c>
      <c r="F96" s="677" t="s">
        <v>753</v>
      </c>
    </row>
    <row r="97" spans="1:6" ht="12" customHeight="1">
      <c r="A97" s="541" t="s">
        <v>76</v>
      </c>
      <c r="B97" s="356" t="s">
        <v>438</v>
      </c>
      <c r="C97" s="523"/>
      <c r="D97" s="523">
        <v>33</v>
      </c>
      <c r="E97" s="523">
        <v>33</v>
      </c>
      <c r="F97" s="677" t="s">
        <v>754</v>
      </c>
    </row>
    <row r="98" spans="1:6" ht="12" customHeight="1">
      <c r="A98" s="541" t="s">
        <v>77</v>
      </c>
      <c r="B98" s="379" t="s">
        <v>439</v>
      </c>
      <c r="C98" s="523"/>
      <c r="D98" s="523"/>
      <c r="E98" s="523"/>
      <c r="F98" s="677" t="s">
        <v>755</v>
      </c>
    </row>
    <row r="99" spans="1:6" ht="12" customHeight="1">
      <c r="A99" s="541" t="s">
        <v>85</v>
      </c>
      <c r="B99" s="380" t="s">
        <v>440</v>
      </c>
      <c r="C99" s="523"/>
      <c r="D99" s="523"/>
      <c r="E99" s="523"/>
      <c r="F99" s="677" t="s">
        <v>756</v>
      </c>
    </row>
    <row r="100" spans="1:6" ht="12" customHeight="1">
      <c r="A100" s="541" t="s">
        <v>86</v>
      </c>
      <c r="B100" s="380" t="s">
        <v>441</v>
      </c>
      <c r="C100" s="523"/>
      <c r="D100" s="523"/>
      <c r="E100" s="523"/>
      <c r="F100" s="677" t="s">
        <v>757</v>
      </c>
    </row>
    <row r="101" spans="1:6" ht="12" customHeight="1">
      <c r="A101" s="541" t="s">
        <v>87</v>
      </c>
      <c r="B101" s="379" t="s">
        <v>442</v>
      </c>
      <c r="C101" s="523"/>
      <c r="D101" s="523">
        <v>4004</v>
      </c>
      <c r="E101" s="523">
        <v>1332</v>
      </c>
      <c r="F101" s="677" t="s">
        <v>758</v>
      </c>
    </row>
    <row r="102" spans="1:6" ht="12" customHeight="1">
      <c r="A102" s="541" t="s">
        <v>88</v>
      </c>
      <c r="B102" s="379" t="s">
        <v>443</v>
      </c>
      <c r="C102" s="523"/>
      <c r="D102" s="523"/>
      <c r="E102" s="523"/>
      <c r="F102" s="677" t="s">
        <v>759</v>
      </c>
    </row>
    <row r="103" spans="1:6" ht="12" customHeight="1">
      <c r="A103" s="541" t="s">
        <v>90</v>
      </c>
      <c r="B103" s="380" t="s">
        <v>444</v>
      </c>
      <c r="C103" s="523">
        <v>8109</v>
      </c>
      <c r="D103" s="523">
        <v>4105</v>
      </c>
      <c r="E103" s="523">
        <v>94</v>
      </c>
      <c r="F103" s="677" t="s">
        <v>760</v>
      </c>
    </row>
    <row r="104" spans="1:6" ht="12" customHeight="1">
      <c r="A104" s="549" t="s">
        <v>137</v>
      </c>
      <c r="B104" s="381" t="s">
        <v>445</v>
      </c>
      <c r="C104" s="523"/>
      <c r="D104" s="523"/>
      <c r="E104" s="523"/>
      <c r="F104" s="677" t="s">
        <v>761</v>
      </c>
    </row>
    <row r="105" spans="1:6" ht="12" customHeight="1">
      <c r="A105" s="541" t="s">
        <v>446</v>
      </c>
      <c r="B105" s="381" t="s">
        <v>447</v>
      </c>
      <c r="C105" s="523"/>
      <c r="D105" s="523"/>
      <c r="E105" s="523"/>
      <c r="F105" s="677" t="s">
        <v>762</v>
      </c>
    </row>
    <row r="106" spans="1:6" s="331" customFormat="1" ht="12" customHeight="1" thickBot="1">
      <c r="A106" s="550" t="s">
        <v>448</v>
      </c>
      <c r="B106" s="382" t="s">
        <v>449</v>
      </c>
      <c r="C106" s="525"/>
      <c r="D106" s="525"/>
      <c r="E106" s="525"/>
      <c r="F106" s="677" t="s">
        <v>763</v>
      </c>
    </row>
    <row r="107" spans="1:6" ht="12" customHeight="1" thickBot="1">
      <c r="A107" s="373" t="s">
        <v>8</v>
      </c>
      <c r="B107" s="371" t="s">
        <v>450</v>
      </c>
      <c r="C107" s="394">
        <v>12367</v>
      </c>
      <c r="D107" s="394">
        <v>33353</v>
      </c>
      <c r="E107" s="394">
        <v>28460</v>
      </c>
      <c r="F107" s="677" t="s">
        <v>764</v>
      </c>
    </row>
    <row r="108" spans="1:6" ht="12" customHeight="1">
      <c r="A108" s="540" t="s">
        <v>78</v>
      </c>
      <c r="B108" s="356" t="s">
        <v>158</v>
      </c>
      <c r="C108" s="522">
        <v>8100</v>
      </c>
      <c r="D108" s="522">
        <v>22352</v>
      </c>
      <c r="E108" s="522">
        <v>22258</v>
      </c>
      <c r="F108" s="677" t="s">
        <v>765</v>
      </c>
    </row>
    <row r="109" spans="1:6" ht="12" customHeight="1">
      <c r="A109" s="540" t="s">
        <v>79</v>
      </c>
      <c r="B109" s="360" t="s">
        <v>451</v>
      </c>
      <c r="C109" s="522"/>
      <c r="D109" s="522"/>
      <c r="E109" s="522"/>
      <c r="F109" s="677" t="s">
        <v>766</v>
      </c>
    </row>
    <row r="110" spans="1:6" ht="12" customHeight="1">
      <c r="A110" s="540" t="s">
        <v>80</v>
      </c>
      <c r="B110" s="360" t="s">
        <v>138</v>
      </c>
      <c r="C110" s="521"/>
      <c r="D110" s="521">
        <v>5721</v>
      </c>
      <c r="E110" s="521">
        <v>5189</v>
      </c>
      <c r="F110" s="677" t="s">
        <v>767</v>
      </c>
    </row>
    <row r="111" spans="1:6" ht="12" customHeight="1">
      <c r="A111" s="540" t="s">
        <v>81</v>
      </c>
      <c r="B111" s="360" t="s">
        <v>452</v>
      </c>
      <c r="C111" s="384"/>
      <c r="D111" s="384"/>
      <c r="E111" s="384"/>
      <c r="F111" s="677" t="s">
        <v>768</v>
      </c>
    </row>
    <row r="112" spans="1:6" ht="12" customHeight="1">
      <c r="A112" s="540" t="s">
        <v>82</v>
      </c>
      <c r="B112" s="392" t="s">
        <v>161</v>
      </c>
      <c r="C112" s="384">
        <v>4267</v>
      </c>
      <c r="D112" s="384">
        <v>5280</v>
      </c>
      <c r="E112" s="384">
        <v>1013</v>
      </c>
      <c r="F112" s="677" t="s">
        <v>769</v>
      </c>
    </row>
    <row r="113" spans="1:6" ht="12" customHeight="1">
      <c r="A113" s="540" t="s">
        <v>89</v>
      </c>
      <c r="B113" s="391" t="s">
        <v>453</v>
      </c>
      <c r="C113" s="384"/>
      <c r="D113" s="384"/>
      <c r="E113" s="384"/>
      <c r="F113" s="677" t="s">
        <v>770</v>
      </c>
    </row>
    <row r="114" spans="1:6" ht="12" customHeight="1">
      <c r="A114" s="540" t="s">
        <v>91</v>
      </c>
      <c r="B114" s="407" t="s">
        <v>454</v>
      </c>
      <c r="C114" s="384"/>
      <c r="D114" s="384"/>
      <c r="E114" s="384"/>
      <c r="F114" s="677" t="s">
        <v>771</v>
      </c>
    </row>
    <row r="115" spans="1:6" ht="12" customHeight="1">
      <c r="A115" s="540" t="s">
        <v>139</v>
      </c>
      <c r="B115" s="380" t="s">
        <v>441</v>
      </c>
      <c r="C115" s="384"/>
      <c r="D115" s="384"/>
      <c r="E115" s="384"/>
      <c r="F115" s="677" t="s">
        <v>772</v>
      </c>
    </row>
    <row r="116" spans="1:6" ht="12" customHeight="1">
      <c r="A116" s="540" t="s">
        <v>140</v>
      </c>
      <c r="B116" s="380" t="s">
        <v>455</v>
      </c>
      <c r="C116" s="384"/>
      <c r="D116" s="384">
        <v>1013</v>
      </c>
      <c r="E116" s="384">
        <v>1013</v>
      </c>
      <c r="F116" s="677" t="s">
        <v>773</v>
      </c>
    </row>
    <row r="117" spans="1:6" ht="12" customHeight="1">
      <c r="A117" s="540" t="s">
        <v>141</v>
      </c>
      <c r="B117" s="380" t="s">
        <v>456</v>
      </c>
      <c r="C117" s="384"/>
      <c r="D117" s="384"/>
      <c r="E117" s="384"/>
      <c r="F117" s="677" t="s">
        <v>774</v>
      </c>
    </row>
    <row r="118" spans="1:6" ht="12" customHeight="1">
      <c r="A118" s="540" t="s">
        <v>457</v>
      </c>
      <c r="B118" s="380" t="s">
        <v>444</v>
      </c>
      <c r="C118" s="384"/>
      <c r="D118" s="384"/>
      <c r="E118" s="384"/>
      <c r="F118" s="677" t="s">
        <v>775</v>
      </c>
    </row>
    <row r="119" spans="1:6" ht="12" customHeight="1">
      <c r="A119" s="540" t="s">
        <v>458</v>
      </c>
      <c r="B119" s="380" t="s">
        <v>459</v>
      </c>
      <c r="C119" s="384"/>
      <c r="D119" s="384"/>
      <c r="E119" s="384"/>
      <c r="F119" s="677" t="s">
        <v>776</v>
      </c>
    </row>
    <row r="120" spans="1:6" ht="12" customHeight="1" thickBot="1">
      <c r="A120" s="549" t="s">
        <v>460</v>
      </c>
      <c r="B120" s="380" t="s">
        <v>461</v>
      </c>
      <c r="C120" s="386">
        <v>4267</v>
      </c>
      <c r="D120" s="386">
        <v>4267</v>
      </c>
      <c r="E120" s="386"/>
      <c r="F120" s="677" t="s">
        <v>777</v>
      </c>
    </row>
    <row r="121" spans="1:6" ht="12" customHeight="1" thickBot="1">
      <c r="A121" s="373" t="s">
        <v>9</v>
      </c>
      <c r="B121" s="376" t="s">
        <v>462</v>
      </c>
      <c r="C121" s="394">
        <v>5057</v>
      </c>
      <c r="D121" s="394">
        <v>48859</v>
      </c>
      <c r="E121" s="394"/>
      <c r="F121" s="677" t="s">
        <v>778</v>
      </c>
    </row>
    <row r="122" spans="1:6" ht="12" customHeight="1">
      <c r="A122" s="540" t="s">
        <v>61</v>
      </c>
      <c r="B122" s="357" t="s">
        <v>47</v>
      </c>
      <c r="C122" s="522"/>
      <c r="D122" s="522"/>
      <c r="E122" s="522"/>
      <c r="F122" s="677" t="s">
        <v>779</v>
      </c>
    </row>
    <row r="123" spans="1:6" ht="12" customHeight="1" thickBot="1">
      <c r="A123" s="542" t="s">
        <v>62</v>
      </c>
      <c r="B123" s="360" t="s">
        <v>48</v>
      </c>
      <c r="C123" s="523">
        <v>5057</v>
      </c>
      <c r="D123" s="523">
        <v>48859</v>
      </c>
      <c r="E123" s="523"/>
      <c r="F123" s="677" t="s">
        <v>780</v>
      </c>
    </row>
    <row r="124" spans="1:6" ht="12" customHeight="1" thickBot="1">
      <c r="A124" s="373" t="s">
        <v>10</v>
      </c>
      <c r="B124" s="376" t="s">
        <v>463</v>
      </c>
      <c r="C124" s="394">
        <v>117321</v>
      </c>
      <c r="D124" s="394">
        <v>182037</v>
      </c>
      <c r="E124" s="394">
        <v>112190</v>
      </c>
      <c r="F124" s="677" t="s">
        <v>781</v>
      </c>
    </row>
    <row r="125" spans="1:6" ht="12" customHeight="1" thickBot="1">
      <c r="A125" s="373" t="s">
        <v>11</v>
      </c>
      <c r="B125" s="376" t="s">
        <v>569</v>
      </c>
      <c r="C125" s="394"/>
      <c r="D125" s="394"/>
      <c r="E125" s="394"/>
      <c r="F125" s="677" t="s">
        <v>782</v>
      </c>
    </row>
    <row r="126" spans="1:6" ht="12" customHeight="1">
      <c r="A126" s="540" t="s">
        <v>65</v>
      </c>
      <c r="B126" s="357" t="s">
        <v>465</v>
      </c>
      <c r="C126" s="384"/>
      <c r="D126" s="384"/>
      <c r="E126" s="384"/>
      <c r="F126" s="677" t="s">
        <v>783</v>
      </c>
    </row>
    <row r="127" spans="1:6" ht="12" customHeight="1">
      <c r="A127" s="540" t="s">
        <v>66</v>
      </c>
      <c r="B127" s="357" t="s">
        <v>466</v>
      </c>
      <c r="C127" s="384"/>
      <c r="D127" s="384"/>
      <c r="E127" s="384"/>
      <c r="F127" s="677" t="s">
        <v>784</v>
      </c>
    </row>
    <row r="128" spans="1:6" ht="12" customHeight="1" thickBot="1">
      <c r="A128" s="549" t="s">
        <v>67</v>
      </c>
      <c r="B128" s="355" t="s">
        <v>467</v>
      </c>
      <c r="C128" s="384"/>
      <c r="D128" s="384"/>
      <c r="E128" s="384"/>
      <c r="F128" s="677" t="s">
        <v>785</v>
      </c>
    </row>
    <row r="129" spans="1:6" ht="12" customHeight="1" thickBot="1">
      <c r="A129" s="373" t="s">
        <v>12</v>
      </c>
      <c r="B129" s="376" t="s">
        <v>468</v>
      </c>
      <c r="C129" s="394"/>
      <c r="D129" s="394"/>
      <c r="E129" s="394"/>
      <c r="F129" s="677" t="s">
        <v>786</v>
      </c>
    </row>
    <row r="130" spans="1:6" ht="12" customHeight="1">
      <c r="A130" s="540" t="s">
        <v>68</v>
      </c>
      <c r="B130" s="357" t="s">
        <v>469</v>
      </c>
      <c r="C130" s="384"/>
      <c r="D130" s="384"/>
      <c r="E130" s="384"/>
      <c r="F130" s="677" t="s">
        <v>787</v>
      </c>
    </row>
    <row r="131" spans="1:6" ht="12" customHeight="1">
      <c r="A131" s="540" t="s">
        <v>69</v>
      </c>
      <c r="B131" s="357" t="s">
        <v>470</v>
      </c>
      <c r="C131" s="384"/>
      <c r="D131" s="384"/>
      <c r="E131" s="384"/>
      <c r="F131" s="677" t="s">
        <v>788</v>
      </c>
    </row>
    <row r="132" spans="1:6" ht="12" customHeight="1">
      <c r="A132" s="540" t="s">
        <v>365</v>
      </c>
      <c r="B132" s="357" t="s">
        <v>471</v>
      </c>
      <c r="C132" s="384"/>
      <c r="D132" s="384"/>
      <c r="E132" s="384"/>
      <c r="F132" s="677" t="s">
        <v>789</v>
      </c>
    </row>
    <row r="133" spans="1:6" s="331" customFormat="1" ht="12" customHeight="1" thickBot="1">
      <c r="A133" s="549" t="s">
        <v>367</v>
      </c>
      <c r="B133" s="355" t="s">
        <v>472</v>
      </c>
      <c r="C133" s="384"/>
      <c r="D133" s="384"/>
      <c r="E133" s="384"/>
      <c r="F133" s="677" t="s">
        <v>790</v>
      </c>
    </row>
    <row r="134" spans="1:11" ht="13.5" thickBot="1">
      <c r="A134" s="373" t="s">
        <v>13</v>
      </c>
      <c r="B134" s="376" t="s">
        <v>689</v>
      </c>
      <c r="C134" s="524">
        <v>101400</v>
      </c>
      <c r="D134" s="524">
        <v>89486</v>
      </c>
      <c r="E134" s="524">
        <v>89486</v>
      </c>
      <c r="F134" s="677" t="s">
        <v>791</v>
      </c>
      <c r="K134" s="504"/>
    </row>
    <row r="135" spans="1:6" ht="12.75">
      <c r="A135" s="540" t="s">
        <v>70</v>
      </c>
      <c r="B135" s="357" t="s">
        <v>474</v>
      </c>
      <c r="C135" s="384"/>
      <c r="D135" s="384"/>
      <c r="E135" s="384"/>
      <c r="F135" s="677" t="s">
        <v>792</v>
      </c>
    </row>
    <row r="136" spans="1:6" ht="12" customHeight="1">
      <c r="A136" s="540" t="s">
        <v>71</v>
      </c>
      <c r="B136" s="357" t="s">
        <v>475</v>
      </c>
      <c r="C136" s="384">
        <v>3555</v>
      </c>
      <c r="D136" s="384">
        <v>3555</v>
      </c>
      <c r="E136" s="384">
        <v>3555</v>
      </c>
      <c r="F136" s="677" t="s">
        <v>793</v>
      </c>
    </row>
    <row r="137" spans="1:6" s="331" customFormat="1" ht="12" customHeight="1">
      <c r="A137" s="540" t="s">
        <v>374</v>
      </c>
      <c r="B137" s="357" t="s">
        <v>688</v>
      </c>
      <c r="C137" s="384">
        <v>97845</v>
      </c>
      <c r="D137" s="384">
        <v>85931</v>
      </c>
      <c r="E137" s="384">
        <v>85931</v>
      </c>
      <c r="F137" s="677" t="s">
        <v>794</v>
      </c>
    </row>
    <row r="138" spans="1:6" s="331" customFormat="1" ht="12" customHeight="1">
      <c r="A138" s="540" t="s">
        <v>376</v>
      </c>
      <c r="B138" s="357" t="s">
        <v>476</v>
      </c>
      <c r="C138" s="384"/>
      <c r="D138" s="384"/>
      <c r="E138" s="384"/>
      <c r="F138" s="677" t="s">
        <v>795</v>
      </c>
    </row>
    <row r="139" spans="1:6" s="331" customFormat="1" ht="12" customHeight="1" thickBot="1">
      <c r="A139" s="549" t="s">
        <v>687</v>
      </c>
      <c r="B139" s="355" t="s">
        <v>477</v>
      </c>
      <c r="C139" s="384"/>
      <c r="D139" s="384"/>
      <c r="E139" s="384"/>
      <c r="F139" s="677" t="s">
        <v>796</v>
      </c>
    </row>
    <row r="140" spans="1:6" s="331" customFormat="1" ht="12" customHeight="1" thickBot="1">
      <c r="A140" s="373" t="s">
        <v>14</v>
      </c>
      <c r="B140" s="376" t="s">
        <v>570</v>
      </c>
      <c r="C140" s="526"/>
      <c r="D140" s="526"/>
      <c r="E140" s="526"/>
      <c r="F140" s="677" t="s">
        <v>797</v>
      </c>
    </row>
    <row r="141" spans="1:6" s="331" customFormat="1" ht="12" customHeight="1">
      <c r="A141" s="540" t="s">
        <v>132</v>
      </c>
      <c r="B141" s="357" t="s">
        <v>479</v>
      </c>
      <c r="C141" s="384"/>
      <c r="D141" s="384"/>
      <c r="E141" s="384"/>
      <c r="F141" s="677" t="s">
        <v>798</v>
      </c>
    </row>
    <row r="142" spans="1:6" s="331" customFormat="1" ht="12" customHeight="1">
      <c r="A142" s="540" t="s">
        <v>133</v>
      </c>
      <c r="B142" s="357" t="s">
        <v>480</v>
      </c>
      <c r="C142" s="384"/>
      <c r="D142" s="384"/>
      <c r="E142" s="384"/>
      <c r="F142" s="677" t="s">
        <v>799</v>
      </c>
    </row>
    <row r="143" spans="1:6" s="331" customFormat="1" ht="12" customHeight="1">
      <c r="A143" s="540" t="s">
        <v>160</v>
      </c>
      <c r="B143" s="357" t="s">
        <v>481</v>
      </c>
      <c r="C143" s="384"/>
      <c r="D143" s="384"/>
      <c r="E143" s="384"/>
      <c r="F143" s="677" t="s">
        <v>800</v>
      </c>
    </row>
    <row r="144" spans="1:6" ht="12.75" customHeight="1" thickBot="1">
      <c r="A144" s="540" t="s">
        <v>382</v>
      </c>
      <c r="B144" s="357" t="s">
        <v>482</v>
      </c>
      <c r="C144" s="384"/>
      <c r="D144" s="384"/>
      <c r="E144" s="384"/>
      <c r="F144" s="677" t="s">
        <v>801</v>
      </c>
    </row>
    <row r="145" spans="1:6" ht="12" customHeight="1" thickBot="1">
      <c r="A145" s="373" t="s">
        <v>15</v>
      </c>
      <c r="B145" s="376" t="s">
        <v>483</v>
      </c>
      <c r="C145" s="539">
        <v>101400</v>
      </c>
      <c r="D145" s="539">
        <v>89486</v>
      </c>
      <c r="E145" s="539">
        <v>89486</v>
      </c>
      <c r="F145" s="677" t="s">
        <v>802</v>
      </c>
    </row>
    <row r="146" spans="1:6" ht="15" customHeight="1" thickBot="1">
      <c r="A146" s="551" t="s">
        <v>16</v>
      </c>
      <c r="B146" s="396" t="s">
        <v>484</v>
      </c>
      <c r="C146" s="539">
        <v>218721</v>
      </c>
      <c r="D146" s="539">
        <v>271523</v>
      </c>
      <c r="E146" s="539">
        <v>201676</v>
      </c>
      <c r="F146" s="677" t="s">
        <v>803</v>
      </c>
    </row>
    <row r="147" spans="1:5" ht="13.5" thickBot="1">
      <c r="A147" s="40"/>
      <c r="B147" s="41"/>
      <c r="E147" s="42"/>
    </row>
    <row r="148" spans="1:5" ht="15" customHeight="1" thickBot="1">
      <c r="A148" s="517" t="s">
        <v>690</v>
      </c>
      <c r="B148" s="518"/>
      <c r="C148" s="565">
        <v>12</v>
      </c>
      <c r="D148" s="565">
        <v>12</v>
      </c>
      <c r="E148" s="109">
        <v>12</v>
      </c>
    </row>
    <row r="149" spans="1:5" ht="14.25" customHeight="1" thickBot="1">
      <c r="A149" s="517" t="s">
        <v>150</v>
      </c>
      <c r="B149" s="518"/>
      <c r="C149" s="565">
        <v>5</v>
      </c>
      <c r="D149" s="565">
        <v>5</v>
      </c>
      <c r="E149" s="109">
        <v>5</v>
      </c>
    </row>
  </sheetData>
  <sheetProtection/>
  <mergeCells count="5">
    <mergeCell ref="A90:E90"/>
    <mergeCell ref="B3:D3"/>
    <mergeCell ref="B2:D2"/>
    <mergeCell ref="A7:E7"/>
    <mergeCell ref="C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rowBreaks count="1" manualBreakCount="1">
    <brk id="88" min="1" max="1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0"/>
  </sheetPr>
  <dimension ref="A1:K149"/>
  <sheetViews>
    <sheetView view="pageLayout" zoomScaleSheetLayoutView="100" workbookViewId="0" topLeftCell="A1">
      <selection activeCell="B24" sqref="B24"/>
    </sheetView>
  </sheetViews>
  <sheetFormatPr defaultColWidth="9.00390625" defaultRowHeight="12.75"/>
  <cols>
    <col min="1" max="1" width="14.875" style="531" customWidth="1"/>
    <col min="2" max="2" width="64.625" style="532" customWidth="1"/>
    <col min="3" max="5" width="17.00390625" style="533" customWidth="1"/>
    <col min="6" max="6" width="0" style="669" hidden="1" customWidth="1"/>
    <col min="7" max="16384" width="9.375" style="30" customWidth="1"/>
  </cols>
  <sheetData>
    <row r="1" spans="1:6" s="508" customFormat="1" ht="16.5" customHeight="1" thickBot="1">
      <c r="A1" s="507"/>
      <c r="B1" s="509"/>
      <c r="C1" s="811" t="s">
        <v>894</v>
      </c>
      <c r="D1" s="810"/>
      <c r="E1" s="810"/>
      <c r="F1" s="672"/>
    </row>
    <row r="2" spans="1:6" s="554" customFormat="1" ht="15.75" customHeight="1">
      <c r="A2" s="534" t="s">
        <v>53</v>
      </c>
      <c r="B2" s="806" t="s">
        <v>155</v>
      </c>
      <c r="C2" s="807"/>
      <c r="D2" s="808"/>
      <c r="E2" s="527" t="s">
        <v>41</v>
      </c>
      <c r="F2" s="673"/>
    </row>
    <row r="3" spans="1:6" s="554" customFormat="1" ht="24.75" thickBot="1">
      <c r="A3" s="552" t="s">
        <v>565</v>
      </c>
      <c r="B3" s="803" t="s">
        <v>691</v>
      </c>
      <c r="C3" s="804"/>
      <c r="D3" s="805"/>
      <c r="E3" s="503" t="s">
        <v>49</v>
      </c>
      <c r="F3" s="673"/>
    </row>
    <row r="4" spans="1:6" s="555" customFormat="1" ht="15.75" customHeight="1" thickBot="1">
      <c r="A4" s="510"/>
      <c r="B4" s="510"/>
      <c r="C4" s="511"/>
      <c r="D4" s="511"/>
      <c r="E4" s="511" t="s">
        <v>42</v>
      </c>
      <c r="F4" s="674"/>
    </row>
    <row r="5" spans="1:5" ht="24.75" thickBot="1">
      <c r="A5" s="341" t="s">
        <v>149</v>
      </c>
      <c r="B5" s="342" t="s">
        <v>43</v>
      </c>
      <c r="C5" s="95" t="s">
        <v>181</v>
      </c>
      <c r="D5" s="95" t="s">
        <v>186</v>
      </c>
      <c r="E5" s="512" t="s">
        <v>187</v>
      </c>
    </row>
    <row r="6" spans="1:6" s="556" customFormat="1" ht="12.75" customHeight="1" thickBot="1">
      <c r="A6" s="505" t="s">
        <v>431</v>
      </c>
      <c r="B6" s="506" t="s">
        <v>432</v>
      </c>
      <c r="C6" s="506" t="s">
        <v>433</v>
      </c>
      <c r="D6" s="110" t="s">
        <v>434</v>
      </c>
      <c r="E6" s="108" t="s">
        <v>435</v>
      </c>
      <c r="F6" s="675"/>
    </row>
    <row r="7" spans="1:6" s="556" customFormat="1" ht="15.75" customHeight="1" thickBot="1">
      <c r="A7" s="800" t="s">
        <v>44</v>
      </c>
      <c r="B7" s="801"/>
      <c r="C7" s="801"/>
      <c r="D7" s="801"/>
      <c r="E7" s="802"/>
      <c r="F7" s="675"/>
    </row>
    <row r="8" spans="1:6" s="556" customFormat="1" ht="12" customHeight="1" thickBot="1">
      <c r="A8" s="373" t="s">
        <v>7</v>
      </c>
      <c r="B8" s="369" t="s">
        <v>315</v>
      </c>
      <c r="C8" s="394">
        <v>102349</v>
      </c>
      <c r="D8" s="394">
        <v>105378</v>
      </c>
      <c r="E8" s="394">
        <v>105378</v>
      </c>
      <c r="F8" s="675" t="s">
        <v>748</v>
      </c>
    </row>
    <row r="9" spans="1:6" s="530" customFormat="1" ht="12" customHeight="1">
      <c r="A9" s="540" t="s">
        <v>72</v>
      </c>
      <c r="B9" s="411" t="s">
        <v>316</v>
      </c>
      <c r="C9" s="522">
        <v>44249</v>
      </c>
      <c r="D9" s="522">
        <v>44380</v>
      </c>
      <c r="E9" s="522">
        <v>44380</v>
      </c>
      <c r="F9" s="675" t="s">
        <v>749</v>
      </c>
    </row>
    <row r="10" spans="1:6" s="557" customFormat="1" ht="12" customHeight="1">
      <c r="A10" s="541" t="s">
        <v>73</v>
      </c>
      <c r="B10" s="412" t="s">
        <v>317</v>
      </c>
      <c r="C10" s="521">
        <v>39522</v>
      </c>
      <c r="D10" s="521">
        <v>39522</v>
      </c>
      <c r="E10" s="521">
        <v>39522</v>
      </c>
      <c r="F10" s="675" t="s">
        <v>750</v>
      </c>
    </row>
    <row r="11" spans="1:6" s="557" customFormat="1" ht="12" customHeight="1">
      <c r="A11" s="541" t="s">
        <v>74</v>
      </c>
      <c r="B11" s="412" t="s">
        <v>318</v>
      </c>
      <c r="C11" s="521">
        <v>15501</v>
      </c>
      <c r="D11" s="521">
        <v>16518</v>
      </c>
      <c r="E11" s="521">
        <v>16518</v>
      </c>
      <c r="F11" s="675" t="s">
        <v>751</v>
      </c>
    </row>
    <row r="12" spans="1:6" s="557" customFormat="1" ht="12" customHeight="1">
      <c r="A12" s="541" t="s">
        <v>75</v>
      </c>
      <c r="B12" s="412" t="s">
        <v>319</v>
      </c>
      <c r="C12" s="521">
        <v>2842</v>
      </c>
      <c r="D12" s="521">
        <v>2842</v>
      </c>
      <c r="E12" s="521">
        <v>2842</v>
      </c>
      <c r="F12" s="675" t="s">
        <v>752</v>
      </c>
    </row>
    <row r="13" spans="1:6" s="557" customFormat="1" ht="12" customHeight="1">
      <c r="A13" s="541" t="s">
        <v>108</v>
      </c>
      <c r="B13" s="412" t="s">
        <v>320</v>
      </c>
      <c r="C13" s="687"/>
      <c r="D13" s="687">
        <v>1727</v>
      </c>
      <c r="E13" s="687">
        <v>1727</v>
      </c>
      <c r="F13" s="675" t="s">
        <v>753</v>
      </c>
    </row>
    <row r="14" spans="1:6" s="530" customFormat="1" ht="12" customHeight="1" thickBot="1">
      <c r="A14" s="542" t="s">
        <v>76</v>
      </c>
      <c r="B14" s="413" t="s">
        <v>321</v>
      </c>
      <c r="C14" s="688">
        <v>235</v>
      </c>
      <c r="D14" s="688">
        <v>389</v>
      </c>
      <c r="E14" s="688">
        <v>389</v>
      </c>
      <c r="F14" s="675" t="s">
        <v>754</v>
      </c>
    </row>
    <row r="15" spans="1:6" s="530" customFormat="1" ht="12" customHeight="1" thickBot="1">
      <c r="A15" s="373" t="s">
        <v>8</v>
      </c>
      <c r="B15" s="390" t="s">
        <v>322</v>
      </c>
      <c r="C15" s="394">
        <f>+C16+C17+C18+C19+C20</f>
        <v>5147</v>
      </c>
      <c r="D15" s="394">
        <v>6446</v>
      </c>
      <c r="E15" s="383">
        <v>139</v>
      </c>
      <c r="F15" s="675" t="s">
        <v>755</v>
      </c>
    </row>
    <row r="16" spans="1:6" s="530" customFormat="1" ht="12" customHeight="1">
      <c r="A16" s="540" t="s">
        <v>78</v>
      </c>
      <c r="B16" s="411" t="s">
        <v>323</v>
      </c>
      <c r="C16" s="522"/>
      <c r="D16" s="522"/>
      <c r="E16" s="385"/>
      <c r="F16" s="675" t="s">
        <v>756</v>
      </c>
    </row>
    <row r="17" spans="1:6" s="530" customFormat="1" ht="12" customHeight="1">
      <c r="A17" s="541" t="s">
        <v>79</v>
      </c>
      <c r="B17" s="412" t="s">
        <v>324</v>
      </c>
      <c r="C17" s="521"/>
      <c r="D17" s="521"/>
      <c r="E17" s="384"/>
      <c r="F17" s="675" t="s">
        <v>757</v>
      </c>
    </row>
    <row r="18" spans="1:6" s="530" customFormat="1" ht="12" customHeight="1">
      <c r="A18" s="541" t="s">
        <v>80</v>
      </c>
      <c r="B18" s="412" t="s">
        <v>325</v>
      </c>
      <c r="C18" s="521"/>
      <c r="D18" s="521"/>
      <c r="E18" s="384"/>
      <c r="F18" s="675" t="s">
        <v>758</v>
      </c>
    </row>
    <row r="19" spans="1:6" s="530" customFormat="1" ht="12" customHeight="1">
      <c r="A19" s="541" t="s">
        <v>81</v>
      </c>
      <c r="B19" s="412" t="s">
        <v>326</v>
      </c>
      <c r="C19" s="521"/>
      <c r="D19" s="521"/>
      <c r="E19" s="384"/>
      <c r="F19" s="675" t="s">
        <v>759</v>
      </c>
    </row>
    <row r="20" spans="1:6" s="530" customFormat="1" ht="12" customHeight="1">
      <c r="A20" s="541" t="s">
        <v>82</v>
      </c>
      <c r="B20" s="412" t="s">
        <v>327</v>
      </c>
      <c r="C20" s="521">
        <v>5147</v>
      </c>
      <c r="D20" s="521">
        <v>6446</v>
      </c>
      <c r="E20" s="384">
        <v>139</v>
      </c>
      <c r="F20" s="675" t="s">
        <v>760</v>
      </c>
    </row>
    <row r="21" spans="1:6" s="557" customFormat="1" ht="12" customHeight="1" thickBot="1">
      <c r="A21" s="542" t="s">
        <v>89</v>
      </c>
      <c r="B21" s="413" t="s">
        <v>328</v>
      </c>
      <c r="C21" s="523"/>
      <c r="D21" s="523"/>
      <c r="E21" s="386"/>
      <c r="F21" s="675" t="s">
        <v>761</v>
      </c>
    </row>
    <row r="22" spans="1:6" s="557" customFormat="1" ht="12" customHeight="1" thickBot="1">
      <c r="A22" s="373" t="s">
        <v>9</v>
      </c>
      <c r="B22" s="369" t="s">
        <v>329</v>
      </c>
      <c r="C22" s="394">
        <f>+C23+C24+C25+C26+C27</f>
        <v>0</v>
      </c>
      <c r="D22" s="394"/>
      <c r="E22" s="383"/>
      <c r="F22" s="675" t="s">
        <v>762</v>
      </c>
    </row>
    <row r="23" spans="1:6" s="557" customFormat="1" ht="12" customHeight="1">
      <c r="A23" s="540" t="s">
        <v>61</v>
      </c>
      <c r="B23" s="411" t="s">
        <v>330</v>
      </c>
      <c r="C23" s="522"/>
      <c r="D23" s="522"/>
      <c r="E23" s="385"/>
      <c r="F23" s="675" t="s">
        <v>763</v>
      </c>
    </row>
    <row r="24" spans="1:6" s="530" customFormat="1" ht="12" customHeight="1">
      <c r="A24" s="541" t="s">
        <v>62</v>
      </c>
      <c r="B24" s="412" t="s">
        <v>331</v>
      </c>
      <c r="C24" s="521"/>
      <c r="D24" s="521"/>
      <c r="E24" s="384"/>
      <c r="F24" s="675" t="s">
        <v>764</v>
      </c>
    </row>
    <row r="25" spans="1:6" s="557" customFormat="1" ht="12" customHeight="1">
      <c r="A25" s="541" t="s">
        <v>63</v>
      </c>
      <c r="B25" s="412" t="s">
        <v>332</v>
      </c>
      <c r="C25" s="521"/>
      <c r="D25" s="521"/>
      <c r="E25" s="384"/>
      <c r="F25" s="675" t="s">
        <v>765</v>
      </c>
    </row>
    <row r="26" spans="1:6" s="557" customFormat="1" ht="12" customHeight="1">
      <c r="A26" s="541" t="s">
        <v>64</v>
      </c>
      <c r="B26" s="412" t="s">
        <v>333</v>
      </c>
      <c r="C26" s="521"/>
      <c r="D26" s="521"/>
      <c r="E26" s="384"/>
      <c r="F26" s="675" t="s">
        <v>766</v>
      </c>
    </row>
    <row r="27" spans="1:6" s="557" customFormat="1" ht="12" customHeight="1">
      <c r="A27" s="541" t="s">
        <v>122</v>
      </c>
      <c r="B27" s="412" t="s">
        <v>334</v>
      </c>
      <c r="C27" s="521"/>
      <c r="D27" s="521"/>
      <c r="E27" s="384"/>
      <c r="F27" s="675" t="s">
        <v>767</v>
      </c>
    </row>
    <row r="28" spans="1:6" s="557" customFormat="1" ht="12" customHeight="1" thickBot="1">
      <c r="A28" s="542" t="s">
        <v>123</v>
      </c>
      <c r="B28" s="413" t="s">
        <v>335</v>
      </c>
      <c r="C28" s="523"/>
      <c r="D28" s="523"/>
      <c r="E28" s="386"/>
      <c r="F28" s="675" t="s">
        <v>768</v>
      </c>
    </row>
    <row r="29" spans="1:6" s="557" customFormat="1" ht="12" customHeight="1" thickBot="1">
      <c r="A29" s="373" t="s">
        <v>124</v>
      </c>
      <c r="B29" s="369" t="s">
        <v>336</v>
      </c>
      <c r="C29" s="524">
        <f>+C30+C33+C34+C35</f>
        <v>63800</v>
      </c>
      <c r="D29" s="524">
        <v>104467</v>
      </c>
      <c r="E29" s="418">
        <v>106061</v>
      </c>
      <c r="F29" s="675" t="s">
        <v>769</v>
      </c>
    </row>
    <row r="30" spans="1:6" s="557" customFormat="1" ht="12" customHeight="1">
      <c r="A30" s="540" t="s">
        <v>337</v>
      </c>
      <c r="B30" s="411" t="s">
        <v>338</v>
      </c>
      <c r="C30" s="678">
        <f>+C31+C32</f>
        <v>55000</v>
      </c>
      <c r="D30" s="678">
        <v>95667</v>
      </c>
      <c r="E30" s="419">
        <v>95867</v>
      </c>
      <c r="F30" s="675" t="s">
        <v>770</v>
      </c>
    </row>
    <row r="31" spans="1:6" s="557" customFormat="1" ht="12" customHeight="1">
      <c r="A31" s="541" t="s">
        <v>339</v>
      </c>
      <c r="B31" s="412" t="s">
        <v>340</v>
      </c>
      <c r="C31" s="521">
        <v>6000</v>
      </c>
      <c r="D31" s="521">
        <v>6667</v>
      </c>
      <c r="E31" s="384">
        <v>6667</v>
      </c>
      <c r="F31" s="675" t="s">
        <v>771</v>
      </c>
    </row>
    <row r="32" spans="1:6" s="557" customFormat="1" ht="12" customHeight="1">
      <c r="A32" s="541" t="s">
        <v>341</v>
      </c>
      <c r="B32" s="412" t="s">
        <v>342</v>
      </c>
      <c r="C32" s="521">
        <v>49000</v>
      </c>
      <c r="D32" s="521">
        <v>89000</v>
      </c>
      <c r="E32" s="384">
        <v>89197</v>
      </c>
      <c r="F32" s="675" t="s">
        <v>772</v>
      </c>
    </row>
    <row r="33" spans="1:6" s="557" customFormat="1" ht="12" customHeight="1">
      <c r="A33" s="541" t="s">
        <v>343</v>
      </c>
      <c r="B33" s="412" t="s">
        <v>344</v>
      </c>
      <c r="C33" s="521">
        <v>8800</v>
      </c>
      <c r="D33" s="521">
        <v>8800</v>
      </c>
      <c r="E33" s="384">
        <v>8453</v>
      </c>
      <c r="F33" s="675" t="s">
        <v>773</v>
      </c>
    </row>
    <row r="34" spans="1:6" s="557" customFormat="1" ht="12" customHeight="1">
      <c r="A34" s="541" t="s">
        <v>345</v>
      </c>
      <c r="B34" s="412" t="s">
        <v>346</v>
      </c>
      <c r="C34" s="521"/>
      <c r="D34" s="521">
        <v>126</v>
      </c>
      <c r="E34" s="384">
        <v>821</v>
      </c>
      <c r="F34" s="675" t="s">
        <v>774</v>
      </c>
    </row>
    <row r="35" spans="1:6" s="557" customFormat="1" ht="12" customHeight="1" thickBot="1">
      <c r="A35" s="542" t="s">
        <v>347</v>
      </c>
      <c r="B35" s="413" t="s">
        <v>348</v>
      </c>
      <c r="C35" s="523"/>
      <c r="D35" s="523">
        <v>738</v>
      </c>
      <c r="E35" s="386">
        <v>923</v>
      </c>
      <c r="F35" s="675" t="s">
        <v>775</v>
      </c>
    </row>
    <row r="36" spans="1:6" s="557" customFormat="1" ht="12" customHeight="1" thickBot="1">
      <c r="A36" s="373" t="s">
        <v>11</v>
      </c>
      <c r="B36" s="369" t="s">
        <v>349</v>
      </c>
      <c r="C36" s="394">
        <f>SUM(C37:C46)</f>
        <v>15484</v>
      </c>
      <c r="D36" s="394">
        <v>17127</v>
      </c>
      <c r="E36" s="383">
        <v>18827</v>
      </c>
      <c r="F36" s="675" t="s">
        <v>776</v>
      </c>
    </row>
    <row r="37" spans="1:6" s="557" customFormat="1" ht="12" customHeight="1">
      <c r="A37" s="540" t="s">
        <v>65</v>
      </c>
      <c r="B37" s="411" t="s">
        <v>350</v>
      </c>
      <c r="C37" s="522"/>
      <c r="D37" s="522"/>
      <c r="E37" s="385"/>
      <c r="F37" s="675" t="s">
        <v>777</v>
      </c>
    </row>
    <row r="38" spans="1:6" s="557" customFormat="1" ht="12" customHeight="1">
      <c r="A38" s="541" t="s">
        <v>66</v>
      </c>
      <c r="B38" s="412" t="s">
        <v>351</v>
      </c>
      <c r="C38" s="521"/>
      <c r="D38" s="521"/>
      <c r="E38" s="384">
        <v>394</v>
      </c>
      <c r="F38" s="675" t="s">
        <v>778</v>
      </c>
    </row>
    <row r="39" spans="1:6" s="557" customFormat="1" ht="12" customHeight="1">
      <c r="A39" s="541" t="s">
        <v>67</v>
      </c>
      <c r="B39" s="412" t="s">
        <v>352</v>
      </c>
      <c r="C39" s="521"/>
      <c r="D39" s="521"/>
      <c r="E39" s="384"/>
      <c r="F39" s="675" t="s">
        <v>779</v>
      </c>
    </row>
    <row r="40" spans="1:6" s="557" customFormat="1" ht="12" customHeight="1">
      <c r="A40" s="541" t="s">
        <v>126</v>
      </c>
      <c r="B40" s="412" t="s">
        <v>353</v>
      </c>
      <c r="C40" s="521">
        <v>4203</v>
      </c>
      <c r="D40" s="521">
        <v>4707</v>
      </c>
      <c r="E40" s="384">
        <v>4707</v>
      </c>
      <c r="F40" s="675" t="s">
        <v>780</v>
      </c>
    </row>
    <row r="41" spans="1:6" s="557" customFormat="1" ht="12" customHeight="1">
      <c r="A41" s="541" t="s">
        <v>127</v>
      </c>
      <c r="B41" s="412" t="s">
        <v>354</v>
      </c>
      <c r="C41" s="521">
        <v>8801</v>
      </c>
      <c r="D41" s="521">
        <v>8585</v>
      </c>
      <c r="E41" s="384">
        <v>8582</v>
      </c>
      <c r="F41" s="675" t="s">
        <v>781</v>
      </c>
    </row>
    <row r="42" spans="1:6" s="557" customFormat="1" ht="12" customHeight="1">
      <c r="A42" s="541" t="s">
        <v>128</v>
      </c>
      <c r="B42" s="412" t="s">
        <v>355</v>
      </c>
      <c r="C42" s="521">
        <v>2480</v>
      </c>
      <c r="D42" s="521">
        <v>3835</v>
      </c>
      <c r="E42" s="384">
        <v>3835</v>
      </c>
      <c r="F42" s="675" t="s">
        <v>782</v>
      </c>
    </row>
    <row r="43" spans="1:6" s="557" customFormat="1" ht="12" customHeight="1">
      <c r="A43" s="541" t="s">
        <v>129</v>
      </c>
      <c r="B43" s="412" t="s">
        <v>356</v>
      </c>
      <c r="C43" s="521"/>
      <c r="D43" s="521"/>
      <c r="E43" s="384">
        <v>1161</v>
      </c>
      <c r="F43" s="675" t="s">
        <v>783</v>
      </c>
    </row>
    <row r="44" spans="1:6" s="557" customFormat="1" ht="12" customHeight="1">
      <c r="A44" s="541" t="s">
        <v>130</v>
      </c>
      <c r="B44" s="412" t="s">
        <v>357</v>
      </c>
      <c r="C44" s="521"/>
      <c r="D44" s="521"/>
      <c r="E44" s="384">
        <v>17</v>
      </c>
      <c r="F44" s="675" t="s">
        <v>784</v>
      </c>
    </row>
    <row r="45" spans="1:6" s="557" customFormat="1" ht="12" customHeight="1">
      <c r="A45" s="541" t="s">
        <v>358</v>
      </c>
      <c r="B45" s="412" t="s">
        <v>359</v>
      </c>
      <c r="C45" s="679"/>
      <c r="D45" s="679"/>
      <c r="E45" s="387"/>
      <c r="F45" s="675" t="s">
        <v>785</v>
      </c>
    </row>
    <row r="46" spans="1:6" s="530" customFormat="1" ht="12" customHeight="1" thickBot="1">
      <c r="A46" s="542" t="s">
        <v>360</v>
      </c>
      <c r="B46" s="413" t="s">
        <v>361</v>
      </c>
      <c r="C46" s="680"/>
      <c r="D46" s="680"/>
      <c r="E46" s="388">
        <v>131</v>
      </c>
      <c r="F46" s="675" t="s">
        <v>786</v>
      </c>
    </row>
    <row r="47" spans="1:6" s="557" customFormat="1" ht="12" customHeight="1" thickBot="1">
      <c r="A47" s="373" t="s">
        <v>12</v>
      </c>
      <c r="B47" s="369" t="s">
        <v>362</v>
      </c>
      <c r="C47" s="394">
        <f>SUM(C48:C52)</f>
        <v>0</v>
      </c>
      <c r="D47" s="394"/>
      <c r="E47" s="383"/>
      <c r="F47" s="675" t="s">
        <v>787</v>
      </c>
    </row>
    <row r="48" spans="1:6" s="557" customFormat="1" ht="12" customHeight="1">
      <c r="A48" s="540" t="s">
        <v>68</v>
      </c>
      <c r="B48" s="411" t="s">
        <v>363</v>
      </c>
      <c r="C48" s="681"/>
      <c r="D48" s="681"/>
      <c r="E48" s="389"/>
      <c r="F48" s="675" t="s">
        <v>788</v>
      </c>
    </row>
    <row r="49" spans="1:6" s="557" customFormat="1" ht="12" customHeight="1">
      <c r="A49" s="541" t="s">
        <v>69</v>
      </c>
      <c r="B49" s="412" t="s">
        <v>364</v>
      </c>
      <c r="C49" s="679"/>
      <c r="D49" s="679"/>
      <c r="E49" s="387"/>
      <c r="F49" s="675" t="s">
        <v>789</v>
      </c>
    </row>
    <row r="50" spans="1:6" s="557" customFormat="1" ht="12" customHeight="1">
      <c r="A50" s="541" t="s">
        <v>365</v>
      </c>
      <c r="B50" s="412" t="s">
        <v>366</v>
      </c>
      <c r="C50" s="679"/>
      <c r="D50" s="679"/>
      <c r="E50" s="387"/>
      <c r="F50" s="675" t="s">
        <v>790</v>
      </c>
    </row>
    <row r="51" spans="1:6" s="557" customFormat="1" ht="12" customHeight="1">
      <c r="A51" s="541" t="s">
        <v>367</v>
      </c>
      <c r="B51" s="412" t="s">
        <v>368</v>
      </c>
      <c r="C51" s="679"/>
      <c r="D51" s="679"/>
      <c r="E51" s="387"/>
      <c r="F51" s="675" t="s">
        <v>791</v>
      </c>
    </row>
    <row r="52" spans="1:6" s="557" customFormat="1" ht="12" customHeight="1" thickBot="1">
      <c r="A52" s="542" t="s">
        <v>369</v>
      </c>
      <c r="B52" s="413" t="s">
        <v>370</v>
      </c>
      <c r="C52" s="680"/>
      <c r="D52" s="680"/>
      <c r="E52" s="388"/>
      <c r="F52" s="675" t="s">
        <v>792</v>
      </c>
    </row>
    <row r="53" spans="1:6" s="557" customFormat="1" ht="12" customHeight="1" thickBot="1">
      <c r="A53" s="373" t="s">
        <v>131</v>
      </c>
      <c r="B53" s="369" t="s">
        <v>371</v>
      </c>
      <c r="C53" s="394">
        <v>758</v>
      </c>
      <c r="D53" s="394">
        <v>874</v>
      </c>
      <c r="E53" s="383">
        <v>642</v>
      </c>
      <c r="F53" s="675" t="s">
        <v>793</v>
      </c>
    </row>
    <row r="54" spans="1:6" s="530" customFormat="1" ht="12" customHeight="1">
      <c r="A54" s="540" t="s">
        <v>70</v>
      </c>
      <c r="B54" s="411" t="s">
        <v>372</v>
      </c>
      <c r="C54" s="522"/>
      <c r="D54" s="522"/>
      <c r="E54" s="385"/>
      <c r="F54" s="675" t="s">
        <v>794</v>
      </c>
    </row>
    <row r="55" spans="1:6" s="530" customFormat="1" ht="12" customHeight="1">
      <c r="A55" s="541" t="s">
        <v>71</v>
      </c>
      <c r="B55" s="412" t="s">
        <v>373</v>
      </c>
      <c r="C55" s="521"/>
      <c r="D55" s="521"/>
      <c r="E55" s="384"/>
      <c r="F55" s="675" t="s">
        <v>795</v>
      </c>
    </row>
    <row r="56" spans="1:6" s="530" customFormat="1" ht="12" customHeight="1">
      <c r="A56" s="541" t="s">
        <v>374</v>
      </c>
      <c r="B56" s="412" t="s">
        <v>375</v>
      </c>
      <c r="C56" s="521">
        <v>758</v>
      </c>
      <c r="D56" s="521">
        <v>874</v>
      </c>
      <c r="E56" s="384">
        <v>642</v>
      </c>
      <c r="F56" s="675" t="s">
        <v>796</v>
      </c>
    </row>
    <row r="57" spans="1:6" s="530" customFormat="1" ht="12" customHeight="1" thickBot="1">
      <c r="A57" s="542" t="s">
        <v>376</v>
      </c>
      <c r="B57" s="413" t="s">
        <v>377</v>
      </c>
      <c r="C57" s="523"/>
      <c r="D57" s="523"/>
      <c r="E57" s="386"/>
      <c r="F57" s="675" t="s">
        <v>797</v>
      </c>
    </row>
    <row r="58" spans="1:6" s="557" customFormat="1" ht="12" customHeight="1" thickBot="1">
      <c r="A58" s="373" t="s">
        <v>14</v>
      </c>
      <c r="B58" s="390" t="s">
        <v>378</v>
      </c>
      <c r="C58" s="394">
        <f>SUM(C59:C61)</f>
        <v>0</v>
      </c>
      <c r="D58" s="394"/>
      <c r="E58" s="383"/>
      <c r="F58" s="675" t="s">
        <v>798</v>
      </c>
    </row>
    <row r="59" spans="1:6" s="557" customFormat="1" ht="12" customHeight="1">
      <c r="A59" s="540" t="s">
        <v>132</v>
      </c>
      <c r="B59" s="411" t="s">
        <v>379</v>
      </c>
      <c r="C59" s="679"/>
      <c r="D59" s="679"/>
      <c r="E59" s="387"/>
      <c r="F59" s="675" t="s">
        <v>799</v>
      </c>
    </row>
    <row r="60" spans="1:6" s="557" customFormat="1" ht="12" customHeight="1">
      <c r="A60" s="541" t="s">
        <v>133</v>
      </c>
      <c r="B60" s="412" t="s">
        <v>568</v>
      </c>
      <c r="C60" s="679"/>
      <c r="D60" s="679"/>
      <c r="E60" s="387"/>
      <c r="F60" s="675" t="s">
        <v>800</v>
      </c>
    </row>
    <row r="61" spans="1:6" s="557" customFormat="1" ht="12" customHeight="1">
      <c r="A61" s="541" t="s">
        <v>160</v>
      </c>
      <c r="B61" s="412" t="s">
        <v>381</v>
      </c>
      <c r="C61" s="679"/>
      <c r="D61" s="679"/>
      <c r="E61" s="387"/>
      <c r="F61" s="675" t="s">
        <v>801</v>
      </c>
    </row>
    <row r="62" spans="1:6" s="557" customFormat="1" ht="12" customHeight="1" thickBot="1">
      <c r="A62" s="542" t="s">
        <v>382</v>
      </c>
      <c r="B62" s="413" t="s">
        <v>383</v>
      </c>
      <c r="C62" s="679"/>
      <c r="D62" s="679"/>
      <c r="E62" s="387"/>
      <c r="F62" s="675" t="s">
        <v>802</v>
      </c>
    </row>
    <row r="63" spans="1:6" s="557" customFormat="1" ht="12" customHeight="1" thickBot="1">
      <c r="A63" s="373" t="s">
        <v>15</v>
      </c>
      <c r="B63" s="369" t="s">
        <v>384</v>
      </c>
      <c r="C63" s="524">
        <v>187538</v>
      </c>
      <c r="D63" s="524">
        <v>234292</v>
      </c>
      <c r="E63" s="418">
        <v>231047</v>
      </c>
      <c r="F63" s="675" t="s">
        <v>803</v>
      </c>
    </row>
    <row r="64" spans="1:6" s="557" customFormat="1" ht="12" customHeight="1" thickBot="1">
      <c r="A64" s="543" t="s">
        <v>566</v>
      </c>
      <c r="B64" s="390" t="s">
        <v>386</v>
      </c>
      <c r="C64" s="394">
        <f>SUM(C65:C67)</f>
        <v>0</v>
      </c>
      <c r="D64" s="394"/>
      <c r="E64" s="383"/>
      <c r="F64" s="675" t="s">
        <v>804</v>
      </c>
    </row>
    <row r="65" spans="1:6" s="557" customFormat="1" ht="12" customHeight="1">
      <c r="A65" s="540" t="s">
        <v>387</v>
      </c>
      <c r="B65" s="411" t="s">
        <v>388</v>
      </c>
      <c r="C65" s="679"/>
      <c r="D65" s="679"/>
      <c r="E65" s="387"/>
      <c r="F65" s="675" t="s">
        <v>805</v>
      </c>
    </row>
    <row r="66" spans="1:6" s="557" customFormat="1" ht="12" customHeight="1">
      <c r="A66" s="541" t="s">
        <v>389</v>
      </c>
      <c r="B66" s="412" t="s">
        <v>390</v>
      </c>
      <c r="C66" s="679"/>
      <c r="D66" s="679"/>
      <c r="E66" s="387"/>
      <c r="F66" s="675" t="s">
        <v>806</v>
      </c>
    </row>
    <row r="67" spans="1:6" s="557" customFormat="1" ht="12" customHeight="1" thickBot="1">
      <c r="A67" s="542" t="s">
        <v>391</v>
      </c>
      <c r="B67" s="536" t="s">
        <v>392</v>
      </c>
      <c r="C67" s="679"/>
      <c r="D67" s="679"/>
      <c r="E67" s="387"/>
      <c r="F67" s="675" t="s">
        <v>807</v>
      </c>
    </row>
    <row r="68" spans="1:6" s="557" customFormat="1" ht="12" customHeight="1" thickBot="1">
      <c r="A68" s="543" t="s">
        <v>393</v>
      </c>
      <c r="B68" s="390" t="s">
        <v>394</v>
      </c>
      <c r="C68" s="394">
        <f>SUM(C69:C72)</f>
        <v>0</v>
      </c>
      <c r="D68" s="394"/>
      <c r="E68" s="383"/>
      <c r="F68" s="675" t="s">
        <v>808</v>
      </c>
    </row>
    <row r="69" spans="1:6" s="557" customFormat="1" ht="12" customHeight="1">
      <c r="A69" s="540" t="s">
        <v>109</v>
      </c>
      <c r="B69" s="411" t="s">
        <v>395</v>
      </c>
      <c r="C69" s="679"/>
      <c r="D69" s="679"/>
      <c r="E69" s="387"/>
      <c r="F69" s="675" t="s">
        <v>809</v>
      </c>
    </row>
    <row r="70" spans="1:6" s="557" customFormat="1" ht="12" customHeight="1">
      <c r="A70" s="541" t="s">
        <v>110</v>
      </c>
      <c r="B70" s="412" t="s">
        <v>396</v>
      </c>
      <c r="C70" s="679"/>
      <c r="D70" s="679"/>
      <c r="E70" s="387"/>
      <c r="F70" s="675" t="s">
        <v>810</v>
      </c>
    </row>
    <row r="71" spans="1:6" s="557" customFormat="1" ht="12" customHeight="1">
      <c r="A71" s="541" t="s">
        <v>397</v>
      </c>
      <c r="B71" s="412" t="s">
        <v>398</v>
      </c>
      <c r="C71" s="679"/>
      <c r="D71" s="679"/>
      <c r="E71" s="387"/>
      <c r="F71" s="675" t="s">
        <v>811</v>
      </c>
    </row>
    <row r="72" spans="1:6" s="557" customFormat="1" ht="12" customHeight="1" thickBot="1">
      <c r="A72" s="542" t="s">
        <v>399</v>
      </c>
      <c r="B72" s="413" t="s">
        <v>400</v>
      </c>
      <c r="C72" s="679"/>
      <c r="D72" s="679"/>
      <c r="E72" s="387"/>
      <c r="F72" s="675" t="s">
        <v>812</v>
      </c>
    </row>
    <row r="73" spans="1:6" s="557" customFormat="1" ht="12" customHeight="1" thickBot="1">
      <c r="A73" s="543" t="s">
        <v>401</v>
      </c>
      <c r="B73" s="390" t="s">
        <v>402</v>
      </c>
      <c r="C73" s="394">
        <v>18766</v>
      </c>
      <c r="D73" s="394">
        <v>3532</v>
      </c>
      <c r="E73" s="383">
        <v>9438</v>
      </c>
      <c r="F73" s="675" t="s">
        <v>813</v>
      </c>
    </row>
    <row r="74" spans="1:6" s="557" customFormat="1" ht="12" customHeight="1">
      <c r="A74" s="540" t="s">
        <v>403</v>
      </c>
      <c r="B74" s="411" t="s">
        <v>404</v>
      </c>
      <c r="C74" s="679">
        <v>18766</v>
      </c>
      <c r="D74" s="679">
        <v>3532</v>
      </c>
      <c r="E74" s="387">
        <v>9438</v>
      </c>
      <c r="F74" s="675" t="s">
        <v>814</v>
      </c>
    </row>
    <row r="75" spans="1:6" s="557" customFormat="1" ht="12" customHeight="1" thickBot="1">
      <c r="A75" s="542" t="s">
        <v>405</v>
      </c>
      <c r="B75" s="413" t="s">
        <v>406</v>
      </c>
      <c r="C75" s="679"/>
      <c r="D75" s="679"/>
      <c r="E75" s="387"/>
      <c r="F75" s="675" t="s">
        <v>815</v>
      </c>
    </row>
    <row r="76" spans="1:6" s="557" customFormat="1" ht="12" customHeight="1" thickBot="1">
      <c r="A76" s="543" t="s">
        <v>407</v>
      </c>
      <c r="B76" s="390" t="s">
        <v>408</v>
      </c>
      <c r="C76" s="394">
        <f>SUM(C77:C79)</f>
        <v>0</v>
      </c>
      <c r="D76" s="394"/>
      <c r="E76" s="383">
        <v>3348</v>
      </c>
      <c r="F76" s="675" t="s">
        <v>816</v>
      </c>
    </row>
    <row r="77" spans="1:6" s="557" customFormat="1" ht="12" customHeight="1">
      <c r="A77" s="540" t="s">
        <v>409</v>
      </c>
      <c r="B77" s="411" t="s">
        <v>410</v>
      </c>
      <c r="C77" s="679"/>
      <c r="D77" s="679"/>
      <c r="E77" s="387">
        <v>3348</v>
      </c>
      <c r="F77" s="675" t="s">
        <v>817</v>
      </c>
    </row>
    <row r="78" spans="1:6" s="557" customFormat="1" ht="12" customHeight="1">
      <c r="A78" s="541" t="s">
        <v>411</v>
      </c>
      <c r="B78" s="412" t="s">
        <v>412</v>
      </c>
      <c r="C78" s="679"/>
      <c r="D78" s="679"/>
      <c r="E78" s="387"/>
      <c r="F78" s="675" t="s">
        <v>818</v>
      </c>
    </row>
    <row r="79" spans="1:6" s="557" customFormat="1" ht="12" customHeight="1" thickBot="1">
      <c r="A79" s="542" t="s">
        <v>413</v>
      </c>
      <c r="B79" s="413" t="s">
        <v>414</v>
      </c>
      <c r="C79" s="679"/>
      <c r="D79" s="679"/>
      <c r="E79" s="387"/>
      <c r="F79" s="675" t="s">
        <v>819</v>
      </c>
    </row>
    <row r="80" spans="1:6" s="557" customFormat="1" ht="12" customHeight="1" thickBot="1">
      <c r="A80" s="543" t="s">
        <v>415</v>
      </c>
      <c r="B80" s="390" t="s">
        <v>416</v>
      </c>
      <c r="C80" s="394">
        <f>SUM(C81:C84)</f>
        <v>0</v>
      </c>
      <c r="D80" s="394"/>
      <c r="E80" s="383"/>
      <c r="F80" s="675" t="s">
        <v>820</v>
      </c>
    </row>
    <row r="81" spans="1:6" s="557" customFormat="1" ht="12" customHeight="1">
      <c r="A81" s="544" t="s">
        <v>417</v>
      </c>
      <c r="B81" s="411" t="s">
        <v>418</v>
      </c>
      <c r="C81" s="679"/>
      <c r="D81" s="679"/>
      <c r="E81" s="387"/>
      <c r="F81" s="675" t="s">
        <v>821</v>
      </c>
    </row>
    <row r="82" spans="1:6" s="557" customFormat="1" ht="12" customHeight="1">
      <c r="A82" s="545" t="s">
        <v>419</v>
      </c>
      <c r="B82" s="412" t="s">
        <v>420</v>
      </c>
      <c r="C82" s="679"/>
      <c r="D82" s="679"/>
      <c r="E82" s="387"/>
      <c r="F82" s="675" t="s">
        <v>822</v>
      </c>
    </row>
    <row r="83" spans="1:6" s="557" customFormat="1" ht="12" customHeight="1">
      <c r="A83" s="545" t="s">
        <v>421</v>
      </c>
      <c r="B83" s="412" t="s">
        <v>422</v>
      </c>
      <c r="C83" s="679"/>
      <c r="D83" s="679"/>
      <c r="E83" s="387"/>
      <c r="F83" s="675" t="s">
        <v>823</v>
      </c>
    </row>
    <row r="84" spans="1:6" s="557" customFormat="1" ht="12" customHeight="1" thickBot="1">
      <c r="A84" s="546" t="s">
        <v>423</v>
      </c>
      <c r="B84" s="413" t="s">
        <v>424</v>
      </c>
      <c r="C84" s="679"/>
      <c r="D84" s="679"/>
      <c r="E84" s="387"/>
      <c r="F84" s="675" t="s">
        <v>824</v>
      </c>
    </row>
    <row r="85" spans="1:6" s="557" customFormat="1" ht="12" customHeight="1" thickBot="1">
      <c r="A85" s="543" t="s">
        <v>425</v>
      </c>
      <c r="B85" s="390" t="s">
        <v>426</v>
      </c>
      <c r="C85" s="682"/>
      <c r="D85" s="682"/>
      <c r="E85" s="427"/>
      <c r="F85" s="675" t="s">
        <v>825</v>
      </c>
    </row>
    <row r="86" spans="1:6" s="557" customFormat="1" ht="12" customHeight="1" thickBot="1">
      <c r="A86" s="543" t="s">
        <v>427</v>
      </c>
      <c r="B86" s="537" t="s">
        <v>428</v>
      </c>
      <c r="C86" s="524">
        <v>18766</v>
      </c>
      <c r="D86" s="524">
        <v>3532</v>
      </c>
      <c r="E86" s="418">
        <v>12786</v>
      </c>
      <c r="F86" s="675" t="s">
        <v>826</v>
      </c>
    </row>
    <row r="87" spans="1:6" s="557" customFormat="1" ht="12" customHeight="1" thickBot="1">
      <c r="A87" s="547" t="s">
        <v>429</v>
      </c>
      <c r="B87" s="538" t="s">
        <v>567</v>
      </c>
      <c r="C87" s="524">
        <v>206304</v>
      </c>
      <c r="D87" s="524">
        <v>237824</v>
      </c>
      <c r="E87" s="418">
        <v>243833</v>
      </c>
      <c r="F87" s="675" t="s">
        <v>827</v>
      </c>
    </row>
    <row r="88" spans="1:6" s="557" customFormat="1" ht="15" customHeight="1">
      <c r="A88" s="513"/>
      <c r="B88" s="514"/>
      <c r="C88" s="528"/>
      <c r="D88" s="528"/>
      <c r="E88" s="528"/>
      <c r="F88" s="676"/>
    </row>
    <row r="89" spans="1:5" ht="13.5" thickBot="1">
      <c r="A89" s="515"/>
      <c r="B89" s="516"/>
      <c r="C89" s="529"/>
      <c r="D89" s="529"/>
      <c r="E89" s="529"/>
    </row>
    <row r="90" spans="1:6" s="556" customFormat="1" ht="16.5" customHeight="1" thickBot="1">
      <c r="A90" s="800" t="s">
        <v>45</v>
      </c>
      <c r="B90" s="801"/>
      <c r="C90" s="801"/>
      <c r="D90" s="801"/>
      <c r="E90" s="802"/>
      <c r="F90" s="675"/>
    </row>
    <row r="91" spans="1:6" s="331" customFormat="1" ht="12" customHeight="1" thickBot="1">
      <c r="A91" s="535" t="s">
        <v>7</v>
      </c>
      <c r="B91" s="372" t="s">
        <v>437</v>
      </c>
      <c r="C91" s="519">
        <f>SUM(C92:C96)</f>
        <v>99897</v>
      </c>
      <c r="D91" s="519">
        <v>99825</v>
      </c>
      <c r="E91" s="519">
        <v>83730</v>
      </c>
      <c r="F91" s="677" t="s">
        <v>748</v>
      </c>
    </row>
    <row r="92" spans="1:6" ht="12" customHeight="1">
      <c r="A92" s="548" t="s">
        <v>72</v>
      </c>
      <c r="B92" s="358" t="s">
        <v>37</v>
      </c>
      <c r="C92" s="520">
        <v>24265</v>
      </c>
      <c r="D92" s="520">
        <v>27789</v>
      </c>
      <c r="E92" s="520">
        <v>26880</v>
      </c>
      <c r="F92" s="677" t="s">
        <v>749</v>
      </c>
    </row>
    <row r="93" spans="1:6" ht="12" customHeight="1">
      <c r="A93" s="541" t="s">
        <v>73</v>
      </c>
      <c r="B93" s="356" t="s">
        <v>134</v>
      </c>
      <c r="C93" s="521">
        <v>6971</v>
      </c>
      <c r="D93" s="521">
        <v>7670</v>
      </c>
      <c r="E93" s="521">
        <v>7670</v>
      </c>
      <c r="F93" s="677" t="s">
        <v>750</v>
      </c>
    </row>
    <row r="94" spans="1:6" ht="12" customHeight="1">
      <c r="A94" s="541" t="s">
        <v>74</v>
      </c>
      <c r="B94" s="356" t="s">
        <v>101</v>
      </c>
      <c r="C94" s="523">
        <v>56187</v>
      </c>
      <c r="D94" s="523">
        <v>50861</v>
      </c>
      <c r="E94" s="523">
        <v>45151</v>
      </c>
      <c r="F94" s="677" t="s">
        <v>751</v>
      </c>
    </row>
    <row r="95" spans="1:6" ht="12" customHeight="1">
      <c r="A95" s="541" t="s">
        <v>75</v>
      </c>
      <c r="B95" s="359" t="s">
        <v>135</v>
      </c>
      <c r="C95" s="523">
        <v>4365</v>
      </c>
      <c r="D95" s="523">
        <v>5363</v>
      </c>
      <c r="E95" s="523">
        <v>2570</v>
      </c>
      <c r="F95" s="677" t="s">
        <v>752</v>
      </c>
    </row>
    <row r="96" spans="1:6" ht="12" customHeight="1">
      <c r="A96" s="541" t="s">
        <v>84</v>
      </c>
      <c r="B96" s="367" t="s">
        <v>136</v>
      </c>
      <c r="C96" s="523">
        <v>8109</v>
      </c>
      <c r="D96" s="523">
        <v>8142</v>
      </c>
      <c r="E96" s="523">
        <v>1459</v>
      </c>
      <c r="F96" s="677" t="s">
        <v>753</v>
      </c>
    </row>
    <row r="97" spans="1:6" ht="12" customHeight="1">
      <c r="A97" s="541" t="s">
        <v>76</v>
      </c>
      <c r="B97" s="356" t="s">
        <v>438</v>
      </c>
      <c r="C97" s="523"/>
      <c r="D97" s="523">
        <v>33</v>
      </c>
      <c r="E97" s="523">
        <v>33</v>
      </c>
      <c r="F97" s="677" t="s">
        <v>754</v>
      </c>
    </row>
    <row r="98" spans="1:6" ht="12" customHeight="1">
      <c r="A98" s="541" t="s">
        <v>77</v>
      </c>
      <c r="B98" s="379" t="s">
        <v>439</v>
      </c>
      <c r="C98" s="523"/>
      <c r="D98" s="523"/>
      <c r="E98" s="523"/>
      <c r="F98" s="677" t="s">
        <v>755</v>
      </c>
    </row>
    <row r="99" spans="1:6" ht="12" customHeight="1">
      <c r="A99" s="541" t="s">
        <v>85</v>
      </c>
      <c r="B99" s="380" t="s">
        <v>440</v>
      </c>
      <c r="C99" s="523"/>
      <c r="D99" s="523">
        <v>4075</v>
      </c>
      <c r="E99" s="523"/>
      <c r="F99" s="677" t="s">
        <v>756</v>
      </c>
    </row>
    <row r="100" spans="1:6" ht="12" customHeight="1">
      <c r="A100" s="541" t="s">
        <v>86</v>
      </c>
      <c r="B100" s="380" t="s">
        <v>441</v>
      </c>
      <c r="C100" s="523"/>
      <c r="D100" s="523"/>
      <c r="E100" s="523"/>
      <c r="F100" s="677" t="s">
        <v>757</v>
      </c>
    </row>
    <row r="101" spans="1:6" ht="12" customHeight="1">
      <c r="A101" s="541" t="s">
        <v>87</v>
      </c>
      <c r="B101" s="379" t="s">
        <v>442</v>
      </c>
      <c r="C101" s="523"/>
      <c r="D101" s="523">
        <v>4004</v>
      </c>
      <c r="E101" s="523">
        <v>1332</v>
      </c>
      <c r="F101" s="677" t="s">
        <v>758</v>
      </c>
    </row>
    <row r="102" spans="1:6" ht="12" customHeight="1">
      <c r="A102" s="541" t="s">
        <v>88</v>
      </c>
      <c r="B102" s="379" t="s">
        <v>443</v>
      </c>
      <c r="C102" s="523"/>
      <c r="D102" s="523"/>
      <c r="E102" s="523"/>
      <c r="F102" s="677" t="s">
        <v>759</v>
      </c>
    </row>
    <row r="103" spans="1:6" ht="12" customHeight="1">
      <c r="A103" s="541" t="s">
        <v>90</v>
      </c>
      <c r="B103" s="380" t="s">
        <v>444</v>
      </c>
      <c r="C103" s="523"/>
      <c r="D103" s="523"/>
      <c r="E103" s="523"/>
      <c r="F103" s="677" t="s">
        <v>760</v>
      </c>
    </row>
    <row r="104" spans="1:6" ht="12" customHeight="1">
      <c r="A104" s="549" t="s">
        <v>137</v>
      </c>
      <c r="B104" s="381" t="s">
        <v>445</v>
      </c>
      <c r="C104" s="523"/>
      <c r="D104" s="523"/>
      <c r="E104" s="523"/>
      <c r="F104" s="677" t="s">
        <v>761</v>
      </c>
    </row>
    <row r="105" spans="1:6" ht="12" customHeight="1">
      <c r="A105" s="541" t="s">
        <v>446</v>
      </c>
      <c r="B105" s="381" t="s">
        <v>447</v>
      </c>
      <c r="C105" s="523"/>
      <c r="D105" s="523">
        <v>0</v>
      </c>
      <c r="E105" s="523"/>
      <c r="F105" s="677" t="s">
        <v>762</v>
      </c>
    </row>
    <row r="106" spans="1:6" s="331" customFormat="1" ht="12" customHeight="1" thickBot="1">
      <c r="A106" s="550" t="s">
        <v>448</v>
      </c>
      <c r="B106" s="382" t="s">
        <v>449</v>
      </c>
      <c r="C106" s="525">
        <v>8109</v>
      </c>
      <c r="D106" s="525">
        <v>4105</v>
      </c>
      <c r="E106" s="525">
        <v>94</v>
      </c>
      <c r="F106" s="677" t="s">
        <v>763</v>
      </c>
    </row>
    <row r="107" spans="1:6" ht="12" customHeight="1" thickBot="1">
      <c r="A107" s="373" t="s">
        <v>8</v>
      </c>
      <c r="B107" s="371" t="s">
        <v>450</v>
      </c>
      <c r="C107" s="394"/>
      <c r="D107" s="394"/>
      <c r="E107" s="394"/>
      <c r="F107" s="677" t="s">
        <v>764</v>
      </c>
    </row>
    <row r="108" spans="1:6" ht="12" customHeight="1">
      <c r="A108" s="540" t="s">
        <v>78</v>
      </c>
      <c r="B108" s="356" t="s">
        <v>158</v>
      </c>
      <c r="C108" s="522"/>
      <c r="D108" s="522"/>
      <c r="E108" s="522"/>
      <c r="F108" s="677" t="s">
        <v>765</v>
      </c>
    </row>
    <row r="109" spans="1:6" ht="12" customHeight="1">
      <c r="A109" s="540" t="s">
        <v>79</v>
      </c>
      <c r="B109" s="360" t="s">
        <v>451</v>
      </c>
      <c r="C109" s="522"/>
      <c r="D109" s="522"/>
      <c r="E109" s="522"/>
      <c r="F109" s="677" t="s">
        <v>766</v>
      </c>
    </row>
    <row r="110" spans="1:6" ht="12" customHeight="1">
      <c r="A110" s="540" t="s">
        <v>80</v>
      </c>
      <c r="B110" s="360" t="s">
        <v>138</v>
      </c>
      <c r="C110" s="521"/>
      <c r="D110" s="521"/>
      <c r="E110" s="521"/>
      <c r="F110" s="677" t="s">
        <v>767</v>
      </c>
    </row>
    <row r="111" spans="1:6" ht="12" customHeight="1">
      <c r="A111" s="540" t="s">
        <v>81</v>
      </c>
      <c r="B111" s="360" t="s">
        <v>452</v>
      </c>
      <c r="C111" s="384"/>
      <c r="D111" s="384"/>
      <c r="E111" s="384"/>
      <c r="F111" s="677" t="s">
        <v>768</v>
      </c>
    </row>
    <row r="112" spans="1:6" ht="12" customHeight="1">
      <c r="A112" s="540" t="s">
        <v>82</v>
      </c>
      <c r="B112" s="392" t="s">
        <v>161</v>
      </c>
      <c r="C112" s="384"/>
      <c r="D112" s="384"/>
      <c r="E112" s="384"/>
      <c r="F112" s="677" t="s">
        <v>769</v>
      </c>
    </row>
    <row r="113" spans="1:6" ht="12" customHeight="1">
      <c r="A113" s="540" t="s">
        <v>89</v>
      </c>
      <c r="B113" s="391" t="s">
        <v>453</v>
      </c>
      <c r="C113" s="384"/>
      <c r="D113" s="384"/>
      <c r="E113" s="384"/>
      <c r="F113" s="677" t="s">
        <v>770</v>
      </c>
    </row>
    <row r="114" spans="1:6" ht="12" customHeight="1">
      <c r="A114" s="540" t="s">
        <v>91</v>
      </c>
      <c r="B114" s="407" t="s">
        <v>454</v>
      </c>
      <c r="C114" s="384"/>
      <c r="D114" s="384"/>
      <c r="E114" s="384"/>
      <c r="F114" s="677" t="s">
        <v>771</v>
      </c>
    </row>
    <row r="115" spans="1:6" ht="12" customHeight="1">
      <c r="A115" s="540" t="s">
        <v>139</v>
      </c>
      <c r="B115" s="380" t="s">
        <v>441</v>
      </c>
      <c r="C115" s="384"/>
      <c r="D115" s="384"/>
      <c r="E115" s="384"/>
      <c r="F115" s="677" t="s">
        <v>772</v>
      </c>
    </row>
    <row r="116" spans="1:6" ht="12" customHeight="1">
      <c r="A116" s="540" t="s">
        <v>140</v>
      </c>
      <c r="B116" s="380" t="s">
        <v>455</v>
      </c>
      <c r="C116" s="384"/>
      <c r="D116" s="384"/>
      <c r="E116" s="384"/>
      <c r="F116" s="677" t="s">
        <v>773</v>
      </c>
    </row>
    <row r="117" spans="1:6" ht="12" customHeight="1">
      <c r="A117" s="540" t="s">
        <v>141</v>
      </c>
      <c r="B117" s="380" t="s">
        <v>456</v>
      </c>
      <c r="C117" s="384"/>
      <c r="D117" s="384"/>
      <c r="E117" s="384"/>
      <c r="F117" s="677" t="s">
        <v>774</v>
      </c>
    </row>
    <row r="118" spans="1:6" ht="12" customHeight="1">
      <c r="A118" s="540" t="s">
        <v>457</v>
      </c>
      <c r="B118" s="380" t="s">
        <v>444</v>
      </c>
      <c r="C118" s="384"/>
      <c r="D118" s="384"/>
      <c r="E118" s="384"/>
      <c r="F118" s="677" t="s">
        <v>775</v>
      </c>
    </row>
    <row r="119" spans="1:6" ht="12" customHeight="1">
      <c r="A119" s="540" t="s">
        <v>458</v>
      </c>
      <c r="B119" s="380" t="s">
        <v>459</v>
      </c>
      <c r="C119" s="384"/>
      <c r="D119" s="384"/>
      <c r="E119" s="384"/>
      <c r="F119" s="677" t="s">
        <v>776</v>
      </c>
    </row>
    <row r="120" spans="1:6" ht="12" customHeight="1" thickBot="1">
      <c r="A120" s="549" t="s">
        <v>460</v>
      </c>
      <c r="B120" s="380" t="s">
        <v>461</v>
      </c>
      <c r="C120" s="386"/>
      <c r="D120" s="386"/>
      <c r="E120" s="386"/>
      <c r="F120" s="677" t="s">
        <v>777</v>
      </c>
    </row>
    <row r="121" spans="1:6" ht="12" customHeight="1" thickBot="1">
      <c r="A121" s="373" t="s">
        <v>9</v>
      </c>
      <c r="B121" s="376" t="s">
        <v>462</v>
      </c>
      <c r="C121" s="394">
        <v>5057</v>
      </c>
      <c r="D121" s="394">
        <v>48859</v>
      </c>
      <c r="E121" s="394"/>
      <c r="F121" s="677" t="s">
        <v>778</v>
      </c>
    </row>
    <row r="122" spans="1:6" ht="12" customHeight="1">
      <c r="A122" s="540" t="s">
        <v>61</v>
      </c>
      <c r="B122" s="357" t="s">
        <v>47</v>
      </c>
      <c r="C122" s="522"/>
      <c r="D122" s="522"/>
      <c r="E122" s="522"/>
      <c r="F122" s="677" t="s">
        <v>779</v>
      </c>
    </row>
    <row r="123" spans="1:6" ht="12" customHeight="1" thickBot="1">
      <c r="A123" s="542" t="s">
        <v>62</v>
      </c>
      <c r="B123" s="360" t="s">
        <v>48</v>
      </c>
      <c r="C123" s="523">
        <v>5057</v>
      </c>
      <c r="D123" s="523">
        <v>48859</v>
      </c>
      <c r="E123" s="523"/>
      <c r="F123" s="677" t="s">
        <v>780</v>
      </c>
    </row>
    <row r="124" spans="1:6" ht="12" customHeight="1" thickBot="1">
      <c r="A124" s="373" t="s">
        <v>10</v>
      </c>
      <c r="B124" s="376" t="s">
        <v>463</v>
      </c>
      <c r="C124" s="394">
        <v>104954</v>
      </c>
      <c r="D124" s="394">
        <v>148684</v>
      </c>
      <c r="E124" s="394">
        <v>83730</v>
      </c>
      <c r="F124" s="677" t="s">
        <v>781</v>
      </c>
    </row>
    <row r="125" spans="1:6" ht="12" customHeight="1" thickBot="1">
      <c r="A125" s="373" t="s">
        <v>11</v>
      </c>
      <c r="B125" s="376" t="s">
        <v>569</v>
      </c>
      <c r="C125" s="394">
        <f>+C126+C127+C128</f>
        <v>0</v>
      </c>
      <c r="D125" s="394"/>
      <c r="E125" s="394"/>
      <c r="F125" s="677" t="s">
        <v>782</v>
      </c>
    </row>
    <row r="126" spans="1:6" ht="12" customHeight="1">
      <c r="A126" s="540" t="s">
        <v>65</v>
      </c>
      <c r="B126" s="357" t="s">
        <v>465</v>
      </c>
      <c r="C126" s="384"/>
      <c r="D126" s="384"/>
      <c r="E126" s="384"/>
      <c r="F126" s="677" t="s">
        <v>783</v>
      </c>
    </row>
    <row r="127" spans="1:6" ht="12" customHeight="1">
      <c r="A127" s="540" t="s">
        <v>66</v>
      </c>
      <c r="B127" s="357" t="s">
        <v>466</v>
      </c>
      <c r="C127" s="384"/>
      <c r="D127" s="384"/>
      <c r="E127" s="384"/>
      <c r="F127" s="677" t="s">
        <v>784</v>
      </c>
    </row>
    <row r="128" spans="1:6" ht="12" customHeight="1" thickBot="1">
      <c r="A128" s="549" t="s">
        <v>67</v>
      </c>
      <c r="B128" s="355" t="s">
        <v>467</v>
      </c>
      <c r="C128" s="384"/>
      <c r="D128" s="384"/>
      <c r="E128" s="384"/>
      <c r="F128" s="677" t="s">
        <v>785</v>
      </c>
    </row>
    <row r="129" spans="1:6" ht="12" customHeight="1" thickBot="1">
      <c r="A129" s="373" t="s">
        <v>12</v>
      </c>
      <c r="B129" s="376" t="s">
        <v>468</v>
      </c>
      <c r="C129" s="394">
        <f>+C130+C131+C132+C133</f>
        <v>0</v>
      </c>
      <c r="D129" s="394"/>
      <c r="E129" s="394"/>
      <c r="F129" s="677" t="s">
        <v>786</v>
      </c>
    </row>
    <row r="130" spans="1:6" ht="12" customHeight="1">
      <c r="A130" s="540" t="s">
        <v>68</v>
      </c>
      <c r="B130" s="357" t="s">
        <v>469</v>
      </c>
      <c r="C130" s="384"/>
      <c r="D130" s="384"/>
      <c r="E130" s="384"/>
      <c r="F130" s="677" t="s">
        <v>787</v>
      </c>
    </row>
    <row r="131" spans="1:6" ht="12" customHeight="1">
      <c r="A131" s="540" t="s">
        <v>69</v>
      </c>
      <c r="B131" s="357" t="s">
        <v>470</v>
      </c>
      <c r="C131" s="384"/>
      <c r="D131" s="384"/>
      <c r="E131" s="384"/>
      <c r="F131" s="677" t="s">
        <v>788</v>
      </c>
    </row>
    <row r="132" spans="1:6" ht="12" customHeight="1">
      <c r="A132" s="540" t="s">
        <v>365</v>
      </c>
      <c r="B132" s="357" t="s">
        <v>471</v>
      </c>
      <c r="C132" s="384"/>
      <c r="D132" s="384"/>
      <c r="E132" s="384"/>
      <c r="F132" s="677" t="s">
        <v>789</v>
      </c>
    </row>
    <row r="133" spans="1:6" s="331" customFormat="1" ht="12" customHeight="1" thickBot="1">
      <c r="A133" s="549" t="s">
        <v>367</v>
      </c>
      <c r="B133" s="355" t="s">
        <v>472</v>
      </c>
      <c r="C133" s="384"/>
      <c r="D133" s="384"/>
      <c r="E133" s="384"/>
      <c r="F133" s="677" t="s">
        <v>790</v>
      </c>
    </row>
    <row r="134" spans="1:11" ht="13.5" thickBot="1">
      <c r="A134" s="373" t="s">
        <v>13</v>
      </c>
      <c r="B134" s="376" t="s">
        <v>689</v>
      </c>
      <c r="C134" s="524">
        <v>101400</v>
      </c>
      <c r="D134" s="524">
        <v>89486</v>
      </c>
      <c r="E134" s="524">
        <v>89486</v>
      </c>
      <c r="F134" s="677" t="s">
        <v>791</v>
      </c>
      <c r="K134" s="504"/>
    </row>
    <row r="135" spans="1:6" ht="12.75">
      <c r="A135" s="540" t="s">
        <v>70</v>
      </c>
      <c r="B135" s="357" t="s">
        <v>474</v>
      </c>
      <c r="C135" s="384"/>
      <c r="D135" s="384"/>
      <c r="E135" s="384"/>
      <c r="F135" s="677" t="s">
        <v>792</v>
      </c>
    </row>
    <row r="136" spans="1:6" ht="12" customHeight="1">
      <c r="A136" s="540" t="s">
        <v>71</v>
      </c>
      <c r="B136" s="357" t="s">
        <v>475</v>
      </c>
      <c r="C136" s="384">
        <v>3555</v>
      </c>
      <c r="D136" s="384">
        <v>3555</v>
      </c>
      <c r="E136" s="384">
        <v>3555</v>
      </c>
      <c r="F136" s="677" t="s">
        <v>793</v>
      </c>
    </row>
    <row r="137" spans="1:6" ht="12" customHeight="1">
      <c r="A137" s="540" t="s">
        <v>374</v>
      </c>
      <c r="B137" s="357" t="s">
        <v>688</v>
      </c>
      <c r="C137" s="384">
        <v>97845</v>
      </c>
      <c r="D137" s="384">
        <v>85931</v>
      </c>
      <c r="E137" s="384">
        <v>85931</v>
      </c>
      <c r="F137" s="677" t="s">
        <v>794</v>
      </c>
    </row>
    <row r="138" spans="1:6" s="331" customFormat="1" ht="12" customHeight="1">
      <c r="A138" s="540" t="s">
        <v>376</v>
      </c>
      <c r="B138" s="357" t="s">
        <v>476</v>
      </c>
      <c r="C138" s="384"/>
      <c r="D138" s="384"/>
      <c r="E138" s="384"/>
      <c r="F138" s="677" t="s">
        <v>795</v>
      </c>
    </row>
    <row r="139" spans="1:6" s="331" customFormat="1" ht="12" customHeight="1" thickBot="1">
      <c r="A139" s="549" t="s">
        <v>687</v>
      </c>
      <c r="B139" s="355" t="s">
        <v>477</v>
      </c>
      <c r="C139" s="384"/>
      <c r="D139" s="384"/>
      <c r="E139" s="384"/>
      <c r="F139" s="677" t="s">
        <v>796</v>
      </c>
    </row>
    <row r="140" spans="1:6" s="331" customFormat="1" ht="12" customHeight="1" thickBot="1">
      <c r="A140" s="373" t="s">
        <v>14</v>
      </c>
      <c r="B140" s="376" t="s">
        <v>570</v>
      </c>
      <c r="C140" s="526">
        <f>+C141+C142+C143+C144</f>
        <v>0</v>
      </c>
      <c r="D140" s="526"/>
      <c r="E140" s="526"/>
      <c r="F140" s="677" t="s">
        <v>797</v>
      </c>
    </row>
    <row r="141" spans="1:6" s="331" customFormat="1" ht="12" customHeight="1">
      <c r="A141" s="540" t="s">
        <v>132</v>
      </c>
      <c r="B141" s="357" t="s">
        <v>479</v>
      </c>
      <c r="C141" s="384"/>
      <c r="D141" s="384"/>
      <c r="E141" s="384"/>
      <c r="F141" s="677" t="s">
        <v>798</v>
      </c>
    </row>
    <row r="142" spans="1:6" s="331" customFormat="1" ht="12" customHeight="1">
      <c r="A142" s="540" t="s">
        <v>133</v>
      </c>
      <c r="B142" s="357" t="s">
        <v>480</v>
      </c>
      <c r="C142" s="384"/>
      <c r="D142" s="384"/>
      <c r="E142" s="384"/>
      <c r="F142" s="677" t="s">
        <v>799</v>
      </c>
    </row>
    <row r="143" spans="1:6" s="331" customFormat="1" ht="12" customHeight="1">
      <c r="A143" s="540" t="s">
        <v>160</v>
      </c>
      <c r="B143" s="357" t="s">
        <v>481</v>
      </c>
      <c r="C143" s="384"/>
      <c r="D143" s="384"/>
      <c r="E143" s="384"/>
      <c r="F143" s="677" t="s">
        <v>800</v>
      </c>
    </row>
    <row r="144" spans="1:6" ht="12.75" customHeight="1" thickBot="1">
      <c r="A144" s="540" t="s">
        <v>382</v>
      </c>
      <c r="B144" s="357" t="s">
        <v>482</v>
      </c>
      <c r="C144" s="384"/>
      <c r="D144" s="384"/>
      <c r="E144" s="384"/>
      <c r="F144" s="677" t="s">
        <v>801</v>
      </c>
    </row>
    <row r="145" spans="1:6" ht="12" customHeight="1" thickBot="1">
      <c r="A145" s="373" t="s">
        <v>15</v>
      </c>
      <c r="B145" s="376" t="s">
        <v>483</v>
      </c>
      <c r="C145" s="539">
        <f>+C125+C129+C134+C140</f>
        <v>101400</v>
      </c>
      <c r="D145" s="539">
        <f>+D125+D129+D134+D140</f>
        <v>89486</v>
      </c>
      <c r="E145" s="539">
        <v>89486</v>
      </c>
      <c r="F145" s="677" t="s">
        <v>802</v>
      </c>
    </row>
    <row r="146" spans="1:6" ht="15" customHeight="1" thickBot="1">
      <c r="A146" s="551" t="s">
        <v>16</v>
      </c>
      <c r="B146" s="396" t="s">
        <v>484</v>
      </c>
      <c r="C146" s="539">
        <f>+C124+C145</f>
        <v>206354</v>
      </c>
      <c r="D146" s="539">
        <f>+D124+D145</f>
        <v>238170</v>
      </c>
      <c r="E146" s="539">
        <v>173216</v>
      </c>
      <c r="F146" s="677" t="s">
        <v>803</v>
      </c>
    </row>
    <row r="147" spans="1:5" ht="13.5" thickBot="1">
      <c r="A147" s="40"/>
      <c r="B147" s="41"/>
      <c r="E147" s="42"/>
    </row>
    <row r="148" spans="1:5" ht="15" customHeight="1" thickBot="1">
      <c r="A148" s="517" t="s">
        <v>692</v>
      </c>
      <c r="B148" s="518"/>
      <c r="C148" s="565"/>
      <c r="D148" s="565">
        <v>12</v>
      </c>
      <c r="E148" s="109">
        <v>12</v>
      </c>
    </row>
    <row r="149" spans="1:5" ht="14.25" customHeight="1" thickBot="1">
      <c r="A149" s="517" t="s">
        <v>150</v>
      </c>
      <c r="B149" s="518"/>
      <c r="C149" s="565"/>
      <c r="D149" s="565">
        <v>5</v>
      </c>
      <c r="E149" s="109">
        <v>5</v>
      </c>
    </row>
  </sheetData>
  <sheetProtection/>
  <mergeCells count="5">
    <mergeCell ref="B2:D2"/>
    <mergeCell ref="A90:E90"/>
    <mergeCell ref="A7:E7"/>
    <mergeCell ref="B3:D3"/>
    <mergeCell ref="C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rowBreaks count="1" manualBreakCount="1">
    <brk id="87" min="1" max="11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0"/>
  </sheetPr>
  <dimension ref="A1:K149"/>
  <sheetViews>
    <sheetView view="pageBreakPreview" zoomScaleSheetLayoutView="100" zoomScalePageLayoutView="0" workbookViewId="0" topLeftCell="A1">
      <selection activeCell="B10" sqref="B10"/>
    </sheetView>
  </sheetViews>
  <sheetFormatPr defaultColWidth="9.00390625" defaultRowHeight="12.75"/>
  <cols>
    <col min="1" max="1" width="14.875" style="531" customWidth="1"/>
    <col min="2" max="2" width="65.375" style="532" customWidth="1"/>
    <col min="3" max="5" width="17.00390625" style="533" customWidth="1"/>
    <col min="6" max="16384" width="9.375" style="30" customWidth="1"/>
  </cols>
  <sheetData>
    <row r="1" spans="1:5" s="508" customFormat="1" ht="16.5" customHeight="1" thickBot="1">
      <c r="A1" s="507"/>
      <c r="B1" s="509"/>
      <c r="C1" s="812" t="s">
        <v>895</v>
      </c>
      <c r="D1" s="813"/>
      <c r="E1" s="813"/>
    </row>
    <row r="2" spans="1:5" s="554" customFormat="1" ht="15.75" customHeight="1">
      <c r="A2" s="534" t="s">
        <v>53</v>
      </c>
      <c r="B2" s="806" t="s">
        <v>155</v>
      </c>
      <c r="C2" s="807"/>
      <c r="D2" s="808"/>
      <c r="E2" s="527" t="s">
        <v>41</v>
      </c>
    </row>
    <row r="3" spans="1:5" s="554" customFormat="1" ht="24.75" thickBot="1">
      <c r="A3" s="552" t="s">
        <v>565</v>
      </c>
      <c r="B3" s="803" t="s">
        <v>693</v>
      </c>
      <c r="C3" s="804"/>
      <c r="D3" s="805"/>
      <c r="E3" s="503" t="s">
        <v>50</v>
      </c>
    </row>
    <row r="4" spans="1:5" s="555" customFormat="1" ht="15.75" customHeight="1" thickBot="1">
      <c r="A4" s="510"/>
      <c r="B4" s="510"/>
      <c r="C4" s="511"/>
      <c r="D4" s="511"/>
      <c r="E4" s="511" t="s">
        <v>42</v>
      </c>
    </row>
    <row r="5" spans="1:5" ht="24.75" thickBot="1">
      <c r="A5" s="341" t="s">
        <v>149</v>
      </c>
      <c r="B5" s="342" t="s">
        <v>43</v>
      </c>
      <c r="C5" s="95" t="s">
        <v>181</v>
      </c>
      <c r="D5" s="95" t="s">
        <v>186</v>
      </c>
      <c r="E5" s="512" t="s">
        <v>187</v>
      </c>
    </row>
    <row r="6" spans="1:5" s="556" customFormat="1" ht="12.75" customHeight="1" thickBot="1">
      <c r="A6" s="505" t="s">
        <v>431</v>
      </c>
      <c r="B6" s="506" t="s">
        <v>432</v>
      </c>
      <c r="C6" s="506" t="s">
        <v>433</v>
      </c>
      <c r="D6" s="110" t="s">
        <v>434</v>
      </c>
      <c r="E6" s="108" t="s">
        <v>435</v>
      </c>
    </row>
    <row r="7" spans="1:5" s="556" customFormat="1" ht="15.75" customHeight="1" thickBot="1">
      <c r="A7" s="800" t="s">
        <v>44</v>
      </c>
      <c r="B7" s="801"/>
      <c r="C7" s="801"/>
      <c r="D7" s="801"/>
      <c r="E7" s="802"/>
    </row>
    <row r="8" spans="1:5" s="556" customFormat="1" ht="12" customHeight="1" thickBot="1">
      <c r="A8" s="373" t="s">
        <v>7</v>
      </c>
      <c r="B8" s="369" t="s">
        <v>315</v>
      </c>
      <c r="C8" s="400">
        <f>SUM(C9:C14)</f>
        <v>0</v>
      </c>
      <c r="D8" s="400">
        <f>SUM(D9:D14)</f>
        <v>0</v>
      </c>
      <c r="E8" s="383">
        <f>SUM(E9:E14)</f>
        <v>0</v>
      </c>
    </row>
    <row r="9" spans="1:5" s="530" customFormat="1" ht="12" customHeight="1">
      <c r="A9" s="540" t="s">
        <v>72</v>
      </c>
      <c r="B9" s="411" t="s">
        <v>316</v>
      </c>
      <c r="C9" s="402"/>
      <c r="D9" s="402"/>
      <c r="E9" s="385"/>
    </row>
    <row r="10" spans="1:5" s="557" customFormat="1" ht="12" customHeight="1">
      <c r="A10" s="541" t="s">
        <v>73</v>
      </c>
      <c r="B10" s="412" t="s">
        <v>317</v>
      </c>
      <c r="C10" s="401"/>
      <c r="D10" s="401"/>
      <c r="E10" s="384"/>
    </row>
    <row r="11" spans="1:5" s="557" customFormat="1" ht="12" customHeight="1">
      <c r="A11" s="541" t="s">
        <v>74</v>
      </c>
      <c r="B11" s="412" t="s">
        <v>318</v>
      </c>
      <c r="C11" s="401"/>
      <c r="D11" s="401"/>
      <c r="E11" s="384"/>
    </row>
    <row r="12" spans="1:5" s="557" customFormat="1" ht="12" customHeight="1">
      <c r="A12" s="541" t="s">
        <v>75</v>
      </c>
      <c r="B12" s="412" t="s">
        <v>319</v>
      </c>
      <c r="C12" s="401"/>
      <c r="D12" s="401"/>
      <c r="E12" s="384"/>
    </row>
    <row r="13" spans="1:5" s="557" customFormat="1" ht="12" customHeight="1">
      <c r="A13" s="541" t="s">
        <v>108</v>
      </c>
      <c r="B13" s="412" t="s">
        <v>320</v>
      </c>
      <c r="C13" s="401"/>
      <c r="D13" s="401"/>
      <c r="E13" s="384"/>
    </row>
    <row r="14" spans="1:5" s="530" customFormat="1" ht="12" customHeight="1" thickBot="1">
      <c r="A14" s="542" t="s">
        <v>76</v>
      </c>
      <c r="B14" s="413" t="s">
        <v>321</v>
      </c>
      <c r="C14" s="403"/>
      <c r="D14" s="403"/>
      <c r="E14" s="386"/>
    </row>
    <row r="15" spans="1:5" s="530" customFormat="1" ht="12" customHeight="1" thickBot="1">
      <c r="A15" s="373" t="s">
        <v>8</v>
      </c>
      <c r="B15" s="390" t="s">
        <v>322</v>
      </c>
      <c r="C15" s="400">
        <f>SUM(C16:C20)</f>
        <v>0</v>
      </c>
      <c r="D15" s="400">
        <f>SUM(D16:D20)</f>
        <v>0</v>
      </c>
      <c r="E15" s="383">
        <f>SUM(E16:E20)</f>
        <v>0</v>
      </c>
    </row>
    <row r="16" spans="1:5" s="530" customFormat="1" ht="12" customHeight="1">
      <c r="A16" s="540" t="s">
        <v>78</v>
      </c>
      <c r="B16" s="411" t="s">
        <v>323</v>
      </c>
      <c r="C16" s="402"/>
      <c r="D16" s="402"/>
      <c r="E16" s="385"/>
    </row>
    <row r="17" spans="1:5" s="530" customFormat="1" ht="12" customHeight="1">
      <c r="A17" s="541" t="s">
        <v>79</v>
      </c>
      <c r="B17" s="412" t="s">
        <v>324</v>
      </c>
      <c r="C17" s="401"/>
      <c r="D17" s="401"/>
      <c r="E17" s="384"/>
    </row>
    <row r="18" spans="1:5" s="530" customFormat="1" ht="12" customHeight="1">
      <c r="A18" s="541" t="s">
        <v>80</v>
      </c>
      <c r="B18" s="412" t="s">
        <v>325</v>
      </c>
      <c r="C18" s="401"/>
      <c r="D18" s="401"/>
      <c r="E18" s="384"/>
    </row>
    <row r="19" spans="1:5" s="530" customFormat="1" ht="12" customHeight="1">
      <c r="A19" s="541" t="s">
        <v>81</v>
      </c>
      <c r="B19" s="412" t="s">
        <v>326</v>
      </c>
      <c r="C19" s="401"/>
      <c r="D19" s="401"/>
      <c r="E19" s="384"/>
    </row>
    <row r="20" spans="1:5" s="530" customFormat="1" ht="12" customHeight="1">
      <c r="A20" s="541" t="s">
        <v>82</v>
      </c>
      <c r="B20" s="412" t="s">
        <v>327</v>
      </c>
      <c r="C20" s="401"/>
      <c r="D20" s="401"/>
      <c r="E20" s="384"/>
    </row>
    <row r="21" spans="1:5" s="557" customFormat="1" ht="12" customHeight="1" thickBot="1">
      <c r="A21" s="542" t="s">
        <v>89</v>
      </c>
      <c r="B21" s="413" t="s">
        <v>328</v>
      </c>
      <c r="C21" s="403"/>
      <c r="D21" s="403"/>
      <c r="E21" s="386"/>
    </row>
    <row r="22" spans="1:5" s="557" customFormat="1" ht="12" customHeight="1" thickBot="1">
      <c r="A22" s="373" t="s">
        <v>9</v>
      </c>
      <c r="B22" s="369" t="s">
        <v>329</v>
      </c>
      <c r="C22" s="394">
        <v>4753</v>
      </c>
      <c r="D22" s="394">
        <v>4753</v>
      </c>
      <c r="E22" s="394">
        <v>5766</v>
      </c>
    </row>
    <row r="23" spans="1:5" s="557" customFormat="1" ht="12" customHeight="1">
      <c r="A23" s="540" t="s">
        <v>61</v>
      </c>
      <c r="B23" s="411" t="s">
        <v>330</v>
      </c>
      <c r="C23" s="522"/>
      <c r="D23" s="522"/>
      <c r="E23" s="522"/>
    </row>
    <row r="24" spans="1:5" s="530" customFormat="1" ht="12" customHeight="1">
      <c r="A24" s="541" t="s">
        <v>62</v>
      </c>
      <c r="B24" s="412" t="s">
        <v>331</v>
      </c>
      <c r="C24" s="521"/>
      <c r="D24" s="521"/>
      <c r="E24" s="521"/>
    </row>
    <row r="25" spans="1:5" s="557" customFormat="1" ht="12" customHeight="1">
      <c r="A25" s="541" t="s">
        <v>63</v>
      </c>
      <c r="B25" s="412" t="s">
        <v>332</v>
      </c>
      <c r="C25" s="521"/>
      <c r="D25" s="521"/>
      <c r="E25" s="521">
        <v>1013</v>
      </c>
    </row>
    <row r="26" spans="1:5" s="557" customFormat="1" ht="12" customHeight="1">
      <c r="A26" s="541" t="s">
        <v>64</v>
      </c>
      <c r="B26" s="412" t="s">
        <v>333</v>
      </c>
      <c r="C26" s="521"/>
      <c r="D26" s="521"/>
      <c r="E26" s="521"/>
    </row>
    <row r="27" spans="1:5" s="557" customFormat="1" ht="12" customHeight="1">
      <c r="A27" s="541" t="s">
        <v>122</v>
      </c>
      <c r="B27" s="412" t="s">
        <v>334</v>
      </c>
      <c r="C27" s="521">
        <v>4753</v>
      </c>
      <c r="D27" s="521">
        <v>4753</v>
      </c>
      <c r="E27" s="521">
        <v>4753</v>
      </c>
    </row>
    <row r="28" spans="1:5" s="557" customFormat="1" ht="12" customHeight="1" thickBot="1">
      <c r="A28" s="542" t="s">
        <v>123</v>
      </c>
      <c r="B28" s="413" t="s">
        <v>335</v>
      </c>
      <c r="C28" s="523"/>
      <c r="D28" s="523"/>
      <c r="E28" s="523"/>
    </row>
    <row r="29" spans="1:5" s="557" customFormat="1" ht="12" customHeight="1" thickBot="1">
      <c r="A29" s="373" t="s">
        <v>124</v>
      </c>
      <c r="B29" s="369" t="s">
        <v>336</v>
      </c>
      <c r="C29" s="524">
        <f>+C30+C33+C34+C35</f>
        <v>0</v>
      </c>
      <c r="D29" s="524">
        <f>+D30+D33+D34+D35</f>
        <v>0</v>
      </c>
      <c r="E29" s="524">
        <f>+E30+E33+E34+E35</f>
        <v>0</v>
      </c>
    </row>
    <row r="30" spans="1:5" s="557" customFormat="1" ht="12" customHeight="1">
      <c r="A30" s="540" t="s">
        <v>337</v>
      </c>
      <c r="B30" s="411" t="s">
        <v>338</v>
      </c>
      <c r="C30" s="678">
        <f>+C31+C32</f>
        <v>0</v>
      </c>
      <c r="D30" s="678">
        <f>+D31+D32</f>
        <v>0</v>
      </c>
      <c r="E30" s="678">
        <f>+E31+E32</f>
        <v>0</v>
      </c>
    </row>
    <row r="31" spans="1:5" s="557" customFormat="1" ht="12" customHeight="1">
      <c r="A31" s="541" t="s">
        <v>339</v>
      </c>
      <c r="B31" s="412" t="s">
        <v>340</v>
      </c>
      <c r="C31" s="521"/>
      <c r="D31" s="521"/>
      <c r="E31" s="521"/>
    </row>
    <row r="32" spans="1:5" s="557" customFormat="1" ht="12" customHeight="1">
      <c r="A32" s="541" t="s">
        <v>341</v>
      </c>
      <c r="B32" s="412" t="s">
        <v>342</v>
      </c>
      <c r="C32" s="521"/>
      <c r="D32" s="521"/>
      <c r="E32" s="521"/>
    </row>
    <row r="33" spans="1:5" s="557" customFormat="1" ht="12" customHeight="1">
      <c r="A33" s="541" t="s">
        <v>343</v>
      </c>
      <c r="B33" s="412" t="s">
        <v>344</v>
      </c>
      <c r="C33" s="521"/>
      <c r="D33" s="521"/>
      <c r="E33" s="521"/>
    </row>
    <row r="34" spans="1:5" s="557" customFormat="1" ht="12" customHeight="1">
      <c r="A34" s="541" t="s">
        <v>345</v>
      </c>
      <c r="B34" s="412" t="s">
        <v>346</v>
      </c>
      <c r="C34" s="521"/>
      <c r="D34" s="521"/>
      <c r="E34" s="521"/>
    </row>
    <row r="35" spans="1:5" s="557" customFormat="1" ht="12" customHeight="1" thickBot="1">
      <c r="A35" s="542" t="s">
        <v>347</v>
      </c>
      <c r="B35" s="413" t="s">
        <v>348</v>
      </c>
      <c r="C35" s="523"/>
      <c r="D35" s="523"/>
      <c r="E35" s="523"/>
    </row>
    <row r="36" spans="1:5" s="557" customFormat="1" ht="12" customHeight="1" thickBot="1">
      <c r="A36" s="373" t="s">
        <v>11</v>
      </c>
      <c r="B36" s="369" t="s">
        <v>349</v>
      </c>
      <c r="C36" s="394">
        <f>SUM(C37:C46)</f>
        <v>0</v>
      </c>
      <c r="D36" s="394">
        <f>SUM(D37:D46)</f>
        <v>0</v>
      </c>
      <c r="E36" s="394">
        <f>SUM(E37:E46)</f>
        <v>0</v>
      </c>
    </row>
    <row r="37" spans="1:5" s="557" customFormat="1" ht="12" customHeight="1">
      <c r="A37" s="540" t="s">
        <v>65</v>
      </c>
      <c r="B37" s="411" t="s">
        <v>350</v>
      </c>
      <c r="C37" s="522"/>
      <c r="D37" s="522"/>
      <c r="E37" s="522"/>
    </row>
    <row r="38" spans="1:5" s="557" customFormat="1" ht="12" customHeight="1">
      <c r="A38" s="541" t="s">
        <v>66</v>
      </c>
      <c r="B38" s="412" t="s">
        <v>351</v>
      </c>
      <c r="C38" s="521"/>
      <c r="D38" s="521"/>
      <c r="E38" s="521"/>
    </row>
    <row r="39" spans="1:5" s="557" customFormat="1" ht="12" customHeight="1">
      <c r="A39" s="541" t="s">
        <v>67</v>
      </c>
      <c r="B39" s="412" t="s">
        <v>352</v>
      </c>
      <c r="C39" s="521"/>
      <c r="D39" s="521"/>
      <c r="E39" s="521"/>
    </row>
    <row r="40" spans="1:5" s="557" customFormat="1" ht="12" customHeight="1">
      <c r="A40" s="541" t="s">
        <v>126</v>
      </c>
      <c r="B40" s="412" t="s">
        <v>353</v>
      </c>
      <c r="C40" s="521"/>
      <c r="D40" s="521"/>
      <c r="E40" s="521"/>
    </row>
    <row r="41" spans="1:5" s="557" customFormat="1" ht="12" customHeight="1">
      <c r="A41" s="541" t="s">
        <v>127</v>
      </c>
      <c r="B41" s="412" t="s">
        <v>354</v>
      </c>
      <c r="C41" s="521"/>
      <c r="D41" s="521"/>
      <c r="E41" s="521"/>
    </row>
    <row r="42" spans="1:5" s="557" customFormat="1" ht="12" customHeight="1">
      <c r="A42" s="541" t="s">
        <v>128</v>
      </c>
      <c r="B42" s="412" t="s">
        <v>355</v>
      </c>
      <c r="C42" s="521"/>
      <c r="D42" s="521"/>
      <c r="E42" s="521"/>
    </row>
    <row r="43" spans="1:5" s="557" customFormat="1" ht="12" customHeight="1">
      <c r="A43" s="541" t="s">
        <v>129</v>
      </c>
      <c r="B43" s="412" t="s">
        <v>356</v>
      </c>
      <c r="C43" s="521"/>
      <c r="D43" s="521"/>
      <c r="E43" s="521"/>
    </row>
    <row r="44" spans="1:5" s="557" customFormat="1" ht="12" customHeight="1">
      <c r="A44" s="541" t="s">
        <v>130</v>
      </c>
      <c r="B44" s="412" t="s">
        <v>357</v>
      </c>
      <c r="C44" s="521"/>
      <c r="D44" s="521"/>
      <c r="E44" s="521"/>
    </row>
    <row r="45" spans="1:5" s="557" customFormat="1" ht="12" customHeight="1">
      <c r="A45" s="541" t="s">
        <v>358</v>
      </c>
      <c r="B45" s="412" t="s">
        <v>359</v>
      </c>
      <c r="C45" s="679"/>
      <c r="D45" s="679"/>
      <c r="E45" s="679"/>
    </row>
    <row r="46" spans="1:5" s="530" customFormat="1" ht="12" customHeight="1" thickBot="1">
      <c r="A46" s="542" t="s">
        <v>360</v>
      </c>
      <c r="B46" s="413" t="s">
        <v>361</v>
      </c>
      <c r="C46" s="680"/>
      <c r="D46" s="680"/>
      <c r="E46" s="680"/>
    </row>
    <row r="47" spans="1:5" s="557" customFormat="1" ht="12" customHeight="1" thickBot="1">
      <c r="A47" s="373" t="s">
        <v>12</v>
      </c>
      <c r="B47" s="369" t="s">
        <v>362</v>
      </c>
      <c r="C47" s="394"/>
      <c r="D47" s="394">
        <v>4899</v>
      </c>
      <c r="E47" s="394">
        <v>4899</v>
      </c>
    </row>
    <row r="48" spans="1:5" s="557" customFormat="1" ht="12" customHeight="1">
      <c r="A48" s="540" t="s">
        <v>68</v>
      </c>
      <c r="B48" s="411" t="s">
        <v>363</v>
      </c>
      <c r="C48" s="681"/>
      <c r="D48" s="681"/>
      <c r="E48" s="681"/>
    </row>
    <row r="49" spans="1:5" s="557" customFormat="1" ht="12" customHeight="1">
      <c r="A49" s="541" t="s">
        <v>69</v>
      </c>
      <c r="B49" s="412" t="s">
        <v>364</v>
      </c>
      <c r="C49" s="679"/>
      <c r="D49" s="679">
        <v>4882</v>
      </c>
      <c r="E49" s="679">
        <v>4882</v>
      </c>
    </row>
    <row r="50" spans="1:5" s="557" customFormat="1" ht="12" customHeight="1">
      <c r="A50" s="541" t="s">
        <v>365</v>
      </c>
      <c r="B50" s="412" t="s">
        <v>366</v>
      </c>
      <c r="C50" s="679"/>
      <c r="D50" s="679">
        <v>17</v>
      </c>
      <c r="E50" s="679">
        <v>17</v>
      </c>
    </row>
    <row r="51" spans="1:5" s="557" customFormat="1" ht="12" customHeight="1">
      <c r="A51" s="541" t="s">
        <v>367</v>
      </c>
      <c r="B51" s="412" t="s">
        <v>368</v>
      </c>
      <c r="C51" s="679"/>
      <c r="D51" s="679"/>
      <c r="E51" s="679"/>
    </row>
    <row r="52" spans="1:5" s="557" customFormat="1" ht="12" customHeight="1" thickBot="1">
      <c r="A52" s="542" t="s">
        <v>369</v>
      </c>
      <c r="B52" s="413" t="s">
        <v>370</v>
      </c>
      <c r="C52" s="680"/>
      <c r="D52" s="680"/>
      <c r="E52" s="680"/>
    </row>
    <row r="53" spans="1:5" s="557" customFormat="1" ht="12" customHeight="1" thickBot="1">
      <c r="A53" s="373" t="s">
        <v>131</v>
      </c>
      <c r="B53" s="369" t="s">
        <v>371</v>
      </c>
      <c r="C53" s="394">
        <f>SUM(C54:C56)</f>
        <v>0</v>
      </c>
      <c r="D53" s="394">
        <f>SUM(D54:D56)</f>
        <v>0</v>
      </c>
      <c r="E53" s="394">
        <f>SUM(E54:E56)</f>
        <v>0</v>
      </c>
    </row>
    <row r="54" spans="1:5" s="530" customFormat="1" ht="12" customHeight="1">
      <c r="A54" s="540" t="s">
        <v>70</v>
      </c>
      <c r="B54" s="411" t="s">
        <v>372</v>
      </c>
      <c r="C54" s="522"/>
      <c r="D54" s="522"/>
      <c r="E54" s="522"/>
    </row>
    <row r="55" spans="1:5" s="530" customFormat="1" ht="12" customHeight="1">
      <c r="A55" s="541" t="s">
        <v>71</v>
      </c>
      <c r="B55" s="412" t="s">
        <v>373</v>
      </c>
      <c r="C55" s="521"/>
      <c r="D55" s="521"/>
      <c r="E55" s="521"/>
    </row>
    <row r="56" spans="1:5" s="530" customFormat="1" ht="12" customHeight="1">
      <c r="A56" s="541" t="s">
        <v>374</v>
      </c>
      <c r="B56" s="412" t="s">
        <v>375</v>
      </c>
      <c r="C56" s="521"/>
      <c r="D56" s="521"/>
      <c r="E56" s="521"/>
    </row>
    <row r="57" spans="1:5" s="530" customFormat="1" ht="12" customHeight="1" thickBot="1">
      <c r="A57" s="542" t="s">
        <v>376</v>
      </c>
      <c r="B57" s="413" t="s">
        <v>377</v>
      </c>
      <c r="C57" s="523"/>
      <c r="D57" s="523"/>
      <c r="E57" s="523"/>
    </row>
    <row r="58" spans="1:5" s="557" customFormat="1" ht="12" customHeight="1" thickBot="1">
      <c r="A58" s="373" t="s">
        <v>14</v>
      </c>
      <c r="B58" s="390" t="s">
        <v>378</v>
      </c>
      <c r="C58" s="394">
        <f>SUM(C59:C61)</f>
        <v>0</v>
      </c>
      <c r="D58" s="394">
        <f>SUM(D59:D61)</f>
        <v>1149</v>
      </c>
      <c r="E58" s="394">
        <f>SUM(E59:E61)</f>
        <v>1149</v>
      </c>
    </row>
    <row r="59" spans="1:5" s="557" customFormat="1" ht="12" customHeight="1">
      <c r="A59" s="540" t="s">
        <v>132</v>
      </c>
      <c r="B59" s="411" t="s">
        <v>379</v>
      </c>
      <c r="C59" s="679"/>
      <c r="D59" s="679"/>
      <c r="E59" s="679"/>
    </row>
    <row r="60" spans="1:5" s="557" customFormat="1" ht="12" customHeight="1">
      <c r="A60" s="541" t="s">
        <v>133</v>
      </c>
      <c r="B60" s="412" t="s">
        <v>568</v>
      </c>
      <c r="C60" s="679"/>
      <c r="D60" s="679"/>
      <c r="E60" s="679"/>
    </row>
    <row r="61" spans="1:5" s="557" customFormat="1" ht="12" customHeight="1">
      <c r="A61" s="541" t="s">
        <v>160</v>
      </c>
      <c r="B61" s="412" t="s">
        <v>381</v>
      </c>
      <c r="C61" s="679"/>
      <c r="D61" s="679">
        <v>1149</v>
      </c>
      <c r="E61" s="679">
        <v>1149</v>
      </c>
    </row>
    <row r="62" spans="1:5" s="557" customFormat="1" ht="12" customHeight="1" thickBot="1">
      <c r="A62" s="542" t="s">
        <v>382</v>
      </c>
      <c r="B62" s="413" t="s">
        <v>383</v>
      </c>
      <c r="C62" s="679"/>
      <c r="D62" s="679"/>
      <c r="E62" s="679"/>
    </row>
    <row r="63" spans="1:5" s="557" customFormat="1" ht="12" customHeight="1" thickBot="1">
      <c r="A63" s="373" t="s">
        <v>15</v>
      </c>
      <c r="B63" s="369" t="s">
        <v>384</v>
      </c>
      <c r="C63" s="524">
        <f>+C8+C15+C22+C29+C36+C47+C53+C58</f>
        <v>4753</v>
      </c>
      <c r="D63" s="524">
        <f>+D8+D15+D22+D29+D36+D47+D53+D58</f>
        <v>10801</v>
      </c>
      <c r="E63" s="524">
        <f>+E8+E15+E22+E29+E36+E47+E53+E58</f>
        <v>11814</v>
      </c>
    </row>
    <row r="64" spans="1:5" s="557" customFormat="1" ht="12" customHeight="1" thickBot="1">
      <c r="A64" s="543" t="s">
        <v>566</v>
      </c>
      <c r="B64" s="390" t="s">
        <v>386</v>
      </c>
      <c r="C64" s="394">
        <f>SUM(C65:C67)</f>
        <v>0</v>
      </c>
      <c r="D64" s="394">
        <f>SUM(D65:D67)</f>
        <v>0</v>
      </c>
      <c r="E64" s="394">
        <f>SUM(E65:E67)</f>
        <v>0</v>
      </c>
    </row>
    <row r="65" spans="1:5" s="557" customFormat="1" ht="12" customHeight="1">
      <c r="A65" s="540" t="s">
        <v>387</v>
      </c>
      <c r="B65" s="411" t="s">
        <v>388</v>
      </c>
      <c r="C65" s="679"/>
      <c r="D65" s="679"/>
      <c r="E65" s="679"/>
    </row>
    <row r="66" spans="1:5" s="557" customFormat="1" ht="12" customHeight="1">
      <c r="A66" s="541" t="s">
        <v>389</v>
      </c>
      <c r="B66" s="412" t="s">
        <v>390</v>
      </c>
      <c r="C66" s="679"/>
      <c r="D66" s="679"/>
      <c r="E66" s="679"/>
    </row>
    <row r="67" spans="1:5" s="557" customFormat="1" ht="12" customHeight="1" thickBot="1">
      <c r="A67" s="542" t="s">
        <v>391</v>
      </c>
      <c r="B67" s="536" t="s">
        <v>392</v>
      </c>
      <c r="C67" s="679"/>
      <c r="D67" s="679"/>
      <c r="E67" s="679"/>
    </row>
    <row r="68" spans="1:5" s="557" customFormat="1" ht="12" customHeight="1" thickBot="1">
      <c r="A68" s="543" t="s">
        <v>393</v>
      </c>
      <c r="B68" s="390" t="s">
        <v>394</v>
      </c>
      <c r="C68" s="394">
        <f>SUM(C69:C72)</f>
        <v>0</v>
      </c>
      <c r="D68" s="394">
        <f>SUM(D69:D72)</f>
        <v>0</v>
      </c>
      <c r="E68" s="394">
        <f>SUM(E69:E72)</f>
        <v>0</v>
      </c>
    </row>
    <row r="69" spans="1:5" s="557" customFormat="1" ht="12" customHeight="1">
      <c r="A69" s="540" t="s">
        <v>109</v>
      </c>
      <c r="B69" s="411" t="s">
        <v>395</v>
      </c>
      <c r="C69" s="679"/>
      <c r="D69" s="679"/>
      <c r="E69" s="679"/>
    </row>
    <row r="70" spans="1:5" s="557" customFormat="1" ht="12" customHeight="1">
      <c r="A70" s="541" t="s">
        <v>110</v>
      </c>
      <c r="B70" s="412" t="s">
        <v>396</v>
      </c>
      <c r="C70" s="679"/>
      <c r="D70" s="679"/>
      <c r="E70" s="679"/>
    </row>
    <row r="71" spans="1:5" s="557" customFormat="1" ht="12" customHeight="1">
      <c r="A71" s="541" t="s">
        <v>397</v>
      </c>
      <c r="B71" s="412" t="s">
        <v>398</v>
      </c>
      <c r="C71" s="679"/>
      <c r="D71" s="679"/>
      <c r="E71" s="679"/>
    </row>
    <row r="72" spans="1:5" s="557" customFormat="1" ht="12" customHeight="1" thickBot="1">
      <c r="A72" s="542" t="s">
        <v>399</v>
      </c>
      <c r="B72" s="413" t="s">
        <v>400</v>
      </c>
      <c r="C72" s="679"/>
      <c r="D72" s="679"/>
      <c r="E72" s="679"/>
    </row>
    <row r="73" spans="1:5" s="557" customFormat="1" ht="12" customHeight="1" thickBot="1">
      <c r="A73" s="543" t="s">
        <v>401</v>
      </c>
      <c r="B73" s="390" t="s">
        <v>402</v>
      </c>
      <c r="C73" s="394">
        <v>7664</v>
      </c>
      <c r="D73" s="394">
        <v>22898</v>
      </c>
      <c r="E73" s="394">
        <v>16992</v>
      </c>
    </row>
    <row r="74" spans="1:5" s="557" customFormat="1" ht="12" customHeight="1">
      <c r="A74" s="540" t="s">
        <v>403</v>
      </c>
      <c r="B74" s="411" t="s">
        <v>404</v>
      </c>
      <c r="C74" s="679">
        <v>7664</v>
      </c>
      <c r="D74" s="679">
        <v>22898</v>
      </c>
      <c r="E74" s="679">
        <v>16992</v>
      </c>
    </row>
    <row r="75" spans="1:5" s="557" customFormat="1" ht="12" customHeight="1" thickBot="1">
      <c r="A75" s="542" t="s">
        <v>405</v>
      </c>
      <c r="B75" s="413" t="s">
        <v>406</v>
      </c>
      <c r="C75" s="679"/>
      <c r="D75" s="679"/>
      <c r="E75" s="679"/>
    </row>
    <row r="76" spans="1:5" s="557" customFormat="1" ht="12" customHeight="1" thickBot="1">
      <c r="A76" s="543" t="s">
        <v>407</v>
      </c>
      <c r="B76" s="390" t="s">
        <v>408</v>
      </c>
      <c r="C76" s="394">
        <f>SUM(C77:C79)</f>
        <v>0</v>
      </c>
      <c r="D76" s="394">
        <f>SUM(D77:D79)</f>
        <v>0</v>
      </c>
      <c r="E76" s="394">
        <f>SUM(E77:E79)</f>
        <v>0</v>
      </c>
    </row>
    <row r="77" spans="1:5" s="557" customFormat="1" ht="12" customHeight="1">
      <c r="A77" s="540" t="s">
        <v>409</v>
      </c>
      <c r="B77" s="411" t="s">
        <v>410</v>
      </c>
      <c r="C77" s="679"/>
      <c r="D77" s="679"/>
      <c r="E77" s="679"/>
    </row>
    <row r="78" spans="1:5" s="557" customFormat="1" ht="12" customHeight="1">
      <c r="A78" s="541" t="s">
        <v>411</v>
      </c>
      <c r="B78" s="412" t="s">
        <v>412</v>
      </c>
      <c r="C78" s="679"/>
      <c r="D78" s="679"/>
      <c r="E78" s="679"/>
    </row>
    <row r="79" spans="1:5" s="557" customFormat="1" ht="12" customHeight="1" thickBot="1">
      <c r="A79" s="542" t="s">
        <v>413</v>
      </c>
      <c r="B79" s="413" t="s">
        <v>414</v>
      </c>
      <c r="C79" s="679"/>
      <c r="D79" s="679"/>
      <c r="E79" s="679"/>
    </row>
    <row r="80" spans="1:5" s="557" customFormat="1" ht="12" customHeight="1" thickBot="1">
      <c r="A80" s="543" t="s">
        <v>415</v>
      </c>
      <c r="B80" s="390" t="s">
        <v>416</v>
      </c>
      <c r="C80" s="394">
        <f>SUM(C81:C84)</f>
        <v>0</v>
      </c>
      <c r="D80" s="394">
        <f>SUM(D81:D84)</f>
        <v>0</v>
      </c>
      <c r="E80" s="394">
        <f>SUM(E81:E84)</f>
        <v>0</v>
      </c>
    </row>
    <row r="81" spans="1:5" s="557" customFormat="1" ht="12" customHeight="1">
      <c r="A81" s="544" t="s">
        <v>417</v>
      </c>
      <c r="B81" s="411" t="s">
        <v>418</v>
      </c>
      <c r="C81" s="679"/>
      <c r="D81" s="679"/>
      <c r="E81" s="679"/>
    </row>
    <row r="82" spans="1:5" s="557" customFormat="1" ht="12" customHeight="1">
      <c r="A82" s="545" t="s">
        <v>419</v>
      </c>
      <c r="B82" s="412" t="s">
        <v>420</v>
      </c>
      <c r="C82" s="679"/>
      <c r="D82" s="679"/>
      <c r="E82" s="679"/>
    </row>
    <row r="83" spans="1:5" s="557" customFormat="1" ht="12" customHeight="1">
      <c r="A83" s="545" t="s">
        <v>421</v>
      </c>
      <c r="B83" s="412" t="s">
        <v>422</v>
      </c>
      <c r="C83" s="679"/>
      <c r="D83" s="679"/>
      <c r="E83" s="679"/>
    </row>
    <row r="84" spans="1:5" s="557" customFormat="1" ht="12" customHeight="1" thickBot="1">
      <c r="A84" s="546" t="s">
        <v>423</v>
      </c>
      <c r="B84" s="413" t="s">
        <v>424</v>
      </c>
      <c r="C84" s="679"/>
      <c r="D84" s="679"/>
      <c r="E84" s="679"/>
    </row>
    <row r="85" spans="1:5" s="557" customFormat="1" ht="12" customHeight="1" thickBot="1">
      <c r="A85" s="543" t="s">
        <v>425</v>
      </c>
      <c r="B85" s="390" t="s">
        <v>426</v>
      </c>
      <c r="C85" s="682"/>
      <c r="D85" s="682"/>
      <c r="E85" s="682"/>
    </row>
    <row r="86" spans="1:5" s="557" customFormat="1" ht="12" customHeight="1" thickBot="1">
      <c r="A86" s="543" t="s">
        <v>427</v>
      </c>
      <c r="B86" s="537" t="s">
        <v>428</v>
      </c>
      <c r="C86" s="524">
        <f>+C64+C68+C73+C76+C80+C85</f>
        <v>7664</v>
      </c>
      <c r="D86" s="524">
        <f>+D64+D68+D73+D76+D80+D85</f>
        <v>22898</v>
      </c>
      <c r="E86" s="524">
        <f>+E64+E68+E73+E76+E80+E85</f>
        <v>16992</v>
      </c>
    </row>
    <row r="87" spans="1:5" s="557" customFormat="1" ht="12" customHeight="1" thickBot="1">
      <c r="A87" s="547" t="s">
        <v>429</v>
      </c>
      <c r="B87" s="538" t="s">
        <v>567</v>
      </c>
      <c r="C87" s="524">
        <f>+C63+C86</f>
        <v>12417</v>
      </c>
      <c r="D87" s="524">
        <f>+D63+D86</f>
        <v>33699</v>
      </c>
      <c r="E87" s="524">
        <f>+E63+E86</f>
        <v>28806</v>
      </c>
    </row>
    <row r="88" spans="1:5" s="557" customFormat="1" ht="15" customHeight="1">
      <c r="A88" s="513"/>
      <c r="B88" s="514"/>
      <c r="C88" s="528"/>
      <c r="D88" s="528"/>
      <c r="E88" s="528"/>
    </row>
    <row r="89" spans="1:5" ht="13.5" thickBot="1">
      <c r="A89" s="515"/>
      <c r="B89" s="516"/>
      <c r="C89" s="529"/>
      <c r="D89" s="529"/>
      <c r="E89" s="529"/>
    </row>
    <row r="90" spans="1:5" s="556" customFormat="1" ht="16.5" customHeight="1" thickBot="1">
      <c r="A90" s="800" t="s">
        <v>45</v>
      </c>
      <c r="B90" s="801"/>
      <c r="C90" s="801"/>
      <c r="D90" s="801"/>
      <c r="E90" s="802"/>
    </row>
    <row r="91" spans="1:5" s="331" customFormat="1" ht="12" customHeight="1" thickBot="1">
      <c r="A91" s="535" t="s">
        <v>7</v>
      </c>
      <c r="B91" s="372" t="s">
        <v>437</v>
      </c>
      <c r="C91" s="519"/>
      <c r="D91" s="519"/>
      <c r="E91" s="519"/>
    </row>
    <row r="92" spans="1:5" ht="12" customHeight="1">
      <c r="A92" s="548" t="s">
        <v>72</v>
      </c>
      <c r="B92" s="358" t="s">
        <v>37</v>
      </c>
      <c r="C92" s="520"/>
      <c r="D92" s="520"/>
      <c r="E92" s="520"/>
    </row>
    <row r="93" spans="1:5" ht="12" customHeight="1">
      <c r="A93" s="541" t="s">
        <v>73</v>
      </c>
      <c r="B93" s="356" t="s">
        <v>134</v>
      </c>
      <c r="C93" s="521"/>
      <c r="D93" s="521"/>
      <c r="E93" s="521"/>
    </row>
    <row r="94" spans="1:5" ht="12" customHeight="1">
      <c r="A94" s="541" t="s">
        <v>74</v>
      </c>
      <c r="B94" s="356" t="s">
        <v>101</v>
      </c>
      <c r="C94" s="523"/>
      <c r="D94" s="523"/>
      <c r="E94" s="523"/>
    </row>
    <row r="95" spans="1:5" ht="12" customHeight="1">
      <c r="A95" s="541" t="s">
        <v>75</v>
      </c>
      <c r="B95" s="359" t="s">
        <v>135</v>
      </c>
      <c r="C95" s="523"/>
      <c r="D95" s="523"/>
      <c r="E95" s="523"/>
    </row>
    <row r="96" spans="1:5" ht="12" customHeight="1">
      <c r="A96" s="541" t="s">
        <v>84</v>
      </c>
      <c r="B96" s="367" t="s">
        <v>136</v>
      </c>
      <c r="C96" s="523"/>
      <c r="D96" s="523"/>
      <c r="E96" s="523"/>
    </row>
    <row r="97" spans="1:5" ht="12" customHeight="1">
      <c r="A97" s="541" t="s">
        <v>76</v>
      </c>
      <c r="B97" s="356" t="s">
        <v>438</v>
      </c>
      <c r="C97" s="523"/>
      <c r="D97" s="523"/>
      <c r="E97" s="523"/>
    </row>
    <row r="98" spans="1:5" ht="12" customHeight="1">
      <c r="A98" s="541" t="s">
        <v>77</v>
      </c>
      <c r="B98" s="379" t="s">
        <v>439</v>
      </c>
      <c r="C98" s="523"/>
      <c r="D98" s="523"/>
      <c r="E98" s="523"/>
    </row>
    <row r="99" spans="1:5" ht="12" customHeight="1">
      <c r="A99" s="541" t="s">
        <v>85</v>
      </c>
      <c r="B99" s="380" t="s">
        <v>440</v>
      </c>
      <c r="C99" s="523"/>
      <c r="D99" s="523"/>
      <c r="E99" s="523"/>
    </row>
    <row r="100" spans="1:5" ht="12" customHeight="1">
      <c r="A100" s="541" t="s">
        <v>86</v>
      </c>
      <c r="B100" s="380" t="s">
        <v>441</v>
      </c>
      <c r="C100" s="523"/>
      <c r="D100" s="523"/>
      <c r="E100" s="523"/>
    </row>
    <row r="101" spans="1:5" ht="12" customHeight="1">
      <c r="A101" s="541" t="s">
        <v>87</v>
      </c>
      <c r="B101" s="379" t="s">
        <v>442</v>
      </c>
      <c r="C101" s="523"/>
      <c r="D101" s="523"/>
      <c r="E101" s="523"/>
    </row>
    <row r="102" spans="1:5" ht="12" customHeight="1">
      <c r="A102" s="541" t="s">
        <v>88</v>
      </c>
      <c r="B102" s="379" t="s">
        <v>443</v>
      </c>
      <c r="C102" s="523"/>
      <c r="D102" s="523"/>
      <c r="E102" s="523"/>
    </row>
    <row r="103" spans="1:5" ht="12" customHeight="1">
      <c r="A103" s="541" t="s">
        <v>90</v>
      </c>
      <c r="B103" s="380" t="s">
        <v>444</v>
      </c>
      <c r="C103" s="523"/>
      <c r="D103" s="523"/>
      <c r="E103" s="523"/>
    </row>
    <row r="104" spans="1:5" ht="12" customHeight="1">
      <c r="A104" s="549" t="s">
        <v>137</v>
      </c>
      <c r="B104" s="381" t="s">
        <v>445</v>
      </c>
      <c r="C104" s="523"/>
      <c r="D104" s="523"/>
      <c r="E104" s="523"/>
    </row>
    <row r="105" spans="1:5" ht="12" customHeight="1">
      <c r="A105" s="541" t="s">
        <v>446</v>
      </c>
      <c r="B105" s="381" t="s">
        <v>447</v>
      </c>
      <c r="C105" s="523"/>
      <c r="D105" s="523"/>
      <c r="E105" s="523"/>
    </row>
    <row r="106" spans="1:5" s="331" customFormat="1" ht="12" customHeight="1" thickBot="1">
      <c r="A106" s="550" t="s">
        <v>448</v>
      </c>
      <c r="B106" s="382" t="s">
        <v>449</v>
      </c>
      <c r="C106" s="525"/>
      <c r="D106" s="525"/>
      <c r="E106" s="525"/>
    </row>
    <row r="107" spans="1:5" ht="12" customHeight="1" thickBot="1">
      <c r="A107" s="373" t="s">
        <v>8</v>
      </c>
      <c r="B107" s="371" t="s">
        <v>450</v>
      </c>
      <c r="C107" s="394">
        <v>12367</v>
      </c>
      <c r="D107" s="394">
        <v>33353</v>
      </c>
      <c r="E107" s="394">
        <v>28460</v>
      </c>
    </row>
    <row r="108" spans="1:5" ht="12" customHeight="1">
      <c r="A108" s="540" t="s">
        <v>78</v>
      </c>
      <c r="B108" s="356" t="s">
        <v>158</v>
      </c>
      <c r="C108" s="522">
        <v>8100</v>
      </c>
      <c r="D108" s="522">
        <v>22352</v>
      </c>
      <c r="E108" s="522">
        <v>22258</v>
      </c>
    </row>
    <row r="109" spans="1:5" ht="12" customHeight="1">
      <c r="A109" s="540" t="s">
        <v>79</v>
      </c>
      <c r="B109" s="360" t="s">
        <v>451</v>
      </c>
      <c r="C109" s="522"/>
      <c r="D109" s="522"/>
      <c r="E109" s="522"/>
    </row>
    <row r="110" spans="1:5" ht="12" customHeight="1">
      <c r="A110" s="540" t="s">
        <v>80</v>
      </c>
      <c r="B110" s="360" t="s">
        <v>138</v>
      </c>
      <c r="C110" s="521"/>
      <c r="D110" s="521">
        <v>5721</v>
      </c>
      <c r="E110" s="521">
        <v>5189</v>
      </c>
    </row>
    <row r="111" spans="1:5" ht="12" customHeight="1">
      <c r="A111" s="540" t="s">
        <v>81</v>
      </c>
      <c r="B111" s="360" t="s">
        <v>452</v>
      </c>
      <c r="C111" s="384"/>
      <c r="D111" s="384"/>
      <c r="E111" s="384"/>
    </row>
    <row r="112" spans="1:5" ht="12" customHeight="1">
      <c r="A112" s="540" t="s">
        <v>82</v>
      </c>
      <c r="B112" s="392" t="s">
        <v>161</v>
      </c>
      <c r="C112" s="384">
        <v>4267</v>
      </c>
      <c r="D112" s="384">
        <v>5280</v>
      </c>
      <c r="E112" s="384">
        <v>1013</v>
      </c>
    </row>
    <row r="113" spans="1:5" ht="12" customHeight="1">
      <c r="A113" s="540" t="s">
        <v>89</v>
      </c>
      <c r="B113" s="391" t="s">
        <v>453</v>
      </c>
      <c r="C113" s="384"/>
      <c r="D113" s="384"/>
      <c r="E113" s="384"/>
    </row>
    <row r="114" spans="1:5" ht="12" customHeight="1">
      <c r="A114" s="540" t="s">
        <v>91</v>
      </c>
      <c r="B114" s="407" t="s">
        <v>454</v>
      </c>
      <c r="C114" s="384"/>
      <c r="D114" s="384"/>
      <c r="E114" s="384"/>
    </row>
    <row r="115" spans="1:5" ht="12" customHeight="1">
      <c r="A115" s="540" t="s">
        <v>139</v>
      </c>
      <c r="B115" s="380" t="s">
        <v>441</v>
      </c>
      <c r="C115" s="384"/>
      <c r="D115" s="384"/>
      <c r="E115" s="384"/>
    </row>
    <row r="116" spans="1:5" ht="12" customHeight="1">
      <c r="A116" s="540" t="s">
        <v>140</v>
      </c>
      <c r="B116" s="380" t="s">
        <v>455</v>
      </c>
      <c r="C116" s="384"/>
      <c r="D116" s="384">
        <v>1013</v>
      </c>
      <c r="E116" s="384">
        <v>1013</v>
      </c>
    </row>
    <row r="117" spans="1:5" ht="12" customHeight="1">
      <c r="A117" s="540" t="s">
        <v>141</v>
      </c>
      <c r="B117" s="380" t="s">
        <v>456</v>
      </c>
      <c r="C117" s="384"/>
      <c r="D117" s="384"/>
      <c r="E117" s="384"/>
    </row>
    <row r="118" spans="1:5" ht="12" customHeight="1">
      <c r="A118" s="540" t="s">
        <v>457</v>
      </c>
      <c r="B118" s="380" t="s">
        <v>444</v>
      </c>
      <c r="C118" s="384"/>
      <c r="D118" s="384"/>
      <c r="E118" s="384"/>
    </row>
    <row r="119" spans="1:5" ht="12" customHeight="1">
      <c r="A119" s="540" t="s">
        <v>458</v>
      </c>
      <c r="B119" s="380" t="s">
        <v>459</v>
      </c>
      <c r="C119" s="384"/>
      <c r="D119" s="384"/>
      <c r="E119" s="384"/>
    </row>
    <row r="120" spans="1:5" ht="12" customHeight="1" thickBot="1">
      <c r="A120" s="549" t="s">
        <v>460</v>
      </c>
      <c r="B120" s="380" t="s">
        <v>461</v>
      </c>
      <c r="C120" s="386">
        <v>4267</v>
      </c>
      <c r="D120" s="386">
        <v>4267</v>
      </c>
      <c r="E120" s="386"/>
    </row>
    <row r="121" spans="1:5" ht="12" customHeight="1" thickBot="1">
      <c r="A121" s="373" t="s">
        <v>9</v>
      </c>
      <c r="B121" s="376" t="s">
        <v>462</v>
      </c>
      <c r="C121" s="394">
        <f>+C122+C123</f>
        <v>0</v>
      </c>
      <c r="D121" s="394">
        <f>+D122+D123</f>
        <v>0</v>
      </c>
      <c r="E121" s="394">
        <f>+E122+E123</f>
        <v>0</v>
      </c>
    </row>
    <row r="122" spans="1:5" ht="12" customHeight="1">
      <c r="A122" s="540" t="s">
        <v>61</v>
      </c>
      <c r="B122" s="357" t="s">
        <v>47</v>
      </c>
      <c r="C122" s="522"/>
      <c r="D122" s="522"/>
      <c r="E122" s="522"/>
    </row>
    <row r="123" spans="1:5" ht="12" customHeight="1" thickBot="1">
      <c r="A123" s="542" t="s">
        <v>62</v>
      </c>
      <c r="B123" s="360" t="s">
        <v>48</v>
      </c>
      <c r="C123" s="523"/>
      <c r="D123" s="523"/>
      <c r="E123" s="523"/>
    </row>
    <row r="124" spans="1:5" ht="12" customHeight="1" thickBot="1">
      <c r="A124" s="373" t="s">
        <v>10</v>
      </c>
      <c r="B124" s="376" t="s">
        <v>463</v>
      </c>
      <c r="C124" s="394">
        <f>+C91+C107+C121</f>
        <v>12367</v>
      </c>
      <c r="D124" s="394">
        <f>+D91+D107+D121</f>
        <v>33353</v>
      </c>
      <c r="E124" s="394">
        <f>+E91+E107+E121</f>
        <v>28460</v>
      </c>
    </row>
    <row r="125" spans="1:5" ht="12" customHeight="1" thickBot="1">
      <c r="A125" s="373" t="s">
        <v>11</v>
      </c>
      <c r="B125" s="376" t="s">
        <v>569</v>
      </c>
      <c r="C125" s="394">
        <f>+C126+C127+C128</f>
        <v>0</v>
      </c>
      <c r="D125" s="394">
        <f>+D126+D127+D128</f>
        <v>0</v>
      </c>
      <c r="E125" s="394">
        <f>+E126+E127+E128</f>
        <v>0</v>
      </c>
    </row>
    <row r="126" spans="1:5" ht="12" customHeight="1">
      <c r="A126" s="540" t="s">
        <v>65</v>
      </c>
      <c r="B126" s="357" t="s">
        <v>465</v>
      </c>
      <c r="C126" s="384"/>
      <c r="D126" s="384"/>
      <c r="E126" s="384"/>
    </row>
    <row r="127" spans="1:5" ht="12" customHeight="1">
      <c r="A127" s="540" t="s">
        <v>66</v>
      </c>
      <c r="B127" s="357" t="s">
        <v>466</v>
      </c>
      <c r="C127" s="384"/>
      <c r="D127" s="384"/>
      <c r="E127" s="384"/>
    </row>
    <row r="128" spans="1:5" ht="12" customHeight="1" thickBot="1">
      <c r="A128" s="549" t="s">
        <v>67</v>
      </c>
      <c r="B128" s="355" t="s">
        <v>467</v>
      </c>
      <c r="C128" s="384"/>
      <c r="D128" s="384"/>
      <c r="E128" s="384"/>
    </row>
    <row r="129" spans="1:5" ht="12" customHeight="1" thickBot="1">
      <c r="A129" s="373" t="s">
        <v>12</v>
      </c>
      <c r="B129" s="376" t="s">
        <v>468</v>
      </c>
      <c r="C129" s="394">
        <f>+C130+C131+C132+C133</f>
        <v>0</v>
      </c>
      <c r="D129" s="394">
        <f>+D130+D131+D132+D133</f>
        <v>0</v>
      </c>
      <c r="E129" s="394">
        <f>+E130+E131+E132+E133</f>
        <v>0</v>
      </c>
    </row>
    <row r="130" spans="1:5" ht="12" customHeight="1">
      <c r="A130" s="540" t="s">
        <v>68</v>
      </c>
      <c r="B130" s="357" t="s">
        <v>469</v>
      </c>
      <c r="C130" s="384"/>
      <c r="D130" s="384"/>
      <c r="E130" s="384"/>
    </row>
    <row r="131" spans="1:5" ht="12" customHeight="1">
      <c r="A131" s="540" t="s">
        <v>69</v>
      </c>
      <c r="B131" s="357" t="s">
        <v>470</v>
      </c>
      <c r="C131" s="384"/>
      <c r="D131" s="384"/>
      <c r="E131" s="384"/>
    </row>
    <row r="132" spans="1:5" ht="12" customHeight="1">
      <c r="A132" s="540" t="s">
        <v>365</v>
      </c>
      <c r="B132" s="357" t="s">
        <v>471</v>
      </c>
      <c r="C132" s="384"/>
      <c r="D132" s="384"/>
      <c r="E132" s="384"/>
    </row>
    <row r="133" spans="1:5" s="331" customFormat="1" ht="12" customHeight="1" thickBot="1">
      <c r="A133" s="549" t="s">
        <v>367</v>
      </c>
      <c r="B133" s="355" t="s">
        <v>472</v>
      </c>
      <c r="C133" s="384"/>
      <c r="D133" s="384"/>
      <c r="E133" s="384"/>
    </row>
    <row r="134" spans="1:11" ht="13.5" thickBot="1">
      <c r="A134" s="373" t="s">
        <v>13</v>
      </c>
      <c r="B134" s="376" t="s">
        <v>689</v>
      </c>
      <c r="C134" s="524">
        <f>+C135+C136+C137+C138</f>
        <v>0</v>
      </c>
      <c r="D134" s="524">
        <f>+D135+D136+D137+D138</f>
        <v>0</v>
      </c>
      <c r="E134" s="524">
        <f>+E135+E136+E138+E139+E137</f>
        <v>0</v>
      </c>
      <c r="K134" s="504"/>
    </row>
    <row r="135" spans="1:5" ht="12.75">
      <c r="A135" s="540" t="s">
        <v>70</v>
      </c>
      <c r="B135" s="357" t="s">
        <v>474</v>
      </c>
      <c r="C135" s="384"/>
      <c r="D135" s="384"/>
      <c r="E135" s="384"/>
    </row>
    <row r="136" spans="1:5" ht="12" customHeight="1">
      <c r="A136" s="540" t="s">
        <v>71</v>
      </c>
      <c r="B136" s="357" t="s">
        <v>475</v>
      </c>
      <c r="C136" s="384"/>
      <c r="D136" s="384"/>
      <c r="E136" s="384"/>
    </row>
    <row r="137" spans="1:5" ht="12" customHeight="1">
      <c r="A137" s="540" t="s">
        <v>374</v>
      </c>
      <c r="B137" s="357" t="s">
        <v>688</v>
      </c>
      <c r="C137" s="384"/>
      <c r="D137" s="384"/>
      <c r="E137" s="384"/>
    </row>
    <row r="138" spans="1:5" s="331" customFormat="1" ht="12" customHeight="1" thickBot="1">
      <c r="A138" s="540" t="s">
        <v>376</v>
      </c>
      <c r="B138" s="357" t="s">
        <v>476</v>
      </c>
      <c r="C138" s="384"/>
      <c r="D138" s="384"/>
      <c r="E138" s="384"/>
    </row>
    <row r="139" spans="1:5" s="331" customFormat="1" ht="12" customHeight="1" thickBot="1">
      <c r="A139" s="549" t="s">
        <v>687</v>
      </c>
      <c r="B139" s="355" t="s">
        <v>477</v>
      </c>
      <c r="C139" s="526">
        <f>+C140+C141+C142+C143</f>
        <v>0</v>
      </c>
      <c r="D139" s="526">
        <f>+D140+D141+D142+D143</f>
        <v>0</v>
      </c>
      <c r="E139" s="384"/>
    </row>
    <row r="140" spans="1:5" s="331" customFormat="1" ht="12" customHeight="1" thickBot="1">
      <c r="A140" s="373" t="s">
        <v>14</v>
      </c>
      <c r="B140" s="376" t="s">
        <v>570</v>
      </c>
      <c r="C140" s="384"/>
      <c r="D140" s="384"/>
      <c r="E140" s="526">
        <f>+E141+E142+E143+E144</f>
        <v>0</v>
      </c>
    </row>
    <row r="141" spans="1:5" s="331" customFormat="1" ht="12" customHeight="1">
      <c r="A141" s="540" t="s">
        <v>132</v>
      </c>
      <c r="B141" s="357" t="s">
        <v>479</v>
      </c>
      <c r="C141" s="384"/>
      <c r="D141" s="384"/>
      <c r="E141" s="384"/>
    </row>
    <row r="142" spans="1:5" s="331" customFormat="1" ht="12" customHeight="1">
      <c r="A142" s="540" t="s">
        <v>133</v>
      </c>
      <c r="B142" s="357" t="s">
        <v>480</v>
      </c>
      <c r="C142" s="384"/>
      <c r="D142" s="384"/>
      <c r="E142" s="384"/>
    </row>
    <row r="143" spans="1:5" s="331" customFormat="1" ht="12" customHeight="1" thickBot="1">
      <c r="A143" s="540" t="s">
        <v>160</v>
      </c>
      <c r="B143" s="357" t="s">
        <v>481</v>
      </c>
      <c r="C143" s="384"/>
      <c r="D143" s="384"/>
      <c r="E143" s="384"/>
    </row>
    <row r="144" spans="1:5" ht="12.75" customHeight="1" thickBot="1">
      <c r="A144" s="540" t="s">
        <v>382</v>
      </c>
      <c r="B144" s="357" t="s">
        <v>482</v>
      </c>
      <c r="C144" s="539">
        <f>+C125+C129+C134+C139</f>
        <v>0</v>
      </c>
      <c r="D144" s="539">
        <f>+D125+D129+D134+D139</f>
        <v>0</v>
      </c>
      <c r="E144" s="384"/>
    </row>
    <row r="145" spans="1:5" ht="12" customHeight="1" thickBot="1">
      <c r="A145" s="373" t="s">
        <v>15</v>
      </c>
      <c r="B145" s="376" t="s">
        <v>483</v>
      </c>
      <c r="C145" s="539"/>
      <c r="D145" s="539"/>
      <c r="E145" s="539">
        <f>+E125+E129+E134+E140</f>
        <v>0</v>
      </c>
    </row>
    <row r="146" spans="1:5" ht="15" customHeight="1" thickBot="1">
      <c r="A146" s="551" t="s">
        <v>16</v>
      </c>
      <c r="B146" s="396" t="s">
        <v>484</v>
      </c>
      <c r="C146" s="539">
        <f>+C124+C145</f>
        <v>12367</v>
      </c>
      <c r="D146" s="539">
        <f>+D124+D145</f>
        <v>33353</v>
      </c>
      <c r="E146" s="539">
        <f>+E124+E145</f>
        <v>28460</v>
      </c>
    </row>
    <row r="147" spans="1:5" ht="13.5" thickBot="1">
      <c r="A147" s="40"/>
      <c r="B147" s="41"/>
      <c r="C147" s="42"/>
      <c r="D147" s="42"/>
      <c r="E147" s="42"/>
    </row>
    <row r="148" spans="1:5" ht="15" customHeight="1" thickBot="1">
      <c r="A148" s="517" t="s">
        <v>690</v>
      </c>
      <c r="B148" s="518"/>
      <c r="C148" s="111"/>
      <c r="D148" s="112"/>
      <c r="E148" s="109"/>
    </row>
    <row r="149" spans="1:5" ht="14.25" customHeight="1" thickBot="1">
      <c r="A149" s="517" t="s">
        <v>150</v>
      </c>
      <c r="B149" s="518"/>
      <c r="C149" s="111"/>
      <c r="D149" s="112"/>
      <c r="E149" s="109"/>
    </row>
  </sheetData>
  <sheetProtection/>
  <mergeCells count="5">
    <mergeCell ref="B2:D2"/>
    <mergeCell ref="A90:E90"/>
    <mergeCell ref="A7:E7"/>
    <mergeCell ref="B3:D3"/>
    <mergeCell ref="C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rowBreaks count="1" manualBreakCount="1">
    <brk id="87" min="1" max="11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0"/>
  </sheetPr>
  <dimension ref="A1:K149"/>
  <sheetViews>
    <sheetView view="pageBreakPreview" zoomScaleSheetLayoutView="100" zoomScalePageLayoutView="0" workbookViewId="0" topLeftCell="A1">
      <selection activeCell="D8" sqref="D8"/>
    </sheetView>
  </sheetViews>
  <sheetFormatPr defaultColWidth="9.00390625" defaultRowHeight="12.75"/>
  <cols>
    <col min="1" max="1" width="14.875" style="531" customWidth="1"/>
    <col min="2" max="2" width="65.375" style="532" customWidth="1"/>
    <col min="3" max="5" width="17.00390625" style="533" customWidth="1"/>
    <col min="6" max="16384" width="9.375" style="30" customWidth="1"/>
  </cols>
  <sheetData>
    <row r="1" spans="1:5" s="508" customFormat="1" ht="16.5" customHeight="1" thickBot="1">
      <c r="A1" s="507"/>
      <c r="B1" s="509"/>
      <c r="C1" s="809" t="s">
        <v>896</v>
      </c>
      <c r="D1" s="810"/>
      <c r="E1" s="810"/>
    </row>
    <row r="2" spans="1:5" s="554" customFormat="1" ht="15.75" customHeight="1">
      <c r="A2" s="534" t="s">
        <v>53</v>
      </c>
      <c r="B2" s="806" t="s">
        <v>155</v>
      </c>
      <c r="C2" s="807"/>
      <c r="D2" s="808"/>
      <c r="E2" s="527" t="s">
        <v>41</v>
      </c>
    </row>
    <row r="3" spans="1:5" s="554" customFormat="1" ht="24.75" thickBot="1">
      <c r="A3" s="552" t="s">
        <v>565</v>
      </c>
      <c r="B3" s="803" t="s">
        <v>694</v>
      </c>
      <c r="C3" s="804"/>
      <c r="D3" s="805"/>
      <c r="E3" s="503" t="s">
        <v>51</v>
      </c>
    </row>
    <row r="4" spans="1:5" s="555" customFormat="1" ht="15.75" customHeight="1" thickBot="1">
      <c r="A4" s="510"/>
      <c r="B4" s="510"/>
      <c r="C4" s="511"/>
      <c r="D4" s="511"/>
      <c r="E4" s="511" t="s">
        <v>42</v>
      </c>
    </row>
    <row r="5" spans="1:5" ht="24.75" thickBot="1">
      <c r="A5" s="341" t="s">
        <v>149</v>
      </c>
      <c r="B5" s="342" t="s">
        <v>43</v>
      </c>
      <c r="C5" s="95" t="s">
        <v>181</v>
      </c>
      <c r="D5" s="95" t="s">
        <v>186</v>
      </c>
      <c r="E5" s="512" t="s">
        <v>187</v>
      </c>
    </row>
    <row r="6" spans="1:5" s="556" customFormat="1" ht="12.75" customHeight="1" thickBot="1">
      <c r="A6" s="505" t="s">
        <v>431</v>
      </c>
      <c r="B6" s="506" t="s">
        <v>432</v>
      </c>
      <c r="C6" s="506" t="s">
        <v>433</v>
      </c>
      <c r="D6" s="110" t="s">
        <v>434</v>
      </c>
      <c r="E6" s="108" t="s">
        <v>435</v>
      </c>
    </row>
    <row r="7" spans="1:5" s="556" customFormat="1" ht="15.75" customHeight="1" thickBot="1">
      <c r="A7" s="800" t="s">
        <v>44</v>
      </c>
      <c r="B7" s="801"/>
      <c r="C7" s="801"/>
      <c r="D7" s="801"/>
      <c r="E7" s="802"/>
    </row>
    <row r="8" spans="1:5" s="556" customFormat="1" ht="12" customHeight="1" thickBot="1">
      <c r="A8" s="373" t="s">
        <v>7</v>
      </c>
      <c r="B8" s="369" t="s">
        <v>315</v>
      </c>
      <c r="C8" s="400">
        <f>SUM(C9:C14)</f>
        <v>0</v>
      </c>
      <c r="D8" s="400">
        <f>SUM(D9:D14)</f>
        <v>0</v>
      </c>
      <c r="E8" s="383">
        <f>SUM(E9:E14)</f>
        <v>0</v>
      </c>
    </row>
    <row r="9" spans="1:5" s="530" customFormat="1" ht="12" customHeight="1">
      <c r="A9" s="540" t="s">
        <v>72</v>
      </c>
      <c r="B9" s="411" t="s">
        <v>316</v>
      </c>
      <c r="C9" s="402"/>
      <c r="D9" s="402"/>
      <c r="E9" s="385"/>
    </row>
    <row r="10" spans="1:5" s="557" customFormat="1" ht="12" customHeight="1">
      <c r="A10" s="541" t="s">
        <v>73</v>
      </c>
      <c r="B10" s="412" t="s">
        <v>317</v>
      </c>
      <c r="C10" s="401"/>
      <c r="D10" s="401"/>
      <c r="E10" s="384"/>
    </row>
    <row r="11" spans="1:5" s="557" customFormat="1" ht="12" customHeight="1">
      <c r="A11" s="541" t="s">
        <v>74</v>
      </c>
      <c r="B11" s="412" t="s">
        <v>318</v>
      </c>
      <c r="C11" s="401"/>
      <c r="D11" s="401"/>
      <c r="E11" s="384"/>
    </row>
    <row r="12" spans="1:5" s="557" customFormat="1" ht="12" customHeight="1">
      <c r="A12" s="541" t="s">
        <v>75</v>
      </c>
      <c r="B12" s="412" t="s">
        <v>319</v>
      </c>
      <c r="C12" s="401"/>
      <c r="D12" s="401"/>
      <c r="E12" s="384"/>
    </row>
    <row r="13" spans="1:5" s="557" customFormat="1" ht="12" customHeight="1">
      <c r="A13" s="541" t="s">
        <v>108</v>
      </c>
      <c r="B13" s="412" t="s">
        <v>320</v>
      </c>
      <c r="C13" s="401"/>
      <c r="D13" s="401"/>
      <c r="E13" s="384"/>
    </row>
    <row r="14" spans="1:5" s="530" customFormat="1" ht="12" customHeight="1" thickBot="1">
      <c r="A14" s="542" t="s">
        <v>76</v>
      </c>
      <c r="B14" s="413" t="s">
        <v>321</v>
      </c>
      <c r="C14" s="403"/>
      <c r="D14" s="403"/>
      <c r="E14" s="386"/>
    </row>
    <row r="15" spans="1:5" s="530" customFormat="1" ht="12" customHeight="1" thickBot="1">
      <c r="A15" s="373" t="s">
        <v>8</v>
      </c>
      <c r="B15" s="390" t="s">
        <v>322</v>
      </c>
      <c r="C15" s="400">
        <f>SUM(C16:C20)</f>
        <v>0</v>
      </c>
      <c r="D15" s="400">
        <f>SUM(D16:D20)</f>
        <v>0</v>
      </c>
      <c r="E15" s="383">
        <f>SUM(E16:E20)</f>
        <v>0</v>
      </c>
    </row>
    <row r="16" spans="1:5" s="530" customFormat="1" ht="12" customHeight="1">
      <c r="A16" s="540" t="s">
        <v>78</v>
      </c>
      <c r="B16" s="411" t="s">
        <v>323</v>
      </c>
      <c r="C16" s="402"/>
      <c r="D16" s="402"/>
      <c r="E16" s="385"/>
    </row>
    <row r="17" spans="1:5" s="530" customFormat="1" ht="12" customHeight="1">
      <c r="A17" s="541" t="s">
        <v>79</v>
      </c>
      <c r="B17" s="412" t="s">
        <v>324</v>
      </c>
      <c r="C17" s="401"/>
      <c r="D17" s="401"/>
      <c r="E17" s="384"/>
    </row>
    <row r="18" spans="1:5" s="530" customFormat="1" ht="12" customHeight="1">
      <c r="A18" s="541" t="s">
        <v>80</v>
      </c>
      <c r="B18" s="412" t="s">
        <v>325</v>
      </c>
      <c r="C18" s="401"/>
      <c r="D18" s="401"/>
      <c r="E18" s="384"/>
    </row>
    <row r="19" spans="1:5" s="530" customFormat="1" ht="12" customHeight="1">
      <c r="A19" s="541" t="s">
        <v>81</v>
      </c>
      <c r="B19" s="412" t="s">
        <v>326</v>
      </c>
      <c r="C19" s="401"/>
      <c r="D19" s="401"/>
      <c r="E19" s="384"/>
    </row>
    <row r="20" spans="1:5" s="530" customFormat="1" ht="12" customHeight="1">
      <c r="A20" s="541" t="s">
        <v>82</v>
      </c>
      <c r="B20" s="412" t="s">
        <v>327</v>
      </c>
      <c r="C20" s="401"/>
      <c r="D20" s="401"/>
      <c r="E20" s="384"/>
    </row>
    <row r="21" spans="1:5" s="557" customFormat="1" ht="12" customHeight="1" thickBot="1">
      <c r="A21" s="542" t="s">
        <v>89</v>
      </c>
      <c r="B21" s="413" t="s">
        <v>328</v>
      </c>
      <c r="C21" s="403"/>
      <c r="D21" s="403"/>
      <c r="E21" s="386"/>
    </row>
    <row r="22" spans="1:5" s="557" customFormat="1" ht="12" customHeight="1" thickBot="1">
      <c r="A22" s="373" t="s">
        <v>9</v>
      </c>
      <c r="B22" s="369" t="s">
        <v>329</v>
      </c>
      <c r="C22" s="400">
        <f>SUM(C23:C27)</f>
        <v>0</v>
      </c>
      <c r="D22" s="400">
        <f>SUM(D23:D27)</f>
        <v>0</v>
      </c>
      <c r="E22" s="383">
        <f>SUM(E23:E27)</f>
        <v>0</v>
      </c>
    </row>
    <row r="23" spans="1:5" s="557" customFormat="1" ht="12" customHeight="1">
      <c r="A23" s="540" t="s">
        <v>61</v>
      </c>
      <c r="B23" s="411" t="s">
        <v>330</v>
      </c>
      <c r="C23" s="402"/>
      <c r="D23" s="402"/>
      <c r="E23" s="385"/>
    </row>
    <row r="24" spans="1:5" s="530" customFormat="1" ht="12" customHeight="1">
      <c r="A24" s="541" t="s">
        <v>62</v>
      </c>
      <c r="B24" s="412" t="s">
        <v>331</v>
      </c>
      <c r="C24" s="401"/>
      <c r="D24" s="401"/>
      <c r="E24" s="384"/>
    </row>
    <row r="25" spans="1:5" s="557" customFormat="1" ht="12" customHeight="1">
      <c r="A25" s="541" t="s">
        <v>63</v>
      </c>
      <c r="B25" s="412" t="s">
        <v>332</v>
      </c>
      <c r="C25" s="401"/>
      <c r="D25" s="401"/>
      <c r="E25" s="384"/>
    </row>
    <row r="26" spans="1:5" s="557" customFormat="1" ht="12" customHeight="1">
      <c r="A26" s="541" t="s">
        <v>64</v>
      </c>
      <c r="B26" s="412" t="s">
        <v>333</v>
      </c>
      <c r="C26" s="401"/>
      <c r="D26" s="401"/>
      <c r="E26" s="384"/>
    </row>
    <row r="27" spans="1:5" s="557" customFormat="1" ht="12" customHeight="1">
      <c r="A27" s="541" t="s">
        <v>122</v>
      </c>
      <c r="B27" s="412" t="s">
        <v>334</v>
      </c>
      <c r="C27" s="401"/>
      <c r="D27" s="401"/>
      <c r="E27" s="384"/>
    </row>
    <row r="28" spans="1:5" s="557" customFormat="1" ht="12" customHeight="1" thickBot="1">
      <c r="A28" s="542" t="s">
        <v>123</v>
      </c>
      <c r="B28" s="413" t="s">
        <v>335</v>
      </c>
      <c r="C28" s="403"/>
      <c r="D28" s="403"/>
      <c r="E28" s="386"/>
    </row>
    <row r="29" spans="1:5" s="557" customFormat="1" ht="12" customHeight="1" thickBot="1">
      <c r="A29" s="373" t="s">
        <v>124</v>
      </c>
      <c r="B29" s="369" t="s">
        <v>336</v>
      </c>
      <c r="C29" s="406">
        <f>+C30+C33+C34+C35</f>
        <v>0</v>
      </c>
      <c r="D29" s="406">
        <f>+D30+D33+D34+D35</f>
        <v>0</v>
      </c>
      <c r="E29" s="418">
        <f>+E30+E33+E34+E35</f>
        <v>0</v>
      </c>
    </row>
    <row r="30" spans="1:5" s="557" customFormat="1" ht="12" customHeight="1">
      <c r="A30" s="540" t="s">
        <v>337</v>
      </c>
      <c r="B30" s="411" t="s">
        <v>338</v>
      </c>
      <c r="C30" s="420">
        <f>+C31+C32</f>
        <v>0</v>
      </c>
      <c r="D30" s="420">
        <f>+D31+D32</f>
        <v>0</v>
      </c>
      <c r="E30" s="419">
        <f>+E31+E32</f>
        <v>0</v>
      </c>
    </row>
    <row r="31" spans="1:5" s="557" customFormat="1" ht="12" customHeight="1">
      <c r="A31" s="541" t="s">
        <v>339</v>
      </c>
      <c r="B31" s="412" t="s">
        <v>340</v>
      </c>
      <c r="C31" s="401"/>
      <c r="D31" s="401"/>
      <c r="E31" s="384"/>
    </row>
    <row r="32" spans="1:5" s="557" customFormat="1" ht="12" customHeight="1">
      <c r="A32" s="541" t="s">
        <v>341</v>
      </c>
      <c r="B32" s="412" t="s">
        <v>342</v>
      </c>
      <c r="C32" s="401"/>
      <c r="D32" s="401"/>
      <c r="E32" s="384"/>
    </row>
    <row r="33" spans="1:5" s="557" customFormat="1" ht="12" customHeight="1">
      <c r="A33" s="541" t="s">
        <v>343</v>
      </c>
      <c r="B33" s="412" t="s">
        <v>344</v>
      </c>
      <c r="C33" s="401"/>
      <c r="D33" s="401"/>
      <c r="E33" s="384"/>
    </row>
    <row r="34" spans="1:5" s="557" customFormat="1" ht="12" customHeight="1">
      <c r="A34" s="541" t="s">
        <v>345</v>
      </c>
      <c r="B34" s="412" t="s">
        <v>346</v>
      </c>
      <c r="C34" s="401"/>
      <c r="D34" s="401"/>
      <c r="E34" s="384"/>
    </row>
    <row r="35" spans="1:5" s="557" customFormat="1" ht="12" customHeight="1" thickBot="1">
      <c r="A35" s="542" t="s">
        <v>347</v>
      </c>
      <c r="B35" s="413" t="s">
        <v>348</v>
      </c>
      <c r="C35" s="403"/>
      <c r="D35" s="403"/>
      <c r="E35" s="386"/>
    </row>
    <row r="36" spans="1:5" s="557" customFormat="1" ht="12" customHeight="1" thickBot="1">
      <c r="A36" s="373" t="s">
        <v>11</v>
      </c>
      <c r="B36" s="369" t="s">
        <v>349</v>
      </c>
      <c r="C36" s="400">
        <f>SUM(C37:C46)</f>
        <v>0</v>
      </c>
      <c r="D36" s="400">
        <f>SUM(D37:D46)</f>
        <v>0</v>
      </c>
      <c r="E36" s="383">
        <f>SUM(E37:E46)</f>
        <v>0</v>
      </c>
    </row>
    <row r="37" spans="1:5" s="557" customFormat="1" ht="12" customHeight="1">
      <c r="A37" s="540" t="s">
        <v>65</v>
      </c>
      <c r="B37" s="411" t="s">
        <v>350</v>
      </c>
      <c r="C37" s="402"/>
      <c r="D37" s="402"/>
      <c r="E37" s="385"/>
    </row>
    <row r="38" spans="1:5" s="557" customFormat="1" ht="12" customHeight="1">
      <c r="A38" s="541" t="s">
        <v>66</v>
      </c>
      <c r="B38" s="412" t="s">
        <v>351</v>
      </c>
      <c r="C38" s="401"/>
      <c r="D38" s="401"/>
      <c r="E38" s="384"/>
    </row>
    <row r="39" spans="1:5" s="557" customFormat="1" ht="12" customHeight="1">
      <c r="A39" s="541" t="s">
        <v>67</v>
      </c>
      <c r="B39" s="412" t="s">
        <v>352</v>
      </c>
      <c r="C39" s="401"/>
      <c r="D39" s="401"/>
      <c r="E39" s="384"/>
    </row>
    <row r="40" spans="1:5" s="557" customFormat="1" ht="12" customHeight="1">
      <c r="A40" s="541" t="s">
        <v>126</v>
      </c>
      <c r="B40" s="412" t="s">
        <v>353</v>
      </c>
      <c r="C40" s="401"/>
      <c r="D40" s="401"/>
      <c r="E40" s="384"/>
    </row>
    <row r="41" spans="1:5" s="557" customFormat="1" ht="12" customHeight="1">
      <c r="A41" s="541" t="s">
        <v>127</v>
      </c>
      <c r="B41" s="412" t="s">
        <v>354</v>
      </c>
      <c r="C41" s="401"/>
      <c r="D41" s="401"/>
      <c r="E41" s="384"/>
    </row>
    <row r="42" spans="1:5" s="557" customFormat="1" ht="12" customHeight="1">
      <c r="A42" s="541" t="s">
        <v>128</v>
      </c>
      <c r="B42" s="412" t="s">
        <v>355</v>
      </c>
      <c r="C42" s="401"/>
      <c r="D42" s="401"/>
      <c r="E42" s="384"/>
    </row>
    <row r="43" spans="1:5" s="557" customFormat="1" ht="12" customHeight="1">
      <c r="A43" s="541" t="s">
        <v>129</v>
      </c>
      <c r="B43" s="412" t="s">
        <v>356</v>
      </c>
      <c r="C43" s="401"/>
      <c r="D43" s="401"/>
      <c r="E43" s="384"/>
    </row>
    <row r="44" spans="1:5" s="557" customFormat="1" ht="12" customHeight="1">
      <c r="A44" s="541" t="s">
        <v>130</v>
      </c>
      <c r="B44" s="412" t="s">
        <v>357</v>
      </c>
      <c r="C44" s="401"/>
      <c r="D44" s="401"/>
      <c r="E44" s="384"/>
    </row>
    <row r="45" spans="1:5" s="557" customFormat="1" ht="12" customHeight="1">
      <c r="A45" s="541" t="s">
        <v>358</v>
      </c>
      <c r="B45" s="412" t="s">
        <v>359</v>
      </c>
      <c r="C45" s="404"/>
      <c r="D45" s="404"/>
      <c r="E45" s="387"/>
    </row>
    <row r="46" spans="1:5" s="530" customFormat="1" ht="12" customHeight="1" thickBot="1">
      <c r="A46" s="542" t="s">
        <v>360</v>
      </c>
      <c r="B46" s="413" t="s">
        <v>361</v>
      </c>
      <c r="C46" s="405"/>
      <c r="D46" s="405"/>
      <c r="E46" s="388"/>
    </row>
    <row r="47" spans="1:5" s="557" customFormat="1" ht="12" customHeight="1" thickBot="1">
      <c r="A47" s="373" t="s">
        <v>12</v>
      </c>
      <c r="B47" s="369" t="s">
        <v>362</v>
      </c>
      <c r="C47" s="400">
        <f>SUM(C48:C52)</f>
        <v>0</v>
      </c>
      <c r="D47" s="400">
        <f>SUM(D48:D52)</f>
        <v>0</v>
      </c>
      <c r="E47" s="383">
        <f>SUM(E48:E52)</f>
        <v>0</v>
      </c>
    </row>
    <row r="48" spans="1:5" s="557" customFormat="1" ht="12" customHeight="1">
      <c r="A48" s="540" t="s">
        <v>68</v>
      </c>
      <c r="B48" s="411" t="s">
        <v>363</v>
      </c>
      <c r="C48" s="422"/>
      <c r="D48" s="422"/>
      <c r="E48" s="389"/>
    </row>
    <row r="49" spans="1:5" s="557" customFormat="1" ht="12" customHeight="1">
      <c r="A49" s="541" t="s">
        <v>69</v>
      </c>
      <c r="B49" s="412" t="s">
        <v>364</v>
      </c>
      <c r="C49" s="404"/>
      <c r="D49" s="404"/>
      <c r="E49" s="387"/>
    </row>
    <row r="50" spans="1:5" s="557" customFormat="1" ht="12" customHeight="1">
      <c r="A50" s="541" t="s">
        <v>365</v>
      </c>
      <c r="B50" s="412" t="s">
        <v>366</v>
      </c>
      <c r="C50" s="404"/>
      <c r="D50" s="404"/>
      <c r="E50" s="387"/>
    </row>
    <row r="51" spans="1:5" s="557" customFormat="1" ht="12" customHeight="1">
      <c r="A51" s="541" t="s">
        <v>367</v>
      </c>
      <c r="B51" s="412" t="s">
        <v>368</v>
      </c>
      <c r="C51" s="404"/>
      <c r="D51" s="404"/>
      <c r="E51" s="387"/>
    </row>
    <row r="52" spans="1:5" s="557" customFormat="1" ht="12" customHeight="1" thickBot="1">
      <c r="A52" s="542" t="s">
        <v>369</v>
      </c>
      <c r="B52" s="413" t="s">
        <v>370</v>
      </c>
      <c r="C52" s="405"/>
      <c r="D52" s="405"/>
      <c r="E52" s="388"/>
    </row>
    <row r="53" spans="1:5" s="557" customFormat="1" ht="12" customHeight="1" thickBot="1">
      <c r="A53" s="373" t="s">
        <v>131</v>
      </c>
      <c r="B53" s="369" t="s">
        <v>371</v>
      </c>
      <c r="C53" s="400">
        <f>SUM(C54:C56)</f>
        <v>0</v>
      </c>
      <c r="D53" s="400">
        <f>SUM(D54:D56)</f>
        <v>0</v>
      </c>
      <c r="E53" s="383">
        <f>SUM(E54:E56)</f>
        <v>0</v>
      </c>
    </row>
    <row r="54" spans="1:5" s="530" customFormat="1" ht="12" customHeight="1">
      <c r="A54" s="540" t="s">
        <v>70</v>
      </c>
      <c r="B54" s="411" t="s">
        <v>372</v>
      </c>
      <c r="C54" s="402"/>
      <c r="D54" s="402"/>
      <c r="E54" s="385"/>
    </row>
    <row r="55" spans="1:5" s="530" customFormat="1" ht="12" customHeight="1">
      <c r="A55" s="541" t="s">
        <v>71</v>
      </c>
      <c r="B55" s="412" t="s">
        <v>373</v>
      </c>
      <c r="C55" s="401"/>
      <c r="D55" s="401"/>
      <c r="E55" s="384"/>
    </row>
    <row r="56" spans="1:5" s="530" customFormat="1" ht="12" customHeight="1">
      <c r="A56" s="541" t="s">
        <v>374</v>
      </c>
      <c r="B56" s="412" t="s">
        <v>375</v>
      </c>
      <c r="C56" s="401"/>
      <c r="D56" s="401"/>
      <c r="E56" s="384"/>
    </row>
    <row r="57" spans="1:5" s="530" customFormat="1" ht="12" customHeight="1" thickBot="1">
      <c r="A57" s="542" t="s">
        <v>376</v>
      </c>
      <c r="B57" s="413" t="s">
        <v>377</v>
      </c>
      <c r="C57" s="403"/>
      <c r="D57" s="403"/>
      <c r="E57" s="386"/>
    </row>
    <row r="58" spans="1:5" s="557" customFormat="1" ht="12" customHeight="1" thickBot="1">
      <c r="A58" s="373" t="s">
        <v>14</v>
      </c>
      <c r="B58" s="390" t="s">
        <v>378</v>
      </c>
      <c r="C58" s="400">
        <f>SUM(C59:C61)</f>
        <v>0</v>
      </c>
      <c r="D58" s="400">
        <f>SUM(D59:D61)</f>
        <v>0</v>
      </c>
      <c r="E58" s="383">
        <f>SUM(E59:E61)</f>
        <v>0</v>
      </c>
    </row>
    <row r="59" spans="1:5" s="557" customFormat="1" ht="12" customHeight="1">
      <c r="A59" s="540" t="s">
        <v>132</v>
      </c>
      <c r="B59" s="411" t="s">
        <v>379</v>
      </c>
      <c r="C59" s="404"/>
      <c r="D59" s="404"/>
      <c r="E59" s="387"/>
    </row>
    <row r="60" spans="1:5" s="557" customFormat="1" ht="12" customHeight="1">
      <c r="A60" s="541" t="s">
        <v>133</v>
      </c>
      <c r="B60" s="412" t="s">
        <v>568</v>
      </c>
      <c r="C60" s="404"/>
      <c r="D60" s="404"/>
      <c r="E60" s="387"/>
    </row>
    <row r="61" spans="1:5" s="557" customFormat="1" ht="12" customHeight="1">
      <c r="A61" s="541" t="s">
        <v>160</v>
      </c>
      <c r="B61" s="412" t="s">
        <v>381</v>
      </c>
      <c r="C61" s="404"/>
      <c r="D61" s="404"/>
      <c r="E61" s="387"/>
    </row>
    <row r="62" spans="1:5" s="557" customFormat="1" ht="12" customHeight="1" thickBot="1">
      <c r="A62" s="542" t="s">
        <v>382</v>
      </c>
      <c r="B62" s="413" t="s">
        <v>383</v>
      </c>
      <c r="C62" s="404"/>
      <c r="D62" s="404"/>
      <c r="E62" s="387"/>
    </row>
    <row r="63" spans="1:5" s="557" customFormat="1" ht="12" customHeight="1" thickBot="1">
      <c r="A63" s="373" t="s">
        <v>15</v>
      </c>
      <c r="B63" s="369" t="s">
        <v>384</v>
      </c>
      <c r="C63" s="406">
        <f>+C8+C15+C22+C29+C36+C47+C53+C58</f>
        <v>0</v>
      </c>
      <c r="D63" s="406">
        <f>+D8+D15+D22+D29+D36+D47+D53+D58</f>
        <v>0</v>
      </c>
      <c r="E63" s="418">
        <f>+E8+E15+E22+E29+E36+E47+E53+E58</f>
        <v>0</v>
      </c>
    </row>
    <row r="64" spans="1:5" s="557" customFormat="1" ht="12" customHeight="1" thickBot="1">
      <c r="A64" s="543" t="s">
        <v>566</v>
      </c>
      <c r="B64" s="390" t="s">
        <v>386</v>
      </c>
      <c r="C64" s="400">
        <f>SUM(C65:C67)</f>
        <v>0</v>
      </c>
      <c r="D64" s="400">
        <f>SUM(D65:D67)</f>
        <v>0</v>
      </c>
      <c r="E64" s="383">
        <f>SUM(E65:E67)</f>
        <v>0</v>
      </c>
    </row>
    <row r="65" spans="1:5" s="557" customFormat="1" ht="12" customHeight="1">
      <c r="A65" s="540" t="s">
        <v>387</v>
      </c>
      <c r="B65" s="411" t="s">
        <v>388</v>
      </c>
      <c r="C65" s="404"/>
      <c r="D65" s="404"/>
      <c r="E65" s="387"/>
    </row>
    <row r="66" spans="1:5" s="557" customFormat="1" ht="12" customHeight="1">
      <c r="A66" s="541" t="s">
        <v>389</v>
      </c>
      <c r="B66" s="412" t="s">
        <v>390</v>
      </c>
      <c r="C66" s="404"/>
      <c r="D66" s="404"/>
      <c r="E66" s="387"/>
    </row>
    <row r="67" spans="1:5" s="557" customFormat="1" ht="12" customHeight="1" thickBot="1">
      <c r="A67" s="542" t="s">
        <v>391</v>
      </c>
      <c r="B67" s="536" t="s">
        <v>392</v>
      </c>
      <c r="C67" s="404"/>
      <c r="D67" s="404"/>
      <c r="E67" s="387"/>
    </row>
    <row r="68" spans="1:5" s="557" customFormat="1" ht="12" customHeight="1" thickBot="1">
      <c r="A68" s="543" t="s">
        <v>393</v>
      </c>
      <c r="B68" s="390" t="s">
        <v>394</v>
      </c>
      <c r="C68" s="400">
        <f>SUM(C69:C72)</f>
        <v>0</v>
      </c>
      <c r="D68" s="400">
        <f>SUM(D69:D72)</f>
        <v>0</v>
      </c>
      <c r="E68" s="383">
        <f>SUM(E69:E72)</f>
        <v>0</v>
      </c>
    </row>
    <row r="69" spans="1:5" s="557" customFormat="1" ht="12" customHeight="1">
      <c r="A69" s="540" t="s">
        <v>109</v>
      </c>
      <c r="B69" s="411" t="s">
        <v>395</v>
      </c>
      <c r="C69" s="404"/>
      <c r="D69" s="404"/>
      <c r="E69" s="387"/>
    </row>
    <row r="70" spans="1:5" s="557" customFormat="1" ht="12" customHeight="1">
      <c r="A70" s="541" t="s">
        <v>110</v>
      </c>
      <c r="B70" s="412" t="s">
        <v>396</v>
      </c>
      <c r="C70" s="404"/>
      <c r="D70" s="404"/>
      <c r="E70" s="387"/>
    </row>
    <row r="71" spans="1:5" s="557" customFormat="1" ht="12" customHeight="1">
      <c r="A71" s="541" t="s">
        <v>397</v>
      </c>
      <c r="B71" s="412" t="s">
        <v>398</v>
      </c>
      <c r="C71" s="404"/>
      <c r="D71" s="404"/>
      <c r="E71" s="387"/>
    </row>
    <row r="72" spans="1:5" s="557" customFormat="1" ht="12" customHeight="1" thickBot="1">
      <c r="A72" s="542" t="s">
        <v>399</v>
      </c>
      <c r="B72" s="413" t="s">
        <v>400</v>
      </c>
      <c r="C72" s="404"/>
      <c r="D72" s="404"/>
      <c r="E72" s="387"/>
    </row>
    <row r="73" spans="1:5" s="557" customFormat="1" ht="12" customHeight="1" thickBot="1">
      <c r="A73" s="543" t="s">
        <v>401</v>
      </c>
      <c r="B73" s="390" t="s">
        <v>402</v>
      </c>
      <c r="C73" s="400">
        <f>SUM(C74:C75)</f>
        <v>0</v>
      </c>
      <c r="D73" s="400">
        <f>SUM(D74:D75)</f>
        <v>0</v>
      </c>
      <c r="E73" s="383">
        <f>SUM(E74:E75)</f>
        <v>0</v>
      </c>
    </row>
    <row r="74" spans="1:5" s="557" customFormat="1" ht="12" customHeight="1">
      <c r="A74" s="540" t="s">
        <v>403</v>
      </c>
      <c r="B74" s="411" t="s">
        <v>404</v>
      </c>
      <c r="C74" s="404"/>
      <c r="D74" s="404"/>
      <c r="E74" s="387"/>
    </row>
    <row r="75" spans="1:5" s="557" customFormat="1" ht="12" customHeight="1" thickBot="1">
      <c r="A75" s="542" t="s">
        <v>405</v>
      </c>
      <c r="B75" s="413" t="s">
        <v>406</v>
      </c>
      <c r="C75" s="404"/>
      <c r="D75" s="404"/>
      <c r="E75" s="387"/>
    </row>
    <row r="76" spans="1:5" s="557" customFormat="1" ht="12" customHeight="1" thickBot="1">
      <c r="A76" s="543" t="s">
        <v>407</v>
      </c>
      <c r="B76" s="390" t="s">
        <v>408</v>
      </c>
      <c r="C76" s="400">
        <f>SUM(C77:C79)</f>
        <v>0</v>
      </c>
      <c r="D76" s="400">
        <f>SUM(D77:D79)</f>
        <v>0</v>
      </c>
      <c r="E76" s="383">
        <f>SUM(E77:E79)</f>
        <v>0</v>
      </c>
    </row>
    <row r="77" spans="1:5" s="557" customFormat="1" ht="12" customHeight="1">
      <c r="A77" s="540" t="s">
        <v>409</v>
      </c>
      <c r="B77" s="411" t="s">
        <v>410</v>
      </c>
      <c r="C77" s="404"/>
      <c r="D77" s="404"/>
      <c r="E77" s="387"/>
    </row>
    <row r="78" spans="1:5" s="557" customFormat="1" ht="12" customHeight="1">
      <c r="A78" s="541" t="s">
        <v>411</v>
      </c>
      <c r="B78" s="412" t="s">
        <v>412</v>
      </c>
      <c r="C78" s="404"/>
      <c r="D78" s="404"/>
      <c r="E78" s="387"/>
    </row>
    <row r="79" spans="1:5" s="557" customFormat="1" ht="12" customHeight="1" thickBot="1">
      <c r="A79" s="542" t="s">
        <v>413</v>
      </c>
      <c r="B79" s="413" t="s">
        <v>414</v>
      </c>
      <c r="C79" s="404"/>
      <c r="D79" s="404"/>
      <c r="E79" s="387"/>
    </row>
    <row r="80" spans="1:5" s="557" customFormat="1" ht="12" customHeight="1" thickBot="1">
      <c r="A80" s="543" t="s">
        <v>415</v>
      </c>
      <c r="B80" s="390" t="s">
        <v>416</v>
      </c>
      <c r="C80" s="400">
        <f>SUM(C81:C84)</f>
        <v>0</v>
      </c>
      <c r="D80" s="400">
        <f>SUM(D81:D84)</f>
        <v>0</v>
      </c>
      <c r="E80" s="383">
        <f>SUM(E81:E84)</f>
        <v>0</v>
      </c>
    </row>
    <row r="81" spans="1:5" s="557" customFormat="1" ht="12" customHeight="1">
      <c r="A81" s="544" t="s">
        <v>417</v>
      </c>
      <c r="B81" s="411" t="s">
        <v>418</v>
      </c>
      <c r="C81" s="404"/>
      <c r="D81" s="404"/>
      <c r="E81" s="387"/>
    </row>
    <row r="82" spans="1:5" s="557" customFormat="1" ht="12" customHeight="1">
      <c r="A82" s="545" t="s">
        <v>419</v>
      </c>
      <c r="B82" s="412" t="s">
        <v>420</v>
      </c>
      <c r="C82" s="404"/>
      <c r="D82" s="404"/>
      <c r="E82" s="387"/>
    </row>
    <row r="83" spans="1:5" s="557" customFormat="1" ht="12" customHeight="1">
      <c r="A83" s="545" t="s">
        <v>421</v>
      </c>
      <c r="B83" s="412" t="s">
        <v>422</v>
      </c>
      <c r="C83" s="404"/>
      <c r="D83" s="404"/>
      <c r="E83" s="387"/>
    </row>
    <row r="84" spans="1:5" s="557" customFormat="1" ht="12" customHeight="1" thickBot="1">
      <c r="A84" s="546" t="s">
        <v>423</v>
      </c>
      <c r="B84" s="413" t="s">
        <v>424</v>
      </c>
      <c r="C84" s="404"/>
      <c r="D84" s="404"/>
      <c r="E84" s="387"/>
    </row>
    <row r="85" spans="1:5" s="557" customFormat="1" ht="12" customHeight="1" thickBot="1">
      <c r="A85" s="543" t="s">
        <v>425</v>
      </c>
      <c r="B85" s="390" t="s">
        <v>426</v>
      </c>
      <c r="C85" s="426"/>
      <c r="D85" s="426"/>
      <c r="E85" s="427"/>
    </row>
    <row r="86" spans="1:5" s="557" customFormat="1" ht="12" customHeight="1" thickBot="1">
      <c r="A86" s="543" t="s">
        <v>427</v>
      </c>
      <c r="B86" s="537" t="s">
        <v>428</v>
      </c>
      <c r="C86" s="406">
        <f>+C64+C68+C73+C76+C80+C85</f>
        <v>0</v>
      </c>
      <c r="D86" s="406">
        <f>+D64+D68+D73+D76+D80+D85</f>
        <v>0</v>
      </c>
      <c r="E86" s="418">
        <f>+E64+E68+E73+E76+E80+E85</f>
        <v>0</v>
      </c>
    </row>
    <row r="87" spans="1:5" s="557" customFormat="1" ht="12" customHeight="1" thickBot="1">
      <c r="A87" s="547" t="s">
        <v>429</v>
      </c>
      <c r="B87" s="538" t="s">
        <v>567</v>
      </c>
      <c r="C87" s="406">
        <f>+C63+C86</f>
        <v>0</v>
      </c>
      <c r="D87" s="406">
        <f>+D63+D86</f>
        <v>0</v>
      </c>
      <c r="E87" s="418">
        <f>+E63+E86</f>
        <v>0</v>
      </c>
    </row>
    <row r="88" spans="1:5" s="557" customFormat="1" ht="15" customHeight="1">
      <c r="A88" s="513"/>
      <c r="B88" s="514"/>
      <c r="C88" s="528"/>
      <c r="D88" s="528"/>
      <c r="E88" s="528"/>
    </row>
    <row r="89" spans="1:5" ht="13.5" thickBot="1">
      <c r="A89" s="515"/>
      <c r="B89" s="516"/>
      <c r="C89" s="529"/>
      <c r="D89" s="529"/>
      <c r="E89" s="529"/>
    </row>
    <row r="90" spans="1:5" s="556" customFormat="1" ht="16.5" customHeight="1" thickBot="1">
      <c r="A90" s="800" t="s">
        <v>45</v>
      </c>
      <c r="B90" s="801"/>
      <c r="C90" s="801"/>
      <c r="D90" s="801"/>
      <c r="E90" s="802"/>
    </row>
    <row r="91" spans="1:5" s="331" customFormat="1" ht="12" customHeight="1" thickBot="1">
      <c r="A91" s="535" t="s">
        <v>7</v>
      </c>
      <c r="B91" s="372" t="s">
        <v>437</v>
      </c>
      <c r="C91" s="399">
        <f>SUM(C92:C96)</f>
        <v>0</v>
      </c>
      <c r="D91" s="399">
        <f>SUM(D92:D96)</f>
        <v>0</v>
      </c>
      <c r="E91" s="354">
        <f>SUM(E92:E96)</f>
        <v>0</v>
      </c>
    </row>
    <row r="92" spans="1:5" ht="12" customHeight="1">
      <c r="A92" s="548" t="s">
        <v>72</v>
      </c>
      <c r="B92" s="358" t="s">
        <v>37</v>
      </c>
      <c r="C92" s="96"/>
      <c r="D92" s="96"/>
      <c r="E92" s="353"/>
    </row>
    <row r="93" spans="1:5" ht="12" customHeight="1">
      <c r="A93" s="541" t="s">
        <v>73</v>
      </c>
      <c r="B93" s="356" t="s">
        <v>134</v>
      </c>
      <c r="C93" s="401"/>
      <c r="D93" s="401"/>
      <c r="E93" s="384"/>
    </row>
    <row r="94" spans="1:5" ht="12" customHeight="1">
      <c r="A94" s="541" t="s">
        <v>74</v>
      </c>
      <c r="B94" s="356" t="s">
        <v>101</v>
      </c>
      <c r="C94" s="403"/>
      <c r="D94" s="403"/>
      <c r="E94" s="386"/>
    </row>
    <row r="95" spans="1:5" ht="12" customHeight="1">
      <c r="A95" s="541" t="s">
        <v>75</v>
      </c>
      <c r="B95" s="359" t="s">
        <v>135</v>
      </c>
      <c r="C95" s="403"/>
      <c r="D95" s="403"/>
      <c r="E95" s="386"/>
    </row>
    <row r="96" spans="1:5" ht="12" customHeight="1">
      <c r="A96" s="541" t="s">
        <v>84</v>
      </c>
      <c r="B96" s="367" t="s">
        <v>136</v>
      </c>
      <c r="C96" s="403"/>
      <c r="D96" s="403"/>
      <c r="E96" s="386"/>
    </row>
    <row r="97" spans="1:5" ht="12" customHeight="1">
      <c r="A97" s="541" t="s">
        <v>76</v>
      </c>
      <c r="B97" s="356" t="s">
        <v>438</v>
      </c>
      <c r="C97" s="403"/>
      <c r="D97" s="403"/>
      <c r="E97" s="386"/>
    </row>
    <row r="98" spans="1:5" ht="12" customHeight="1">
      <c r="A98" s="541" t="s">
        <v>77</v>
      </c>
      <c r="B98" s="379" t="s">
        <v>439</v>
      </c>
      <c r="C98" s="403"/>
      <c r="D98" s="403"/>
      <c r="E98" s="386"/>
    </row>
    <row r="99" spans="1:5" ht="12" customHeight="1">
      <c r="A99" s="541" t="s">
        <v>85</v>
      </c>
      <c r="B99" s="380" t="s">
        <v>440</v>
      </c>
      <c r="C99" s="403"/>
      <c r="D99" s="403"/>
      <c r="E99" s="386"/>
    </row>
    <row r="100" spans="1:5" ht="12" customHeight="1">
      <c r="A100" s="541" t="s">
        <v>86</v>
      </c>
      <c r="B100" s="380" t="s">
        <v>441</v>
      </c>
      <c r="C100" s="403"/>
      <c r="D100" s="403"/>
      <c r="E100" s="386"/>
    </row>
    <row r="101" spans="1:5" ht="12" customHeight="1">
      <c r="A101" s="541" t="s">
        <v>87</v>
      </c>
      <c r="B101" s="379" t="s">
        <v>442</v>
      </c>
      <c r="C101" s="403"/>
      <c r="D101" s="403"/>
      <c r="E101" s="386"/>
    </row>
    <row r="102" spans="1:5" ht="12" customHeight="1">
      <c r="A102" s="541" t="s">
        <v>88</v>
      </c>
      <c r="B102" s="379" t="s">
        <v>443</v>
      </c>
      <c r="C102" s="403"/>
      <c r="D102" s="403"/>
      <c r="E102" s="386"/>
    </row>
    <row r="103" spans="1:5" ht="12" customHeight="1">
      <c r="A103" s="541" t="s">
        <v>90</v>
      </c>
      <c r="B103" s="380" t="s">
        <v>444</v>
      </c>
      <c r="C103" s="403"/>
      <c r="D103" s="403"/>
      <c r="E103" s="386"/>
    </row>
    <row r="104" spans="1:5" ht="12" customHeight="1">
      <c r="A104" s="549" t="s">
        <v>137</v>
      </c>
      <c r="B104" s="381" t="s">
        <v>445</v>
      </c>
      <c r="C104" s="403"/>
      <c r="D104" s="403"/>
      <c r="E104" s="386"/>
    </row>
    <row r="105" spans="1:5" ht="12" customHeight="1">
      <c r="A105" s="541" t="s">
        <v>446</v>
      </c>
      <c r="B105" s="381" t="s">
        <v>447</v>
      </c>
      <c r="C105" s="403"/>
      <c r="D105" s="403"/>
      <c r="E105" s="386"/>
    </row>
    <row r="106" spans="1:5" s="331" customFormat="1" ht="12" customHeight="1" thickBot="1">
      <c r="A106" s="550" t="s">
        <v>448</v>
      </c>
      <c r="B106" s="382" t="s">
        <v>449</v>
      </c>
      <c r="C106" s="97"/>
      <c r="D106" s="97"/>
      <c r="E106" s="347"/>
    </row>
    <row r="107" spans="1:5" ht="12" customHeight="1" thickBot="1">
      <c r="A107" s="373" t="s">
        <v>8</v>
      </c>
      <c r="B107" s="371" t="s">
        <v>450</v>
      </c>
      <c r="C107" s="400">
        <f>+C108+C110+C112</f>
        <v>0</v>
      </c>
      <c r="D107" s="400">
        <f>+D108+D110+D112</f>
        <v>0</v>
      </c>
      <c r="E107" s="383">
        <f>+E108+E110+E112</f>
        <v>0</v>
      </c>
    </row>
    <row r="108" spans="1:5" ht="12" customHeight="1">
      <c r="A108" s="540" t="s">
        <v>78</v>
      </c>
      <c r="B108" s="356" t="s">
        <v>158</v>
      </c>
      <c r="C108" s="402"/>
      <c r="D108" s="402"/>
      <c r="E108" s="385"/>
    </row>
    <row r="109" spans="1:5" ht="12" customHeight="1">
      <c r="A109" s="540" t="s">
        <v>79</v>
      </c>
      <c r="B109" s="360" t="s">
        <v>451</v>
      </c>
      <c r="C109" s="402"/>
      <c r="D109" s="402"/>
      <c r="E109" s="385"/>
    </row>
    <row r="110" spans="1:5" ht="12" customHeight="1">
      <c r="A110" s="540" t="s">
        <v>80</v>
      </c>
      <c r="B110" s="360" t="s">
        <v>138</v>
      </c>
      <c r="C110" s="401"/>
      <c r="D110" s="401"/>
      <c r="E110" s="384"/>
    </row>
    <row r="111" spans="1:5" ht="12" customHeight="1">
      <c r="A111" s="540" t="s">
        <v>81</v>
      </c>
      <c r="B111" s="360" t="s">
        <v>452</v>
      </c>
      <c r="C111" s="401"/>
      <c r="D111" s="401"/>
      <c r="E111" s="384"/>
    </row>
    <row r="112" spans="1:5" ht="12" customHeight="1">
      <c r="A112" s="540" t="s">
        <v>82</v>
      </c>
      <c r="B112" s="392" t="s">
        <v>161</v>
      </c>
      <c r="C112" s="401"/>
      <c r="D112" s="401"/>
      <c r="E112" s="384"/>
    </row>
    <row r="113" spans="1:5" ht="12" customHeight="1">
      <c r="A113" s="540" t="s">
        <v>89</v>
      </c>
      <c r="B113" s="391" t="s">
        <v>453</v>
      </c>
      <c r="C113" s="401"/>
      <c r="D113" s="401"/>
      <c r="E113" s="384"/>
    </row>
    <row r="114" spans="1:5" ht="12" customHeight="1">
      <c r="A114" s="540" t="s">
        <v>91</v>
      </c>
      <c r="B114" s="407" t="s">
        <v>454</v>
      </c>
      <c r="C114" s="401"/>
      <c r="D114" s="401"/>
      <c r="E114" s="384"/>
    </row>
    <row r="115" spans="1:5" ht="12" customHeight="1">
      <c r="A115" s="540" t="s">
        <v>139</v>
      </c>
      <c r="B115" s="380" t="s">
        <v>441</v>
      </c>
      <c r="C115" s="401"/>
      <c r="D115" s="401"/>
      <c r="E115" s="384"/>
    </row>
    <row r="116" spans="1:5" ht="12" customHeight="1">
      <c r="A116" s="540" t="s">
        <v>140</v>
      </c>
      <c r="B116" s="380" t="s">
        <v>455</v>
      </c>
      <c r="C116" s="401"/>
      <c r="D116" s="401"/>
      <c r="E116" s="384"/>
    </row>
    <row r="117" spans="1:5" ht="12" customHeight="1">
      <c r="A117" s="540" t="s">
        <v>141</v>
      </c>
      <c r="B117" s="380" t="s">
        <v>456</v>
      </c>
      <c r="C117" s="401"/>
      <c r="D117" s="401"/>
      <c r="E117" s="384"/>
    </row>
    <row r="118" spans="1:5" ht="12" customHeight="1">
      <c r="A118" s="540" t="s">
        <v>457</v>
      </c>
      <c r="B118" s="380" t="s">
        <v>444</v>
      </c>
      <c r="C118" s="401"/>
      <c r="D118" s="401"/>
      <c r="E118" s="384"/>
    </row>
    <row r="119" spans="1:5" ht="12" customHeight="1">
      <c r="A119" s="540" t="s">
        <v>458</v>
      </c>
      <c r="B119" s="380" t="s">
        <v>459</v>
      </c>
      <c r="C119" s="401"/>
      <c r="D119" s="401"/>
      <c r="E119" s="384"/>
    </row>
    <row r="120" spans="1:5" ht="12" customHeight="1" thickBot="1">
      <c r="A120" s="549" t="s">
        <v>460</v>
      </c>
      <c r="B120" s="380" t="s">
        <v>461</v>
      </c>
      <c r="C120" s="403"/>
      <c r="D120" s="403"/>
      <c r="E120" s="386"/>
    </row>
    <row r="121" spans="1:5" ht="12" customHeight="1" thickBot="1">
      <c r="A121" s="373" t="s">
        <v>9</v>
      </c>
      <c r="B121" s="376" t="s">
        <v>462</v>
      </c>
      <c r="C121" s="400">
        <f>+C122+C123</f>
        <v>0</v>
      </c>
      <c r="D121" s="400">
        <f>+D122+D123</f>
        <v>0</v>
      </c>
      <c r="E121" s="383">
        <f>+E122+E123</f>
        <v>0</v>
      </c>
    </row>
    <row r="122" spans="1:5" ht="12" customHeight="1">
      <c r="A122" s="540" t="s">
        <v>61</v>
      </c>
      <c r="B122" s="357" t="s">
        <v>47</v>
      </c>
      <c r="C122" s="402"/>
      <c r="D122" s="402"/>
      <c r="E122" s="385"/>
    </row>
    <row r="123" spans="1:5" ht="12" customHeight="1" thickBot="1">
      <c r="A123" s="542" t="s">
        <v>62</v>
      </c>
      <c r="B123" s="360" t="s">
        <v>48</v>
      </c>
      <c r="C123" s="403"/>
      <c r="D123" s="403"/>
      <c r="E123" s="386"/>
    </row>
    <row r="124" spans="1:5" ht="12" customHeight="1" thickBot="1">
      <c r="A124" s="373" t="s">
        <v>10</v>
      </c>
      <c r="B124" s="376" t="s">
        <v>463</v>
      </c>
      <c r="C124" s="400">
        <f>+C91+C107+C121</f>
        <v>0</v>
      </c>
      <c r="D124" s="400">
        <f>+D91+D107+D121</f>
        <v>0</v>
      </c>
      <c r="E124" s="383">
        <f>+E91+E107+E121</f>
        <v>0</v>
      </c>
    </row>
    <row r="125" spans="1:5" ht="12" customHeight="1" thickBot="1">
      <c r="A125" s="373" t="s">
        <v>11</v>
      </c>
      <c r="B125" s="376" t="s">
        <v>569</v>
      </c>
      <c r="C125" s="400">
        <f>+C126+C127+C128</f>
        <v>0</v>
      </c>
      <c r="D125" s="400">
        <f>+D126+D127+D128</f>
        <v>0</v>
      </c>
      <c r="E125" s="383">
        <f>+E126+E127+E128</f>
        <v>0</v>
      </c>
    </row>
    <row r="126" spans="1:5" ht="12" customHeight="1">
      <c r="A126" s="540" t="s">
        <v>65</v>
      </c>
      <c r="B126" s="357" t="s">
        <v>465</v>
      </c>
      <c r="C126" s="401"/>
      <c r="D126" s="401"/>
      <c r="E126" s="384"/>
    </row>
    <row r="127" spans="1:5" ht="12" customHeight="1">
      <c r="A127" s="540" t="s">
        <v>66</v>
      </c>
      <c r="B127" s="357" t="s">
        <v>466</v>
      </c>
      <c r="C127" s="401"/>
      <c r="D127" s="401"/>
      <c r="E127" s="384"/>
    </row>
    <row r="128" spans="1:5" ht="12" customHeight="1" thickBot="1">
      <c r="A128" s="549" t="s">
        <v>67</v>
      </c>
      <c r="B128" s="355" t="s">
        <v>467</v>
      </c>
      <c r="C128" s="401"/>
      <c r="D128" s="401"/>
      <c r="E128" s="384"/>
    </row>
    <row r="129" spans="1:5" ht="12" customHeight="1" thickBot="1">
      <c r="A129" s="373" t="s">
        <v>12</v>
      </c>
      <c r="B129" s="376" t="s">
        <v>468</v>
      </c>
      <c r="C129" s="400">
        <f>+C130+C131+C132+C133</f>
        <v>0</v>
      </c>
      <c r="D129" s="400">
        <f>+D130+D131+D132+D133</f>
        <v>0</v>
      </c>
      <c r="E129" s="383">
        <f>+E130+E131+E132+E133</f>
        <v>0</v>
      </c>
    </row>
    <row r="130" spans="1:5" ht="12" customHeight="1">
      <c r="A130" s="540" t="s">
        <v>68</v>
      </c>
      <c r="B130" s="357" t="s">
        <v>469</v>
      </c>
      <c r="C130" s="401"/>
      <c r="D130" s="401"/>
      <c r="E130" s="384"/>
    </row>
    <row r="131" spans="1:5" ht="12" customHeight="1">
      <c r="A131" s="540" t="s">
        <v>69</v>
      </c>
      <c r="B131" s="357" t="s">
        <v>470</v>
      </c>
      <c r="C131" s="401"/>
      <c r="D131" s="401"/>
      <c r="E131" s="384"/>
    </row>
    <row r="132" spans="1:5" ht="12" customHeight="1">
      <c r="A132" s="540" t="s">
        <v>365</v>
      </c>
      <c r="B132" s="357" t="s">
        <v>471</v>
      </c>
      <c r="C132" s="401"/>
      <c r="D132" s="401"/>
      <c r="E132" s="384"/>
    </row>
    <row r="133" spans="1:5" s="331" customFormat="1" ht="12" customHeight="1" thickBot="1">
      <c r="A133" s="549" t="s">
        <v>367</v>
      </c>
      <c r="B133" s="355" t="s">
        <v>472</v>
      </c>
      <c r="C133" s="401"/>
      <c r="D133" s="401"/>
      <c r="E133" s="384"/>
    </row>
    <row r="134" spans="1:11" ht="13.5" thickBot="1">
      <c r="A134" s="373" t="s">
        <v>13</v>
      </c>
      <c r="B134" s="376" t="s">
        <v>689</v>
      </c>
      <c r="C134" s="406">
        <f>+C135+C136+C138+C139+C137</f>
        <v>0</v>
      </c>
      <c r="D134" s="406">
        <f>+D135+D136+D138+D139+D137</f>
        <v>0</v>
      </c>
      <c r="E134" s="418">
        <f>+E135+E136+E138+E139+E137</f>
        <v>0</v>
      </c>
      <c r="K134" s="504"/>
    </row>
    <row r="135" spans="1:5" ht="12.75">
      <c r="A135" s="540" t="s">
        <v>70</v>
      </c>
      <c r="B135" s="357" t="s">
        <v>474</v>
      </c>
      <c r="C135" s="401"/>
      <c r="D135" s="401"/>
      <c r="E135" s="384"/>
    </row>
    <row r="136" spans="1:5" ht="12" customHeight="1">
      <c r="A136" s="540" t="s">
        <v>71</v>
      </c>
      <c r="B136" s="357" t="s">
        <v>475</v>
      </c>
      <c r="C136" s="401"/>
      <c r="D136" s="401"/>
      <c r="E136" s="384"/>
    </row>
    <row r="137" spans="1:5" ht="12" customHeight="1">
      <c r="A137" s="540" t="s">
        <v>374</v>
      </c>
      <c r="B137" s="357" t="s">
        <v>688</v>
      </c>
      <c r="C137" s="401"/>
      <c r="D137" s="401"/>
      <c r="E137" s="384"/>
    </row>
    <row r="138" spans="1:5" s="331" customFormat="1" ht="12" customHeight="1">
      <c r="A138" s="540" t="s">
        <v>376</v>
      </c>
      <c r="B138" s="357" t="s">
        <v>476</v>
      </c>
      <c r="C138" s="401"/>
      <c r="D138" s="401"/>
      <c r="E138" s="384"/>
    </row>
    <row r="139" spans="1:5" s="331" customFormat="1" ht="12" customHeight="1" thickBot="1">
      <c r="A139" s="549" t="s">
        <v>687</v>
      </c>
      <c r="B139" s="355" t="s">
        <v>477</v>
      </c>
      <c r="C139" s="401"/>
      <c r="D139" s="401"/>
      <c r="E139" s="384"/>
    </row>
    <row r="140" spans="1:5" s="331" customFormat="1" ht="12" customHeight="1" thickBot="1">
      <c r="A140" s="373" t="s">
        <v>14</v>
      </c>
      <c r="B140" s="376" t="s">
        <v>570</v>
      </c>
      <c r="C140" s="98">
        <f>+C141+C142+C143+C144</f>
        <v>0</v>
      </c>
      <c r="D140" s="98">
        <f>+D141+D142+D143+D144</f>
        <v>0</v>
      </c>
      <c r="E140" s="352">
        <f>+E141+E142+E143+E144</f>
        <v>0</v>
      </c>
    </row>
    <row r="141" spans="1:5" s="331" customFormat="1" ht="12" customHeight="1">
      <c r="A141" s="540" t="s">
        <v>132</v>
      </c>
      <c r="B141" s="357" t="s">
        <v>479</v>
      </c>
      <c r="C141" s="401"/>
      <c r="D141" s="401"/>
      <c r="E141" s="384"/>
    </row>
    <row r="142" spans="1:5" s="331" customFormat="1" ht="12" customHeight="1">
      <c r="A142" s="540" t="s">
        <v>133</v>
      </c>
      <c r="B142" s="357" t="s">
        <v>480</v>
      </c>
      <c r="C142" s="401"/>
      <c r="D142" s="401"/>
      <c r="E142" s="384"/>
    </row>
    <row r="143" spans="1:5" s="331" customFormat="1" ht="12" customHeight="1">
      <c r="A143" s="540" t="s">
        <v>160</v>
      </c>
      <c r="B143" s="357" t="s">
        <v>481</v>
      </c>
      <c r="C143" s="401"/>
      <c r="D143" s="401"/>
      <c r="E143" s="384"/>
    </row>
    <row r="144" spans="1:5" ht="12.75" customHeight="1" thickBot="1">
      <c r="A144" s="540" t="s">
        <v>382</v>
      </c>
      <c r="B144" s="357" t="s">
        <v>482</v>
      </c>
      <c r="C144" s="401"/>
      <c r="D144" s="401"/>
      <c r="E144" s="384"/>
    </row>
    <row r="145" spans="1:5" ht="12" customHeight="1" thickBot="1">
      <c r="A145" s="373" t="s">
        <v>15</v>
      </c>
      <c r="B145" s="376" t="s">
        <v>483</v>
      </c>
      <c r="C145" s="350">
        <f>+C125+C129+C134+C140</f>
        <v>0</v>
      </c>
      <c r="D145" s="350">
        <f>+D125+D129+D134+D140</f>
        <v>0</v>
      </c>
      <c r="E145" s="351">
        <f>+E125+E129+E134+E140</f>
        <v>0</v>
      </c>
    </row>
    <row r="146" spans="1:5" ht="15" customHeight="1" thickBot="1">
      <c r="A146" s="551" t="s">
        <v>16</v>
      </c>
      <c r="B146" s="396" t="s">
        <v>484</v>
      </c>
      <c r="C146" s="350">
        <f>+C124+C145</f>
        <v>0</v>
      </c>
      <c r="D146" s="350">
        <f>+D124+D145</f>
        <v>0</v>
      </c>
      <c r="E146" s="351">
        <f>+E124+E145</f>
        <v>0</v>
      </c>
    </row>
    <row r="147" spans="1:5" ht="13.5" thickBot="1">
      <c r="A147" s="40"/>
      <c r="B147" s="41"/>
      <c r="C147" s="42"/>
      <c r="D147" s="42"/>
      <c r="E147" s="42"/>
    </row>
    <row r="148" spans="1:5" ht="15" customHeight="1" thickBot="1">
      <c r="A148" s="517" t="s">
        <v>690</v>
      </c>
      <c r="B148" s="518"/>
      <c r="C148" s="111"/>
      <c r="D148" s="112"/>
      <c r="E148" s="109"/>
    </row>
    <row r="149" spans="1:5" ht="14.25" customHeight="1" thickBot="1">
      <c r="A149" s="517" t="s">
        <v>150</v>
      </c>
      <c r="B149" s="518"/>
      <c r="C149" s="111"/>
      <c r="D149" s="112"/>
      <c r="E149" s="109"/>
    </row>
  </sheetData>
  <sheetProtection/>
  <mergeCells count="5">
    <mergeCell ref="B2:D2"/>
    <mergeCell ref="A90:E90"/>
    <mergeCell ref="A7:E7"/>
    <mergeCell ref="B3:D3"/>
    <mergeCell ref="C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rowBreaks count="1" manualBreakCount="1">
    <brk id="87" min="1" max="11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0"/>
  </sheetPr>
  <dimension ref="A1:F146"/>
  <sheetViews>
    <sheetView tabSelected="1" view="pageBreakPreview" zoomScale="115" zoomScaleSheetLayoutView="115" zoomScalePageLayoutView="0" workbookViewId="0" topLeftCell="A1">
      <selection activeCell="C5" sqref="C5"/>
    </sheetView>
  </sheetViews>
  <sheetFormatPr defaultColWidth="9.00390625" defaultRowHeight="12.75"/>
  <cols>
    <col min="1" max="1" width="16.00390625" style="572" customWidth="1"/>
    <col min="2" max="2" width="59.375" style="30" customWidth="1"/>
    <col min="3" max="5" width="15.875" style="30" customWidth="1"/>
    <col min="6" max="6" width="0" style="669" hidden="1" customWidth="1"/>
    <col min="7" max="16384" width="9.375" style="30" customWidth="1"/>
  </cols>
  <sheetData>
    <row r="1" spans="1:6" s="508" customFormat="1" ht="21" customHeight="1" thickBot="1">
      <c r="A1" s="507"/>
      <c r="B1" s="509"/>
      <c r="C1" s="816" t="s">
        <v>897</v>
      </c>
      <c r="D1" s="813"/>
      <c r="E1" s="813"/>
      <c r="F1" s="672"/>
    </row>
    <row r="2" spans="1:6" s="554" customFormat="1" ht="25.5" customHeight="1">
      <c r="A2" s="534" t="s">
        <v>148</v>
      </c>
      <c r="B2" s="806" t="s">
        <v>571</v>
      </c>
      <c r="C2" s="807"/>
      <c r="D2" s="808"/>
      <c r="E2" s="577" t="s">
        <v>49</v>
      </c>
      <c r="F2" s="673"/>
    </row>
    <row r="3" spans="1:6" s="554" customFormat="1" ht="24.75" thickBot="1">
      <c r="A3" s="552" t="s">
        <v>572</v>
      </c>
      <c r="B3" s="803" t="s">
        <v>564</v>
      </c>
      <c r="C3" s="814"/>
      <c r="D3" s="815"/>
      <c r="E3" s="578" t="s">
        <v>41</v>
      </c>
      <c r="F3" s="673"/>
    </row>
    <row r="4" spans="1:6" s="555" customFormat="1" ht="15.75" customHeight="1" thickBot="1">
      <c r="A4" s="510"/>
      <c r="B4" s="510"/>
      <c r="C4" s="511"/>
      <c r="D4" s="511"/>
      <c r="E4" s="511" t="s">
        <v>42</v>
      </c>
      <c r="F4" s="674"/>
    </row>
    <row r="5" spans="1:5" ht="24.75" thickBot="1">
      <c r="A5" s="341" t="s">
        <v>149</v>
      </c>
      <c r="B5" s="342" t="s">
        <v>43</v>
      </c>
      <c r="C5" s="95" t="s">
        <v>181</v>
      </c>
      <c r="D5" s="95" t="s">
        <v>186</v>
      </c>
      <c r="E5" s="512" t="s">
        <v>187</v>
      </c>
    </row>
    <row r="6" spans="1:6" s="556" customFormat="1" ht="12.75" customHeight="1" thickBot="1">
      <c r="A6" s="505" t="s">
        <v>431</v>
      </c>
      <c r="B6" s="506" t="s">
        <v>432</v>
      </c>
      <c r="C6" s="506" t="s">
        <v>433</v>
      </c>
      <c r="D6" s="110" t="s">
        <v>434</v>
      </c>
      <c r="E6" s="108" t="s">
        <v>435</v>
      </c>
      <c r="F6" s="675"/>
    </row>
    <row r="7" spans="1:6" s="556" customFormat="1" ht="15.75" customHeight="1" thickBot="1">
      <c r="A7" s="800" t="s">
        <v>44</v>
      </c>
      <c r="B7" s="801"/>
      <c r="C7" s="801"/>
      <c r="D7" s="801"/>
      <c r="E7" s="802"/>
      <c r="F7" s="675"/>
    </row>
    <row r="8" spans="1:6" s="530" customFormat="1" ht="12" customHeight="1" thickBot="1">
      <c r="A8" s="505" t="s">
        <v>7</v>
      </c>
      <c r="B8" s="568" t="s">
        <v>573</v>
      </c>
      <c r="C8" s="689"/>
      <c r="D8" s="468">
        <f>SUM(D9:D18)</f>
        <v>14</v>
      </c>
      <c r="E8" s="468">
        <f>SUM(E9:E18)</f>
        <v>14</v>
      </c>
      <c r="F8" s="675" t="s">
        <v>748</v>
      </c>
    </row>
    <row r="9" spans="1:6" s="530" customFormat="1" ht="12" customHeight="1">
      <c r="A9" s="579" t="s">
        <v>72</v>
      </c>
      <c r="B9" s="358" t="s">
        <v>350</v>
      </c>
      <c r="C9" s="690"/>
      <c r="D9" s="702"/>
      <c r="E9" s="702"/>
      <c r="F9" s="675" t="s">
        <v>749</v>
      </c>
    </row>
    <row r="10" spans="1:6" s="530" customFormat="1" ht="12" customHeight="1">
      <c r="A10" s="580" t="s">
        <v>73</v>
      </c>
      <c r="B10" s="356" t="s">
        <v>351</v>
      </c>
      <c r="C10" s="691"/>
      <c r="D10" s="439">
        <v>14</v>
      </c>
      <c r="E10" s="439">
        <v>14</v>
      </c>
      <c r="F10" s="675" t="s">
        <v>750</v>
      </c>
    </row>
    <row r="11" spans="1:6" s="530" customFormat="1" ht="12" customHeight="1">
      <c r="A11" s="580" t="s">
        <v>74</v>
      </c>
      <c r="B11" s="356" t="s">
        <v>352</v>
      </c>
      <c r="C11" s="691"/>
      <c r="D11" s="439"/>
      <c r="E11" s="439"/>
      <c r="F11" s="675" t="s">
        <v>751</v>
      </c>
    </row>
    <row r="12" spans="1:6" s="530" customFormat="1" ht="12" customHeight="1">
      <c r="A12" s="580" t="s">
        <v>75</v>
      </c>
      <c r="B12" s="356" t="s">
        <v>353</v>
      </c>
      <c r="C12" s="691"/>
      <c r="D12" s="439"/>
      <c r="E12" s="439"/>
      <c r="F12" s="675" t="s">
        <v>752</v>
      </c>
    </row>
    <row r="13" spans="1:6" s="530" customFormat="1" ht="12" customHeight="1">
      <c r="A13" s="580" t="s">
        <v>108</v>
      </c>
      <c r="B13" s="356" t="s">
        <v>354</v>
      </c>
      <c r="C13" s="691"/>
      <c r="D13" s="439"/>
      <c r="E13" s="439"/>
      <c r="F13" s="675" t="s">
        <v>753</v>
      </c>
    </row>
    <row r="14" spans="1:6" s="530" customFormat="1" ht="12" customHeight="1">
      <c r="A14" s="580" t="s">
        <v>76</v>
      </c>
      <c r="B14" s="356" t="s">
        <v>574</v>
      </c>
      <c r="C14" s="691"/>
      <c r="D14" s="439"/>
      <c r="E14" s="439"/>
      <c r="F14" s="675" t="s">
        <v>754</v>
      </c>
    </row>
    <row r="15" spans="1:6" s="557" customFormat="1" ht="12" customHeight="1">
      <c r="A15" s="580" t="s">
        <v>77</v>
      </c>
      <c r="B15" s="355" t="s">
        <v>575</v>
      </c>
      <c r="C15" s="692"/>
      <c r="D15" s="439"/>
      <c r="E15" s="439"/>
      <c r="F15" s="675" t="s">
        <v>755</v>
      </c>
    </row>
    <row r="16" spans="1:6" s="557" customFormat="1" ht="12" customHeight="1">
      <c r="A16" s="580" t="s">
        <v>85</v>
      </c>
      <c r="B16" s="356" t="s">
        <v>357</v>
      </c>
      <c r="C16" s="692"/>
      <c r="D16" s="703"/>
      <c r="E16" s="703"/>
      <c r="F16" s="675" t="s">
        <v>756</v>
      </c>
    </row>
    <row r="17" spans="1:6" s="530" customFormat="1" ht="12" customHeight="1">
      <c r="A17" s="580" t="s">
        <v>86</v>
      </c>
      <c r="B17" s="356" t="s">
        <v>359</v>
      </c>
      <c r="C17" s="691"/>
      <c r="D17" s="439"/>
      <c r="E17" s="439"/>
      <c r="F17" s="675" t="s">
        <v>757</v>
      </c>
    </row>
    <row r="18" spans="1:6" s="557" customFormat="1" ht="12" customHeight="1" thickBot="1">
      <c r="A18" s="580" t="s">
        <v>87</v>
      </c>
      <c r="B18" s="355" t="s">
        <v>361</v>
      </c>
      <c r="C18" s="692"/>
      <c r="D18" s="440"/>
      <c r="E18" s="440"/>
      <c r="F18" s="675" t="s">
        <v>758</v>
      </c>
    </row>
    <row r="19" spans="1:6" s="557" customFormat="1" ht="12" customHeight="1" thickBot="1">
      <c r="A19" s="505" t="s">
        <v>8</v>
      </c>
      <c r="B19" s="568" t="s">
        <v>576</v>
      </c>
      <c r="C19" s="689"/>
      <c r="D19" s="468"/>
      <c r="E19" s="468"/>
      <c r="F19" s="675" t="s">
        <v>759</v>
      </c>
    </row>
    <row r="20" spans="1:6" s="557" customFormat="1" ht="12" customHeight="1">
      <c r="A20" s="580" t="s">
        <v>78</v>
      </c>
      <c r="B20" s="357" t="s">
        <v>323</v>
      </c>
      <c r="C20" s="693"/>
      <c r="D20" s="439"/>
      <c r="E20" s="439"/>
      <c r="F20" s="675" t="s">
        <v>760</v>
      </c>
    </row>
    <row r="21" spans="1:6" s="557" customFormat="1" ht="12" customHeight="1">
      <c r="A21" s="580" t="s">
        <v>79</v>
      </c>
      <c r="B21" s="356" t="s">
        <v>577</v>
      </c>
      <c r="C21" s="691"/>
      <c r="D21" s="439"/>
      <c r="E21" s="439"/>
      <c r="F21" s="675" t="s">
        <v>761</v>
      </c>
    </row>
    <row r="22" spans="1:6" s="557" customFormat="1" ht="12" customHeight="1">
      <c r="A22" s="580" t="s">
        <v>80</v>
      </c>
      <c r="B22" s="356" t="s">
        <v>578</v>
      </c>
      <c r="C22" s="691"/>
      <c r="D22" s="439"/>
      <c r="E22" s="439"/>
      <c r="F22" s="675" t="s">
        <v>762</v>
      </c>
    </row>
    <row r="23" spans="1:6" s="557" customFormat="1" ht="12" customHeight="1" thickBot="1">
      <c r="A23" s="580" t="s">
        <v>81</v>
      </c>
      <c r="B23" s="356" t="s">
        <v>695</v>
      </c>
      <c r="C23" s="691"/>
      <c r="D23" s="439"/>
      <c r="E23" s="439"/>
      <c r="F23" s="675" t="s">
        <v>763</v>
      </c>
    </row>
    <row r="24" spans="1:6" s="557" customFormat="1" ht="12" customHeight="1" thickBot="1">
      <c r="A24" s="567" t="s">
        <v>9</v>
      </c>
      <c r="B24" s="376" t="s">
        <v>125</v>
      </c>
      <c r="C24" s="694"/>
      <c r="D24" s="704"/>
      <c r="E24" s="704"/>
      <c r="F24" s="675" t="s">
        <v>764</v>
      </c>
    </row>
    <row r="25" spans="1:6" s="557" customFormat="1" ht="12" customHeight="1" thickBot="1">
      <c r="A25" s="567" t="s">
        <v>10</v>
      </c>
      <c r="B25" s="376" t="s">
        <v>579</v>
      </c>
      <c r="C25" s="694"/>
      <c r="D25" s="468">
        <f>+D26+D27</f>
        <v>0</v>
      </c>
      <c r="E25" s="468">
        <f>+E26+E27</f>
        <v>0</v>
      </c>
      <c r="F25" s="675" t="s">
        <v>765</v>
      </c>
    </row>
    <row r="26" spans="1:6" s="557" customFormat="1" ht="12" customHeight="1">
      <c r="A26" s="581" t="s">
        <v>337</v>
      </c>
      <c r="B26" s="582" t="s">
        <v>577</v>
      </c>
      <c r="C26" s="695"/>
      <c r="D26" s="463"/>
      <c r="E26" s="463"/>
      <c r="F26" s="675" t="s">
        <v>766</v>
      </c>
    </row>
    <row r="27" spans="1:6" s="557" customFormat="1" ht="12" customHeight="1">
      <c r="A27" s="581" t="s">
        <v>343</v>
      </c>
      <c r="B27" s="583" t="s">
        <v>580</v>
      </c>
      <c r="C27" s="696"/>
      <c r="D27" s="700"/>
      <c r="E27" s="700"/>
      <c r="F27" s="675" t="s">
        <v>767</v>
      </c>
    </row>
    <row r="28" spans="1:6" s="557" customFormat="1" ht="12" customHeight="1" thickBot="1">
      <c r="A28" s="580" t="s">
        <v>345</v>
      </c>
      <c r="B28" s="584" t="s">
        <v>696</v>
      </c>
      <c r="C28" s="697"/>
      <c r="D28" s="701"/>
      <c r="E28" s="701"/>
      <c r="F28" s="675" t="s">
        <v>768</v>
      </c>
    </row>
    <row r="29" spans="1:6" s="557" customFormat="1" ht="12" customHeight="1" thickBot="1">
      <c r="A29" s="567" t="s">
        <v>11</v>
      </c>
      <c r="B29" s="376" t="s">
        <v>581</v>
      </c>
      <c r="C29" s="694"/>
      <c r="D29" s="468">
        <f>+D30+D31+D32</f>
        <v>0</v>
      </c>
      <c r="E29" s="468">
        <f>+E30+E31+E32</f>
        <v>0</v>
      </c>
      <c r="F29" s="675" t="s">
        <v>769</v>
      </c>
    </row>
    <row r="30" spans="1:6" s="557" customFormat="1" ht="12" customHeight="1">
      <c r="A30" s="581" t="s">
        <v>65</v>
      </c>
      <c r="B30" s="582" t="s">
        <v>363</v>
      </c>
      <c r="C30" s="695"/>
      <c r="D30" s="463"/>
      <c r="E30" s="463"/>
      <c r="F30" s="675" t="s">
        <v>770</v>
      </c>
    </row>
    <row r="31" spans="1:6" s="557" customFormat="1" ht="12" customHeight="1">
      <c r="A31" s="581" t="s">
        <v>66</v>
      </c>
      <c r="B31" s="583" t="s">
        <v>364</v>
      </c>
      <c r="C31" s="696"/>
      <c r="D31" s="700"/>
      <c r="E31" s="700"/>
      <c r="F31" s="675" t="s">
        <v>771</v>
      </c>
    </row>
    <row r="32" spans="1:6" s="557" customFormat="1" ht="12" customHeight="1" thickBot="1">
      <c r="A32" s="580" t="s">
        <v>67</v>
      </c>
      <c r="B32" s="566" t="s">
        <v>366</v>
      </c>
      <c r="C32" s="698"/>
      <c r="D32" s="701"/>
      <c r="E32" s="701"/>
      <c r="F32" s="675" t="s">
        <v>772</v>
      </c>
    </row>
    <row r="33" spans="1:6" s="557" customFormat="1" ht="12" customHeight="1" thickBot="1">
      <c r="A33" s="567" t="s">
        <v>12</v>
      </c>
      <c r="B33" s="376" t="s">
        <v>491</v>
      </c>
      <c r="C33" s="694"/>
      <c r="D33" s="704"/>
      <c r="E33" s="704"/>
      <c r="F33" s="675" t="s">
        <v>773</v>
      </c>
    </row>
    <row r="34" spans="1:6" s="530" customFormat="1" ht="12" customHeight="1" thickBot="1">
      <c r="A34" s="567" t="s">
        <v>13</v>
      </c>
      <c r="B34" s="376" t="s">
        <v>582</v>
      </c>
      <c r="C34" s="699"/>
      <c r="D34" s="573"/>
      <c r="E34" s="573"/>
      <c r="F34" s="675" t="s">
        <v>774</v>
      </c>
    </row>
    <row r="35" spans="1:6" s="530" customFormat="1" ht="12" customHeight="1" thickBot="1">
      <c r="A35" s="505" t="s">
        <v>14</v>
      </c>
      <c r="B35" s="376" t="s">
        <v>697</v>
      </c>
      <c r="C35" s="699"/>
      <c r="D35" s="574">
        <f>+D8+D19+D24+D25+D29+D33+D34</f>
        <v>14</v>
      </c>
      <c r="E35" s="574">
        <f>+E8+E19+E24+E25+E29+E33+E34</f>
        <v>14</v>
      </c>
      <c r="F35" s="675" t="s">
        <v>775</v>
      </c>
    </row>
    <row r="36" spans="1:6" s="530" customFormat="1" ht="12" customHeight="1" thickBot="1">
      <c r="A36" s="569" t="s">
        <v>15</v>
      </c>
      <c r="B36" s="376" t="s">
        <v>584</v>
      </c>
      <c r="C36" s="574">
        <f>+C37+C38+C39</f>
        <v>46688</v>
      </c>
      <c r="D36" s="574"/>
      <c r="E36" s="574"/>
      <c r="F36" s="675" t="s">
        <v>776</v>
      </c>
    </row>
    <row r="37" spans="1:6" s="530" customFormat="1" ht="12" customHeight="1">
      <c r="A37" s="581" t="s">
        <v>585</v>
      </c>
      <c r="B37" s="582" t="s">
        <v>168</v>
      </c>
      <c r="C37" s="463"/>
      <c r="D37" s="463"/>
      <c r="E37" s="463"/>
      <c r="F37" s="675" t="s">
        <v>777</v>
      </c>
    </row>
    <row r="38" spans="1:6" s="557" customFormat="1" ht="12" customHeight="1">
      <c r="A38" s="581" t="s">
        <v>586</v>
      </c>
      <c r="B38" s="583" t="s">
        <v>3</v>
      </c>
      <c r="C38" s="700"/>
      <c r="D38" s="700"/>
      <c r="E38" s="700"/>
      <c r="F38" s="675" t="s">
        <v>778</v>
      </c>
    </row>
    <row r="39" spans="1:6" s="557" customFormat="1" ht="12" customHeight="1" thickBot="1">
      <c r="A39" s="580" t="s">
        <v>587</v>
      </c>
      <c r="B39" s="566" t="s">
        <v>588</v>
      </c>
      <c r="C39" s="701">
        <v>46688</v>
      </c>
      <c r="D39" s="701">
        <v>40114</v>
      </c>
      <c r="E39" s="701">
        <v>40114</v>
      </c>
      <c r="F39" s="675" t="s">
        <v>779</v>
      </c>
    </row>
    <row r="40" spans="1:6" s="557" customFormat="1" ht="15" customHeight="1" thickBot="1">
      <c r="A40" s="569" t="s">
        <v>16</v>
      </c>
      <c r="B40" s="570" t="s">
        <v>589</v>
      </c>
      <c r="C40" s="575">
        <f>+C35+C36</f>
        <v>46688</v>
      </c>
      <c r="D40" s="575">
        <v>40128</v>
      </c>
      <c r="E40" s="575">
        <v>40128</v>
      </c>
      <c r="F40" s="675" t="s">
        <v>780</v>
      </c>
    </row>
    <row r="41" spans="1:6" s="557" customFormat="1" ht="15" customHeight="1">
      <c r="A41" s="513"/>
      <c r="B41" s="514"/>
      <c r="C41" s="528"/>
      <c r="D41" s="528"/>
      <c r="E41" s="528"/>
      <c r="F41" s="675"/>
    </row>
    <row r="42" spans="1:6" ht="16.5" thickBot="1">
      <c r="A42" s="515"/>
      <c r="B42" s="516"/>
      <c r="C42" s="529"/>
      <c r="D42" s="529"/>
      <c r="E42" s="529"/>
      <c r="F42" s="675"/>
    </row>
    <row r="43" spans="1:5" s="556" customFormat="1" ht="16.5" customHeight="1" thickBot="1">
      <c r="A43" s="800" t="s">
        <v>45</v>
      </c>
      <c r="B43" s="801"/>
      <c r="C43" s="801"/>
      <c r="D43" s="801"/>
      <c r="E43" s="802"/>
    </row>
    <row r="44" spans="1:6" s="331" customFormat="1" ht="12" customHeight="1" thickBot="1">
      <c r="A44" s="567" t="s">
        <v>7</v>
      </c>
      <c r="B44" s="376" t="s">
        <v>590</v>
      </c>
      <c r="C44" s="468">
        <f>SUM(C45:C49)</f>
        <v>46688</v>
      </c>
      <c r="D44" s="468">
        <v>39846</v>
      </c>
      <c r="E44" s="468">
        <v>39846</v>
      </c>
      <c r="F44" s="675" t="s">
        <v>748</v>
      </c>
    </row>
    <row r="45" spans="1:6" ht="12" customHeight="1">
      <c r="A45" s="580" t="s">
        <v>72</v>
      </c>
      <c r="B45" s="357" t="s">
        <v>37</v>
      </c>
      <c r="C45" s="463">
        <v>27852</v>
      </c>
      <c r="D45" s="463">
        <v>24300</v>
      </c>
      <c r="E45" s="463">
        <v>24300</v>
      </c>
      <c r="F45" s="675" t="s">
        <v>749</v>
      </c>
    </row>
    <row r="46" spans="1:6" ht="12" customHeight="1">
      <c r="A46" s="580" t="s">
        <v>73</v>
      </c>
      <c r="B46" s="356" t="s">
        <v>134</v>
      </c>
      <c r="C46" s="464">
        <v>7571</v>
      </c>
      <c r="D46" s="464">
        <v>6562</v>
      </c>
      <c r="E46" s="464">
        <v>6562</v>
      </c>
      <c r="F46" s="675" t="s">
        <v>750</v>
      </c>
    </row>
    <row r="47" spans="1:6" ht="12" customHeight="1">
      <c r="A47" s="580" t="s">
        <v>74</v>
      </c>
      <c r="B47" s="356" t="s">
        <v>101</v>
      </c>
      <c r="C47" s="464">
        <v>10196</v>
      </c>
      <c r="D47" s="464">
        <v>8349</v>
      </c>
      <c r="E47" s="464">
        <v>8349</v>
      </c>
      <c r="F47" s="675" t="s">
        <v>751</v>
      </c>
    </row>
    <row r="48" spans="1:6" ht="12" customHeight="1">
      <c r="A48" s="580" t="s">
        <v>75</v>
      </c>
      <c r="B48" s="356" t="s">
        <v>135</v>
      </c>
      <c r="C48" s="464">
        <v>1069</v>
      </c>
      <c r="D48" s="464">
        <v>606</v>
      </c>
      <c r="E48" s="464">
        <v>606</v>
      </c>
      <c r="F48" s="675" t="s">
        <v>752</v>
      </c>
    </row>
    <row r="49" spans="1:6" ht="12" customHeight="1" thickBot="1">
      <c r="A49" s="580" t="s">
        <v>108</v>
      </c>
      <c r="B49" s="356" t="s">
        <v>136</v>
      </c>
      <c r="C49" s="464"/>
      <c r="D49" s="464">
        <v>29</v>
      </c>
      <c r="E49" s="464">
        <v>29</v>
      </c>
      <c r="F49" s="675" t="s">
        <v>753</v>
      </c>
    </row>
    <row r="50" spans="1:6" ht="12" customHeight="1" thickBot="1">
      <c r="A50" s="567" t="s">
        <v>8</v>
      </c>
      <c r="B50" s="376" t="s">
        <v>591</v>
      </c>
      <c r="C50" s="468">
        <f>SUM(C51:C53)</f>
        <v>0</v>
      </c>
      <c r="D50" s="468">
        <v>282</v>
      </c>
      <c r="E50" s="468">
        <v>282</v>
      </c>
      <c r="F50" s="675" t="s">
        <v>754</v>
      </c>
    </row>
    <row r="51" spans="1:6" s="331" customFormat="1" ht="12" customHeight="1">
      <c r="A51" s="580" t="s">
        <v>78</v>
      </c>
      <c r="B51" s="357" t="s">
        <v>158</v>
      </c>
      <c r="C51" s="463"/>
      <c r="D51" s="463">
        <v>282</v>
      </c>
      <c r="E51" s="463">
        <v>282</v>
      </c>
      <c r="F51" s="675" t="s">
        <v>755</v>
      </c>
    </row>
    <row r="52" spans="1:6" ht="12" customHeight="1">
      <c r="A52" s="580" t="s">
        <v>79</v>
      </c>
      <c r="B52" s="356" t="s">
        <v>138</v>
      </c>
      <c r="C52" s="464"/>
      <c r="D52" s="464"/>
      <c r="E52" s="464"/>
      <c r="F52" s="675" t="s">
        <v>756</v>
      </c>
    </row>
    <row r="53" spans="1:6" ht="12" customHeight="1">
      <c r="A53" s="580" t="s">
        <v>80</v>
      </c>
      <c r="B53" s="356" t="s">
        <v>46</v>
      </c>
      <c r="C53" s="464"/>
      <c r="D53" s="464"/>
      <c r="E53" s="464"/>
      <c r="F53" s="675" t="s">
        <v>757</v>
      </c>
    </row>
    <row r="54" spans="1:6" ht="12" customHeight="1" thickBot="1">
      <c r="A54" s="580" t="s">
        <v>81</v>
      </c>
      <c r="B54" s="356" t="s">
        <v>698</v>
      </c>
      <c r="C54" s="464"/>
      <c r="D54" s="464"/>
      <c r="E54" s="464"/>
      <c r="F54" s="675" t="s">
        <v>758</v>
      </c>
    </row>
    <row r="55" spans="1:6" ht="12" customHeight="1" thickBot="1">
      <c r="A55" s="567" t="s">
        <v>9</v>
      </c>
      <c r="B55" s="571" t="s">
        <v>592</v>
      </c>
      <c r="C55" s="705">
        <f>+C44+C50</f>
        <v>46688</v>
      </c>
      <c r="D55" s="705">
        <v>40128</v>
      </c>
      <c r="E55" s="705">
        <v>40128</v>
      </c>
      <c r="F55" s="675" t="s">
        <v>759</v>
      </c>
    </row>
    <row r="56" spans="3:6" ht="16.5" thickBot="1">
      <c r="C56" s="576"/>
      <c r="D56" s="576"/>
      <c r="E56" s="576"/>
      <c r="F56" s="675"/>
    </row>
    <row r="57" spans="1:6" ht="15" customHeight="1" thickBot="1">
      <c r="A57" s="517" t="s">
        <v>690</v>
      </c>
      <c r="B57" s="518"/>
      <c r="C57" s="565">
        <v>7</v>
      </c>
      <c r="D57" s="565">
        <v>7</v>
      </c>
      <c r="E57" s="565">
        <v>7</v>
      </c>
      <c r="F57" s="675"/>
    </row>
    <row r="58" spans="1:6" ht="14.25" customHeight="1" thickBot="1">
      <c r="A58" s="517" t="s">
        <v>150</v>
      </c>
      <c r="B58" s="518"/>
      <c r="C58" s="565">
        <v>0</v>
      </c>
      <c r="D58" s="565">
        <v>0</v>
      </c>
      <c r="E58" s="565">
        <v>0</v>
      </c>
      <c r="F58" s="675"/>
    </row>
    <row r="59" ht="15.75">
      <c r="F59" s="675"/>
    </row>
    <row r="60" ht="15.75">
      <c r="F60" s="675"/>
    </row>
    <row r="61" ht="15.75">
      <c r="F61" s="675"/>
    </row>
    <row r="62" ht="15.75">
      <c r="F62" s="675"/>
    </row>
    <row r="63" ht="15.75">
      <c r="F63" s="675"/>
    </row>
    <row r="64" ht="15.75">
      <c r="F64" s="675"/>
    </row>
    <row r="65" ht="15.75">
      <c r="F65" s="675"/>
    </row>
    <row r="66" ht="15.75">
      <c r="F66" s="675"/>
    </row>
    <row r="67" ht="15.75">
      <c r="F67" s="675"/>
    </row>
    <row r="68" ht="15.75">
      <c r="F68" s="675"/>
    </row>
    <row r="69" ht="15.75">
      <c r="F69" s="675"/>
    </row>
    <row r="70" ht="15.75">
      <c r="F70" s="675"/>
    </row>
    <row r="71" ht="15.75">
      <c r="F71" s="675"/>
    </row>
    <row r="72" ht="15.75">
      <c r="F72" s="675"/>
    </row>
    <row r="73" ht="15.75">
      <c r="F73" s="675"/>
    </row>
    <row r="74" ht="15.75">
      <c r="F74" s="675"/>
    </row>
    <row r="75" ht="15.75">
      <c r="F75" s="675"/>
    </row>
    <row r="76" ht="15.75">
      <c r="F76" s="675"/>
    </row>
    <row r="77" ht="15.75">
      <c r="F77" s="675"/>
    </row>
    <row r="78" ht="15.75">
      <c r="F78" s="675"/>
    </row>
    <row r="79" ht="15.75">
      <c r="F79" s="675"/>
    </row>
    <row r="80" ht="15.75">
      <c r="F80" s="675"/>
    </row>
    <row r="81" ht="15.75">
      <c r="F81" s="675"/>
    </row>
    <row r="82" ht="15.75">
      <c r="F82" s="675"/>
    </row>
    <row r="83" ht="15.75">
      <c r="F83" s="675"/>
    </row>
    <row r="84" ht="15.75">
      <c r="F84" s="675"/>
    </row>
    <row r="85" ht="15.75">
      <c r="F85" s="675"/>
    </row>
    <row r="86" ht="15.75">
      <c r="F86" s="675"/>
    </row>
    <row r="87" ht="15.75">
      <c r="F87" s="675"/>
    </row>
    <row r="88" ht="15">
      <c r="F88" s="676"/>
    </row>
    <row r="90" ht="15.75">
      <c r="F90" s="675"/>
    </row>
    <row r="91" ht="12.75">
      <c r="F91" s="677"/>
    </row>
    <row r="92" ht="12.75">
      <c r="F92" s="677"/>
    </row>
    <row r="93" ht="12.75">
      <c r="F93" s="677"/>
    </row>
    <row r="94" ht="12.75">
      <c r="F94" s="677"/>
    </row>
    <row r="95" ht="12.75">
      <c r="F95" s="677"/>
    </row>
    <row r="96" ht="12.75">
      <c r="F96" s="677"/>
    </row>
    <row r="97" ht="12.75">
      <c r="F97" s="677"/>
    </row>
    <row r="98" ht="12.75">
      <c r="F98" s="677"/>
    </row>
    <row r="99" ht="12.75">
      <c r="F99" s="677"/>
    </row>
    <row r="100" ht="12.75">
      <c r="F100" s="677"/>
    </row>
    <row r="101" ht="12.75">
      <c r="F101" s="677"/>
    </row>
    <row r="102" ht="12.75">
      <c r="F102" s="677"/>
    </row>
    <row r="103" ht="12.75">
      <c r="F103" s="677"/>
    </row>
    <row r="104" ht="12.75">
      <c r="F104" s="677"/>
    </row>
    <row r="105" ht="12.75">
      <c r="F105" s="677"/>
    </row>
    <row r="106" ht="12.75">
      <c r="F106" s="677"/>
    </row>
    <row r="107" ht="12.75">
      <c r="F107" s="677"/>
    </row>
    <row r="108" ht="12.75">
      <c r="F108" s="677"/>
    </row>
    <row r="109" ht="12.75">
      <c r="F109" s="677"/>
    </row>
    <row r="110" ht="12.75">
      <c r="F110" s="677"/>
    </row>
    <row r="111" ht="12.75">
      <c r="F111" s="677"/>
    </row>
    <row r="112" ht="12.75">
      <c r="F112" s="677"/>
    </row>
    <row r="113" ht="12.75">
      <c r="F113" s="677"/>
    </row>
    <row r="114" ht="12.75">
      <c r="F114" s="677"/>
    </row>
    <row r="115" ht="12.75">
      <c r="F115" s="677"/>
    </row>
    <row r="116" ht="12.75">
      <c r="F116" s="677"/>
    </row>
    <row r="117" ht="12.75">
      <c r="F117" s="677"/>
    </row>
    <row r="118" ht="12.75">
      <c r="F118" s="677"/>
    </row>
    <row r="119" ht="12.75">
      <c r="F119" s="677"/>
    </row>
    <row r="120" ht="12.75">
      <c r="F120" s="677"/>
    </row>
    <row r="121" ht="12.75">
      <c r="F121" s="677"/>
    </row>
    <row r="122" ht="12.75">
      <c r="F122" s="677"/>
    </row>
    <row r="123" ht="12.75">
      <c r="F123" s="677"/>
    </row>
    <row r="124" ht="12.75">
      <c r="F124" s="677"/>
    </row>
    <row r="125" ht="12.75">
      <c r="F125" s="677"/>
    </row>
    <row r="126" ht="12.75">
      <c r="F126" s="677"/>
    </row>
    <row r="127" ht="12.75">
      <c r="F127" s="677"/>
    </row>
    <row r="128" ht="12.75">
      <c r="F128" s="677"/>
    </row>
    <row r="129" ht="12.75">
      <c r="F129" s="677"/>
    </row>
    <row r="130" ht="12.75">
      <c r="F130" s="677"/>
    </row>
    <row r="131" ht="12.75">
      <c r="F131" s="677"/>
    </row>
    <row r="132" ht="12.75">
      <c r="F132" s="677"/>
    </row>
    <row r="133" ht="12.75">
      <c r="F133" s="677"/>
    </row>
    <row r="134" ht="12.75">
      <c r="F134" s="677"/>
    </row>
    <row r="135" ht="12.75">
      <c r="F135" s="677"/>
    </row>
    <row r="136" ht="12.75">
      <c r="F136" s="677"/>
    </row>
    <row r="137" ht="12.75">
      <c r="F137" s="677"/>
    </row>
    <row r="138" ht="12.75">
      <c r="F138" s="677"/>
    </row>
    <row r="139" ht="12.75">
      <c r="F139" s="677"/>
    </row>
    <row r="140" ht="12.75">
      <c r="F140" s="677"/>
    </row>
    <row r="141" ht="12.75">
      <c r="F141" s="677"/>
    </row>
    <row r="142" ht="12.75">
      <c r="F142" s="677"/>
    </row>
    <row r="143" ht="12.75">
      <c r="F143" s="677"/>
    </row>
    <row r="144" ht="12.75">
      <c r="F144" s="677"/>
    </row>
    <row r="145" ht="12.75">
      <c r="F145" s="677"/>
    </row>
    <row r="146" ht="12.75">
      <c r="F146" s="677"/>
    </row>
  </sheetData>
  <sheetProtection/>
  <mergeCells count="5">
    <mergeCell ref="B2:D2"/>
    <mergeCell ref="B3:D3"/>
    <mergeCell ref="A43:E43"/>
    <mergeCell ref="A7:E7"/>
    <mergeCell ref="C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0"/>
  </sheetPr>
  <dimension ref="A1:F146"/>
  <sheetViews>
    <sheetView view="pageBreakPreview" zoomScale="115" zoomScaleSheetLayoutView="115" zoomScalePageLayoutView="0" workbookViewId="0" topLeftCell="A1">
      <selection activeCell="D41" sqref="D41"/>
    </sheetView>
  </sheetViews>
  <sheetFormatPr defaultColWidth="9.00390625" defaultRowHeight="12.75"/>
  <cols>
    <col min="1" max="1" width="16.00390625" style="572" customWidth="1"/>
    <col min="2" max="2" width="59.375" style="30" customWidth="1"/>
    <col min="3" max="5" width="15.875" style="30" customWidth="1"/>
    <col min="6" max="6" width="0" style="669" hidden="1" customWidth="1"/>
    <col min="7" max="16384" width="9.375" style="30" customWidth="1"/>
  </cols>
  <sheetData>
    <row r="1" spans="1:6" s="508" customFormat="1" ht="21" customHeight="1" thickBot="1">
      <c r="A1" s="507"/>
      <c r="B1" s="817" t="s">
        <v>877</v>
      </c>
      <c r="C1" s="818"/>
      <c r="D1" s="818"/>
      <c r="E1" s="818"/>
      <c r="F1" s="672"/>
    </row>
    <row r="2" spans="1:6" s="554" customFormat="1" ht="25.5" customHeight="1">
      <c r="A2" s="534" t="s">
        <v>148</v>
      </c>
      <c r="B2" s="806" t="s">
        <v>571</v>
      </c>
      <c r="C2" s="807"/>
      <c r="D2" s="808"/>
      <c r="E2" s="577" t="s">
        <v>49</v>
      </c>
      <c r="F2" s="673"/>
    </row>
    <row r="3" spans="1:6" s="554" customFormat="1" ht="24.75" thickBot="1">
      <c r="A3" s="552" t="s">
        <v>572</v>
      </c>
      <c r="B3" s="803" t="s">
        <v>691</v>
      </c>
      <c r="C3" s="814"/>
      <c r="D3" s="815"/>
      <c r="E3" s="578" t="s">
        <v>49</v>
      </c>
      <c r="F3" s="673"/>
    </row>
    <row r="4" spans="1:6" s="555" customFormat="1" ht="15.75" customHeight="1" thickBot="1">
      <c r="A4" s="510"/>
      <c r="B4" s="510"/>
      <c r="C4" s="511"/>
      <c r="D4" s="511"/>
      <c r="E4" s="511" t="s">
        <v>42</v>
      </c>
      <c r="F4" s="674"/>
    </row>
    <row r="5" spans="1:5" ht="24.75" thickBot="1">
      <c r="A5" s="341" t="s">
        <v>149</v>
      </c>
      <c r="B5" s="342" t="s">
        <v>43</v>
      </c>
      <c r="C5" s="95" t="s">
        <v>181</v>
      </c>
      <c r="D5" s="95" t="s">
        <v>186</v>
      </c>
      <c r="E5" s="512" t="s">
        <v>187</v>
      </c>
    </row>
    <row r="6" spans="1:6" s="556" customFormat="1" ht="12.75" customHeight="1" thickBot="1">
      <c r="A6" s="505" t="s">
        <v>431</v>
      </c>
      <c r="B6" s="506" t="s">
        <v>432</v>
      </c>
      <c r="C6" s="506" t="s">
        <v>433</v>
      </c>
      <c r="D6" s="110" t="s">
        <v>434</v>
      </c>
      <c r="E6" s="108" t="s">
        <v>435</v>
      </c>
      <c r="F6" s="675"/>
    </row>
    <row r="7" spans="1:6" s="556" customFormat="1" ht="15.75" customHeight="1" thickBot="1">
      <c r="A7" s="800" t="s">
        <v>44</v>
      </c>
      <c r="B7" s="801"/>
      <c r="C7" s="801"/>
      <c r="D7" s="801"/>
      <c r="E7" s="802"/>
      <c r="F7" s="675"/>
    </row>
    <row r="8" spans="1:6" s="530" customFormat="1" ht="12" customHeight="1" thickBot="1">
      <c r="A8" s="505" t="s">
        <v>7</v>
      </c>
      <c r="B8" s="568" t="s">
        <v>573</v>
      </c>
      <c r="C8" s="689"/>
      <c r="D8" s="468">
        <f>SUM(D9:D18)</f>
        <v>14</v>
      </c>
      <c r="E8" s="468">
        <f>SUM(E9:E18)</f>
        <v>14</v>
      </c>
      <c r="F8" s="675" t="s">
        <v>748</v>
      </c>
    </row>
    <row r="9" spans="1:6" s="530" customFormat="1" ht="12" customHeight="1">
      <c r="A9" s="579" t="s">
        <v>72</v>
      </c>
      <c r="B9" s="358" t="s">
        <v>350</v>
      </c>
      <c r="C9" s="690"/>
      <c r="D9" s="702"/>
      <c r="E9" s="702"/>
      <c r="F9" s="675" t="s">
        <v>749</v>
      </c>
    </row>
    <row r="10" spans="1:6" s="530" customFormat="1" ht="12" customHeight="1">
      <c r="A10" s="580" t="s">
        <v>73</v>
      </c>
      <c r="B10" s="356" t="s">
        <v>351</v>
      </c>
      <c r="C10" s="691"/>
      <c r="D10" s="439">
        <v>14</v>
      </c>
      <c r="E10" s="439">
        <v>14</v>
      </c>
      <c r="F10" s="675" t="s">
        <v>750</v>
      </c>
    </row>
    <row r="11" spans="1:6" s="530" customFormat="1" ht="12" customHeight="1">
      <c r="A11" s="580" t="s">
        <v>74</v>
      </c>
      <c r="B11" s="356" t="s">
        <v>352</v>
      </c>
      <c r="C11" s="691"/>
      <c r="D11" s="439"/>
      <c r="E11" s="439"/>
      <c r="F11" s="675" t="s">
        <v>751</v>
      </c>
    </row>
    <row r="12" spans="1:6" s="530" customFormat="1" ht="12" customHeight="1">
      <c r="A12" s="580" t="s">
        <v>75</v>
      </c>
      <c r="B12" s="356" t="s">
        <v>353</v>
      </c>
      <c r="C12" s="691"/>
      <c r="D12" s="439"/>
      <c r="E12" s="439"/>
      <c r="F12" s="675" t="s">
        <v>752</v>
      </c>
    </row>
    <row r="13" spans="1:6" s="530" customFormat="1" ht="12" customHeight="1">
      <c r="A13" s="580" t="s">
        <v>108</v>
      </c>
      <c r="B13" s="356" t="s">
        <v>354</v>
      </c>
      <c r="C13" s="691"/>
      <c r="D13" s="439"/>
      <c r="E13" s="439"/>
      <c r="F13" s="675" t="s">
        <v>753</v>
      </c>
    </row>
    <row r="14" spans="1:6" s="530" customFormat="1" ht="12" customHeight="1">
      <c r="A14" s="580" t="s">
        <v>76</v>
      </c>
      <c r="B14" s="356" t="s">
        <v>574</v>
      </c>
      <c r="C14" s="691"/>
      <c r="D14" s="439"/>
      <c r="E14" s="439"/>
      <c r="F14" s="675" t="s">
        <v>754</v>
      </c>
    </row>
    <row r="15" spans="1:6" s="557" customFormat="1" ht="12" customHeight="1">
      <c r="A15" s="580" t="s">
        <v>77</v>
      </c>
      <c r="B15" s="355" t="s">
        <v>575</v>
      </c>
      <c r="C15" s="692"/>
      <c r="D15" s="439"/>
      <c r="E15" s="439"/>
      <c r="F15" s="675" t="s">
        <v>755</v>
      </c>
    </row>
    <row r="16" spans="1:6" s="557" customFormat="1" ht="12" customHeight="1">
      <c r="A16" s="580" t="s">
        <v>85</v>
      </c>
      <c r="B16" s="356" t="s">
        <v>357</v>
      </c>
      <c r="C16" s="692"/>
      <c r="D16" s="703"/>
      <c r="E16" s="703"/>
      <c r="F16" s="675" t="s">
        <v>756</v>
      </c>
    </row>
    <row r="17" spans="1:6" s="530" customFormat="1" ht="12" customHeight="1">
      <c r="A17" s="580" t="s">
        <v>86</v>
      </c>
      <c r="B17" s="356" t="s">
        <v>359</v>
      </c>
      <c r="C17" s="691"/>
      <c r="D17" s="439"/>
      <c r="E17" s="439"/>
      <c r="F17" s="675" t="s">
        <v>757</v>
      </c>
    </row>
    <row r="18" spans="1:6" s="557" customFormat="1" ht="12" customHeight="1" thickBot="1">
      <c r="A18" s="580" t="s">
        <v>87</v>
      </c>
      <c r="B18" s="355" t="s">
        <v>361</v>
      </c>
      <c r="C18" s="692"/>
      <c r="D18" s="440"/>
      <c r="E18" s="440"/>
      <c r="F18" s="675" t="s">
        <v>758</v>
      </c>
    </row>
    <row r="19" spans="1:6" s="557" customFormat="1" ht="12" customHeight="1" thickBot="1">
      <c r="A19" s="505" t="s">
        <v>8</v>
      </c>
      <c r="B19" s="568" t="s">
        <v>576</v>
      </c>
      <c r="C19" s="689"/>
      <c r="D19" s="468">
        <f>SUM(D20:D22)</f>
        <v>0</v>
      </c>
      <c r="E19" s="468">
        <f>SUM(E20:E22)</f>
        <v>0</v>
      </c>
      <c r="F19" s="675" t="s">
        <v>759</v>
      </c>
    </row>
    <row r="20" spans="1:6" s="557" customFormat="1" ht="12" customHeight="1">
      <c r="A20" s="580" t="s">
        <v>78</v>
      </c>
      <c r="B20" s="357" t="s">
        <v>323</v>
      </c>
      <c r="C20" s="693"/>
      <c r="D20" s="439"/>
      <c r="E20" s="439"/>
      <c r="F20" s="675" t="s">
        <v>760</v>
      </c>
    </row>
    <row r="21" spans="1:6" s="557" customFormat="1" ht="12" customHeight="1">
      <c r="A21" s="580" t="s">
        <v>79</v>
      </c>
      <c r="B21" s="356" t="s">
        <v>577</v>
      </c>
      <c r="C21" s="691"/>
      <c r="D21" s="439"/>
      <c r="E21" s="439"/>
      <c r="F21" s="675" t="s">
        <v>761</v>
      </c>
    </row>
    <row r="22" spans="1:6" s="557" customFormat="1" ht="12" customHeight="1">
      <c r="A22" s="580" t="s">
        <v>80</v>
      </c>
      <c r="B22" s="356" t="s">
        <v>578</v>
      </c>
      <c r="C22" s="691"/>
      <c r="D22" s="439"/>
      <c r="E22" s="439"/>
      <c r="F22" s="675" t="s">
        <v>762</v>
      </c>
    </row>
    <row r="23" spans="1:6" s="557" customFormat="1" ht="12" customHeight="1" thickBot="1">
      <c r="A23" s="580" t="s">
        <v>81</v>
      </c>
      <c r="B23" s="356" t="s">
        <v>695</v>
      </c>
      <c r="C23" s="691"/>
      <c r="D23" s="439"/>
      <c r="E23" s="439"/>
      <c r="F23" s="675" t="s">
        <v>763</v>
      </c>
    </row>
    <row r="24" spans="1:6" s="557" customFormat="1" ht="12" customHeight="1" thickBot="1">
      <c r="A24" s="567" t="s">
        <v>9</v>
      </c>
      <c r="B24" s="376" t="s">
        <v>125</v>
      </c>
      <c r="C24" s="694"/>
      <c r="D24" s="704"/>
      <c r="E24" s="704"/>
      <c r="F24" s="675" t="s">
        <v>764</v>
      </c>
    </row>
    <row r="25" spans="1:6" s="557" customFormat="1" ht="12" customHeight="1" thickBot="1">
      <c r="A25" s="567" t="s">
        <v>10</v>
      </c>
      <c r="B25" s="376" t="s">
        <v>579</v>
      </c>
      <c r="C25" s="694"/>
      <c r="D25" s="468">
        <f>+D26+D27</f>
        <v>0</v>
      </c>
      <c r="E25" s="468">
        <f>+E26+E27</f>
        <v>0</v>
      </c>
      <c r="F25" s="675" t="s">
        <v>765</v>
      </c>
    </row>
    <row r="26" spans="1:6" s="557" customFormat="1" ht="12" customHeight="1">
      <c r="A26" s="581" t="s">
        <v>337</v>
      </c>
      <c r="B26" s="582" t="s">
        <v>577</v>
      </c>
      <c r="C26" s="695"/>
      <c r="D26" s="463"/>
      <c r="E26" s="463"/>
      <c r="F26" s="675" t="s">
        <v>766</v>
      </c>
    </row>
    <row r="27" spans="1:6" s="557" customFormat="1" ht="12" customHeight="1">
      <c r="A27" s="581" t="s">
        <v>343</v>
      </c>
      <c r="B27" s="583" t="s">
        <v>580</v>
      </c>
      <c r="C27" s="696"/>
      <c r="D27" s="700"/>
      <c r="E27" s="700"/>
      <c r="F27" s="675" t="s">
        <v>767</v>
      </c>
    </row>
    <row r="28" spans="1:6" s="557" customFormat="1" ht="12" customHeight="1" thickBot="1">
      <c r="A28" s="580" t="s">
        <v>345</v>
      </c>
      <c r="B28" s="584" t="s">
        <v>696</v>
      </c>
      <c r="C28" s="697"/>
      <c r="D28" s="701"/>
      <c r="E28" s="701"/>
      <c r="F28" s="675" t="s">
        <v>768</v>
      </c>
    </row>
    <row r="29" spans="1:6" s="557" customFormat="1" ht="12" customHeight="1" thickBot="1">
      <c r="A29" s="567" t="s">
        <v>11</v>
      </c>
      <c r="B29" s="376" t="s">
        <v>581</v>
      </c>
      <c r="C29" s="694"/>
      <c r="D29" s="468">
        <f>+D30+D31+D32</f>
        <v>0</v>
      </c>
      <c r="E29" s="468">
        <f>+E30+E31+E32</f>
        <v>0</v>
      </c>
      <c r="F29" s="675" t="s">
        <v>769</v>
      </c>
    </row>
    <row r="30" spans="1:6" s="557" customFormat="1" ht="12" customHeight="1">
      <c r="A30" s="581" t="s">
        <v>65</v>
      </c>
      <c r="B30" s="582" t="s">
        <v>363</v>
      </c>
      <c r="C30" s="695"/>
      <c r="D30" s="463"/>
      <c r="E30" s="463"/>
      <c r="F30" s="675" t="s">
        <v>770</v>
      </c>
    </row>
    <row r="31" spans="1:6" s="557" customFormat="1" ht="12" customHeight="1">
      <c r="A31" s="581" t="s">
        <v>66</v>
      </c>
      <c r="B31" s="583" t="s">
        <v>364</v>
      </c>
      <c r="C31" s="696"/>
      <c r="D31" s="700"/>
      <c r="E31" s="700"/>
      <c r="F31" s="675" t="s">
        <v>771</v>
      </c>
    </row>
    <row r="32" spans="1:6" s="557" customFormat="1" ht="12" customHeight="1" thickBot="1">
      <c r="A32" s="580" t="s">
        <v>67</v>
      </c>
      <c r="B32" s="566" t="s">
        <v>366</v>
      </c>
      <c r="C32" s="698"/>
      <c r="D32" s="701"/>
      <c r="E32" s="701"/>
      <c r="F32" s="675" t="s">
        <v>772</v>
      </c>
    </row>
    <row r="33" spans="1:6" s="557" customFormat="1" ht="12" customHeight="1" thickBot="1">
      <c r="A33" s="567" t="s">
        <v>12</v>
      </c>
      <c r="B33" s="376" t="s">
        <v>491</v>
      </c>
      <c r="C33" s="694"/>
      <c r="D33" s="704"/>
      <c r="E33" s="704"/>
      <c r="F33" s="675" t="s">
        <v>773</v>
      </c>
    </row>
    <row r="34" spans="1:6" s="530" customFormat="1" ht="12" customHeight="1" thickBot="1">
      <c r="A34" s="567" t="s">
        <v>13</v>
      </c>
      <c r="B34" s="376" t="s">
        <v>582</v>
      </c>
      <c r="C34" s="699"/>
      <c r="D34" s="573"/>
      <c r="E34" s="573"/>
      <c r="F34" s="675" t="s">
        <v>774</v>
      </c>
    </row>
    <row r="35" spans="1:6" s="530" customFormat="1" ht="12" customHeight="1" thickBot="1">
      <c r="A35" s="505" t="s">
        <v>14</v>
      </c>
      <c r="B35" s="376" t="s">
        <v>697</v>
      </c>
      <c r="C35" s="699"/>
      <c r="D35" s="574">
        <f>+D8+D19+D24+D25+D29+D33+D34</f>
        <v>14</v>
      </c>
      <c r="E35" s="574">
        <f>+E8+E19+E24+E25+E29+E33+E34</f>
        <v>14</v>
      </c>
      <c r="F35" s="675" t="s">
        <v>775</v>
      </c>
    </row>
    <row r="36" spans="1:6" s="530" customFormat="1" ht="12" customHeight="1" thickBot="1">
      <c r="A36" s="569" t="s">
        <v>15</v>
      </c>
      <c r="B36" s="376" t="s">
        <v>584</v>
      </c>
      <c r="C36" s="574">
        <f>+C37+C38+C39</f>
        <v>46688</v>
      </c>
      <c r="D36" s="574">
        <v>40114</v>
      </c>
      <c r="E36" s="574">
        <v>40114</v>
      </c>
      <c r="F36" s="675" t="s">
        <v>776</v>
      </c>
    </row>
    <row r="37" spans="1:6" s="530" customFormat="1" ht="12" customHeight="1">
      <c r="A37" s="581" t="s">
        <v>585</v>
      </c>
      <c r="B37" s="582" t="s">
        <v>168</v>
      </c>
      <c r="C37" s="463"/>
      <c r="D37" s="463"/>
      <c r="E37" s="463"/>
      <c r="F37" s="675" t="s">
        <v>777</v>
      </c>
    </row>
    <row r="38" spans="1:6" s="557" customFormat="1" ht="12" customHeight="1">
      <c r="A38" s="581" t="s">
        <v>586</v>
      </c>
      <c r="B38" s="583" t="s">
        <v>3</v>
      </c>
      <c r="C38" s="700"/>
      <c r="D38" s="700"/>
      <c r="E38" s="700"/>
      <c r="F38" s="675" t="s">
        <v>778</v>
      </c>
    </row>
    <row r="39" spans="1:6" s="557" customFormat="1" ht="12" customHeight="1" thickBot="1">
      <c r="A39" s="580" t="s">
        <v>587</v>
      </c>
      <c r="B39" s="566" t="s">
        <v>588</v>
      </c>
      <c r="C39" s="701">
        <v>46688</v>
      </c>
      <c r="D39" s="701">
        <v>40114</v>
      </c>
      <c r="E39" s="701">
        <v>40114</v>
      </c>
      <c r="F39" s="675" t="s">
        <v>779</v>
      </c>
    </row>
    <row r="40" spans="1:6" s="557" customFormat="1" ht="15" customHeight="1" thickBot="1">
      <c r="A40" s="569" t="s">
        <v>16</v>
      </c>
      <c r="B40" s="570" t="s">
        <v>589</v>
      </c>
      <c r="C40" s="575">
        <f>+C35+C36</f>
        <v>46688</v>
      </c>
      <c r="D40" s="575">
        <v>40128</v>
      </c>
      <c r="E40" s="575">
        <v>40128</v>
      </c>
      <c r="F40" s="675" t="s">
        <v>780</v>
      </c>
    </row>
    <row r="41" spans="1:6" s="557" customFormat="1" ht="15" customHeight="1">
      <c r="A41" s="513"/>
      <c r="B41" s="514"/>
      <c r="C41" s="528"/>
      <c r="D41" s="528"/>
      <c r="E41" s="528"/>
      <c r="F41" s="675"/>
    </row>
    <row r="42" spans="1:6" ht="16.5" thickBot="1">
      <c r="A42" s="515"/>
      <c r="B42" s="516"/>
      <c r="C42" s="529"/>
      <c r="D42" s="529"/>
      <c r="E42" s="529"/>
      <c r="F42" s="675"/>
    </row>
    <row r="43" spans="1:5" s="556" customFormat="1" ht="16.5" customHeight="1" thickBot="1">
      <c r="A43" s="800" t="s">
        <v>45</v>
      </c>
      <c r="B43" s="801"/>
      <c r="C43" s="801"/>
      <c r="D43" s="801"/>
      <c r="E43" s="802"/>
    </row>
    <row r="44" spans="1:6" s="331" customFormat="1" ht="12" customHeight="1" thickBot="1">
      <c r="A44" s="567" t="s">
        <v>7</v>
      </c>
      <c r="B44" s="376" t="s">
        <v>590</v>
      </c>
      <c r="C44" s="468">
        <f>SUM(C45:C49)</f>
        <v>46688</v>
      </c>
      <c r="D44" s="468">
        <v>39846</v>
      </c>
      <c r="E44" s="468">
        <v>39846</v>
      </c>
      <c r="F44" s="675" t="s">
        <v>748</v>
      </c>
    </row>
    <row r="45" spans="1:6" ht="12" customHeight="1">
      <c r="A45" s="580" t="s">
        <v>72</v>
      </c>
      <c r="B45" s="357" t="s">
        <v>37</v>
      </c>
      <c r="C45" s="463">
        <v>27852</v>
      </c>
      <c r="D45" s="463">
        <v>24300</v>
      </c>
      <c r="E45" s="463">
        <v>24300</v>
      </c>
      <c r="F45" s="675" t="s">
        <v>749</v>
      </c>
    </row>
    <row r="46" spans="1:6" ht="12" customHeight="1">
      <c r="A46" s="580" t="s">
        <v>73</v>
      </c>
      <c r="B46" s="356" t="s">
        <v>134</v>
      </c>
      <c r="C46" s="464">
        <v>7571</v>
      </c>
      <c r="D46" s="464">
        <v>6562</v>
      </c>
      <c r="E46" s="464">
        <v>6562</v>
      </c>
      <c r="F46" s="675" t="s">
        <v>750</v>
      </c>
    </row>
    <row r="47" spans="1:6" ht="12" customHeight="1">
      <c r="A47" s="580" t="s">
        <v>74</v>
      </c>
      <c r="B47" s="356" t="s">
        <v>101</v>
      </c>
      <c r="C47" s="464">
        <v>10196</v>
      </c>
      <c r="D47" s="464">
        <v>8349</v>
      </c>
      <c r="E47" s="464">
        <v>8349</v>
      </c>
      <c r="F47" s="675" t="s">
        <v>751</v>
      </c>
    </row>
    <row r="48" spans="1:6" ht="12" customHeight="1">
      <c r="A48" s="580" t="s">
        <v>75</v>
      </c>
      <c r="B48" s="356" t="s">
        <v>135</v>
      </c>
      <c r="C48" s="464">
        <v>1069</v>
      </c>
      <c r="D48" s="464">
        <v>606</v>
      </c>
      <c r="E48" s="464">
        <v>606</v>
      </c>
      <c r="F48" s="675" t="s">
        <v>752</v>
      </c>
    </row>
    <row r="49" spans="1:6" ht="12" customHeight="1" thickBot="1">
      <c r="A49" s="580" t="s">
        <v>108</v>
      </c>
      <c r="B49" s="356" t="s">
        <v>136</v>
      </c>
      <c r="C49" s="464"/>
      <c r="D49" s="464">
        <v>29</v>
      </c>
      <c r="E49" s="464">
        <v>29</v>
      </c>
      <c r="F49" s="675" t="s">
        <v>753</v>
      </c>
    </row>
    <row r="50" spans="1:6" ht="12" customHeight="1" thickBot="1">
      <c r="A50" s="567" t="s">
        <v>8</v>
      </c>
      <c r="B50" s="376" t="s">
        <v>591</v>
      </c>
      <c r="C50" s="468">
        <f>SUM(C51:C53)</f>
        <v>0</v>
      </c>
      <c r="D50" s="468">
        <v>282</v>
      </c>
      <c r="E50" s="468">
        <v>282</v>
      </c>
      <c r="F50" s="675" t="s">
        <v>754</v>
      </c>
    </row>
    <row r="51" spans="1:6" s="331" customFormat="1" ht="12" customHeight="1">
      <c r="A51" s="580" t="s">
        <v>78</v>
      </c>
      <c r="B51" s="357" t="s">
        <v>158</v>
      </c>
      <c r="C51" s="463">
        <v>0</v>
      </c>
      <c r="D51" s="463">
        <v>282</v>
      </c>
      <c r="E51" s="463">
        <v>282</v>
      </c>
      <c r="F51" s="675" t="s">
        <v>755</v>
      </c>
    </row>
    <row r="52" spans="1:6" ht="12" customHeight="1">
      <c r="A52" s="580" t="s">
        <v>79</v>
      </c>
      <c r="B52" s="356" t="s">
        <v>138</v>
      </c>
      <c r="C52" s="464"/>
      <c r="D52" s="464"/>
      <c r="E52" s="464"/>
      <c r="F52" s="675" t="s">
        <v>756</v>
      </c>
    </row>
    <row r="53" spans="1:6" ht="12" customHeight="1">
      <c r="A53" s="580" t="s">
        <v>80</v>
      </c>
      <c r="B53" s="356" t="s">
        <v>46</v>
      </c>
      <c r="C53" s="464"/>
      <c r="D53" s="464"/>
      <c r="E53" s="464"/>
      <c r="F53" s="675" t="s">
        <v>757</v>
      </c>
    </row>
    <row r="54" spans="1:6" ht="12" customHeight="1" thickBot="1">
      <c r="A54" s="580" t="s">
        <v>81</v>
      </c>
      <c r="B54" s="356" t="s">
        <v>698</v>
      </c>
      <c r="C54" s="464"/>
      <c r="D54" s="464"/>
      <c r="E54" s="464"/>
      <c r="F54" s="675" t="s">
        <v>758</v>
      </c>
    </row>
    <row r="55" spans="1:6" ht="12" customHeight="1" thickBot="1">
      <c r="A55" s="567" t="s">
        <v>9</v>
      </c>
      <c r="B55" s="571" t="s">
        <v>592</v>
      </c>
      <c r="C55" s="705">
        <v>46688</v>
      </c>
      <c r="D55" s="705">
        <v>40128</v>
      </c>
      <c r="E55" s="705">
        <v>40128</v>
      </c>
      <c r="F55" s="675" t="s">
        <v>759</v>
      </c>
    </row>
    <row r="56" spans="3:6" ht="16.5" thickBot="1">
      <c r="C56" s="576"/>
      <c r="D56" s="576"/>
      <c r="E56" s="576"/>
      <c r="F56" s="675"/>
    </row>
    <row r="57" spans="1:6" ht="15" customHeight="1" thickBot="1">
      <c r="A57" s="517" t="s">
        <v>690</v>
      </c>
      <c r="B57" s="518"/>
      <c r="C57" s="565">
        <v>7</v>
      </c>
      <c r="D57" s="565">
        <v>7</v>
      </c>
      <c r="E57" s="565">
        <v>7</v>
      </c>
      <c r="F57" s="675"/>
    </row>
    <row r="58" spans="1:6" ht="14.25" customHeight="1" thickBot="1">
      <c r="A58" s="517" t="s">
        <v>150</v>
      </c>
      <c r="B58" s="518"/>
      <c r="C58" s="565">
        <v>0</v>
      </c>
      <c r="D58" s="565">
        <v>0</v>
      </c>
      <c r="E58" s="565">
        <v>0</v>
      </c>
      <c r="F58" s="675"/>
    </row>
    <row r="59" ht="15.75">
      <c r="F59" s="675"/>
    </row>
    <row r="60" ht="15.75">
      <c r="F60" s="675"/>
    </row>
    <row r="61" ht="15.75">
      <c r="F61" s="675"/>
    </row>
    <row r="62" ht="15.75">
      <c r="F62" s="675"/>
    </row>
    <row r="63" ht="15.75">
      <c r="F63" s="675"/>
    </row>
    <row r="64" ht="15.75">
      <c r="F64" s="675"/>
    </row>
    <row r="65" ht="15.75">
      <c r="F65" s="675"/>
    </row>
    <row r="66" ht="15.75">
      <c r="F66" s="675"/>
    </row>
    <row r="67" ht="15.75">
      <c r="F67" s="675"/>
    </row>
    <row r="68" ht="15.75">
      <c r="F68" s="675"/>
    </row>
    <row r="69" ht="15.75">
      <c r="F69" s="675"/>
    </row>
    <row r="70" ht="15.75">
      <c r="F70" s="675"/>
    </row>
    <row r="71" ht="15.75">
      <c r="F71" s="675"/>
    </row>
    <row r="72" ht="15.75">
      <c r="F72" s="675"/>
    </row>
    <row r="73" ht="15.75">
      <c r="F73" s="675"/>
    </row>
    <row r="74" ht="15.75">
      <c r="F74" s="675"/>
    </row>
    <row r="75" ht="15.75">
      <c r="F75" s="675"/>
    </row>
    <row r="76" ht="15.75">
      <c r="F76" s="675"/>
    </row>
    <row r="77" ht="15.75">
      <c r="F77" s="675"/>
    </row>
    <row r="78" ht="15.75">
      <c r="F78" s="675"/>
    </row>
    <row r="79" ht="15.75">
      <c r="F79" s="675"/>
    </row>
    <row r="80" ht="15.75">
      <c r="F80" s="675"/>
    </row>
    <row r="81" ht="15.75">
      <c r="F81" s="675"/>
    </row>
    <row r="82" ht="15.75">
      <c r="F82" s="675"/>
    </row>
    <row r="83" ht="15.75">
      <c r="F83" s="675"/>
    </row>
    <row r="84" ht="15.75">
      <c r="F84" s="675"/>
    </row>
    <row r="85" ht="15.75">
      <c r="F85" s="675"/>
    </row>
    <row r="86" ht="15.75">
      <c r="F86" s="675"/>
    </row>
    <row r="87" ht="15.75">
      <c r="F87" s="675"/>
    </row>
    <row r="88" ht="15">
      <c r="F88" s="676"/>
    </row>
    <row r="90" ht="15.75">
      <c r="F90" s="675"/>
    </row>
    <row r="91" ht="12.75">
      <c r="F91" s="677"/>
    </row>
    <row r="92" ht="12.75">
      <c r="F92" s="677"/>
    </row>
    <row r="93" ht="12.75">
      <c r="F93" s="677"/>
    </row>
    <row r="94" ht="12.75">
      <c r="F94" s="677"/>
    </row>
    <row r="95" ht="12.75">
      <c r="F95" s="677"/>
    </row>
    <row r="96" ht="12.75">
      <c r="F96" s="677"/>
    </row>
    <row r="97" ht="12.75">
      <c r="F97" s="677"/>
    </row>
    <row r="98" ht="12.75">
      <c r="F98" s="677"/>
    </row>
    <row r="99" ht="12.75">
      <c r="F99" s="677"/>
    </row>
    <row r="100" ht="12.75">
      <c r="F100" s="677"/>
    </row>
    <row r="101" ht="12.75">
      <c r="F101" s="677"/>
    </row>
    <row r="102" ht="12.75">
      <c r="F102" s="677"/>
    </row>
    <row r="103" ht="12.75">
      <c r="F103" s="677"/>
    </row>
    <row r="104" ht="12.75">
      <c r="F104" s="677"/>
    </row>
    <row r="105" ht="12.75">
      <c r="F105" s="677"/>
    </row>
    <row r="106" ht="12.75">
      <c r="F106" s="677"/>
    </row>
    <row r="107" ht="12.75">
      <c r="F107" s="677"/>
    </row>
    <row r="108" ht="12.75">
      <c r="F108" s="677"/>
    </row>
    <row r="109" ht="12.75">
      <c r="F109" s="677"/>
    </row>
    <row r="110" ht="12.75">
      <c r="F110" s="677"/>
    </row>
    <row r="111" ht="12.75">
      <c r="F111" s="677"/>
    </row>
    <row r="112" ht="12.75">
      <c r="F112" s="677"/>
    </row>
    <row r="113" ht="12.75">
      <c r="F113" s="677"/>
    </row>
    <row r="114" ht="12.75">
      <c r="F114" s="677"/>
    </row>
    <row r="115" ht="12.75">
      <c r="F115" s="677"/>
    </row>
    <row r="116" ht="12.75">
      <c r="F116" s="677"/>
    </row>
    <row r="117" ht="12.75">
      <c r="F117" s="677"/>
    </row>
    <row r="118" ht="12.75">
      <c r="F118" s="677"/>
    </row>
    <row r="119" ht="12.75">
      <c r="F119" s="677"/>
    </row>
    <row r="120" ht="12.75">
      <c r="F120" s="677"/>
    </row>
    <row r="121" ht="12.75">
      <c r="F121" s="677"/>
    </row>
    <row r="122" ht="12.75">
      <c r="F122" s="677"/>
    </row>
    <row r="123" ht="12.75">
      <c r="F123" s="677"/>
    </row>
    <row r="124" ht="12.75">
      <c r="F124" s="677"/>
    </row>
    <row r="125" ht="12.75">
      <c r="F125" s="677"/>
    </row>
    <row r="126" ht="12.75">
      <c r="F126" s="677"/>
    </row>
    <row r="127" ht="12.75">
      <c r="F127" s="677"/>
    </row>
    <row r="128" ht="12.75">
      <c r="F128" s="677"/>
    </row>
    <row r="129" ht="12.75">
      <c r="F129" s="677"/>
    </row>
    <row r="130" ht="12.75">
      <c r="F130" s="677"/>
    </row>
    <row r="131" ht="12.75">
      <c r="F131" s="677"/>
    </row>
    <row r="132" ht="12.75">
      <c r="F132" s="677"/>
    </row>
    <row r="133" ht="12.75">
      <c r="F133" s="677"/>
    </row>
    <row r="134" ht="12.75">
      <c r="F134" s="677"/>
    </row>
    <row r="135" ht="12.75">
      <c r="F135" s="677"/>
    </row>
    <row r="136" ht="12.75">
      <c r="F136" s="677"/>
    </row>
    <row r="137" ht="12.75">
      <c r="F137" s="677"/>
    </row>
    <row r="138" ht="12.75">
      <c r="F138" s="677"/>
    </row>
    <row r="139" ht="12.75">
      <c r="F139" s="677"/>
    </row>
    <row r="140" ht="12.75">
      <c r="F140" s="677"/>
    </row>
    <row r="141" ht="12.75">
      <c r="F141" s="677"/>
    </row>
    <row r="142" ht="12.75">
      <c r="F142" s="677"/>
    </row>
    <row r="143" ht="12.75">
      <c r="F143" s="677"/>
    </row>
    <row r="144" ht="12.75">
      <c r="F144" s="677"/>
    </row>
    <row r="145" ht="12.75">
      <c r="F145" s="677"/>
    </row>
    <row r="146" ht="12.75">
      <c r="F146" s="677"/>
    </row>
  </sheetData>
  <sheetProtection/>
  <mergeCells count="5">
    <mergeCell ref="B2:D2"/>
    <mergeCell ref="A43:E43"/>
    <mergeCell ref="A7:E7"/>
    <mergeCell ref="B3:D3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50"/>
  </sheetPr>
  <dimension ref="A1:E58"/>
  <sheetViews>
    <sheetView view="pageBreakPreview" zoomScale="115" zoomScaleSheetLayoutView="115" zoomScalePageLayoutView="0" workbookViewId="0" topLeftCell="A1">
      <selection activeCell="B1" sqref="B1:E1"/>
    </sheetView>
  </sheetViews>
  <sheetFormatPr defaultColWidth="9.00390625" defaultRowHeight="12.75"/>
  <cols>
    <col min="1" max="1" width="16.00390625" style="572" customWidth="1"/>
    <col min="2" max="2" width="59.375" style="30" customWidth="1"/>
    <col min="3" max="5" width="15.875" style="30" customWidth="1"/>
    <col min="6" max="6" width="0.37109375" style="30" customWidth="1"/>
    <col min="7" max="16384" width="9.375" style="30" customWidth="1"/>
  </cols>
  <sheetData>
    <row r="1" spans="1:5" s="508" customFormat="1" ht="21" customHeight="1" thickBot="1">
      <c r="A1" s="507"/>
      <c r="B1" s="817" t="s">
        <v>878</v>
      </c>
      <c r="C1" s="818"/>
      <c r="D1" s="818"/>
      <c r="E1" s="818"/>
    </row>
    <row r="2" spans="1:5" s="554" customFormat="1" ht="25.5" customHeight="1">
      <c r="A2" s="534" t="s">
        <v>148</v>
      </c>
      <c r="B2" s="806" t="s">
        <v>571</v>
      </c>
      <c r="C2" s="807"/>
      <c r="D2" s="808"/>
      <c r="E2" s="577" t="s">
        <v>49</v>
      </c>
    </row>
    <row r="3" spans="1:5" s="554" customFormat="1" ht="24.75" thickBot="1">
      <c r="A3" s="552" t="s">
        <v>572</v>
      </c>
      <c r="B3" s="803" t="s">
        <v>699</v>
      </c>
      <c r="C3" s="814"/>
      <c r="D3" s="815"/>
      <c r="E3" s="578" t="s">
        <v>50</v>
      </c>
    </row>
    <row r="4" spans="1:5" s="555" customFormat="1" ht="15.75" customHeight="1" thickBot="1">
      <c r="A4" s="510"/>
      <c r="B4" s="510"/>
      <c r="C4" s="511"/>
      <c r="D4" s="511"/>
      <c r="E4" s="511" t="s">
        <v>42</v>
      </c>
    </row>
    <row r="5" spans="1:5" ht="24.75" thickBot="1">
      <c r="A5" s="341" t="s">
        <v>149</v>
      </c>
      <c r="B5" s="342" t="s">
        <v>43</v>
      </c>
      <c r="C5" s="95" t="s">
        <v>181</v>
      </c>
      <c r="D5" s="95" t="s">
        <v>186</v>
      </c>
      <c r="E5" s="512" t="s">
        <v>187</v>
      </c>
    </row>
    <row r="6" spans="1:5" s="556" customFormat="1" ht="12.75" customHeight="1" thickBot="1">
      <c r="A6" s="505" t="s">
        <v>431</v>
      </c>
      <c r="B6" s="506" t="s">
        <v>432</v>
      </c>
      <c r="C6" s="506" t="s">
        <v>433</v>
      </c>
      <c r="D6" s="110" t="s">
        <v>434</v>
      </c>
      <c r="E6" s="108" t="s">
        <v>435</v>
      </c>
    </row>
    <row r="7" spans="1:5" s="556" customFormat="1" ht="15.75" customHeight="1" thickBot="1">
      <c r="A7" s="800" t="s">
        <v>44</v>
      </c>
      <c r="B7" s="801"/>
      <c r="C7" s="801"/>
      <c r="D7" s="801"/>
      <c r="E7" s="802"/>
    </row>
    <row r="8" spans="1:5" s="530" customFormat="1" ht="12" customHeight="1" thickBot="1">
      <c r="A8" s="505" t="s">
        <v>7</v>
      </c>
      <c r="B8" s="568" t="s">
        <v>573</v>
      </c>
      <c r="C8" s="436">
        <f>SUM(C9:C18)</f>
        <v>0</v>
      </c>
      <c r="D8" s="436">
        <f>SUM(D9:D18)</f>
        <v>0</v>
      </c>
      <c r="E8" s="574">
        <f>SUM(E9:E18)</f>
        <v>0</v>
      </c>
    </row>
    <row r="9" spans="1:5" s="530" customFormat="1" ht="12" customHeight="1">
      <c r="A9" s="579" t="s">
        <v>72</v>
      </c>
      <c r="B9" s="358" t="s">
        <v>350</v>
      </c>
      <c r="C9" s="104"/>
      <c r="D9" s="104"/>
      <c r="E9" s="563"/>
    </row>
    <row r="10" spans="1:5" s="530" customFormat="1" ht="12" customHeight="1">
      <c r="A10" s="580" t="s">
        <v>73</v>
      </c>
      <c r="B10" s="356" t="s">
        <v>351</v>
      </c>
      <c r="C10" s="433"/>
      <c r="D10" s="433"/>
      <c r="E10" s="113"/>
    </row>
    <row r="11" spans="1:5" s="530" customFormat="1" ht="12" customHeight="1">
      <c r="A11" s="580" t="s">
        <v>74</v>
      </c>
      <c r="B11" s="356" t="s">
        <v>352</v>
      </c>
      <c r="C11" s="433"/>
      <c r="D11" s="433"/>
      <c r="E11" s="113"/>
    </row>
    <row r="12" spans="1:5" s="530" customFormat="1" ht="12" customHeight="1">
      <c r="A12" s="580" t="s">
        <v>75</v>
      </c>
      <c r="B12" s="356" t="s">
        <v>353</v>
      </c>
      <c r="C12" s="433"/>
      <c r="D12" s="433"/>
      <c r="E12" s="113"/>
    </row>
    <row r="13" spans="1:5" s="530" customFormat="1" ht="12" customHeight="1">
      <c r="A13" s="580" t="s">
        <v>108</v>
      </c>
      <c r="B13" s="356" t="s">
        <v>354</v>
      </c>
      <c r="C13" s="433"/>
      <c r="D13" s="433"/>
      <c r="E13" s="113"/>
    </row>
    <row r="14" spans="1:5" s="530" customFormat="1" ht="12" customHeight="1">
      <c r="A14" s="580" t="s">
        <v>76</v>
      </c>
      <c r="B14" s="356" t="s">
        <v>574</v>
      </c>
      <c r="C14" s="433"/>
      <c r="D14" s="433"/>
      <c r="E14" s="113"/>
    </row>
    <row r="15" spans="1:5" s="557" customFormat="1" ht="12" customHeight="1">
      <c r="A15" s="580" t="s">
        <v>77</v>
      </c>
      <c r="B15" s="355" t="s">
        <v>575</v>
      </c>
      <c r="C15" s="433"/>
      <c r="D15" s="433"/>
      <c r="E15" s="113"/>
    </row>
    <row r="16" spans="1:5" s="557" customFormat="1" ht="12" customHeight="1">
      <c r="A16" s="580" t="s">
        <v>85</v>
      </c>
      <c r="B16" s="356" t="s">
        <v>357</v>
      </c>
      <c r="C16" s="105"/>
      <c r="D16" s="105"/>
      <c r="E16" s="562"/>
    </row>
    <row r="17" spans="1:5" s="530" customFormat="1" ht="12" customHeight="1">
      <c r="A17" s="580" t="s">
        <v>86</v>
      </c>
      <c r="B17" s="356" t="s">
        <v>359</v>
      </c>
      <c r="C17" s="433"/>
      <c r="D17" s="433"/>
      <c r="E17" s="113"/>
    </row>
    <row r="18" spans="1:5" s="557" customFormat="1" ht="12" customHeight="1" thickBot="1">
      <c r="A18" s="580" t="s">
        <v>87</v>
      </c>
      <c r="B18" s="355" t="s">
        <v>361</v>
      </c>
      <c r="C18" s="435"/>
      <c r="D18" s="435"/>
      <c r="E18" s="558"/>
    </row>
    <row r="19" spans="1:5" s="557" customFormat="1" ht="12" customHeight="1" thickBot="1">
      <c r="A19" s="505" t="s">
        <v>8</v>
      </c>
      <c r="B19" s="568" t="s">
        <v>576</v>
      </c>
      <c r="C19" s="436">
        <f>SUM(C20:C22)</f>
        <v>0</v>
      </c>
      <c r="D19" s="436">
        <f>SUM(D20:D22)</f>
        <v>0</v>
      </c>
      <c r="E19" s="574">
        <f>SUM(E20:E22)</f>
        <v>0</v>
      </c>
    </row>
    <row r="20" spans="1:5" s="557" customFormat="1" ht="12" customHeight="1">
      <c r="A20" s="580" t="s">
        <v>78</v>
      </c>
      <c r="B20" s="357" t="s">
        <v>323</v>
      </c>
      <c r="C20" s="433"/>
      <c r="D20" s="433"/>
      <c r="E20" s="113"/>
    </row>
    <row r="21" spans="1:5" s="557" customFormat="1" ht="12" customHeight="1">
      <c r="A21" s="580" t="s">
        <v>79</v>
      </c>
      <c r="B21" s="356" t="s">
        <v>577</v>
      </c>
      <c r="C21" s="433"/>
      <c r="D21" s="433"/>
      <c r="E21" s="113"/>
    </row>
    <row r="22" spans="1:5" s="557" customFormat="1" ht="12" customHeight="1">
      <c r="A22" s="580" t="s">
        <v>80</v>
      </c>
      <c r="B22" s="356" t="s">
        <v>578</v>
      </c>
      <c r="C22" s="433"/>
      <c r="D22" s="433"/>
      <c r="E22" s="113"/>
    </row>
    <row r="23" spans="1:5" s="557" customFormat="1" ht="12" customHeight="1" thickBot="1">
      <c r="A23" s="580" t="s">
        <v>81</v>
      </c>
      <c r="B23" s="356" t="s">
        <v>695</v>
      </c>
      <c r="C23" s="433"/>
      <c r="D23" s="433"/>
      <c r="E23" s="113"/>
    </row>
    <row r="24" spans="1:5" s="557" customFormat="1" ht="12" customHeight="1" thickBot="1">
      <c r="A24" s="567" t="s">
        <v>9</v>
      </c>
      <c r="B24" s="376" t="s">
        <v>125</v>
      </c>
      <c r="C24" s="39"/>
      <c r="D24" s="39"/>
      <c r="E24" s="573"/>
    </row>
    <row r="25" spans="1:5" s="557" customFormat="1" ht="12" customHeight="1" thickBot="1">
      <c r="A25" s="567" t="s">
        <v>10</v>
      </c>
      <c r="B25" s="376" t="s">
        <v>579</v>
      </c>
      <c r="C25" s="436">
        <f>SUM(C26:C27)</f>
        <v>0</v>
      </c>
      <c r="D25" s="436">
        <f>SUM(D26:D27)</f>
        <v>0</v>
      </c>
      <c r="E25" s="574">
        <f>SUM(E26:E27)</f>
        <v>0</v>
      </c>
    </row>
    <row r="26" spans="1:5" s="557" customFormat="1" ht="12" customHeight="1">
      <c r="A26" s="581" t="s">
        <v>337</v>
      </c>
      <c r="B26" s="582" t="s">
        <v>577</v>
      </c>
      <c r="C26" s="101"/>
      <c r="D26" s="101"/>
      <c r="E26" s="561"/>
    </row>
    <row r="27" spans="1:5" s="557" customFormat="1" ht="12" customHeight="1">
      <c r="A27" s="581" t="s">
        <v>343</v>
      </c>
      <c r="B27" s="583" t="s">
        <v>580</v>
      </c>
      <c r="C27" s="437"/>
      <c r="D27" s="437"/>
      <c r="E27" s="560"/>
    </row>
    <row r="28" spans="1:5" s="557" customFormat="1" ht="12" customHeight="1" thickBot="1">
      <c r="A28" s="580" t="s">
        <v>345</v>
      </c>
      <c r="B28" s="584" t="s">
        <v>696</v>
      </c>
      <c r="C28" s="564"/>
      <c r="D28" s="564"/>
      <c r="E28" s="559"/>
    </row>
    <row r="29" spans="1:5" s="557" customFormat="1" ht="12" customHeight="1" thickBot="1">
      <c r="A29" s="567" t="s">
        <v>11</v>
      </c>
      <c r="B29" s="376" t="s">
        <v>581</v>
      </c>
      <c r="C29" s="436">
        <f>SUM(C30:C32)</f>
        <v>0</v>
      </c>
      <c r="D29" s="436">
        <f>SUM(D30:D32)</f>
        <v>0</v>
      </c>
      <c r="E29" s="574">
        <f>SUM(E30:E32)</f>
        <v>0</v>
      </c>
    </row>
    <row r="30" spans="1:5" s="557" customFormat="1" ht="12" customHeight="1">
      <c r="A30" s="581" t="s">
        <v>65</v>
      </c>
      <c r="B30" s="582" t="s">
        <v>363</v>
      </c>
      <c r="C30" s="101"/>
      <c r="D30" s="101"/>
      <c r="E30" s="561"/>
    </row>
    <row r="31" spans="1:5" s="557" customFormat="1" ht="12" customHeight="1">
      <c r="A31" s="581" t="s">
        <v>66</v>
      </c>
      <c r="B31" s="583" t="s">
        <v>364</v>
      </c>
      <c r="C31" s="437"/>
      <c r="D31" s="437"/>
      <c r="E31" s="560"/>
    </row>
    <row r="32" spans="1:5" s="557" customFormat="1" ht="12" customHeight="1" thickBot="1">
      <c r="A32" s="580" t="s">
        <v>67</v>
      </c>
      <c r="B32" s="566" t="s">
        <v>366</v>
      </c>
      <c r="C32" s="564"/>
      <c r="D32" s="564"/>
      <c r="E32" s="559"/>
    </row>
    <row r="33" spans="1:5" s="557" customFormat="1" ht="12" customHeight="1" thickBot="1">
      <c r="A33" s="567" t="s">
        <v>12</v>
      </c>
      <c r="B33" s="376" t="s">
        <v>491</v>
      </c>
      <c r="C33" s="39"/>
      <c r="D33" s="39"/>
      <c r="E33" s="573"/>
    </row>
    <row r="34" spans="1:5" s="530" customFormat="1" ht="12" customHeight="1" thickBot="1">
      <c r="A34" s="567" t="s">
        <v>13</v>
      </c>
      <c r="B34" s="376" t="s">
        <v>582</v>
      </c>
      <c r="C34" s="39"/>
      <c r="D34" s="39"/>
      <c r="E34" s="573"/>
    </row>
    <row r="35" spans="1:5" s="530" customFormat="1" ht="12" customHeight="1" thickBot="1">
      <c r="A35" s="505" t="s">
        <v>14</v>
      </c>
      <c r="B35" s="376" t="s">
        <v>697</v>
      </c>
      <c r="C35" s="436">
        <f>+C8+C19+C24+C25+C29+C33+C34</f>
        <v>0</v>
      </c>
      <c r="D35" s="436">
        <f>+D8+D19+D24+D25+D29+D33+D34</f>
        <v>0</v>
      </c>
      <c r="E35" s="574">
        <f>+E8+E19+E24+E25+E29+E33+E34</f>
        <v>0</v>
      </c>
    </row>
    <row r="36" spans="1:5" s="530" customFormat="1" ht="12" customHeight="1" thickBot="1">
      <c r="A36" s="569" t="s">
        <v>15</v>
      </c>
      <c r="B36" s="376" t="s">
        <v>584</v>
      </c>
      <c r="C36" s="436">
        <f>+C37+C38+C39</f>
        <v>0</v>
      </c>
      <c r="D36" s="436">
        <f>+D37+D38+D39</f>
        <v>0</v>
      </c>
      <c r="E36" s="574">
        <f>+E37+E38+E39</f>
        <v>0</v>
      </c>
    </row>
    <row r="37" spans="1:5" s="530" customFormat="1" ht="12" customHeight="1">
      <c r="A37" s="581" t="s">
        <v>585</v>
      </c>
      <c r="B37" s="582" t="s">
        <v>168</v>
      </c>
      <c r="C37" s="101"/>
      <c r="D37" s="101"/>
      <c r="E37" s="561"/>
    </row>
    <row r="38" spans="1:5" s="557" customFormat="1" ht="12" customHeight="1">
      <c r="A38" s="581" t="s">
        <v>586</v>
      </c>
      <c r="B38" s="583" t="s">
        <v>3</v>
      </c>
      <c r="C38" s="437"/>
      <c r="D38" s="437"/>
      <c r="E38" s="560"/>
    </row>
    <row r="39" spans="1:5" s="557" customFormat="1" ht="12" customHeight="1" thickBot="1">
      <c r="A39" s="580" t="s">
        <v>587</v>
      </c>
      <c r="B39" s="566" t="s">
        <v>588</v>
      </c>
      <c r="C39" s="564"/>
      <c r="D39" s="564"/>
      <c r="E39" s="559"/>
    </row>
    <row r="40" spans="1:5" s="557" customFormat="1" ht="15" customHeight="1" thickBot="1">
      <c r="A40" s="569" t="s">
        <v>16</v>
      </c>
      <c r="B40" s="570" t="s">
        <v>589</v>
      </c>
      <c r="C40" s="107">
        <f>+C35+C36</f>
        <v>0</v>
      </c>
      <c r="D40" s="107">
        <f>+D35+D36</f>
        <v>0</v>
      </c>
      <c r="E40" s="575">
        <f>+E35+E36</f>
        <v>0</v>
      </c>
    </row>
    <row r="41" spans="1:5" s="557" customFormat="1" ht="15" customHeight="1">
      <c r="A41" s="513"/>
      <c r="B41" s="514"/>
      <c r="C41" s="528"/>
      <c r="D41" s="528"/>
      <c r="E41" s="528"/>
    </row>
    <row r="42" spans="1:5" ht="13.5" thickBot="1">
      <c r="A42" s="515"/>
      <c r="B42" s="516"/>
      <c r="C42" s="529"/>
      <c r="D42" s="529"/>
      <c r="E42" s="529"/>
    </row>
    <row r="43" spans="1:5" s="556" customFormat="1" ht="16.5" customHeight="1" thickBot="1">
      <c r="A43" s="800" t="s">
        <v>45</v>
      </c>
      <c r="B43" s="801"/>
      <c r="C43" s="801"/>
      <c r="D43" s="801"/>
      <c r="E43" s="802"/>
    </row>
    <row r="44" spans="1:5" s="331" customFormat="1" ht="12" customHeight="1" thickBot="1">
      <c r="A44" s="567" t="s">
        <v>7</v>
      </c>
      <c r="B44" s="376" t="s">
        <v>590</v>
      </c>
      <c r="C44" s="436">
        <f>SUM(C45:C49)</f>
        <v>0</v>
      </c>
      <c r="D44" s="436">
        <f>SUM(D45:D49)</f>
        <v>0</v>
      </c>
      <c r="E44" s="468">
        <f>SUM(E45:E49)</f>
        <v>0</v>
      </c>
    </row>
    <row r="45" spans="1:5" ht="12" customHeight="1">
      <c r="A45" s="580" t="s">
        <v>72</v>
      </c>
      <c r="B45" s="357" t="s">
        <v>37</v>
      </c>
      <c r="C45" s="101"/>
      <c r="D45" s="101"/>
      <c r="E45" s="463"/>
    </row>
    <row r="46" spans="1:5" ht="12" customHeight="1">
      <c r="A46" s="580" t="s">
        <v>73</v>
      </c>
      <c r="B46" s="356" t="s">
        <v>134</v>
      </c>
      <c r="C46" s="430"/>
      <c r="D46" s="430"/>
      <c r="E46" s="464"/>
    </row>
    <row r="47" spans="1:5" ht="12" customHeight="1">
      <c r="A47" s="580" t="s">
        <v>74</v>
      </c>
      <c r="B47" s="356" t="s">
        <v>101</v>
      </c>
      <c r="C47" s="430"/>
      <c r="D47" s="430"/>
      <c r="E47" s="464"/>
    </row>
    <row r="48" spans="1:5" ht="12" customHeight="1">
      <c r="A48" s="580" t="s">
        <v>75</v>
      </c>
      <c r="B48" s="356" t="s">
        <v>135</v>
      </c>
      <c r="C48" s="430"/>
      <c r="D48" s="430"/>
      <c r="E48" s="464"/>
    </row>
    <row r="49" spans="1:5" ht="12" customHeight="1" thickBot="1">
      <c r="A49" s="580" t="s">
        <v>108</v>
      </c>
      <c r="B49" s="356" t="s">
        <v>136</v>
      </c>
      <c r="C49" s="430"/>
      <c r="D49" s="430"/>
      <c r="E49" s="464"/>
    </row>
    <row r="50" spans="1:5" ht="12" customHeight="1" thickBot="1">
      <c r="A50" s="567" t="s">
        <v>8</v>
      </c>
      <c r="B50" s="376" t="s">
        <v>591</v>
      </c>
      <c r="C50" s="436">
        <f>SUM(C51:C53)</f>
        <v>0</v>
      </c>
      <c r="D50" s="436">
        <f>SUM(D51:D53)</f>
        <v>0</v>
      </c>
      <c r="E50" s="468">
        <f>SUM(E51:E53)</f>
        <v>0</v>
      </c>
    </row>
    <row r="51" spans="1:5" s="331" customFormat="1" ht="12" customHeight="1">
      <c r="A51" s="580" t="s">
        <v>78</v>
      </c>
      <c r="B51" s="357" t="s">
        <v>158</v>
      </c>
      <c r="C51" s="101"/>
      <c r="D51" s="101"/>
      <c r="E51" s="463"/>
    </row>
    <row r="52" spans="1:5" ht="12" customHeight="1">
      <c r="A52" s="580" t="s">
        <v>79</v>
      </c>
      <c r="B52" s="356" t="s">
        <v>138</v>
      </c>
      <c r="C52" s="430"/>
      <c r="D52" s="430"/>
      <c r="E52" s="464"/>
    </row>
    <row r="53" spans="1:5" ht="12" customHeight="1">
      <c r="A53" s="580" t="s">
        <v>80</v>
      </c>
      <c r="B53" s="356" t="s">
        <v>46</v>
      </c>
      <c r="C53" s="430"/>
      <c r="D53" s="430"/>
      <c r="E53" s="464"/>
    </row>
    <row r="54" spans="1:5" ht="12" customHeight="1" thickBot="1">
      <c r="A54" s="580" t="s">
        <v>81</v>
      </c>
      <c r="B54" s="356" t="s">
        <v>698</v>
      </c>
      <c r="C54" s="430"/>
      <c r="D54" s="430"/>
      <c r="E54" s="464"/>
    </row>
    <row r="55" spans="1:5" ht="12" customHeight="1" thickBot="1">
      <c r="A55" s="567" t="s">
        <v>9</v>
      </c>
      <c r="B55" s="571" t="s">
        <v>592</v>
      </c>
      <c r="C55" s="436">
        <f>+C44+C50</f>
        <v>0</v>
      </c>
      <c r="D55" s="436">
        <f>+D44+D50</f>
        <v>0</v>
      </c>
      <c r="E55" s="468">
        <f>+E44+E50</f>
        <v>0</v>
      </c>
    </row>
    <row r="56" spans="3:5" ht="13.5" thickBot="1">
      <c r="C56" s="576"/>
      <c r="D56" s="576"/>
      <c r="E56" s="576"/>
    </row>
    <row r="57" spans="1:5" ht="15" customHeight="1" thickBot="1">
      <c r="A57" s="517" t="s">
        <v>690</v>
      </c>
      <c r="B57" s="518"/>
      <c r="C57" s="111"/>
      <c r="D57" s="111"/>
      <c r="E57" s="565"/>
    </row>
    <row r="58" spans="1:5" ht="14.25" customHeight="1" thickBot="1">
      <c r="A58" s="517" t="s">
        <v>150</v>
      </c>
      <c r="B58" s="518"/>
      <c r="C58" s="111"/>
      <c r="D58" s="111"/>
      <c r="E58" s="565"/>
    </row>
  </sheetData>
  <sheetProtection/>
  <mergeCells count="5">
    <mergeCell ref="B2:D2"/>
    <mergeCell ref="A43:E43"/>
    <mergeCell ref="A7:E7"/>
    <mergeCell ref="B3:D3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50"/>
  </sheetPr>
  <dimension ref="A1:E58"/>
  <sheetViews>
    <sheetView view="pageBreakPreview" zoomScale="115" zoomScaleSheetLayoutView="115" zoomScalePageLayoutView="0" workbookViewId="0" topLeftCell="A1">
      <selection activeCell="B1" sqref="B1:E1"/>
    </sheetView>
  </sheetViews>
  <sheetFormatPr defaultColWidth="9.00390625" defaultRowHeight="12.75"/>
  <cols>
    <col min="1" max="1" width="16.00390625" style="572" customWidth="1"/>
    <col min="2" max="2" width="59.375" style="30" customWidth="1"/>
    <col min="3" max="5" width="15.875" style="30" customWidth="1"/>
    <col min="6" max="16384" width="9.375" style="30" customWidth="1"/>
  </cols>
  <sheetData>
    <row r="1" spans="1:5" s="508" customFormat="1" ht="21" customHeight="1" thickBot="1">
      <c r="A1" s="507"/>
      <c r="B1" s="817" t="s">
        <v>879</v>
      </c>
      <c r="C1" s="818"/>
      <c r="D1" s="818"/>
      <c r="E1" s="818"/>
    </row>
    <row r="2" spans="1:5" s="554" customFormat="1" ht="25.5" customHeight="1">
      <c r="A2" s="534" t="s">
        <v>148</v>
      </c>
      <c r="B2" s="806" t="s">
        <v>571</v>
      </c>
      <c r="C2" s="807"/>
      <c r="D2" s="808"/>
      <c r="E2" s="577" t="s">
        <v>49</v>
      </c>
    </row>
    <row r="3" spans="1:5" s="554" customFormat="1" ht="24.75" thickBot="1">
      <c r="A3" s="552" t="s">
        <v>572</v>
      </c>
      <c r="B3" s="803" t="s">
        <v>694</v>
      </c>
      <c r="C3" s="814"/>
      <c r="D3" s="815"/>
      <c r="E3" s="578" t="s">
        <v>51</v>
      </c>
    </row>
    <row r="4" spans="1:5" s="555" customFormat="1" ht="15.75" customHeight="1" thickBot="1">
      <c r="A4" s="510"/>
      <c r="B4" s="510"/>
      <c r="C4" s="511"/>
      <c r="D4" s="511"/>
      <c r="E4" s="511" t="s">
        <v>42</v>
      </c>
    </row>
    <row r="5" spans="1:5" ht="24.75" thickBot="1">
      <c r="A5" s="341" t="s">
        <v>149</v>
      </c>
      <c r="B5" s="342" t="s">
        <v>43</v>
      </c>
      <c r="C5" s="95" t="s">
        <v>181</v>
      </c>
      <c r="D5" s="95" t="s">
        <v>186</v>
      </c>
      <c r="E5" s="512" t="s">
        <v>187</v>
      </c>
    </row>
    <row r="6" spans="1:5" s="556" customFormat="1" ht="12.75" customHeight="1" thickBot="1">
      <c r="A6" s="505" t="s">
        <v>431</v>
      </c>
      <c r="B6" s="506" t="s">
        <v>432</v>
      </c>
      <c r="C6" s="506" t="s">
        <v>433</v>
      </c>
      <c r="D6" s="110" t="s">
        <v>434</v>
      </c>
      <c r="E6" s="108" t="s">
        <v>435</v>
      </c>
    </row>
    <row r="7" spans="1:5" s="556" customFormat="1" ht="15.75" customHeight="1" thickBot="1">
      <c r="A7" s="800" t="s">
        <v>44</v>
      </c>
      <c r="B7" s="801"/>
      <c r="C7" s="801"/>
      <c r="D7" s="801"/>
      <c r="E7" s="802"/>
    </row>
    <row r="8" spans="1:5" s="530" customFormat="1" ht="12" customHeight="1" thickBot="1">
      <c r="A8" s="505" t="s">
        <v>7</v>
      </c>
      <c r="B8" s="568" t="s">
        <v>573</v>
      </c>
      <c r="C8" s="436">
        <f>SUM(C9:C18)</f>
        <v>0</v>
      </c>
      <c r="D8" s="436">
        <f>SUM(D9:D18)</f>
        <v>0</v>
      </c>
      <c r="E8" s="574">
        <f>SUM(E9:E18)</f>
        <v>0</v>
      </c>
    </row>
    <row r="9" spans="1:5" s="530" customFormat="1" ht="12" customHeight="1">
      <c r="A9" s="579" t="s">
        <v>72</v>
      </c>
      <c r="B9" s="358" t="s">
        <v>350</v>
      </c>
      <c r="C9" s="104"/>
      <c r="D9" s="104"/>
      <c r="E9" s="563"/>
    </row>
    <row r="10" spans="1:5" s="530" customFormat="1" ht="12" customHeight="1">
      <c r="A10" s="580" t="s">
        <v>73</v>
      </c>
      <c r="B10" s="356" t="s">
        <v>351</v>
      </c>
      <c r="C10" s="433"/>
      <c r="D10" s="433"/>
      <c r="E10" s="113"/>
    </row>
    <row r="11" spans="1:5" s="530" customFormat="1" ht="12" customHeight="1">
      <c r="A11" s="580" t="s">
        <v>74</v>
      </c>
      <c r="B11" s="356" t="s">
        <v>352</v>
      </c>
      <c r="C11" s="433"/>
      <c r="D11" s="433"/>
      <c r="E11" s="113"/>
    </row>
    <row r="12" spans="1:5" s="530" customFormat="1" ht="12" customHeight="1">
      <c r="A12" s="580" t="s">
        <v>75</v>
      </c>
      <c r="B12" s="356" t="s">
        <v>353</v>
      </c>
      <c r="C12" s="433"/>
      <c r="D12" s="433"/>
      <c r="E12" s="113"/>
    </row>
    <row r="13" spans="1:5" s="530" customFormat="1" ht="12" customHeight="1">
      <c r="A13" s="580" t="s">
        <v>108</v>
      </c>
      <c r="B13" s="356" t="s">
        <v>354</v>
      </c>
      <c r="C13" s="433"/>
      <c r="D13" s="433"/>
      <c r="E13" s="113"/>
    </row>
    <row r="14" spans="1:5" s="530" customFormat="1" ht="12" customHeight="1">
      <c r="A14" s="580" t="s">
        <v>76</v>
      </c>
      <c r="B14" s="356" t="s">
        <v>574</v>
      </c>
      <c r="C14" s="433"/>
      <c r="D14" s="433"/>
      <c r="E14" s="113"/>
    </row>
    <row r="15" spans="1:5" s="557" customFormat="1" ht="12" customHeight="1">
      <c r="A15" s="580" t="s">
        <v>77</v>
      </c>
      <c r="B15" s="355" t="s">
        <v>575</v>
      </c>
      <c r="C15" s="433"/>
      <c r="D15" s="433"/>
      <c r="E15" s="113"/>
    </row>
    <row r="16" spans="1:5" s="557" customFormat="1" ht="12" customHeight="1">
      <c r="A16" s="580" t="s">
        <v>85</v>
      </c>
      <c r="B16" s="356" t="s">
        <v>357</v>
      </c>
      <c r="C16" s="105"/>
      <c r="D16" s="105"/>
      <c r="E16" s="562"/>
    </row>
    <row r="17" spans="1:5" s="530" customFormat="1" ht="12" customHeight="1">
      <c r="A17" s="580" t="s">
        <v>86</v>
      </c>
      <c r="B17" s="356" t="s">
        <v>359</v>
      </c>
      <c r="C17" s="433"/>
      <c r="D17" s="433"/>
      <c r="E17" s="113"/>
    </row>
    <row r="18" spans="1:5" s="557" customFormat="1" ht="12" customHeight="1" thickBot="1">
      <c r="A18" s="580" t="s">
        <v>87</v>
      </c>
      <c r="B18" s="355" t="s">
        <v>361</v>
      </c>
      <c r="C18" s="435"/>
      <c r="D18" s="435"/>
      <c r="E18" s="558"/>
    </row>
    <row r="19" spans="1:5" s="557" customFormat="1" ht="12" customHeight="1" thickBot="1">
      <c r="A19" s="505" t="s">
        <v>8</v>
      </c>
      <c r="B19" s="568" t="s">
        <v>576</v>
      </c>
      <c r="C19" s="436">
        <f>SUM(C20:C22)</f>
        <v>0</v>
      </c>
      <c r="D19" s="436">
        <f>SUM(D20:D22)</f>
        <v>0</v>
      </c>
      <c r="E19" s="574">
        <f>SUM(E20:E22)</f>
        <v>0</v>
      </c>
    </row>
    <row r="20" spans="1:5" s="557" customFormat="1" ht="12" customHeight="1">
      <c r="A20" s="580" t="s">
        <v>78</v>
      </c>
      <c r="B20" s="357" t="s">
        <v>323</v>
      </c>
      <c r="C20" s="433"/>
      <c r="D20" s="433"/>
      <c r="E20" s="113"/>
    </row>
    <row r="21" spans="1:5" s="557" customFormat="1" ht="12" customHeight="1">
      <c r="A21" s="580" t="s">
        <v>79</v>
      </c>
      <c r="B21" s="356" t="s">
        <v>577</v>
      </c>
      <c r="C21" s="433"/>
      <c r="D21" s="433"/>
      <c r="E21" s="113"/>
    </row>
    <row r="22" spans="1:5" s="557" customFormat="1" ht="12" customHeight="1">
      <c r="A22" s="580" t="s">
        <v>80</v>
      </c>
      <c r="B22" s="356" t="s">
        <v>578</v>
      </c>
      <c r="C22" s="433"/>
      <c r="D22" s="433"/>
      <c r="E22" s="113"/>
    </row>
    <row r="23" spans="1:5" s="557" customFormat="1" ht="12" customHeight="1" thickBot="1">
      <c r="A23" s="580" t="s">
        <v>81</v>
      </c>
      <c r="B23" s="356" t="s">
        <v>695</v>
      </c>
      <c r="C23" s="433"/>
      <c r="D23" s="433"/>
      <c r="E23" s="113"/>
    </row>
    <row r="24" spans="1:5" s="557" customFormat="1" ht="12" customHeight="1" thickBot="1">
      <c r="A24" s="567" t="s">
        <v>9</v>
      </c>
      <c r="B24" s="376" t="s">
        <v>125</v>
      </c>
      <c r="C24" s="39"/>
      <c r="D24" s="39"/>
      <c r="E24" s="573"/>
    </row>
    <row r="25" spans="1:5" s="557" customFormat="1" ht="12" customHeight="1" thickBot="1">
      <c r="A25" s="567" t="s">
        <v>10</v>
      </c>
      <c r="B25" s="376" t="s">
        <v>579</v>
      </c>
      <c r="C25" s="436">
        <f>SUM(C26:C27)</f>
        <v>0</v>
      </c>
      <c r="D25" s="436">
        <f>SUM(D26:D27)</f>
        <v>0</v>
      </c>
      <c r="E25" s="574">
        <f>SUM(E26:E27)</f>
        <v>0</v>
      </c>
    </row>
    <row r="26" spans="1:5" s="557" customFormat="1" ht="12" customHeight="1">
      <c r="A26" s="581" t="s">
        <v>337</v>
      </c>
      <c r="B26" s="582" t="s">
        <v>577</v>
      </c>
      <c r="C26" s="101"/>
      <c r="D26" s="101"/>
      <c r="E26" s="561"/>
    </row>
    <row r="27" spans="1:5" s="557" customFormat="1" ht="12" customHeight="1">
      <c r="A27" s="581" t="s">
        <v>343</v>
      </c>
      <c r="B27" s="583" t="s">
        <v>580</v>
      </c>
      <c r="C27" s="437"/>
      <c r="D27" s="437"/>
      <c r="E27" s="560"/>
    </row>
    <row r="28" spans="1:5" s="557" customFormat="1" ht="12" customHeight="1" thickBot="1">
      <c r="A28" s="580" t="s">
        <v>345</v>
      </c>
      <c r="B28" s="584" t="s">
        <v>696</v>
      </c>
      <c r="C28" s="564"/>
      <c r="D28" s="564"/>
      <c r="E28" s="559"/>
    </row>
    <row r="29" spans="1:5" s="557" customFormat="1" ht="12" customHeight="1" thickBot="1">
      <c r="A29" s="567" t="s">
        <v>11</v>
      </c>
      <c r="B29" s="376" t="s">
        <v>581</v>
      </c>
      <c r="C29" s="436">
        <f>SUM(C30:C32)</f>
        <v>0</v>
      </c>
      <c r="D29" s="436">
        <f>SUM(D30:D32)</f>
        <v>0</v>
      </c>
      <c r="E29" s="574">
        <f>SUM(E30:E32)</f>
        <v>0</v>
      </c>
    </row>
    <row r="30" spans="1:5" s="557" customFormat="1" ht="12" customHeight="1">
      <c r="A30" s="581" t="s">
        <v>65</v>
      </c>
      <c r="B30" s="582" t="s">
        <v>363</v>
      </c>
      <c r="C30" s="101"/>
      <c r="D30" s="101"/>
      <c r="E30" s="561"/>
    </row>
    <row r="31" spans="1:5" s="557" customFormat="1" ht="12" customHeight="1">
      <c r="A31" s="581" t="s">
        <v>66</v>
      </c>
      <c r="B31" s="583" t="s">
        <v>364</v>
      </c>
      <c r="C31" s="437"/>
      <c r="D31" s="437"/>
      <c r="E31" s="560"/>
    </row>
    <row r="32" spans="1:5" s="557" customFormat="1" ht="12" customHeight="1" thickBot="1">
      <c r="A32" s="580" t="s">
        <v>67</v>
      </c>
      <c r="B32" s="566" t="s">
        <v>366</v>
      </c>
      <c r="C32" s="564"/>
      <c r="D32" s="564"/>
      <c r="E32" s="559"/>
    </row>
    <row r="33" spans="1:5" s="557" customFormat="1" ht="12" customHeight="1" thickBot="1">
      <c r="A33" s="567" t="s">
        <v>12</v>
      </c>
      <c r="B33" s="376" t="s">
        <v>491</v>
      </c>
      <c r="C33" s="39"/>
      <c r="D33" s="39"/>
      <c r="E33" s="573"/>
    </row>
    <row r="34" spans="1:5" s="530" customFormat="1" ht="12" customHeight="1" thickBot="1">
      <c r="A34" s="567" t="s">
        <v>13</v>
      </c>
      <c r="B34" s="376" t="s">
        <v>582</v>
      </c>
      <c r="C34" s="39"/>
      <c r="D34" s="39"/>
      <c r="E34" s="573"/>
    </row>
    <row r="35" spans="1:5" s="530" customFormat="1" ht="12" customHeight="1" thickBot="1">
      <c r="A35" s="505" t="s">
        <v>14</v>
      </c>
      <c r="B35" s="376" t="s">
        <v>697</v>
      </c>
      <c r="C35" s="436">
        <f>+C8+C19+C24+C25+C29+C33+C34</f>
        <v>0</v>
      </c>
      <c r="D35" s="436">
        <f>+D8+D19+D24+D25+D29+D33+D34</f>
        <v>0</v>
      </c>
      <c r="E35" s="574">
        <f>+E8+E19+E24+E25+E29+E33+E34</f>
        <v>0</v>
      </c>
    </row>
    <row r="36" spans="1:5" s="530" customFormat="1" ht="12" customHeight="1" thickBot="1">
      <c r="A36" s="569" t="s">
        <v>15</v>
      </c>
      <c r="B36" s="376" t="s">
        <v>584</v>
      </c>
      <c r="C36" s="436">
        <f>+C37+C38+C39</f>
        <v>0</v>
      </c>
      <c r="D36" s="436">
        <f>+D37+D38+D39</f>
        <v>0</v>
      </c>
      <c r="E36" s="574">
        <f>+E37+E38+E39</f>
        <v>0</v>
      </c>
    </row>
    <row r="37" spans="1:5" s="530" customFormat="1" ht="12" customHeight="1">
      <c r="A37" s="581" t="s">
        <v>585</v>
      </c>
      <c r="B37" s="582" t="s">
        <v>168</v>
      </c>
      <c r="C37" s="101"/>
      <c r="D37" s="101"/>
      <c r="E37" s="561"/>
    </row>
    <row r="38" spans="1:5" s="557" customFormat="1" ht="12" customHeight="1">
      <c r="A38" s="581" t="s">
        <v>586</v>
      </c>
      <c r="B38" s="583" t="s">
        <v>3</v>
      </c>
      <c r="C38" s="437"/>
      <c r="D38" s="437"/>
      <c r="E38" s="560"/>
    </row>
    <row r="39" spans="1:5" s="557" customFormat="1" ht="12" customHeight="1" thickBot="1">
      <c r="A39" s="580" t="s">
        <v>587</v>
      </c>
      <c r="B39" s="566" t="s">
        <v>588</v>
      </c>
      <c r="C39" s="564"/>
      <c r="D39" s="564"/>
      <c r="E39" s="559"/>
    </row>
    <row r="40" spans="1:5" s="557" customFormat="1" ht="15" customHeight="1" thickBot="1">
      <c r="A40" s="569" t="s">
        <v>16</v>
      </c>
      <c r="B40" s="570" t="s">
        <v>589</v>
      </c>
      <c r="C40" s="107">
        <f>+C35+C36</f>
        <v>0</v>
      </c>
      <c r="D40" s="107">
        <f>+D35+D36</f>
        <v>0</v>
      </c>
      <c r="E40" s="575">
        <f>+E35+E36</f>
        <v>0</v>
      </c>
    </row>
    <row r="41" spans="1:5" s="557" customFormat="1" ht="15" customHeight="1">
      <c r="A41" s="513"/>
      <c r="B41" s="514"/>
      <c r="C41" s="528"/>
      <c r="D41" s="528"/>
      <c r="E41" s="528"/>
    </row>
    <row r="42" spans="1:5" ht="13.5" thickBot="1">
      <c r="A42" s="515"/>
      <c r="B42" s="516"/>
      <c r="C42" s="529"/>
      <c r="D42" s="529"/>
      <c r="E42" s="529"/>
    </row>
    <row r="43" spans="1:5" s="556" customFormat="1" ht="16.5" customHeight="1" thickBot="1">
      <c r="A43" s="800" t="s">
        <v>45</v>
      </c>
      <c r="B43" s="801"/>
      <c r="C43" s="801"/>
      <c r="D43" s="801"/>
      <c r="E43" s="802"/>
    </row>
    <row r="44" spans="1:5" s="331" customFormat="1" ht="12" customHeight="1" thickBot="1">
      <c r="A44" s="567" t="s">
        <v>7</v>
      </c>
      <c r="B44" s="376" t="s">
        <v>590</v>
      </c>
      <c r="C44" s="436">
        <f>SUM(C45:C49)</f>
        <v>0</v>
      </c>
      <c r="D44" s="436">
        <f>SUM(D45:D49)</f>
        <v>0</v>
      </c>
      <c r="E44" s="468">
        <f>SUM(E45:E49)</f>
        <v>0</v>
      </c>
    </row>
    <row r="45" spans="1:5" ht="12" customHeight="1">
      <c r="A45" s="580" t="s">
        <v>72</v>
      </c>
      <c r="B45" s="357" t="s">
        <v>37</v>
      </c>
      <c r="C45" s="101"/>
      <c r="D45" s="101"/>
      <c r="E45" s="463"/>
    </row>
    <row r="46" spans="1:5" ht="12" customHeight="1">
      <c r="A46" s="580" t="s">
        <v>73</v>
      </c>
      <c r="B46" s="356" t="s">
        <v>134</v>
      </c>
      <c r="C46" s="430"/>
      <c r="D46" s="430"/>
      <c r="E46" s="464"/>
    </row>
    <row r="47" spans="1:5" ht="12" customHeight="1">
      <c r="A47" s="580" t="s">
        <v>74</v>
      </c>
      <c r="B47" s="356" t="s">
        <v>101</v>
      </c>
      <c r="C47" s="430"/>
      <c r="D47" s="430"/>
      <c r="E47" s="464"/>
    </row>
    <row r="48" spans="1:5" ht="12" customHeight="1">
      <c r="A48" s="580" t="s">
        <v>75</v>
      </c>
      <c r="B48" s="356" t="s">
        <v>135</v>
      </c>
      <c r="C48" s="430"/>
      <c r="D48" s="430"/>
      <c r="E48" s="464"/>
    </row>
    <row r="49" spans="1:5" ht="12" customHeight="1" thickBot="1">
      <c r="A49" s="580" t="s">
        <v>108</v>
      </c>
      <c r="B49" s="356" t="s">
        <v>136</v>
      </c>
      <c r="C49" s="430"/>
      <c r="D49" s="430"/>
      <c r="E49" s="464"/>
    </row>
    <row r="50" spans="1:5" ht="12" customHeight="1" thickBot="1">
      <c r="A50" s="567" t="s">
        <v>8</v>
      </c>
      <c r="B50" s="376" t="s">
        <v>591</v>
      </c>
      <c r="C50" s="436">
        <f>SUM(C51:C53)</f>
        <v>0</v>
      </c>
      <c r="D50" s="436">
        <f>SUM(D51:D53)</f>
        <v>0</v>
      </c>
      <c r="E50" s="468">
        <f>SUM(E51:E53)</f>
        <v>0</v>
      </c>
    </row>
    <row r="51" spans="1:5" s="331" customFormat="1" ht="12" customHeight="1">
      <c r="A51" s="580" t="s">
        <v>78</v>
      </c>
      <c r="B51" s="357" t="s">
        <v>158</v>
      </c>
      <c r="C51" s="101"/>
      <c r="D51" s="101"/>
      <c r="E51" s="463"/>
    </row>
    <row r="52" spans="1:5" ht="12" customHeight="1">
      <c r="A52" s="580" t="s">
        <v>79</v>
      </c>
      <c r="B52" s="356" t="s">
        <v>138</v>
      </c>
      <c r="C52" s="430"/>
      <c r="D52" s="430"/>
      <c r="E52" s="464"/>
    </row>
    <row r="53" spans="1:5" ht="12" customHeight="1">
      <c r="A53" s="580" t="s">
        <v>80</v>
      </c>
      <c r="B53" s="356" t="s">
        <v>46</v>
      </c>
      <c r="C53" s="430"/>
      <c r="D53" s="430"/>
      <c r="E53" s="464"/>
    </row>
    <row r="54" spans="1:5" ht="12" customHeight="1" thickBot="1">
      <c r="A54" s="580" t="s">
        <v>81</v>
      </c>
      <c r="B54" s="356" t="s">
        <v>698</v>
      </c>
      <c r="C54" s="430"/>
      <c r="D54" s="430"/>
      <c r="E54" s="464"/>
    </row>
    <row r="55" spans="1:5" ht="12" customHeight="1" thickBot="1">
      <c r="A55" s="567" t="s">
        <v>9</v>
      </c>
      <c r="B55" s="571" t="s">
        <v>592</v>
      </c>
      <c r="C55" s="436">
        <f>+C44+C50</f>
        <v>0</v>
      </c>
      <c r="D55" s="436">
        <f>+D44+D50</f>
        <v>0</v>
      </c>
      <c r="E55" s="468">
        <f>+E44+E50</f>
        <v>0</v>
      </c>
    </row>
    <row r="56" spans="3:5" ht="13.5" thickBot="1">
      <c r="C56" s="576"/>
      <c r="D56" s="576"/>
      <c r="E56" s="576"/>
    </row>
    <row r="57" spans="1:5" ht="15" customHeight="1" thickBot="1">
      <c r="A57" s="517" t="s">
        <v>690</v>
      </c>
      <c r="B57" s="518"/>
      <c r="C57" s="111"/>
      <c r="D57" s="111"/>
      <c r="E57" s="565"/>
    </row>
    <row r="58" spans="1:5" ht="14.25" customHeight="1" thickBot="1">
      <c r="A58" s="517" t="s">
        <v>150</v>
      </c>
      <c r="B58" s="518"/>
      <c r="C58" s="111"/>
      <c r="D58" s="111"/>
      <c r="E58" s="565"/>
    </row>
  </sheetData>
  <sheetProtection selectLockedCells="1" selectUnlockedCells="1"/>
  <mergeCells count="5">
    <mergeCell ref="B2:D2"/>
    <mergeCell ref="A43:E43"/>
    <mergeCell ref="A7:E7"/>
    <mergeCell ref="B3:D3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50"/>
  </sheetPr>
  <dimension ref="A1:F146"/>
  <sheetViews>
    <sheetView view="pageBreakPreview" zoomScale="145" zoomScaleSheetLayoutView="145" zoomScalePageLayoutView="0" workbookViewId="0" topLeftCell="B1">
      <selection activeCell="B1" sqref="B1:E1"/>
    </sheetView>
  </sheetViews>
  <sheetFormatPr defaultColWidth="9.00390625" defaultRowHeight="12.75"/>
  <cols>
    <col min="1" max="1" width="13.875" style="572" customWidth="1"/>
    <col min="2" max="2" width="47.625" style="30" customWidth="1"/>
    <col min="3" max="5" width="15.875" style="30" customWidth="1"/>
    <col min="6" max="6" width="0" style="669" hidden="1" customWidth="1"/>
    <col min="7" max="16384" width="9.375" style="30" customWidth="1"/>
  </cols>
  <sheetData>
    <row r="1" spans="1:6" s="508" customFormat="1" ht="21" customHeight="1" thickBot="1">
      <c r="A1" s="507"/>
      <c r="B1" s="817" t="s">
        <v>880</v>
      </c>
      <c r="C1" s="818"/>
      <c r="D1" s="818"/>
      <c r="E1" s="818"/>
      <c r="F1" s="672"/>
    </row>
    <row r="2" spans="1:6" s="554" customFormat="1" ht="25.5" customHeight="1">
      <c r="A2" s="534" t="s">
        <v>148</v>
      </c>
      <c r="B2" s="806" t="s">
        <v>829</v>
      </c>
      <c r="C2" s="807"/>
      <c r="D2" s="808"/>
      <c r="E2" s="577" t="s">
        <v>50</v>
      </c>
      <c r="F2" s="673"/>
    </row>
    <row r="3" spans="1:6" s="554" customFormat="1" ht="24.75" thickBot="1">
      <c r="A3" s="552" t="s">
        <v>147</v>
      </c>
      <c r="B3" s="803" t="s">
        <v>564</v>
      </c>
      <c r="C3" s="814"/>
      <c r="D3" s="815"/>
      <c r="E3" s="578" t="s">
        <v>41</v>
      </c>
      <c r="F3" s="673"/>
    </row>
    <row r="4" spans="1:6" s="555" customFormat="1" ht="15.75" customHeight="1" thickBot="1">
      <c r="A4" s="510"/>
      <c r="B4" s="510"/>
      <c r="C4" s="511"/>
      <c r="D4" s="511"/>
      <c r="E4" s="511" t="s">
        <v>42</v>
      </c>
      <c r="F4" s="674"/>
    </row>
    <row r="5" spans="1:5" ht="24.75" thickBot="1">
      <c r="A5" s="341" t="s">
        <v>149</v>
      </c>
      <c r="B5" s="342" t="s">
        <v>43</v>
      </c>
      <c r="C5" s="95" t="s">
        <v>181</v>
      </c>
      <c r="D5" s="95" t="s">
        <v>186</v>
      </c>
      <c r="E5" s="512" t="s">
        <v>187</v>
      </c>
    </row>
    <row r="6" spans="1:6" s="556" customFormat="1" ht="12.75" customHeight="1" thickBot="1">
      <c r="A6" s="505" t="s">
        <v>431</v>
      </c>
      <c r="B6" s="506" t="s">
        <v>432</v>
      </c>
      <c r="C6" s="506" t="s">
        <v>433</v>
      </c>
      <c r="D6" s="110" t="s">
        <v>434</v>
      </c>
      <c r="E6" s="108" t="s">
        <v>435</v>
      </c>
      <c r="F6" s="675"/>
    </row>
    <row r="7" spans="1:6" s="556" customFormat="1" ht="15.75" customHeight="1" thickBot="1">
      <c r="A7" s="800" t="s">
        <v>44</v>
      </c>
      <c r="B7" s="801"/>
      <c r="C7" s="801"/>
      <c r="D7" s="801"/>
      <c r="E7" s="802"/>
      <c r="F7" s="675"/>
    </row>
    <row r="8" spans="1:6" s="530" customFormat="1" ht="12" customHeight="1" thickBot="1">
      <c r="A8" s="505" t="s">
        <v>7</v>
      </c>
      <c r="B8" s="568" t="s">
        <v>573</v>
      </c>
      <c r="C8" s="436">
        <v>0</v>
      </c>
      <c r="D8" s="595">
        <v>0</v>
      </c>
      <c r="E8" s="574">
        <v>0</v>
      </c>
      <c r="F8" s="675" t="s">
        <v>748</v>
      </c>
    </row>
    <row r="9" spans="1:6" s="530" customFormat="1" ht="12" customHeight="1">
      <c r="A9" s="579" t="s">
        <v>72</v>
      </c>
      <c r="B9" s="358" t="s">
        <v>350</v>
      </c>
      <c r="C9" s="104">
        <v>0</v>
      </c>
      <c r="D9" s="596">
        <v>0</v>
      </c>
      <c r="E9" s="563">
        <v>0</v>
      </c>
      <c r="F9" s="675" t="s">
        <v>749</v>
      </c>
    </row>
    <row r="10" spans="1:6" s="530" customFormat="1" ht="12" customHeight="1">
      <c r="A10" s="580" t="s">
        <v>73</v>
      </c>
      <c r="B10" s="356" t="s">
        <v>351</v>
      </c>
      <c r="C10" s="433"/>
      <c r="D10" s="597"/>
      <c r="E10" s="113"/>
      <c r="F10" s="675" t="s">
        <v>750</v>
      </c>
    </row>
    <row r="11" spans="1:6" s="530" customFormat="1" ht="12" customHeight="1">
      <c r="A11" s="580" t="s">
        <v>74</v>
      </c>
      <c r="B11" s="356" t="s">
        <v>352</v>
      </c>
      <c r="C11" s="433"/>
      <c r="D11" s="597"/>
      <c r="E11" s="113"/>
      <c r="F11" s="675" t="s">
        <v>751</v>
      </c>
    </row>
    <row r="12" spans="1:6" s="530" customFormat="1" ht="12" customHeight="1">
      <c r="A12" s="580" t="s">
        <v>75</v>
      </c>
      <c r="B12" s="356" t="s">
        <v>353</v>
      </c>
      <c r="C12" s="433"/>
      <c r="D12" s="597"/>
      <c r="E12" s="113"/>
      <c r="F12" s="675" t="s">
        <v>752</v>
      </c>
    </row>
    <row r="13" spans="1:6" s="530" customFormat="1" ht="12" customHeight="1">
      <c r="A13" s="580" t="s">
        <v>108</v>
      </c>
      <c r="B13" s="356" t="s">
        <v>354</v>
      </c>
      <c r="C13" s="433"/>
      <c r="D13" s="597"/>
      <c r="E13" s="113"/>
      <c r="F13" s="675" t="s">
        <v>753</v>
      </c>
    </row>
    <row r="14" spans="1:6" s="530" customFormat="1" ht="12" customHeight="1">
      <c r="A14" s="580" t="s">
        <v>76</v>
      </c>
      <c r="B14" s="356" t="s">
        <v>574</v>
      </c>
      <c r="C14" s="433"/>
      <c r="D14" s="597"/>
      <c r="E14" s="113"/>
      <c r="F14" s="675" t="s">
        <v>754</v>
      </c>
    </row>
    <row r="15" spans="1:6" s="557" customFormat="1" ht="12" customHeight="1">
      <c r="A15" s="580" t="s">
        <v>77</v>
      </c>
      <c r="B15" s="355" t="s">
        <v>575</v>
      </c>
      <c r="C15" s="433"/>
      <c r="D15" s="597"/>
      <c r="E15" s="113"/>
      <c r="F15" s="675" t="s">
        <v>755</v>
      </c>
    </row>
    <row r="16" spans="1:6" s="557" customFormat="1" ht="12" customHeight="1">
      <c r="A16" s="580" t="s">
        <v>85</v>
      </c>
      <c r="B16" s="356" t="s">
        <v>357</v>
      </c>
      <c r="C16" s="105"/>
      <c r="D16" s="598"/>
      <c r="E16" s="562"/>
      <c r="F16" s="675" t="s">
        <v>756</v>
      </c>
    </row>
    <row r="17" spans="1:6" s="530" customFormat="1" ht="12" customHeight="1">
      <c r="A17" s="580" t="s">
        <v>86</v>
      </c>
      <c r="B17" s="356" t="s">
        <v>359</v>
      </c>
      <c r="C17" s="433"/>
      <c r="D17" s="597"/>
      <c r="E17" s="113"/>
      <c r="F17" s="675" t="s">
        <v>757</v>
      </c>
    </row>
    <row r="18" spans="1:6" s="557" customFormat="1" ht="12" customHeight="1" thickBot="1">
      <c r="A18" s="580" t="s">
        <v>87</v>
      </c>
      <c r="B18" s="355" t="s">
        <v>361</v>
      </c>
      <c r="C18" s="435"/>
      <c r="D18" s="114"/>
      <c r="E18" s="558"/>
      <c r="F18" s="675" t="s">
        <v>758</v>
      </c>
    </row>
    <row r="19" spans="1:6" s="557" customFormat="1" ht="12" customHeight="1" thickBot="1">
      <c r="A19" s="505" t="s">
        <v>8</v>
      </c>
      <c r="B19" s="568" t="s">
        <v>576</v>
      </c>
      <c r="C19" s="436"/>
      <c r="D19" s="595"/>
      <c r="E19" s="574"/>
      <c r="F19" s="675" t="s">
        <v>759</v>
      </c>
    </row>
    <row r="20" spans="1:6" s="557" customFormat="1" ht="12" customHeight="1">
      <c r="A20" s="580" t="s">
        <v>78</v>
      </c>
      <c r="B20" s="357" t="s">
        <v>323</v>
      </c>
      <c r="C20" s="433"/>
      <c r="D20" s="597"/>
      <c r="E20" s="113"/>
      <c r="F20" s="675" t="s">
        <v>760</v>
      </c>
    </row>
    <row r="21" spans="1:6" s="557" customFormat="1" ht="12" customHeight="1">
      <c r="A21" s="580" t="s">
        <v>79</v>
      </c>
      <c r="B21" s="356" t="s">
        <v>577</v>
      </c>
      <c r="C21" s="433"/>
      <c r="D21" s="597"/>
      <c r="E21" s="113"/>
      <c r="F21" s="675" t="s">
        <v>761</v>
      </c>
    </row>
    <row r="22" spans="1:6" s="557" customFormat="1" ht="12" customHeight="1">
      <c r="A22" s="580" t="s">
        <v>80</v>
      </c>
      <c r="B22" s="356" t="s">
        <v>578</v>
      </c>
      <c r="C22" s="433"/>
      <c r="D22" s="597"/>
      <c r="E22" s="113"/>
      <c r="F22" s="675" t="s">
        <v>762</v>
      </c>
    </row>
    <row r="23" spans="1:6" s="530" customFormat="1" ht="12" customHeight="1" thickBot="1">
      <c r="A23" s="580" t="s">
        <v>81</v>
      </c>
      <c r="B23" s="356" t="s">
        <v>700</v>
      </c>
      <c r="C23" s="433"/>
      <c r="D23" s="597"/>
      <c r="E23" s="113"/>
      <c r="F23" s="675" t="s">
        <v>763</v>
      </c>
    </row>
    <row r="24" spans="1:6" s="530" customFormat="1" ht="12" customHeight="1" thickBot="1">
      <c r="A24" s="567" t="s">
        <v>9</v>
      </c>
      <c r="B24" s="376" t="s">
        <v>125</v>
      </c>
      <c r="C24" s="39"/>
      <c r="D24" s="599"/>
      <c r="E24" s="573"/>
      <c r="F24" s="675" t="s">
        <v>764</v>
      </c>
    </row>
    <row r="25" spans="1:6" s="530" customFormat="1" ht="12" customHeight="1" thickBot="1">
      <c r="A25" s="567" t="s">
        <v>10</v>
      </c>
      <c r="B25" s="376" t="s">
        <v>579</v>
      </c>
      <c r="C25" s="436"/>
      <c r="D25" s="595"/>
      <c r="E25" s="574"/>
      <c r="F25" s="675" t="s">
        <v>765</v>
      </c>
    </row>
    <row r="26" spans="1:6" s="530" customFormat="1" ht="12" customHeight="1">
      <c r="A26" s="581" t="s">
        <v>337</v>
      </c>
      <c r="B26" s="582" t="s">
        <v>577</v>
      </c>
      <c r="C26" s="101"/>
      <c r="D26" s="588"/>
      <c r="E26" s="561"/>
      <c r="F26" s="675" t="s">
        <v>766</v>
      </c>
    </row>
    <row r="27" spans="1:6" s="530" customFormat="1" ht="12" customHeight="1">
      <c r="A27" s="581" t="s">
        <v>343</v>
      </c>
      <c r="B27" s="583" t="s">
        <v>580</v>
      </c>
      <c r="C27" s="437"/>
      <c r="D27" s="600"/>
      <c r="E27" s="560"/>
      <c r="F27" s="675" t="s">
        <v>767</v>
      </c>
    </row>
    <row r="28" spans="1:6" s="530" customFormat="1" ht="12" customHeight="1" thickBot="1">
      <c r="A28" s="580" t="s">
        <v>345</v>
      </c>
      <c r="B28" s="584" t="s">
        <v>701</v>
      </c>
      <c r="C28" s="564"/>
      <c r="D28" s="601"/>
      <c r="E28" s="559"/>
      <c r="F28" s="675" t="s">
        <v>768</v>
      </c>
    </row>
    <row r="29" spans="1:6" s="530" customFormat="1" ht="12" customHeight="1" thickBot="1">
      <c r="A29" s="567" t="s">
        <v>11</v>
      </c>
      <c r="B29" s="376" t="s">
        <v>581</v>
      </c>
      <c r="C29" s="436"/>
      <c r="D29" s="595"/>
      <c r="E29" s="574"/>
      <c r="F29" s="675" t="s">
        <v>769</v>
      </c>
    </row>
    <row r="30" spans="1:6" s="530" customFormat="1" ht="12" customHeight="1">
      <c r="A30" s="581" t="s">
        <v>65</v>
      </c>
      <c r="B30" s="582" t="s">
        <v>363</v>
      </c>
      <c r="C30" s="101"/>
      <c r="D30" s="588"/>
      <c r="E30" s="561"/>
      <c r="F30" s="675" t="s">
        <v>770</v>
      </c>
    </row>
    <row r="31" spans="1:6" s="530" customFormat="1" ht="12" customHeight="1">
      <c r="A31" s="581" t="s">
        <v>66</v>
      </c>
      <c r="B31" s="583" t="s">
        <v>364</v>
      </c>
      <c r="C31" s="437"/>
      <c r="D31" s="600"/>
      <c r="E31" s="560"/>
      <c r="F31" s="675" t="s">
        <v>771</v>
      </c>
    </row>
    <row r="32" spans="1:6" s="530" customFormat="1" ht="12" customHeight="1" thickBot="1">
      <c r="A32" s="580" t="s">
        <v>67</v>
      </c>
      <c r="B32" s="566" t="s">
        <v>366</v>
      </c>
      <c r="C32" s="564"/>
      <c r="D32" s="601"/>
      <c r="E32" s="559"/>
      <c r="F32" s="675" t="s">
        <v>772</v>
      </c>
    </row>
    <row r="33" spans="1:6" s="530" customFormat="1" ht="12" customHeight="1" thickBot="1">
      <c r="A33" s="567" t="s">
        <v>12</v>
      </c>
      <c r="B33" s="376" t="s">
        <v>491</v>
      </c>
      <c r="C33" s="39"/>
      <c r="D33" s="599"/>
      <c r="E33" s="573"/>
      <c r="F33" s="675" t="s">
        <v>773</v>
      </c>
    </row>
    <row r="34" spans="1:6" s="530" customFormat="1" ht="12" customHeight="1" thickBot="1">
      <c r="A34" s="567" t="s">
        <v>13</v>
      </c>
      <c r="B34" s="376" t="s">
        <v>582</v>
      </c>
      <c r="C34" s="39"/>
      <c r="D34" s="599"/>
      <c r="E34" s="573"/>
      <c r="F34" s="675" t="s">
        <v>774</v>
      </c>
    </row>
    <row r="35" spans="1:6" s="530" customFormat="1" ht="12" customHeight="1" thickBot="1">
      <c r="A35" s="505" t="s">
        <v>14</v>
      </c>
      <c r="B35" s="376" t="s">
        <v>583</v>
      </c>
      <c r="C35" s="436"/>
      <c r="D35" s="595"/>
      <c r="E35" s="574"/>
      <c r="F35" s="675" t="s">
        <v>775</v>
      </c>
    </row>
    <row r="36" spans="1:6" s="557" customFormat="1" ht="12" customHeight="1" thickBot="1">
      <c r="A36" s="569" t="s">
        <v>15</v>
      </c>
      <c r="B36" s="376" t="s">
        <v>584</v>
      </c>
      <c r="C36" s="436">
        <v>51157</v>
      </c>
      <c r="D36" s="595">
        <v>45817</v>
      </c>
      <c r="E36" s="574">
        <v>45817</v>
      </c>
      <c r="F36" s="675" t="s">
        <v>776</v>
      </c>
    </row>
    <row r="37" spans="1:6" s="557" customFormat="1" ht="15" customHeight="1">
      <c r="A37" s="581" t="s">
        <v>585</v>
      </c>
      <c r="B37" s="582" t="s">
        <v>168</v>
      </c>
      <c r="C37" s="101"/>
      <c r="D37" s="588"/>
      <c r="E37" s="561"/>
      <c r="F37" s="675" t="s">
        <v>777</v>
      </c>
    </row>
    <row r="38" spans="1:6" s="557" customFormat="1" ht="15" customHeight="1">
      <c r="A38" s="581" t="s">
        <v>586</v>
      </c>
      <c r="B38" s="583" t="s">
        <v>3</v>
      </c>
      <c r="C38" s="437"/>
      <c r="D38" s="600"/>
      <c r="E38" s="560"/>
      <c r="F38" s="675" t="s">
        <v>778</v>
      </c>
    </row>
    <row r="39" spans="1:6" ht="23.25" thickBot="1">
      <c r="A39" s="580" t="s">
        <v>587</v>
      </c>
      <c r="B39" s="566" t="s">
        <v>588</v>
      </c>
      <c r="C39" s="564">
        <v>51157</v>
      </c>
      <c r="D39" s="601">
        <v>45817</v>
      </c>
      <c r="E39" s="559">
        <v>45817</v>
      </c>
      <c r="F39" s="675" t="s">
        <v>779</v>
      </c>
    </row>
    <row r="40" spans="1:6" s="556" customFormat="1" ht="16.5" customHeight="1" thickBot="1">
      <c r="A40" s="569" t="s">
        <v>16</v>
      </c>
      <c r="B40" s="570" t="s">
        <v>589</v>
      </c>
      <c r="C40" s="107"/>
      <c r="D40" s="602"/>
      <c r="E40" s="575"/>
      <c r="F40" s="675" t="s">
        <v>780</v>
      </c>
    </row>
    <row r="41" spans="1:6" s="331" customFormat="1" ht="12" customHeight="1">
      <c r="A41" s="513"/>
      <c r="B41" s="514"/>
      <c r="C41" s="528"/>
      <c r="D41" s="528"/>
      <c r="E41" s="528"/>
      <c r="F41" s="675"/>
    </row>
    <row r="42" spans="1:6" ht="12" customHeight="1" thickBot="1">
      <c r="A42" s="515"/>
      <c r="B42" s="516"/>
      <c r="C42" s="529"/>
      <c r="D42" s="529"/>
      <c r="E42" s="529"/>
      <c r="F42" s="675"/>
    </row>
    <row r="43" spans="1:6" ht="12" customHeight="1" thickBot="1">
      <c r="A43" s="800" t="s">
        <v>45</v>
      </c>
      <c r="B43" s="801"/>
      <c r="C43" s="801"/>
      <c r="D43" s="801"/>
      <c r="E43" s="802"/>
      <c r="F43" s="556"/>
    </row>
    <row r="44" spans="1:6" ht="12" customHeight="1" thickBot="1">
      <c r="A44" s="567" t="s">
        <v>7</v>
      </c>
      <c r="B44" s="376" t="s">
        <v>590</v>
      </c>
      <c r="C44" s="436">
        <v>51107</v>
      </c>
      <c r="D44" s="436">
        <v>45753</v>
      </c>
      <c r="E44" s="574">
        <v>45753</v>
      </c>
      <c r="F44" s="675" t="s">
        <v>748</v>
      </c>
    </row>
    <row r="45" spans="1:6" ht="12" customHeight="1">
      <c r="A45" s="580" t="s">
        <v>72</v>
      </c>
      <c r="B45" s="357" t="s">
        <v>37</v>
      </c>
      <c r="C45" s="101">
        <v>36033</v>
      </c>
      <c r="D45" s="101">
        <v>32782</v>
      </c>
      <c r="E45" s="561">
        <v>32782</v>
      </c>
      <c r="F45" s="675" t="s">
        <v>749</v>
      </c>
    </row>
    <row r="46" spans="1:6" ht="12" customHeight="1">
      <c r="A46" s="580" t="s">
        <v>73</v>
      </c>
      <c r="B46" s="356" t="s">
        <v>134</v>
      </c>
      <c r="C46" s="430">
        <v>9961</v>
      </c>
      <c r="D46" s="430">
        <v>9120</v>
      </c>
      <c r="E46" s="585">
        <v>9120</v>
      </c>
      <c r="F46" s="675" t="s">
        <v>750</v>
      </c>
    </row>
    <row r="47" spans="1:6" ht="12" customHeight="1">
      <c r="A47" s="580" t="s">
        <v>74</v>
      </c>
      <c r="B47" s="356" t="s">
        <v>101</v>
      </c>
      <c r="C47" s="430">
        <v>5113</v>
      </c>
      <c r="D47" s="430">
        <v>3807</v>
      </c>
      <c r="E47" s="585">
        <v>3807</v>
      </c>
      <c r="F47" s="675" t="s">
        <v>751</v>
      </c>
    </row>
    <row r="48" spans="1:6" s="331" customFormat="1" ht="12" customHeight="1">
      <c r="A48" s="580" t="s">
        <v>75</v>
      </c>
      <c r="B48" s="356" t="s">
        <v>135</v>
      </c>
      <c r="C48" s="430"/>
      <c r="D48" s="430"/>
      <c r="E48" s="585"/>
      <c r="F48" s="675" t="s">
        <v>752</v>
      </c>
    </row>
    <row r="49" spans="1:6" ht="12" customHeight="1" thickBot="1">
      <c r="A49" s="580" t="s">
        <v>108</v>
      </c>
      <c r="B49" s="356" t="s">
        <v>136</v>
      </c>
      <c r="C49" s="430"/>
      <c r="D49" s="430">
        <v>44</v>
      </c>
      <c r="E49" s="585">
        <v>44</v>
      </c>
      <c r="F49" s="675" t="s">
        <v>753</v>
      </c>
    </row>
    <row r="50" spans="1:6" ht="12" customHeight="1" thickBot="1">
      <c r="A50" s="567" t="s">
        <v>8</v>
      </c>
      <c r="B50" s="376" t="s">
        <v>591</v>
      </c>
      <c r="C50" s="436">
        <v>50</v>
      </c>
      <c r="D50" s="436">
        <v>64</v>
      </c>
      <c r="E50" s="574">
        <v>64</v>
      </c>
      <c r="F50" s="675" t="s">
        <v>754</v>
      </c>
    </row>
    <row r="51" spans="1:6" ht="12" customHeight="1">
      <c r="A51" s="580" t="s">
        <v>78</v>
      </c>
      <c r="B51" s="357" t="s">
        <v>158</v>
      </c>
      <c r="C51" s="101">
        <v>50</v>
      </c>
      <c r="D51" s="101"/>
      <c r="E51" s="561"/>
      <c r="F51" s="675" t="s">
        <v>755</v>
      </c>
    </row>
    <row r="52" spans="1:6" ht="12" customHeight="1">
      <c r="A52" s="580" t="s">
        <v>79</v>
      </c>
      <c r="B52" s="356" t="s">
        <v>138</v>
      </c>
      <c r="C52" s="430"/>
      <c r="D52" s="430">
        <v>64</v>
      </c>
      <c r="E52" s="585">
        <v>64</v>
      </c>
      <c r="F52" s="675" t="s">
        <v>756</v>
      </c>
    </row>
    <row r="53" spans="1:6" ht="15" customHeight="1">
      <c r="A53" s="580" t="s">
        <v>80</v>
      </c>
      <c r="B53" s="356" t="s">
        <v>46</v>
      </c>
      <c r="C53" s="430"/>
      <c r="D53" s="430"/>
      <c r="E53" s="585"/>
      <c r="F53" s="675" t="s">
        <v>757</v>
      </c>
    </row>
    <row r="54" spans="1:6" ht="23.25" thickBot="1">
      <c r="A54" s="580" t="s">
        <v>81</v>
      </c>
      <c r="B54" s="356" t="s">
        <v>702</v>
      </c>
      <c r="C54" s="430">
        <v>0</v>
      </c>
      <c r="D54" s="430">
        <v>0</v>
      </c>
      <c r="E54" s="585">
        <v>0</v>
      </c>
      <c r="F54" s="675" t="s">
        <v>758</v>
      </c>
    </row>
    <row r="55" spans="1:6" ht="15" customHeight="1" thickBot="1">
      <c r="A55" s="567" t="s">
        <v>9</v>
      </c>
      <c r="B55" s="571" t="s">
        <v>592</v>
      </c>
      <c r="C55" s="107">
        <v>51157</v>
      </c>
      <c r="D55" s="107">
        <v>45817</v>
      </c>
      <c r="E55" s="575">
        <v>45817</v>
      </c>
      <c r="F55" s="675" t="s">
        <v>759</v>
      </c>
    </row>
    <row r="56" spans="3:6" ht="16.5" thickBot="1">
      <c r="C56" s="576"/>
      <c r="D56" s="576"/>
      <c r="E56" s="576"/>
      <c r="F56" s="675"/>
    </row>
    <row r="57" spans="1:6" ht="16.5" thickBot="1">
      <c r="A57" s="517" t="s">
        <v>690</v>
      </c>
      <c r="B57" s="518"/>
      <c r="C57" s="111">
        <v>11</v>
      </c>
      <c r="D57" s="111">
        <v>11</v>
      </c>
      <c r="E57" s="565">
        <v>11</v>
      </c>
      <c r="F57" s="675"/>
    </row>
    <row r="58" spans="1:6" ht="16.5" thickBot="1">
      <c r="A58" s="517" t="s">
        <v>150</v>
      </c>
      <c r="B58" s="518"/>
      <c r="C58" s="111">
        <v>0</v>
      </c>
      <c r="D58" s="111">
        <v>0</v>
      </c>
      <c r="E58" s="565">
        <v>0</v>
      </c>
      <c r="F58" s="675"/>
    </row>
    <row r="59" ht="15.75">
      <c r="F59" s="675"/>
    </row>
    <row r="60" ht="15.75">
      <c r="F60" s="675"/>
    </row>
    <row r="61" ht="15.75">
      <c r="F61" s="675"/>
    </row>
    <row r="62" ht="15.75">
      <c r="F62" s="675"/>
    </row>
    <row r="63" ht="15.75">
      <c r="F63" s="675"/>
    </row>
    <row r="64" ht="15.75">
      <c r="F64" s="675"/>
    </row>
    <row r="65" ht="15.75">
      <c r="F65" s="675"/>
    </row>
    <row r="66" ht="15.75">
      <c r="F66" s="675"/>
    </row>
    <row r="67" ht="15.75">
      <c r="F67" s="675"/>
    </row>
    <row r="68" ht="15.75">
      <c r="F68" s="675"/>
    </row>
    <row r="69" ht="15.75">
      <c r="F69" s="675"/>
    </row>
    <row r="70" ht="15.75">
      <c r="F70" s="675"/>
    </row>
    <row r="71" ht="15.75">
      <c r="F71" s="675"/>
    </row>
    <row r="72" ht="15.75">
      <c r="F72" s="675"/>
    </row>
    <row r="73" ht="15.75">
      <c r="F73" s="675"/>
    </row>
    <row r="74" ht="15.75">
      <c r="F74" s="675"/>
    </row>
    <row r="75" ht="15.75">
      <c r="F75" s="675"/>
    </row>
    <row r="76" ht="15.75">
      <c r="F76" s="675"/>
    </row>
    <row r="77" ht="15.75">
      <c r="F77" s="675"/>
    </row>
    <row r="78" ht="15.75">
      <c r="F78" s="675"/>
    </row>
    <row r="79" ht="15.75">
      <c r="F79" s="675"/>
    </row>
    <row r="80" ht="15.75">
      <c r="F80" s="675"/>
    </row>
    <row r="81" ht="15.75">
      <c r="F81" s="675"/>
    </row>
    <row r="82" ht="15.75">
      <c r="F82" s="675"/>
    </row>
    <row r="83" ht="15.75">
      <c r="F83" s="675"/>
    </row>
    <row r="84" ht="15.75">
      <c r="F84" s="675"/>
    </row>
    <row r="85" ht="15.75">
      <c r="F85" s="675"/>
    </row>
    <row r="86" ht="15.75">
      <c r="F86" s="675"/>
    </row>
    <row r="87" ht="15.75">
      <c r="F87" s="675"/>
    </row>
    <row r="88" ht="15">
      <c r="F88" s="676"/>
    </row>
    <row r="90" ht="15.75">
      <c r="F90" s="675"/>
    </row>
    <row r="91" ht="12.75">
      <c r="F91" s="677"/>
    </row>
    <row r="92" ht="12.75">
      <c r="F92" s="677"/>
    </row>
    <row r="93" ht="12.75">
      <c r="F93" s="677"/>
    </row>
    <row r="94" ht="12.75">
      <c r="F94" s="677"/>
    </row>
    <row r="95" ht="12.75">
      <c r="F95" s="677"/>
    </row>
    <row r="96" ht="12.75">
      <c r="F96" s="677"/>
    </row>
    <row r="97" ht="12.75">
      <c r="F97" s="677"/>
    </row>
    <row r="98" ht="12.75">
      <c r="F98" s="677"/>
    </row>
    <row r="99" ht="12.75">
      <c r="F99" s="677"/>
    </row>
    <row r="100" ht="12.75">
      <c r="F100" s="677"/>
    </row>
    <row r="101" ht="12.75">
      <c r="F101" s="677"/>
    </row>
    <row r="102" ht="12.75">
      <c r="F102" s="677"/>
    </row>
    <row r="103" ht="12.75">
      <c r="F103" s="677"/>
    </row>
    <row r="104" ht="12.75">
      <c r="F104" s="677"/>
    </row>
    <row r="105" ht="12.75">
      <c r="F105" s="677"/>
    </row>
    <row r="106" ht="12.75">
      <c r="F106" s="677"/>
    </row>
    <row r="107" ht="12.75">
      <c r="F107" s="677"/>
    </row>
    <row r="108" ht="12.75">
      <c r="F108" s="677"/>
    </row>
    <row r="109" ht="12.75">
      <c r="F109" s="677"/>
    </row>
    <row r="110" ht="12.75">
      <c r="F110" s="677"/>
    </row>
    <row r="111" ht="12.75">
      <c r="F111" s="677"/>
    </row>
    <row r="112" ht="12.75">
      <c r="F112" s="677"/>
    </row>
    <row r="113" ht="12.75">
      <c r="F113" s="677"/>
    </row>
    <row r="114" ht="12.75">
      <c r="F114" s="677"/>
    </row>
    <row r="115" ht="12.75">
      <c r="F115" s="677"/>
    </row>
    <row r="116" ht="12.75">
      <c r="F116" s="677"/>
    </row>
    <row r="117" ht="12.75">
      <c r="F117" s="677"/>
    </row>
    <row r="118" ht="12.75">
      <c r="F118" s="677"/>
    </row>
    <row r="119" ht="12.75">
      <c r="F119" s="677"/>
    </row>
    <row r="120" ht="12.75">
      <c r="F120" s="677"/>
    </row>
    <row r="121" ht="12.75">
      <c r="F121" s="677"/>
    </row>
    <row r="122" ht="12.75">
      <c r="F122" s="677"/>
    </row>
    <row r="123" ht="12.75">
      <c r="F123" s="677"/>
    </row>
    <row r="124" ht="12.75">
      <c r="F124" s="677"/>
    </row>
    <row r="125" ht="12.75">
      <c r="F125" s="677"/>
    </row>
    <row r="126" ht="12.75">
      <c r="F126" s="677"/>
    </row>
    <row r="127" ht="12.75">
      <c r="F127" s="677"/>
    </row>
    <row r="128" ht="12.75">
      <c r="F128" s="677"/>
    </row>
    <row r="129" ht="12.75">
      <c r="F129" s="677"/>
    </row>
    <row r="130" ht="12.75">
      <c r="F130" s="677"/>
    </row>
    <row r="131" ht="12.75">
      <c r="F131" s="677"/>
    </row>
    <row r="132" ht="12.75">
      <c r="F132" s="677"/>
    </row>
    <row r="133" ht="12.75">
      <c r="F133" s="677"/>
    </row>
    <row r="134" ht="12.75">
      <c r="F134" s="677"/>
    </row>
    <row r="135" ht="12.75">
      <c r="F135" s="677"/>
    </row>
    <row r="136" ht="12.75">
      <c r="F136" s="677"/>
    </row>
    <row r="137" ht="12.75">
      <c r="F137" s="677"/>
    </row>
    <row r="138" ht="12.75">
      <c r="F138" s="677"/>
    </row>
    <row r="139" ht="12.75">
      <c r="F139" s="677"/>
    </row>
    <row r="140" ht="12.75">
      <c r="F140" s="677"/>
    </row>
    <row r="141" ht="12.75">
      <c r="F141" s="677"/>
    </row>
    <row r="142" ht="12.75">
      <c r="F142" s="677"/>
    </row>
    <row r="143" ht="12.75">
      <c r="F143" s="677"/>
    </row>
    <row r="144" ht="12.75">
      <c r="F144" s="677"/>
    </row>
    <row r="145" ht="12.75">
      <c r="F145" s="677"/>
    </row>
    <row r="146" ht="12.75">
      <c r="F146" s="677"/>
    </row>
  </sheetData>
  <sheetProtection/>
  <mergeCells count="5">
    <mergeCell ref="B2:D2"/>
    <mergeCell ref="B3:D3"/>
    <mergeCell ref="A43:E43"/>
    <mergeCell ref="A7:E7"/>
    <mergeCell ref="B1:E1"/>
  </mergeCells>
  <printOptions horizontalCentered="1"/>
  <pageMargins left="0.38" right="0.22" top="0.984251968503937" bottom="0.984251968503937" header="0.5" footer="0.5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I151"/>
  <sheetViews>
    <sheetView view="pageLayout" zoomScaleNormal="130" zoomScaleSheetLayoutView="100" workbookViewId="0" topLeftCell="A1">
      <selection activeCell="C16" sqref="C16"/>
    </sheetView>
  </sheetViews>
  <sheetFormatPr defaultColWidth="9.00390625" defaultRowHeight="12.75"/>
  <cols>
    <col min="1" max="1" width="8.875" style="397" customWidth="1"/>
    <col min="2" max="2" width="51.125" style="397" customWidth="1"/>
    <col min="3" max="5" width="15.875" style="398" customWidth="1"/>
    <col min="6" max="6" width="9.375" style="408" hidden="1" customWidth="1"/>
    <col min="7" max="16384" width="9.375" style="408" customWidth="1"/>
  </cols>
  <sheetData>
    <row r="1" spans="1:5" ht="15.75" customHeight="1">
      <c r="A1" s="757" t="s">
        <v>4</v>
      </c>
      <c r="B1" s="757"/>
      <c r="C1" s="757"/>
      <c r="D1" s="757"/>
      <c r="E1" s="757"/>
    </row>
    <row r="2" spans="1:5" ht="15.75" customHeight="1" thickBot="1">
      <c r="A2" s="43" t="s">
        <v>112</v>
      </c>
      <c r="B2" s="43" t="s">
        <v>855</v>
      </c>
      <c r="C2" s="395"/>
      <c r="D2" s="395"/>
      <c r="E2" s="395" t="s">
        <v>159</v>
      </c>
    </row>
    <row r="3" spans="1:6" ht="15.75" customHeight="1">
      <c r="A3" s="763" t="s">
        <v>60</v>
      </c>
      <c r="B3" s="760" t="s">
        <v>6</v>
      </c>
      <c r="C3" s="758" t="s">
        <v>854</v>
      </c>
      <c r="D3" s="758"/>
      <c r="E3" s="759"/>
      <c r="F3" s="665"/>
    </row>
    <row r="4" spans="1:6" ht="37.5" customHeight="1" thickBot="1">
      <c r="A4" s="764"/>
      <c r="B4" s="761"/>
      <c r="C4" s="45" t="s">
        <v>181</v>
      </c>
      <c r="D4" s="45" t="s">
        <v>186</v>
      </c>
      <c r="E4" s="46" t="s">
        <v>187</v>
      </c>
      <c r="F4" s="665"/>
    </row>
    <row r="5" spans="1:6" s="409" customFormat="1" ht="12" customHeight="1" thickBot="1">
      <c r="A5" s="373" t="s">
        <v>431</v>
      </c>
      <c r="B5" s="374" t="s">
        <v>432</v>
      </c>
      <c r="C5" s="374" t="s">
        <v>433</v>
      </c>
      <c r="D5" s="374" t="s">
        <v>434</v>
      </c>
      <c r="E5" s="421" t="s">
        <v>435</v>
      </c>
      <c r="F5" s="666"/>
    </row>
    <row r="6" spans="1:6" s="410" customFormat="1" ht="12" customHeight="1" thickBot="1">
      <c r="A6" s="368" t="s">
        <v>7</v>
      </c>
      <c r="B6" s="369" t="s">
        <v>315</v>
      </c>
      <c r="C6" s="400">
        <v>102349</v>
      </c>
      <c r="D6" s="400">
        <v>105378</v>
      </c>
      <c r="E6" s="400">
        <v>105378</v>
      </c>
      <c r="F6" s="667" t="s">
        <v>748</v>
      </c>
    </row>
    <row r="7" spans="1:6" s="410" customFormat="1" ht="12" customHeight="1">
      <c r="A7" s="363" t="s">
        <v>72</v>
      </c>
      <c r="B7" s="411" t="s">
        <v>316</v>
      </c>
      <c r="C7" s="402">
        <v>44249</v>
      </c>
      <c r="D7" s="402">
        <v>44380</v>
      </c>
      <c r="E7" s="402">
        <v>44380</v>
      </c>
      <c r="F7" s="667" t="s">
        <v>749</v>
      </c>
    </row>
    <row r="8" spans="1:6" s="410" customFormat="1" ht="12" customHeight="1">
      <c r="A8" s="362" t="s">
        <v>73</v>
      </c>
      <c r="B8" s="412" t="s">
        <v>317</v>
      </c>
      <c r="C8" s="401">
        <v>39522</v>
      </c>
      <c r="D8" s="401">
        <v>39522</v>
      </c>
      <c r="E8" s="401">
        <v>39522</v>
      </c>
      <c r="F8" s="667" t="s">
        <v>750</v>
      </c>
    </row>
    <row r="9" spans="1:6" s="410" customFormat="1" ht="12" customHeight="1">
      <c r="A9" s="362" t="s">
        <v>74</v>
      </c>
      <c r="B9" s="412" t="s">
        <v>318</v>
      </c>
      <c r="C9" s="401">
        <v>15501</v>
      </c>
      <c r="D9" s="401">
        <v>16518</v>
      </c>
      <c r="E9" s="401">
        <v>16518</v>
      </c>
      <c r="F9" s="667" t="s">
        <v>751</v>
      </c>
    </row>
    <row r="10" spans="1:6" s="410" customFormat="1" ht="12" customHeight="1">
      <c r="A10" s="362" t="s">
        <v>75</v>
      </c>
      <c r="B10" s="412" t="s">
        <v>319</v>
      </c>
      <c r="C10" s="401">
        <v>2842</v>
      </c>
      <c r="D10" s="401">
        <v>2842</v>
      </c>
      <c r="E10" s="401">
        <v>2842</v>
      </c>
      <c r="F10" s="667" t="s">
        <v>752</v>
      </c>
    </row>
    <row r="11" spans="1:6" s="410" customFormat="1" ht="12" customHeight="1">
      <c r="A11" s="362" t="s">
        <v>108</v>
      </c>
      <c r="B11" s="412" t="s">
        <v>320</v>
      </c>
      <c r="C11" s="401"/>
      <c r="D11" s="401">
        <v>1727</v>
      </c>
      <c r="E11" s="401">
        <v>1727</v>
      </c>
      <c r="F11" s="667" t="s">
        <v>753</v>
      </c>
    </row>
    <row r="12" spans="1:6" s="410" customFormat="1" ht="12" customHeight="1" thickBot="1">
      <c r="A12" s="364" t="s">
        <v>76</v>
      </c>
      <c r="B12" s="413" t="s">
        <v>321</v>
      </c>
      <c r="C12" s="403">
        <v>235</v>
      </c>
      <c r="D12" s="403">
        <v>389</v>
      </c>
      <c r="E12" s="403">
        <v>389</v>
      </c>
      <c r="F12" s="667" t="s">
        <v>754</v>
      </c>
    </row>
    <row r="13" spans="1:6" s="410" customFormat="1" ht="12" customHeight="1" thickBot="1">
      <c r="A13" s="368" t="s">
        <v>8</v>
      </c>
      <c r="B13" s="390" t="s">
        <v>322</v>
      </c>
      <c r="C13" s="400">
        <v>5147</v>
      </c>
      <c r="D13" s="400">
        <v>6446</v>
      </c>
      <c r="E13" s="383">
        <v>139</v>
      </c>
      <c r="F13" s="667" t="s">
        <v>755</v>
      </c>
    </row>
    <row r="14" spans="1:6" s="410" customFormat="1" ht="12" customHeight="1">
      <c r="A14" s="363" t="s">
        <v>78</v>
      </c>
      <c r="B14" s="411" t="s">
        <v>323</v>
      </c>
      <c r="C14" s="402"/>
      <c r="D14" s="402"/>
      <c r="E14" s="385"/>
      <c r="F14" s="667" t="s">
        <v>756</v>
      </c>
    </row>
    <row r="15" spans="1:6" s="410" customFormat="1" ht="12" customHeight="1">
      <c r="A15" s="362" t="s">
        <v>79</v>
      </c>
      <c r="B15" s="412" t="s">
        <v>324</v>
      </c>
      <c r="C15" s="401"/>
      <c r="D15" s="401"/>
      <c r="E15" s="384"/>
      <c r="F15" s="667" t="s">
        <v>757</v>
      </c>
    </row>
    <row r="16" spans="1:6" s="410" customFormat="1" ht="12" customHeight="1">
      <c r="A16" s="362" t="s">
        <v>80</v>
      </c>
      <c r="B16" s="412" t="s">
        <v>325</v>
      </c>
      <c r="C16" s="401"/>
      <c r="D16" s="401"/>
      <c r="E16" s="384"/>
      <c r="F16" s="667" t="s">
        <v>758</v>
      </c>
    </row>
    <row r="17" spans="1:6" s="410" customFormat="1" ht="12" customHeight="1">
      <c r="A17" s="362" t="s">
        <v>81</v>
      </c>
      <c r="B17" s="412" t="s">
        <v>326</v>
      </c>
      <c r="C17" s="401"/>
      <c r="D17" s="401"/>
      <c r="E17" s="384"/>
      <c r="F17" s="667" t="s">
        <v>759</v>
      </c>
    </row>
    <row r="18" spans="1:6" s="410" customFormat="1" ht="12" customHeight="1">
      <c r="A18" s="362" t="s">
        <v>82</v>
      </c>
      <c r="B18" s="412" t="s">
        <v>327</v>
      </c>
      <c r="C18" s="401">
        <v>5147</v>
      </c>
      <c r="D18" s="401">
        <v>6446</v>
      </c>
      <c r="E18" s="384">
        <v>139</v>
      </c>
      <c r="F18" s="667" t="s">
        <v>760</v>
      </c>
    </row>
    <row r="19" spans="1:6" s="410" customFormat="1" ht="12" customHeight="1" thickBot="1">
      <c r="A19" s="364" t="s">
        <v>89</v>
      </c>
      <c r="B19" s="413" t="s">
        <v>328</v>
      </c>
      <c r="C19" s="403"/>
      <c r="D19" s="403"/>
      <c r="E19" s="386"/>
      <c r="F19" s="667" t="s">
        <v>761</v>
      </c>
    </row>
    <row r="20" spans="1:6" s="410" customFormat="1" ht="12" customHeight="1" thickBot="1">
      <c r="A20" s="368" t="s">
        <v>9</v>
      </c>
      <c r="B20" s="369" t="s">
        <v>329</v>
      </c>
      <c r="C20" s="400">
        <v>4753</v>
      </c>
      <c r="D20" s="400">
        <v>4753</v>
      </c>
      <c r="E20" s="400">
        <v>5766</v>
      </c>
      <c r="F20" s="667" t="s">
        <v>762</v>
      </c>
    </row>
    <row r="21" spans="1:6" s="410" customFormat="1" ht="12" customHeight="1">
      <c r="A21" s="363" t="s">
        <v>61</v>
      </c>
      <c r="B21" s="411" t="s">
        <v>330</v>
      </c>
      <c r="C21" s="402"/>
      <c r="D21" s="402"/>
      <c r="E21" s="402"/>
      <c r="F21" s="667" t="s">
        <v>763</v>
      </c>
    </row>
    <row r="22" spans="1:6" s="410" customFormat="1" ht="12" customHeight="1">
      <c r="A22" s="362" t="s">
        <v>62</v>
      </c>
      <c r="B22" s="412" t="s">
        <v>331</v>
      </c>
      <c r="C22" s="401"/>
      <c r="D22" s="401"/>
      <c r="E22" s="401"/>
      <c r="F22" s="667" t="s">
        <v>764</v>
      </c>
    </row>
    <row r="23" spans="1:6" s="410" customFormat="1" ht="12" customHeight="1">
      <c r="A23" s="362" t="s">
        <v>63</v>
      </c>
      <c r="B23" s="412" t="s">
        <v>332</v>
      </c>
      <c r="C23" s="401"/>
      <c r="D23" s="401"/>
      <c r="E23" s="401">
        <v>1013</v>
      </c>
      <c r="F23" s="667" t="s">
        <v>765</v>
      </c>
    </row>
    <row r="24" spans="1:6" s="410" customFormat="1" ht="12" customHeight="1">
      <c r="A24" s="362" t="s">
        <v>64</v>
      </c>
      <c r="B24" s="412" t="s">
        <v>333</v>
      </c>
      <c r="C24" s="401"/>
      <c r="D24" s="401"/>
      <c r="E24" s="401"/>
      <c r="F24" s="667" t="s">
        <v>766</v>
      </c>
    </row>
    <row r="25" spans="1:6" s="410" customFormat="1" ht="12" customHeight="1">
      <c r="A25" s="362" t="s">
        <v>122</v>
      </c>
      <c r="B25" s="412" t="s">
        <v>334</v>
      </c>
      <c r="C25" s="401">
        <v>4753</v>
      </c>
      <c r="D25" s="401">
        <v>4753</v>
      </c>
      <c r="E25" s="401">
        <v>4753</v>
      </c>
      <c r="F25" s="667" t="s">
        <v>767</v>
      </c>
    </row>
    <row r="26" spans="1:6" s="410" customFormat="1" ht="12" customHeight="1" thickBot="1">
      <c r="A26" s="364" t="s">
        <v>123</v>
      </c>
      <c r="B26" s="392" t="s">
        <v>335</v>
      </c>
      <c r="C26" s="403"/>
      <c r="D26" s="403"/>
      <c r="E26" s="386"/>
      <c r="F26" s="667" t="s">
        <v>768</v>
      </c>
    </row>
    <row r="27" spans="1:6" s="410" customFormat="1" ht="12" customHeight="1" thickBot="1">
      <c r="A27" s="368" t="s">
        <v>124</v>
      </c>
      <c r="B27" s="369" t="s">
        <v>336</v>
      </c>
      <c r="C27" s="406">
        <v>63800</v>
      </c>
      <c r="D27" s="406">
        <v>104467</v>
      </c>
      <c r="E27" s="418">
        <v>106061</v>
      </c>
      <c r="F27" s="667" t="s">
        <v>769</v>
      </c>
    </row>
    <row r="28" spans="1:6" s="410" customFormat="1" ht="12" customHeight="1">
      <c r="A28" s="363" t="s">
        <v>337</v>
      </c>
      <c r="B28" s="411" t="s">
        <v>338</v>
      </c>
      <c r="C28" s="420">
        <v>55000</v>
      </c>
      <c r="D28" s="420">
        <v>95667</v>
      </c>
      <c r="E28" s="419">
        <v>95867</v>
      </c>
      <c r="F28" s="667" t="s">
        <v>770</v>
      </c>
    </row>
    <row r="29" spans="1:6" s="410" customFormat="1" ht="12" customHeight="1">
      <c r="A29" s="362" t="s">
        <v>339</v>
      </c>
      <c r="B29" s="412" t="s">
        <v>340</v>
      </c>
      <c r="C29" s="401">
        <v>6000</v>
      </c>
      <c r="D29" s="401">
        <v>6667</v>
      </c>
      <c r="E29" s="384">
        <v>6667</v>
      </c>
      <c r="F29" s="667" t="s">
        <v>771</v>
      </c>
    </row>
    <row r="30" spans="1:6" s="410" customFormat="1" ht="12" customHeight="1">
      <c r="A30" s="362" t="s">
        <v>341</v>
      </c>
      <c r="B30" s="412" t="s">
        <v>342</v>
      </c>
      <c r="C30" s="401">
        <v>49000</v>
      </c>
      <c r="D30" s="401">
        <v>89000</v>
      </c>
      <c r="E30" s="384">
        <v>89197</v>
      </c>
      <c r="F30" s="667" t="s">
        <v>772</v>
      </c>
    </row>
    <row r="31" spans="1:6" s="410" customFormat="1" ht="12" customHeight="1">
      <c r="A31" s="362" t="s">
        <v>343</v>
      </c>
      <c r="B31" s="412" t="s">
        <v>344</v>
      </c>
      <c r="C31" s="401">
        <v>8800</v>
      </c>
      <c r="D31" s="401">
        <v>8800</v>
      </c>
      <c r="E31" s="384">
        <v>8453</v>
      </c>
      <c r="F31" s="667" t="s">
        <v>773</v>
      </c>
    </row>
    <row r="32" spans="1:6" s="410" customFormat="1" ht="12" customHeight="1">
      <c r="A32" s="362" t="s">
        <v>345</v>
      </c>
      <c r="B32" s="412" t="s">
        <v>346</v>
      </c>
      <c r="C32" s="401"/>
      <c r="D32" s="401"/>
      <c r="E32" s="384">
        <v>821</v>
      </c>
      <c r="F32" s="667" t="s">
        <v>774</v>
      </c>
    </row>
    <row r="33" spans="1:6" s="410" customFormat="1" ht="12" customHeight="1" thickBot="1">
      <c r="A33" s="364" t="s">
        <v>347</v>
      </c>
      <c r="B33" s="392" t="s">
        <v>348</v>
      </c>
      <c r="C33" s="403"/>
      <c r="D33" s="403"/>
      <c r="E33" s="386">
        <v>923</v>
      </c>
      <c r="F33" s="667" t="s">
        <v>775</v>
      </c>
    </row>
    <row r="34" spans="1:6" s="410" customFormat="1" ht="12" customHeight="1" thickBot="1">
      <c r="A34" s="368" t="s">
        <v>11</v>
      </c>
      <c r="B34" s="369" t="s">
        <v>349</v>
      </c>
      <c r="C34" s="400">
        <v>17127</v>
      </c>
      <c r="D34" s="400">
        <v>17141</v>
      </c>
      <c r="E34" s="383">
        <v>18841</v>
      </c>
      <c r="F34" s="667" t="s">
        <v>776</v>
      </c>
    </row>
    <row r="35" spans="1:6" s="410" customFormat="1" ht="12" customHeight="1">
      <c r="A35" s="363" t="s">
        <v>65</v>
      </c>
      <c r="B35" s="411" t="s">
        <v>350</v>
      </c>
      <c r="C35" s="402"/>
      <c r="D35" s="402"/>
      <c r="E35" s="385"/>
      <c r="F35" s="667" t="s">
        <v>777</v>
      </c>
    </row>
    <row r="36" spans="1:6" s="410" customFormat="1" ht="12" customHeight="1">
      <c r="A36" s="362" t="s">
        <v>66</v>
      </c>
      <c r="B36" s="412" t="s">
        <v>351</v>
      </c>
      <c r="C36" s="401"/>
      <c r="D36" s="401">
        <v>14</v>
      </c>
      <c r="E36" s="384">
        <v>408</v>
      </c>
      <c r="F36" s="667" t="s">
        <v>778</v>
      </c>
    </row>
    <row r="37" spans="1:6" s="410" customFormat="1" ht="12" customHeight="1">
      <c r="A37" s="362" t="s">
        <v>67</v>
      </c>
      <c r="B37" s="412" t="s">
        <v>352</v>
      </c>
      <c r="C37" s="401"/>
      <c r="D37" s="401"/>
      <c r="E37" s="384"/>
      <c r="F37" s="667" t="s">
        <v>779</v>
      </c>
    </row>
    <row r="38" spans="1:6" s="410" customFormat="1" ht="12" customHeight="1">
      <c r="A38" s="362" t="s">
        <v>126</v>
      </c>
      <c r="B38" s="412" t="s">
        <v>353</v>
      </c>
      <c r="C38" s="401">
        <v>4203</v>
      </c>
      <c r="D38" s="401">
        <v>4707</v>
      </c>
      <c r="E38" s="384">
        <v>4707</v>
      </c>
      <c r="F38" s="667" t="s">
        <v>780</v>
      </c>
    </row>
    <row r="39" spans="1:6" s="410" customFormat="1" ht="12" customHeight="1">
      <c r="A39" s="362" t="s">
        <v>127</v>
      </c>
      <c r="B39" s="412" t="s">
        <v>354</v>
      </c>
      <c r="C39" s="401">
        <v>8801</v>
      </c>
      <c r="D39" s="401">
        <v>8585</v>
      </c>
      <c r="E39" s="384">
        <v>8582</v>
      </c>
      <c r="F39" s="667" t="s">
        <v>781</v>
      </c>
    </row>
    <row r="40" spans="1:6" s="410" customFormat="1" ht="12" customHeight="1">
      <c r="A40" s="362" t="s">
        <v>128</v>
      </c>
      <c r="B40" s="412" t="s">
        <v>355</v>
      </c>
      <c r="C40" s="401">
        <v>2480</v>
      </c>
      <c r="D40" s="401">
        <v>3835</v>
      </c>
      <c r="E40" s="384">
        <v>3835</v>
      </c>
      <c r="F40" s="667" t="s">
        <v>782</v>
      </c>
    </row>
    <row r="41" spans="1:6" s="410" customFormat="1" ht="12" customHeight="1">
      <c r="A41" s="362" t="s">
        <v>129</v>
      </c>
      <c r="B41" s="412" t="s">
        <v>356</v>
      </c>
      <c r="C41" s="401"/>
      <c r="D41" s="401"/>
      <c r="E41" s="384">
        <v>1161</v>
      </c>
      <c r="F41" s="667" t="s">
        <v>783</v>
      </c>
    </row>
    <row r="42" spans="1:6" s="410" customFormat="1" ht="12" customHeight="1">
      <c r="A42" s="362" t="s">
        <v>130</v>
      </c>
      <c r="B42" s="412" t="s">
        <v>357</v>
      </c>
      <c r="C42" s="401"/>
      <c r="D42" s="401"/>
      <c r="E42" s="384">
        <v>17</v>
      </c>
      <c r="F42" s="667" t="s">
        <v>784</v>
      </c>
    </row>
    <row r="43" spans="1:6" s="410" customFormat="1" ht="12" customHeight="1">
      <c r="A43" s="362" t="s">
        <v>358</v>
      </c>
      <c r="B43" s="412" t="s">
        <v>359</v>
      </c>
      <c r="C43" s="404"/>
      <c r="D43" s="404"/>
      <c r="E43" s="387"/>
      <c r="F43" s="667" t="s">
        <v>785</v>
      </c>
    </row>
    <row r="44" spans="1:6" s="410" customFormat="1" ht="12" customHeight="1" thickBot="1">
      <c r="A44" s="364" t="s">
        <v>360</v>
      </c>
      <c r="B44" s="413" t="s">
        <v>361</v>
      </c>
      <c r="C44" s="405"/>
      <c r="D44" s="405"/>
      <c r="E44" s="388">
        <v>131</v>
      </c>
      <c r="F44" s="667" t="s">
        <v>786</v>
      </c>
    </row>
    <row r="45" spans="1:6" s="410" customFormat="1" ht="12" customHeight="1" thickBot="1">
      <c r="A45" s="368" t="s">
        <v>12</v>
      </c>
      <c r="B45" s="369" t="s">
        <v>362</v>
      </c>
      <c r="C45" s="400"/>
      <c r="D45" s="400">
        <v>4899</v>
      </c>
      <c r="E45" s="383">
        <v>4899</v>
      </c>
      <c r="F45" s="667" t="s">
        <v>787</v>
      </c>
    </row>
    <row r="46" spans="1:6" s="410" customFormat="1" ht="12" customHeight="1">
      <c r="A46" s="363" t="s">
        <v>68</v>
      </c>
      <c r="B46" s="411" t="s">
        <v>363</v>
      </c>
      <c r="C46" s="422"/>
      <c r="D46" s="422"/>
      <c r="E46" s="389"/>
      <c r="F46" s="667" t="s">
        <v>788</v>
      </c>
    </row>
    <row r="47" spans="1:6" s="410" customFormat="1" ht="12" customHeight="1">
      <c r="A47" s="362" t="s">
        <v>69</v>
      </c>
      <c r="B47" s="412" t="s">
        <v>364</v>
      </c>
      <c r="C47" s="404"/>
      <c r="D47" s="404">
        <v>4882</v>
      </c>
      <c r="E47" s="387">
        <v>4882</v>
      </c>
      <c r="F47" s="667" t="s">
        <v>789</v>
      </c>
    </row>
    <row r="48" spans="1:6" s="410" customFormat="1" ht="12" customHeight="1">
      <c r="A48" s="362" t="s">
        <v>365</v>
      </c>
      <c r="B48" s="412" t="s">
        <v>366</v>
      </c>
      <c r="C48" s="404"/>
      <c r="D48" s="404">
        <v>17</v>
      </c>
      <c r="E48" s="387">
        <v>17</v>
      </c>
      <c r="F48" s="667" t="s">
        <v>790</v>
      </c>
    </row>
    <row r="49" spans="1:6" s="410" customFormat="1" ht="12" customHeight="1">
      <c r="A49" s="362" t="s">
        <v>367</v>
      </c>
      <c r="B49" s="412" t="s">
        <v>368</v>
      </c>
      <c r="C49" s="404"/>
      <c r="D49" s="404"/>
      <c r="E49" s="387"/>
      <c r="F49" s="667" t="s">
        <v>791</v>
      </c>
    </row>
    <row r="50" spans="1:6" s="410" customFormat="1" ht="12" customHeight="1" thickBot="1">
      <c r="A50" s="364" t="s">
        <v>369</v>
      </c>
      <c r="B50" s="413" t="s">
        <v>370</v>
      </c>
      <c r="C50" s="405"/>
      <c r="D50" s="405"/>
      <c r="E50" s="388"/>
      <c r="F50" s="667" t="s">
        <v>792</v>
      </c>
    </row>
    <row r="51" spans="1:6" s="410" customFormat="1" ht="17.25" customHeight="1" thickBot="1">
      <c r="A51" s="368" t="s">
        <v>131</v>
      </c>
      <c r="B51" s="369" t="s">
        <v>371</v>
      </c>
      <c r="C51" s="400">
        <v>758</v>
      </c>
      <c r="D51" s="400">
        <v>874</v>
      </c>
      <c r="E51" s="383">
        <v>642</v>
      </c>
      <c r="F51" s="667" t="s">
        <v>793</v>
      </c>
    </row>
    <row r="52" spans="1:6" s="410" customFormat="1" ht="12" customHeight="1">
      <c r="A52" s="363" t="s">
        <v>70</v>
      </c>
      <c r="B52" s="411" t="s">
        <v>372</v>
      </c>
      <c r="C52" s="402"/>
      <c r="D52" s="402"/>
      <c r="E52" s="385"/>
      <c r="F52" s="667" t="s">
        <v>794</v>
      </c>
    </row>
    <row r="53" spans="1:6" s="410" customFormat="1" ht="12" customHeight="1">
      <c r="A53" s="362" t="s">
        <v>71</v>
      </c>
      <c r="B53" s="412" t="s">
        <v>373</v>
      </c>
      <c r="C53" s="401"/>
      <c r="D53" s="401"/>
      <c r="E53" s="384"/>
      <c r="F53" s="667" t="s">
        <v>795</v>
      </c>
    </row>
    <row r="54" spans="1:6" s="410" customFormat="1" ht="12" customHeight="1">
      <c r="A54" s="362" t="s">
        <v>374</v>
      </c>
      <c r="B54" s="412" t="s">
        <v>375</v>
      </c>
      <c r="C54" s="401">
        <v>758</v>
      </c>
      <c r="D54" s="401">
        <v>874</v>
      </c>
      <c r="E54" s="384">
        <v>642</v>
      </c>
      <c r="F54" s="667" t="s">
        <v>796</v>
      </c>
    </row>
    <row r="55" spans="1:6" s="410" customFormat="1" ht="12" customHeight="1" thickBot="1">
      <c r="A55" s="364" t="s">
        <v>376</v>
      </c>
      <c r="B55" s="413" t="s">
        <v>377</v>
      </c>
      <c r="C55" s="403"/>
      <c r="D55" s="403"/>
      <c r="E55" s="386"/>
      <c r="F55" s="667" t="s">
        <v>797</v>
      </c>
    </row>
    <row r="56" spans="1:6" s="410" customFormat="1" ht="12" customHeight="1" thickBot="1">
      <c r="A56" s="368" t="s">
        <v>14</v>
      </c>
      <c r="B56" s="390" t="s">
        <v>378</v>
      </c>
      <c r="C56" s="400"/>
      <c r="D56" s="400">
        <v>1149</v>
      </c>
      <c r="E56" s="383">
        <v>1149</v>
      </c>
      <c r="F56" s="667" t="s">
        <v>798</v>
      </c>
    </row>
    <row r="57" spans="1:6" s="410" customFormat="1" ht="12" customHeight="1">
      <c r="A57" s="363" t="s">
        <v>132</v>
      </c>
      <c r="B57" s="411" t="s">
        <v>379</v>
      </c>
      <c r="C57" s="404"/>
      <c r="D57" s="404"/>
      <c r="E57" s="387"/>
      <c r="F57" s="667" t="s">
        <v>799</v>
      </c>
    </row>
    <row r="58" spans="1:6" s="410" customFormat="1" ht="12" customHeight="1">
      <c r="A58" s="362" t="s">
        <v>133</v>
      </c>
      <c r="B58" s="412" t="s">
        <v>380</v>
      </c>
      <c r="C58" s="404"/>
      <c r="D58" s="404"/>
      <c r="E58" s="387"/>
      <c r="F58" s="667" t="s">
        <v>800</v>
      </c>
    </row>
    <row r="59" spans="1:6" s="410" customFormat="1" ht="12" customHeight="1">
      <c r="A59" s="362" t="s">
        <v>160</v>
      </c>
      <c r="B59" s="412" t="s">
        <v>381</v>
      </c>
      <c r="C59" s="404"/>
      <c r="D59" s="404">
        <v>1149</v>
      </c>
      <c r="E59" s="387">
        <v>1149</v>
      </c>
      <c r="F59" s="667" t="s">
        <v>801</v>
      </c>
    </row>
    <row r="60" spans="1:6" s="410" customFormat="1" ht="12" customHeight="1" thickBot="1">
      <c r="A60" s="364" t="s">
        <v>382</v>
      </c>
      <c r="B60" s="413" t="s">
        <v>383</v>
      </c>
      <c r="C60" s="404"/>
      <c r="D60" s="404"/>
      <c r="E60" s="387"/>
      <c r="F60" s="667" t="s">
        <v>802</v>
      </c>
    </row>
    <row r="61" spans="1:6" s="410" customFormat="1" ht="12" customHeight="1" thickBot="1">
      <c r="A61" s="368" t="s">
        <v>15</v>
      </c>
      <c r="B61" s="369" t="s">
        <v>384</v>
      </c>
      <c r="C61" s="406">
        <v>192291</v>
      </c>
      <c r="D61" s="406">
        <v>245107</v>
      </c>
      <c r="E61" s="418">
        <v>242875</v>
      </c>
      <c r="F61" s="667" t="s">
        <v>803</v>
      </c>
    </row>
    <row r="62" spans="1:6" s="410" customFormat="1" ht="12" customHeight="1" thickBot="1">
      <c r="A62" s="423" t="s">
        <v>385</v>
      </c>
      <c r="B62" s="390" t="s">
        <v>386</v>
      </c>
      <c r="C62" s="400"/>
      <c r="D62" s="400"/>
      <c r="E62" s="383"/>
      <c r="F62" s="667" t="s">
        <v>804</v>
      </c>
    </row>
    <row r="63" spans="1:6" s="410" customFormat="1" ht="12" customHeight="1">
      <c r="A63" s="363" t="s">
        <v>387</v>
      </c>
      <c r="B63" s="411" t="s">
        <v>388</v>
      </c>
      <c r="C63" s="404"/>
      <c r="D63" s="404"/>
      <c r="E63" s="387"/>
      <c r="F63" s="667" t="s">
        <v>805</v>
      </c>
    </row>
    <row r="64" spans="1:6" s="410" customFormat="1" ht="12" customHeight="1">
      <c r="A64" s="362" t="s">
        <v>389</v>
      </c>
      <c r="B64" s="412" t="s">
        <v>390</v>
      </c>
      <c r="C64" s="404"/>
      <c r="D64" s="404"/>
      <c r="E64" s="387"/>
      <c r="F64" s="667" t="s">
        <v>806</v>
      </c>
    </row>
    <row r="65" spans="1:6" s="410" customFormat="1" ht="12" customHeight="1" thickBot="1">
      <c r="A65" s="364" t="s">
        <v>391</v>
      </c>
      <c r="B65" s="348" t="s">
        <v>436</v>
      </c>
      <c r="C65" s="404"/>
      <c r="D65" s="404"/>
      <c r="E65" s="387"/>
      <c r="F65" s="667" t="s">
        <v>807</v>
      </c>
    </row>
    <row r="66" spans="1:6" s="410" customFormat="1" ht="12" customHeight="1" thickBot="1">
      <c r="A66" s="423" t="s">
        <v>393</v>
      </c>
      <c r="B66" s="390" t="s">
        <v>394</v>
      </c>
      <c r="C66" s="400"/>
      <c r="D66" s="400"/>
      <c r="E66" s="383"/>
      <c r="F66" s="667" t="s">
        <v>808</v>
      </c>
    </row>
    <row r="67" spans="1:6" s="410" customFormat="1" ht="13.5" customHeight="1">
      <c r="A67" s="363" t="s">
        <v>109</v>
      </c>
      <c r="B67" s="411" t="s">
        <v>395</v>
      </c>
      <c r="C67" s="404"/>
      <c r="D67" s="404"/>
      <c r="E67" s="387"/>
      <c r="F67" s="667" t="s">
        <v>809</v>
      </c>
    </row>
    <row r="68" spans="1:6" s="410" customFormat="1" ht="12" customHeight="1">
      <c r="A68" s="362" t="s">
        <v>110</v>
      </c>
      <c r="B68" s="412" t="s">
        <v>396</v>
      </c>
      <c r="C68" s="404"/>
      <c r="D68" s="404"/>
      <c r="E68" s="387"/>
      <c r="F68" s="667" t="s">
        <v>810</v>
      </c>
    </row>
    <row r="69" spans="1:6" s="410" customFormat="1" ht="12" customHeight="1">
      <c r="A69" s="362" t="s">
        <v>397</v>
      </c>
      <c r="B69" s="412" t="s">
        <v>398</v>
      </c>
      <c r="C69" s="404"/>
      <c r="D69" s="404"/>
      <c r="E69" s="387"/>
      <c r="F69" s="667" t="s">
        <v>811</v>
      </c>
    </row>
    <row r="70" spans="1:6" s="410" customFormat="1" ht="12" customHeight="1" thickBot="1">
      <c r="A70" s="364" t="s">
        <v>399</v>
      </c>
      <c r="B70" s="413" t="s">
        <v>400</v>
      </c>
      <c r="C70" s="404"/>
      <c r="D70" s="404"/>
      <c r="E70" s="387"/>
      <c r="F70" s="667" t="s">
        <v>812</v>
      </c>
    </row>
    <row r="71" spans="1:6" s="410" customFormat="1" ht="12" customHeight="1" thickBot="1">
      <c r="A71" s="423" t="s">
        <v>401</v>
      </c>
      <c r="B71" s="390" t="s">
        <v>402</v>
      </c>
      <c r="C71" s="400">
        <v>26430</v>
      </c>
      <c r="D71" s="400">
        <v>26430</v>
      </c>
      <c r="E71" s="383">
        <v>26340</v>
      </c>
      <c r="F71" s="667" t="s">
        <v>813</v>
      </c>
    </row>
    <row r="72" spans="1:6" s="410" customFormat="1" ht="12" customHeight="1">
      <c r="A72" s="363" t="s">
        <v>403</v>
      </c>
      <c r="B72" s="411" t="s">
        <v>404</v>
      </c>
      <c r="C72" s="404">
        <v>26430</v>
      </c>
      <c r="D72" s="404">
        <v>26430</v>
      </c>
      <c r="E72" s="387">
        <v>26430</v>
      </c>
      <c r="F72" s="667" t="s">
        <v>814</v>
      </c>
    </row>
    <row r="73" spans="1:6" s="410" customFormat="1" ht="12" customHeight="1" thickBot="1">
      <c r="A73" s="364" t="s">
        <v>405</v>
      </c>
      <c r="B73" s="413" t="s">
        <v>406</v>
      </c>
      <c r="C73" s="404"/>
      <c r="D73" s="404"/>
      <c r="E73" s="387"/>
      <c r="F73" s="667" t="s">
        <v>815</v>
      </c>
    </row>
    <row r="74" spans="1:6" s="410" customFormat="1" ht="12" customHeight="1" thickBot="1">
      <c r="A74" s="423" t="s">
        <v>407</v>
      </c>
      <c r="B74" s="390" t="s">
        <v>408</v>
      </c>
      <c r="C74" s="400"/>
      <c r="D74" s="400"/>
      <c r="E74" s="383">
        <v>3348</v>
      </c>
      <c r="F74" s="667" t="s">
        <v>816</v>
      </c>
    </row>
    <row r="75" spans="1:6" s="410" customFormat="1" ht="12" customHeight="1">
      <c r="A75" s="363" t="s">
        <v>409</v>
      </c>
      <c r="B75" s="411" t="s">
        <v>410</v>
      </c>
      <c r="C75" s="404"/>
      <c r="D75" s="404"/>
      <c r="E75" s="387">
        <v>3348</v>
      </c>
      <c r="F75" s="667" t="s">
        <v>817</v>
      </c>
    </row>
    <row r="76" spans="1:6" s="410" customFormat="1" ht="12" customHeight="1">
      <c r="A76" s="362" t="s">
        <v>411</v>
      </c>
      <c r="B76" s="412" t="s">
        <v>412</v>
      </c>
      <c r="C76" s="404"/>
      <c r="D76" s="404"/>
      <c r="E76" s="387"/>
      <c r="F76" s="667" t="s">
        <v>818</v>
      </c>
    </row>
    <row r="77" spans="1:6" s="410" customFormat="1" ht="12" customHeight="1" thickBot="1">
      <c r="A77" s="364" t="s">
        <v>413</v>
      </c>
      <c r="B77" s="392" t="s">
        <v>414</v>
      </c>
      <c r="C77" s="404"/>
      <c r="D77" s="404"/>
      <c r="E77" s="387"/>
      <c r="F77" s="667" t="s">
        <v>819</v>
      </c>
    </row>
    <row r="78" spans="1:6" s="410" customFormat="1" ht="12" customHeight="1" thickBot="1">
      <c r="A78" s="423" t="s">
        <v>415</v>
      </c>
      <c r="B78" s="390" t="s">
        <v>416</v>
      </c>
      <c r="C78" s="400"/>
      <c r="D78" s="400"/>
      <c r="E78" s="383"/>
      <c r="F78" s="667" t="s">
        <v>820</v>
      </c>
    </row>
    <row r="79" spans="1:6" s="410" customFormat="1" ht="12" customHeight="1">
      <c r="A79" s="414" t="s">
        <v>417</v>
      </c>
      <c r="B79" s="411" t="s">
        <v>418</v>
      </c>
      <c r="C79" s="404"/>
      <c r="D79" s="404"/>
      <c r="E79" s="387"/>
      <c r="F79" s="667" t="s">
        <v>821</v>
      </c>
    </row>
    <row r="80" spans="1:6" s="410" customFormat="1" ht="12" customHeight="1">
      <c r="A80" s="415" t="s">
        <v>419</v>
      </c>
      <c r="B80" s="412" t="s">
        <v>420</v>
      </c>
      <c r="C80" s="404"/>
      <c r="D80" s="404"/>
      <c r="E80" s="387"/>
      <c r="F80" s="667" t="s">
        <v>822</v>
      </c>
    </row>
    <row r="81" spans="1:6" s="410" customFormat="1" ht="12" customHeight="1">
      <c r="A81" s="415" t="s">
        <v>421</v>
      </c>
      <c r="B81" s="412" t="s">
        <v>422</v>
      </c>
      <c r="C81" s="404"/>
      <c r="D81" s="404"/>
      <c r="E81" s="387"/>
      <c r="F81" s="667" t="s">
        <v>823</v>
      </c>
    </row>
    <row r="82" spans="1:6" s="410" customFormat="1" ht="12" customHeight="1" thickBot="1">
      <c r="A82" s="424" t="s">
        <v>423</v>
      </c>
      <c r="B82" s="392" t="s">
        <v>424</v>
      </c>
      <c r="C82" s="404"/>
      <c r="D82" s="404"/>
      <c r="E82" s="387"/>
      <c r="F82" s="667" t="s">
        <v>824</v>
      </c>
    </row>
    <row r="83" spans="1:6" s="410" customFormat="1" ht="12" customHeight="1" thickBot="1">
      <c r="A83" s="423" t="s">
        <v>425</v>
      </c>
      <c r="B83" s="390" t="s">
        <v>426</v>
      </c>
      <c r="C83" s="426"/>
      <c r="D83" s="426"/>
      <c r="E83" s="427"/>
      <c r="F83" s="667" t="s">
        <v>825</v>
      </c>
    </row>
    <row r="84" spans="1:6" s="410" customFormat="1" ht="12" customHeight="1" thickBot="1">
      <c r="A84" s="543" t="s">
        <v>22</v>
      </c>
      <c r="B84" s="346" t="s">
        <v>888</v>
      </c>
      <c r="C84" s="406">
        <v>26430</v>
      </c>
      <c r="D84" s="406">
        <v>26430</v>
      </c>
      <c r="E84" s="418">
        <v>29778</v>
      </c>
      <c r="F84" s="667" t="s">
        <v>826</v>
      </c>
    </row>
    <row r="85" spans="1:6" s="410" customFormat="1" ht="12" customHeight="1" thickBot="1">
      <c r="A85" s="551">
        <v>17</v>
      </c>
      <c r="B85" s="349" t="s">
        <v>889</v>
      </c>
      <c r="C85" s="406">
        <v>218721</v>
      </c>
      <c r="D85" s="406">
        <v>271537</v>
      </c>
      <c r="E85" s="418">
        <v>272653</v>
      </c>
      <c r="F85" s="667" t="s">
        <v>827</v>
      </c>
    </row>
    <row r="86" spans="1:6" s="410" customFormat="1" ht="12" customHeight="1">
      <c r="A86" s="344"/>
      <c r="B86" s="344"/>
      <c r="C86" s="345"/>
      <c r="D86" s="345"/>
      <c r="E86" s="345"/>
      <c r="F86" s="667"/>
    </row>
    <row r="87" spans="1:6" ht="16.5" customHeight="1">
      <c r="A87" s="757"/>
      <c r="B87" s="757"/>
      <c r="C87" s="757"/>
      <c r="D87" s="757"/>
      <c r="E87" s="757"/>
      <c r="F87" s="665"/>
    </row>
    <row r="88" spans="1:6" s="416" customFormat="1" ht="16.5" customHeight="1" thickBot="1">
      <c r="A88" s="44"/>
      <c r="B88" s="43"/>
      <c r="C88" s="377"/>
      <c r="D88" s="377"/>
      <c r="E88" s="377"/>
      <c r="F88" s="668"/>
    </row>
    <row r="89" spans="1:6" s="416" customFormat="1" ht="16.5" customHeight="1">
      <c r="A89" s="763" t="s">
        <v>60</v>
      </c>
      <c r="B89" s="760" t="s">
        <v>180</v>
      </c>
      <c r="C89" s="758" t="str">
        <f>+C3</f>
        <v>2015. évi</v>
      </c>
      <c r="D89" s="758"/>
      <c r="E89" s="759"/>
      <c r="F89" s="668"/>
    </row>
    <row r="90" spans="1:6" ht="37.5" customHeight="1" thickBot="1">
      <c r="A90" s="764"/>
      <c r="B90" s="761"/>
      <c r="C90" s="45" t="s">
        <v>181</v>
      </c>
      <c r="D90" s="45" t="s">
        <v>186</v>
      </c>
      <c r="E90" s="46" t="s">
        <v>187</v>
      </c>
      <c r="F90" s="665"/>
    </row>
    <row r="91" spans="1:6" s="409" customFormat="1" ht="12" customHeight="1" thickBot="1">
      <c r="A91" s="373" t="s">
        <v>431</v>
      </c>
      <c r="B91" s="374" t="s">
        <v>432</v>
      </c>
      <c r="C91" s="374" t="s">
        <v>433</v>
      </c>
      <c r="D91" s="374" t="s">
        <v>434</v>
      </c>
      <c r="E91" s="375" t="s">
        <v>435</v>
      </c>
      <c r="F91" s="666"/>
    </row>
    <row r="92" spans="1:6" ht="12" customHeight="1" thickBot="1">
      <c r="A92" s="370" t="s">
        <v>7</v>
      </c>
      <c r="B92" s="372" t="s">
        <v>437</v>
      </c>
      <c r="C92" s="399">
        <v>197692</v>
      </c>
      <c r="D92" s="399">
        <v>185424</v>
      </c>
      <c r="E92" s="354">
        <v>169329</v>
      </c>
      <c r="F92" s="665" t="s">
        <v>748</v>
      </c>
    </row>
    <row r="93" spans="1:6" ht="12" customHeight="1">
      <c r="A93" s="365" t="s">
        <v>72</v>
      </c>
      <c r="B93" s="358" t="s">
        <v>37</v>
      </c>
      <c r="C93" s="96">
        <v>88150</v>
      </c>
      <c r="D93" s="96">
        <v>84871</v>
      </c>
      <c r="E93" s="353">
        <v>83962</v>
      </c>
      <c r="F93" s="665" t="s">
        <v>749</v>
      </c>
    </row>
    <row r="94" spans="1:6" ht="12" customHeight="1">
      <c r="A94" s="362" t="s">
        <v>73</v>
      </c>
      <c r="B94" s="356" t="s">
        <v>134</v>
      </c>
      <c r="C94" s="401">
        <v>24503</v>
      </c>
      <c r="D94" s="401">
        <v>23352</v>
      </c>
      <c r="E94" s="384">
        <v>23352</v>
      </c>
      <c r="F94" s="665" t="s">
        <v>750</v>
      </c>
    </row>
    <row r="95" spans="1:6" ht="12" customHeight="1">
      <c r="A95" s="362" t="s">
        <v>74</v>
      </c>
      <c r="B95" s="356" t="s">
        <v>101</v>
      </c>
      <c r="C95" s="403">
        <v>71496</v>
      </c>
      <c r="D95" s="403">
        <v>63017</v>
      </c>
      <c r="E95" s="386">
        <v>57307</v>
      </c>
      <c r="F95" s="665" t="s">
        <v>751</v>
      </c>
    </row>
    <row r="96" spans="1:6" ht="12" customHeight="1">
      <c r="A96" s="362" t="s">
        <v>75</v>
      </c>
      <c r="B96" s="359" t="s">
        <v>135</v>
      </c>
      <c r="C96" s="403">
        <v>5434</v>
      </c>
      <c r="D96" s="403">
        <v>5969</v>
      </c>
      <c r="E96" s="386">
        <v>3176</v>
      </c>
      <c r="F96" s="665" t="s">
        <v>752</v>
      </c>
    </row>
    <row r="97" spans="1:6" ht="12" customHeight="1">
      <c r="A97" s="362" t="s">
        <v>84</v>
      </c>
      <c r="B97" s="367" t="s">
        <v>136</v>
      </c>
      <c r="C97" s="403">
        <v>8109</v>
      </c>
      <c r="D97" s="403">
        <v>8215</v>
      </c>
      <c r="E97" s="386">
        <v>1532</v>
      </c>
      <c r="F97" s="665" t="s">
        <v>753</v>
      </c>
    </row>
    <row r="98" spans="1:6" ht="12" customHeight="1">
      <c r="A98" s="362" t="s">
        <v>76</v>
      </c>
      <c r="B98" s="356" t="s">
        <v>438</v>
      </c>
      <c r="C98" s="403"/>
      <c r="D98" s="403">
        <v>106</v>
      </c>
      <c r="E98" s="386">
        <v>106</v>
      </c>
      <c r="F98" s="665" t="s">
        <v>754</v>
      </c>
    </row>
    <row r="99" spans="1:6" ht="12" customHeight="1">
      <c r="A99" s="362" t="s">
        <v>77</v>
      </c>
      <c r="B99" s="379" t="s">
        <v>439</v>
      </c>
      <c r="C99" s="403"/>
      <c r="D99" s="403"/>
      <c r="E99" s="386"/>
      <c r="F99" s="665" t="s">
        <v>755</v>
      </c>
    </row>
    <row r="100" spans="1:6" ht="12" customHeight="1">
      <c r="A100" s="362" t="s">
        <v>85</v>
      </c>
      <c r="B100" s="380" t="s">
        <v>440</v>
      </c>
      <c r="C100" s="403"/>
      <c r="D100" s="403"/>
      <c r="E100" s="386"/>
      <c r="F100" s="665" t="s">
        <v>756</v>
      </c>
    </row>
    <row r="101" spans="1:6" ht="12" customHeight="1">
      <c r="A101" s="362" t="s">
        <v>86</v>
      </c>
      <c r="B101" s="380" t="s">
        <v>441</v>
      </c>
      <c r="C101" s="403"/>
      <c r="D101" s="403"/>
      <c r="E101" s="386"/>
      <c r="F101" s="665" t="s">
        <v>757</v>
      </c>
    </row>
    <row r="102" spans="1:6" ht="12" customHeight="1">
      <c r="A102" s="362" t="s">
        <v>87</v>
      </c>
      <c r="B102" s="379" t="s">
        <v>442</v>
      </c>
      <c r="C102" s="403"/>
      <c r="D102" s="403">
        <v>4004</v>
      </c>
      <c r="E102" s="386">
        <v>1332</v>
      </c>
      <c r="F102" s="665" t="s">
        <v>758</v>
      </c>
    </row>
    <row r="103" spans="1:6" ht="12" customHeight="1">
      <c r="A103" s="362" t="s">
        <v>88</v>
      </c>
      <c r="B103" s="379" t="s">
        <v>443</v>
      </c>
      <c r="C103" s="403"/>
      <c r="D103" s="403"/>
      <c r="E103" s="386"/>
      <c r="F103" s="665" t="s">
        <v>759</v>
      </c>
    </row>
    <row r="104" spans="1:6" ht="12" customHeight="1">
      <c r="A104" s="362" t="s">
        <v>90</v>
      </c>
      <c r="B104" s="380" t="s">
        <v>444</v>
      </c>
      <c r="C104" s="403"/>
      <c r="D104" s="403"/>
      <c r="E104" s="386"/>
      <c r="F104" s="665" t="s">
        <v>760</v>
      </c>
    </row>
    <row r="105" spans="1:6" ht="12" customHeight="1">
      <c r="A105" s="361" t="s">
        <v>137</v>
      </c>
      <c r="B105" s="381" t="s">
        <v>445</v>
      </c>
      <c r="C105" s="403"/>
      <c r="D105" s="403"/>
      <c r="E105" s="386"/>
      <c r="F105" s="665" t="s">
        <v>761</v>
      </c>
    </row>
    <row r="106" spans="1:6" ht="12" customHeight="1">
      <c r="A106" s="362" t="s">
        <v>446</v>
      </c>
      <c r="B106" s="381" t="s">
        <v>447</v>
      </c>
      <c r="C106" s="403"/>
      <c r="D106" s="403"/>
      <c r="E106" s="386"/>
      <c r="F106" s="665" t="s">
        <v>762</v>
      </c>
    </row>
    <row r="107" spans="1:6" ht="12" customHeight="1" thickBot="1">
      <c r="A107" s="366" t="s">
        <v>448</v>
      </c>
      <c r="B107" s="382" t="s">
        <v>449</v>
      </c>
      <c r="C107" s="97">
        <v>8109</v>
      </c>
      <c r="D107" s="97">
        <v>4105</v>
      </c>
      <c r="E107" s="347">
        <v>94</v>
      </c>
      <c r="F107" s="665" t="s">
        <v>763</v>
      </c>
    </row>
    <row r="108" spans="1:6" ht="12" customHeight="1" thickBot="1">
      <c r="A108" s="368" t="s">
        <v>8</v>
      </c>
      <c r="B108" s="371" t="s">
        <v>450</v>
      </c>
      <c r="C108" s="400">
        <v>12417</v>
      </c>
      <c r="D108" s="400">
        <v>33699</v>
      </c>
      <c r="E108" s="383">
        <v>28806</v>
      </c>
      <c r="F108" s="665" t="s">
        <v>764</v>
      </c>
    </row>
    <row r="109" spans="1:6" ht="12" customHeight="1">
      <c r="A109" s="363" t="s">
        <v>78</v>
      </c>
      <c r="B109" s="356" t="s">
        <v>158</v>
      </c>
      <c r="C109" s="402">
        <v>8150</v>
      </c>
      <c r="D109" s="402">
        <v>22634</v>
      </c>
      <c r="E109" s="385">
        <v>22540</v>
      </c>
      <c r="F109" s="665" t="s">
        <v>765</v>
      </c>
    </row>
    <row r="110" spans="1:6" ht="12" customHeight="1">
      <c r="A110" s="363" t="s">
        <v>79</v>
      </c>
      <c r="B110" s="360" t="s">
        <v>451</v>
      </c>
      <c r="C110" s="402"/>
      <c r="D110" s="402"/>
      <c r="E110" s="385"/>
      <c r="F110" s="665" t="s">
        <v>766</v>
      </c>
    </row>
    <row r="111" spans="1:6" ht="15.75">
      <c r="A111" s="363" t="s">
        <v>80</v>
      </c>
      <c r="B111" s="360" t="s">
        <v>138</v>
      </c>
      <c r="C111" s="401"/>
      <c r="D111" s="401">
        <v>5785</v>
      </c>
      <c r="E111" s="384">
        <v>5253</v>
      </c>
      <c r="F111" s="665" t="s">
        <v>767</v>
      </c>
    </row>
    <row r="112" spans="1:6" ht="12" customHeight="1">
      <c r="A112" s="363" t="s">
        <v>81</v>
      </c>
      <c r="B112" s="360" t="s">
        <v>452</v>
      </c>
      <c r="C112" s="401"/>
      <c r="D112" s="401"/>
      <c r="E112" s="384"/>
      <c r="F112" s="665" t="s">
        <v>768</v>
      </c>
    </row>
    <row r="113" spans="1:6" ht="12" customHeight="1">
      <c r="A113" s="363" t="s">
        <v>82</v>
      </c>
      <c r="B113" s="392" t="s">
        <v>161</v>
      </c>
      <c r="C113" s="401">
        <v>4267</v>
      </c>
      <c r="D113" s="401">
        <v>1013</v>
      </c>
      <c r="E113" s="384">
        <v>1013</v>
      </c>
      <c r="F113" s="665" t="s">
        <v>769</v>
      </c>
    </row>
    <row r="114" spans="1:6" ht="21.75" customHeight="1">
      <c r="A114" s="363" t="s">
        <v>89</v>
      </c>
      <c r="B114" s="391" t="s">
        <v>453</v>
      </c>
      <c r="C114" s="401"/>
      <c r="D114" s="401"/>
      <c r="E114" s="384"/>
      <c r="F114" s="665" t="s">
        <v>770</v>
      </c>
    </row>
    <row r="115" spans="1:6" ht="24" customHeight="1">
      <c r="A115" s="363" t="s">
        <v>91</v>
      </c>
      <c r="B115" s="407" t="s">
        <v>454</v>
      </c>
      <c r="C115" s="401"/>
      <c r="D115" s="401"/>
      <c r="E115" s="384"/>
      <c r="F115" s="665" t="s">
        <v>771</v>
      </c>
    </row>
    <row r="116" spans="1:6" ht="12" customHeight="1">
      <c r="A116" s="363" t="s">
        <v>139</v>
      </c>
      <c r="B116" s="380" t="s">
        <v>441</v>
      </c>
      <c r="C116" s="401"/>
      <c r="D116" s="401"/>
      <c r="E116" s="384"/>
      <c r="F116" s="665" t="s">
        <v>772</v>
      </c>
    </row>
    <row r="117" spans="1:6" ht="12" customHeight="1">
      <c r="A117" s="363" t="s">
        <v>140</v>
      </c>
      <c r="B117" s="380" t="s">
        <v>455</v>
      </c>
      <c r="C117" s="401"/>
      <c r="D117" s="401">
        <v>1013</v>
      </c>
      <c r="E117" s="384">
        <v>1013</v>
      </c>
      <c r="F117" s="665" t="s">
        <v>773</v>
      </c>
    </row>
    <row r="118" spans="1:6" ht="12" customHeight="1">
      <c r="A118" s="363" t="s">
        <v>141</v>
      </c>
      <c r="B118" s="380" t="s">
        <v>456</v>
      </c>
      <c r="C118" s="401"/>
      <c r="D118" s="401"/>
      <c r="E118" s="384"/>
      <c r="F118" s="665" t="s">
        <v>774</v>
      </c>
    </row>
    <row r="119" spans="1:6" s="428" customFormat="1" ht="12" customHeight="1">
      <c r="A119" s="363" t="s">
        <v>457</v>
      </c>
      <c r="B119" s="380" t="s">
        <v>444</v>
      </c>
      <c r="C119" s="401"/>
      <c r="D119" s="401"/>
      <c r="E119" s="384"/>
      <c r="F119" s="665" t="s">
        <v>775</v>
      </c>
    </row>
    <row r="120" spans="1:6" ht="12" customHeight="1">
      <c r="A120" s="363" t="s">
        <v>458</v>
      </c>
      <c r="B120" s="380" t="s">
        <v>459</v>
      </c>
      <c r="C120" s="401"/>
      <c r="D120" s="401"/>
      <c r="E120" s="384"/>
      <c r="F120" s="665" t="s">
        <v>776</v>
      </c>
    </row>
    <row r="121" spans="1:6" ht="12" customHeight="1" thickBot="1">
      <c r="A121" s="361" t="s">
        <v>460</v>
      </c>
      <c r="B121" s="380" t="s">
        <v>461</v>
      </c>
      <c r="C121" s="403">
        <v>4267</v>
      </c>
      <c r="D121" s="403">
        <v>4267</v>
      </c>
      <c r="E121" s="386"/>
      <c r="F121" s="665" t="s">
        <v>777</v>
      </c>
    </row>
    <row r="122" spans="1:6" ht="12" customHeight="1" thickBot="1">
      <c r="A122" s="368" t="s">
        <v>9</v>
      </c>
      <c r="B122" s="376" t="s">
        <v>462</v>
      </c>
      <c r="C122" s="400">
        <v>5057</v>
      </c>
      <c r="D122" s="400">
        <v>48859</v>
      </c>
      <c r="E122" s="383"/>
      <c r="F122" s="665" t="s">
        <v>778</v>
      </c>
    </row>
    <row r="123" spans="1:6" ht="12" customHeight="1">
      <c r="A123" s="363" t="s">
        <v>61</v>
      </c>
      <c r="B123" s="357" t="s">
        <v>47</v>
      </c>
      <c r="C123" s="402"/>
      <c r="D123" s="402"/>
      <c r="E123" s="385"/>
      <c r="F123" s="665" t="s">
        <v>779</v>
      </c>
    </row>
    <row r="124" spans="1:6" ht="12" customHeight="1" thickBot="1">
      <c r="A124" s="364" t="s">
        <v>62</v>
      </c>
      <c r="B124" s="360" t="s">
        <v>48</v>
      </c>
      <c r="C124" s="403">
        <v>5057</v>
      </c>
      <c r="D124" s="403">
        <v>48859</v>
      </c>
      <c r="E124" s="386"/>
      <c r="F124" s="665" t="s">
        <v>780</v>
      </c>
    </row>
    <row r="125" spans="1:6" ht="12" customHeight="1" thickBot="1">
      <c r="A125" s="368" t="s">
        <v>10</v>
      </c>
      <c r="B125" s="376" t="s">
        <v>463</v>
      </c>
      <c r="C125" s="400">
        <v>215166</v>
      </c>
      <c r="D125" s="400">
        <v>267982</v>
      </c>
      <c r="E125" s="383">
        <v>198135</v>
      </c>
      <c r="F125" s="665" t="s">
        <v>781</v>
      </c>
    </row>
    <row r="126" spans="1:6" ht="12" customHeight="1" thickBot="1">
      <c r="A126" s="368" t="s">
        <v>11</v>
      </c>
      <c r="B126" s="376" t="s">
        <v>464</v>
      </c>
      <c r="C126" s="400"/>
      <c r="D126" s="400"/>
      <c r="E126" s="383"/>
      <c r="F126" s="665" t="s">
        <v>782</v>
      </c>
    </row>
    <row r="127" spans="1:6" ht="12" customHeight="1">
      <c r="A127" s="363" t="s">
        <v>65</v>
      </c>
      <c r="B127" s="357" t="s">
        <v>465</v>
      </c>
      <c r="C127" s="401"/>
      <c r="D127" s="401"/>
      <c r="E127" s="384"/>
      <c r="F127" s="665" t="s">
        <v>783</v>
      </c>
    </row>
    <row r="128" spans="1:6" ht="12" customHeight="1">
      <c r="A128" s="363" t="s">
        <v>66</v>
      </c>
      <c r="B128" s="357" t="s">
        <v>466</v>
      </c>
      <c r="C128" s="401"/>
      <c r="D128" s="401"/>
      <c r="E128" s="384"/>
      <c r="F128" s="665" t="s">
        <v>784</v>
      </c>
    </row>
    <row r="129" spans="1:6" ht="12" customHeight="1" thickBot="1">
      <c r="A129" s="361" t="s">
        <v>67</v>
      </c>
      <c r="B129" s="355" t="s">
        <v>467</v>
      </c>
      <c r="C129" s="401"/>
      <c r="D129" s="401"/>
      <c r="E129" s="384"/>
      <c r="F129" s="665" t="s">
        <v>785</v>
      </c>
    </row>
    <row r="130" spans="1:6" ht="12" customHeight="1" thickBot="1">
      <c r="A130" s="368" t="s">
        <v>12</v>
      </c>
      <c r="B130" s="376" t="s">
        <v>468</v>
      </c>
      <c r="C130" s="400"/>
      <c r="D130" s="400"/>
      <c r="E130" s="383"/>
      <c r="F130" s="665" t="s">
        <v>786</v>
      </c>
    </row>
    <row r="131" spans="1:6" ht="12" customHeight="1">
      <c r="A131" s="363" t="s">
        <v>68</v>
      </c>
      <c r="B131" s="357" t="s">
        <v>469</v>
      </c>
      <c r="C131" s="401"/>
      <c r="D131" s="401"/>
      <c r="E131" s="384"/>
      <c r="F131" s="665" t="s">
        <v>787</v>
      </c>
    </row>
    <row r="132" spans="1:6" ht="12" customHeight="1">
      <c r="A132" s="363" t="s">
        <v>69</v>
      </c>
      <c r="B132" s="357" t="s">
        <v>470</v>
      </c>
      <c r="C132" s="401"/>
      <c r="D132" s="401"/>
      <c r="E132" s="384"/>
      <c r="F132" s="665" t="s">
        <v>788</v>
      </c>
    </row>
    <row r="133" spans="1:6" ht="12" customHeight="1">
      <c r="A133" s="363" t="s">
        <v>365</v>
      </c>
      <c r="B133" s="357" t="s">
        <v>471</v>
      </c>
      <c r="C133" s="401"/>
      <c r="D133" s="401"/>
      <c r="E133" s="384"/>
      <c r="F133" s="665" t="s">
        <v>789</v>
      </c>
    </row>
    <row r="134" spans="1:6" ht="12" customHeight="1" thickBot="1">
      <c r="A134" s="361" t="s">
        <v>367</v>
      </c>
      <c r="B134" s="355" t="s">
        <v>472</v>
      </c>
      <c r="C134" s="401"/>
      <c r="D134" s="401"/>
      <c r="E134" s="384"/>
      <c r="F134" s="665" t="s">
        <v>790</v>
      </c>
    </row>
    <row r="135" spans="1:6" ht="12" customHeight="1" thickBot="1">
      <c r="A135" s="368" t="s">
        <v>13</v>
      </c>
      <c r="B135" s="376" t="s">
        <v>473</v>
      </c>
      <c r="C135" s="406">
        <v>3555</v>
      </c>
      <c r="D135" s="406">
        <v>3555</v>
      </c>
      <c r="E135" s="418">
        <v>3555</v>
      </c>
      <c r="F135" s="665" t="s">
        <v>791</v>
      </c>
    </row>
    <row r="136" spans="1:6" ht="12" customHeight="1">
      <c r="A136" s="363" t="s">
        <v>70</v>
      </c>
      <c r="B136" s="357" t="s">
        <v>474</v>
      </c>
      <c r="C136" s="401"/>
      <c r="D136" s="401"/>
      <c r="E136" s="384"/>
      <c r="F136" s="665" t="s">
        <v>792</v>
      </c>
    </row>
    <row r="137" spans="1:6" ht="12" customHeight="1">
      <c r="A137" s="363" t="s">
        <v>71</v>
      </c>
      <c r="B137" s="357" t="s">
        <v>475</v>
      </c>
      <c r="C137" s="401">
        <v>3555</v>
      </c>
      <c r="D137" s="401">
        <v>3555</v>
      </c>
      <c r="E137" s="384">
        <v>3555</v>
      </c>
      <c r="F137" s="665" t="s">
        <v>793</v>
      </c>
    </row>
    <row r="138" spans="1:6" ht="12" customHeight="1">
      <c r="A138" s="363" t="s">
        <v>374</v>
      </c>
      <c r="B138" s="357" t="s">
        <v>476</v>
      </c>
      <c r="C138" s="401"/>
      <c r="D138" s="401"/>
      <c r="E138" s="384"/>
      <c r="F138" s="665" t="s">
        <v>794</v>
      </c>
    </row>
    <row r="139" spans="1:6" ht="12" customHeight="1" thickBot="1">
      <c r="A139" s="361" t="s">
        <v>376</v>
      </c>
      <c r="B139" s="355" t="s">
        <v>477</v>
      </c>
      <c r="C139" s="401"/>
      <c r="D139" s="401"/>
      <c r="E139" s="384"/>
      <c r="F139" s="665" t="s">
        <v>795</v>
      </c>
    </row>
    <row r="140" spans="1:9" ht="15" customHeight="1" thickBot="1">
      <c r="A140" s="368" t="s">
        <v>14</v>
      </c>
      <c r="B140" s="376" t="s">
        <v>478</v>
      </c>
      <c r="C140" s="98"/>
      <c r="D140" s="98"/>
      <c r="E140" s="352"/>
      <c r="F140" s="665" t="s">
        <v>796</v>
      </c>
      <c r="G140" s="417"/>
      <c r="H140" s="417"/>
      <c r="I140" s="417"/>
    </row>
    <row r="141" spans="1:6" s="410" customFormat="1" ht="12.75" customHeight="1">
      <c r="A141" s="363" t="s">
        <v>132</v>
      </c>
      <c r="B141" s="357" t="s">
        <v>479</v>
      </c>
      <c r="C141" s="401"/>
      <c r="D141" s="401"/>
      <c r="E141" s="384"/>
      <c r="F141" s="665" t="s">
        <v>797</v>
      </c>
    </row>
    <row r="142" spans="1:6" ht="12.75" customHeight="1">
      <c r="A142" s="363" t="s">
        <v>133</v>
      </c>
      <c r="B142" s="357" t="s">
        <v>480</v>
      </c>
      <c r="C142" s="401"/>
      <c r="D142" s="401"/>
      <c r="E142" s="384"/>
      <c r="F142" s="665" t="s">
        <v>798</v>
      </c>
    </row>
    <row r="143" spans="1:6" ht="12.75" customHeight="1">
      <c r="A143" s="363" t="s">
        <v>160</v>
      </c>
      <c r="B143" s="357" t="s">
        <v>481</v>
      </c>
      <c r="C143" s="401"/>
      <c r="D143" s="401"/>
      <c r="E143" s="384"/>
      <c r="F143" s="665" t="s">
        <v>799</v>
      </c>
    </row>
    <row r="144" spans="1:6" ht="12.75" customHeight="1" thickBot="1">
      <c r="A144" s="363" t="s">
        <v>382</v>
      </c>
      <c r="B144" s="357" t="s">
        <v>482</v>
      </c>
      <c r="C144" s="401"/>
      <c r="D144" s="401"/>
      <c r="E144" s="384"/>
      <c r="F144" s="665" t="s">
        <v>800</v>
      </c>
    </row>
    <row r="145" spans="1:6" ht="16.5" thickBot="1">
      <c r="A145" s="368" t="s">
        <v>15</v>
      </c>
      <c r="B145" s="376" t="s">
        <v>483</v>
      </c>
      <c r="C145" s="350">
        <v>3555</v>
      </c>
      <c r="D145" s="350">
        <v>3555</v>
      </c>
      <c r="E145" s="351">
        <v>3555</v>
      </c>
      <c r="F145" s="665" t="s">
        <v>801</v>
      </c>
    </row>
    <row r="146" spans="1:6" ht="16.5" thickBot="1">
      <c r="A146" s="393" t="s">
        <v>16</v>
      </c>
      <c r="B146" s="396" t="s">
        <v>484</v>
      </c>
      <c r="C146" s="350">
        <v>218721</v>
      </c>
      <c r="D146" s="350">
        <v>271537</v>
      </c>
      <c r="E146" s="351">
        <v>201690</v>
      </c>
      <c r="F146" s="665" t="s">
        <v>802</v>
      </c>
    </row>
    <row r="148" spans="1:5" ht="18.75" customHeight="1">
      <c r="A148" s="762" t="s">
        <v>485</v>
      </c>
      <c r="B148" s="762"/>
      <c r="C148" s="762"/>
      <c r="D148" s="762"/>
      <c r="E148" s="762"/>
    </row>
    <row r="149" spans="1:5" ht="13.5" customHeight="1" thickBot="1">
      <c r="A149" s="378" t="s">
        <v>114</v>
      </c>
      <c r="B149" s="378"/>
      <c r="C149" s="408"/>
      <c r="E149" s="395" t="s">
        <v>159</v>
      </c>
    </row>
    <row r="150" spans="1:5" ht="21.75" thickBot="1">
      <c r="A150" s="368">
        <v>1</v>
      </c>
      <c r="B150" s="371" t="s">
        <v>486</v>
      </c>
      <c r="C150" s="394">
        <f>+C61-C125</f>
        <v>-22875</v>
      </c>
      <c r="D150" s="394">
        <f>+D61-D125</f>
        <v>-22875</v>
      </c>
      <c r="E150" s="394">
        <f>+E61-E125</f>
        <v>44740</v>
      </c>
    </row>
    <row r="151" spans="1:5" ht="32.25" thickBot="1">
      <c r="A151" s="368" t="s">
        <v>8</v>
      </c>
      <c r="B151" s="371" t="s">
        <v>487</v>
      </c>
      <c r="C151" s="394">
        <f>+C84-C145</f>
        <v>22875</v>
      </c>
      <c r="D151" s="394">
        <f>+D84-D145</f>
        <v>22875</v>
      </c>
      <c r="E151" s="394">
        <f>+E84-E145</f>
        <v>26223</v>
      </c>
    </row>
    <row r="152" ht="7.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</sheetData>
  <sheetProtection/>
  <mergeCells count="9">
    <mergeCell ref="A1:E1"/>
    <mergeCell ref="C3:E3"/>
    <mergeCell ref="B3:B4"/>
    <mergeCell ref="A148:E148"/>
    <mergeCell ref="C89:E89"/>
    <mergeCell ref="B89:B90"/>
    <mergeCell ref="A89:A90"/>
    <mergeCell ref="A3:A4"/>
    <mergeCell ref="A87:E87"/>
  </mergeCells>
  <printOptions horizontalCentered="1"/>
  <pageMargins left="0.21" right="0.22" top="1.4566929133858268" bottom="0.8661417322834646" header="0.5" footer="0.5"/>
  <pageSetup horizontalDpi="600" verticalDpi="600" orientation="portrait" paperSize="9" r:id="rId1"/>
  <headerFooter alignWithMargins="0">
    <oddHeader>&amp;C&amp;"Times New Roman CE,Félkövér"&amp;12
Rábapatona Község Önkormányzat
2015. ÉVI ZÁRSZÁMADÁSÁNAK PÉNZÜGYI MÉRLEGE&amp;10
&amp;R&amp;"Times New Roman CE,Félkövér dőlt"&amp;11 1.1. melléklet a ....../2016. (......) önkormányzati rendelethez</oddHeader>
  </headerFooter>
  <rowBreaks count="3" manualBreakCount="3">
    <brk id="50" max="4" man="1"/>
    <brk id="86" max="4" man="1"/>
    <brk id="134" max="4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50"/>
  </sheetPr>
  <dimension ref="A1:F146"/>
  <sheetViews>
    <sheetView view="pageBreakPreview" zoomScale="145" zoomScaleSheetLayoutView="145" zoomScalePageLayoutView="0" workbookViewId="0" topLeftCell="A28">
      <selection activeCell="B1" sqref="B1:E1"/>
    </sheetView>
  </sheetViews>
  <sheetFormatPr defaultColWidth="9.00390625" defaultRowHeight="12.75"/>
  <cols>
    <col min="1" max="1" width="13.00390625" style="572" customWidth="1"/>
    <col min="2" max="2" width="48.625" style="30" customWidth="1"/>
    <col min="3" max="5" width="15.875" style="30" customWidth="1"/>
    <col min="6" max="6" width="0" style="669" hidden="1" customWidth="1"/>
    <col min="7" max="16384" width="9.375" style="30" customWidth="1"/>
  </cols>
  <sheetData>
    <row r="1" spans="1:6" s="508" customFormat="1" ht="21" customHeight="1" thickBot="1">
      <c r="A1" s="507"/>
      <c r="B1" s="817" t="s">
        <v>881</v>
      </c>
      <c r="C1" s="818"/>
      <c r="D1" s="818"/>
      <c r="E1" s="818"/>
      <c r="F1" s="672"/>
    </row>
    <row r="2" spans="1:6" s="554" customFormat="1" ht="25.5" customHeight="1">
      <c r="A2" s="534" t="s">
        <v>148</v>
      </c>
      <c r="B2" s="806" t="s">
        <v>830</v>
      </c>
      <c r="C2" s="807"/>
      <c r="D2" s="808"/>
      <c r="E2" s="577" t="s">
        <v>50</v>
      </c>
      <c r="F2" s="673"/>
    </row>
    <row r="3" spans="1:6" s="554" customFormat="1" ht="24.75" thickBot="1">
      <c r="A3" s="552" t="s">
        <v>147</v>
      </c>
      <c r="B3" s="803" t="s">
        <v>708</v>
      </c>
      <c r="C3" s="814"/>
      <c r="D3" s="815"/>
      <c r="E3" s="578" t="s">
        <v>49</v>
      </c>
      <c r="F3" s="673"/>
    </row>
    <row r="4" spans="1:6" s="555" customFormat="1" ht="15.75" customHeight="1" thickBot="1">
      <c r="A4" s="510"/>
      <c r="B4" s="510"/>
      <c r="C4" s="511"/>
      <c r="D4" s="511"/>
      <c r="E4" s="511" t="s">
        <v>42</v>
      </c>
      <c r="F4" s="674"/>
    </row>
    <row r="5" spans="1:5" ht="24.75" thickBot="1">
      <c r="A5" s="341" t="s">
        <v>149</v>
      </c>
      <c r="B5" s="342" t="s">
        <v>43</v>
      </c>
      <c r="C5" s="95" t="s">
        <v>181</v>
      </c>
      <c r="D5" s="95" t="s">
        <v>186</v>
      </c>
      <c r="E5" s="512" t="s">
        <v>187</v>
      </c>
    </row>
    <row r="6" spans="1:6" s="556" customFormat="1" ht="12.75" customHeight="1" thickBot="1">
      <c r="A6" s="505" t="s">
        <v>431</v>
      </c>
      <c r="B6" s="506" t="s">
        <v>432</v>
      </c>
      <c r="C6" s="506" t="s">
        <v>433</v>
      </c>
      <c r="D6" s="110" t="s">
        <v>434</v>
      </c>
      <c r="E6" s="108" t="s">
        <v>435</v>
      </c>
      <c r="F6" s="675"/>
    </row>
    <row r="7" spans="1:6" s="556" customFormat="1" ht="15.75" customHeight="1" thickBot="1">
      <c r="A7" s="800" t="s">
        <v>44</v>
      </c>
      <c r="B7" s="801"/>
      <c r="C7" s="801"/>
      <c r="D7" s="801"/>
      <c r="E7" s="802"/>
      <c r="F7" s="675"/>
    </row>
    <row r="8" spans="1:6" s="530" customFormat="1" ht="12" customHeight="1" thickBot="1">
      <c r="A8" s="505" t="s">
        <v>7</v>
      </c>
      <c r="B8" s="568" t="s">
        <v>573</v>
      </c>
      <c r="C8" s="436">
        <v>0</v>
      </c>
      <c r="D8" s="595">
        <v>0</v>
      </c>
      <c r="E8" s="574">
        <v>0</v>
      </c>
      <c r="F8" s="675" t="s">
        <v>748</v>
      </c>
    </row>
    <row r="9" spans="1:6" s="530" customFormat="1" ht="12" customHeight="1">
      <c r="A9" s="579" t="s">
        <v>72</v>
      </c>
      <c r="B9" s="358" t="s">
        <v>350</v>
      </c>
      <c r="C9" s="104"/>
      <c r="D9" s="596"/>
      <c r="E9" s="563"/>
      <c r="F9" s="675" t="s">
        <v>749</v>
      </c>
    </row>
    <row r="10" spans="1:6" s="530" customFormat="1" ht="12" customHeight="1">
      <c r="A10" s="580" t="s">
        <v>73</v>
      </c>
      <c r="B10" s="356" t="s">
        <v>351</v>
      </c>
      <c r="C10" s="433"/>
      <c r="D10" s="597"/>
      <c r="E10" s="113"/>
      <c r="F10" s="675" t="s">
        <v>750</v>
      </c>
    </row>
    <row r="11" spans="1:6" s="530" customFormat="1" ht="12" customHeight="1">
      <c r="A11" s="580" t="s">
        <v>74</v>
      </c>
      <c r="B11" s="356" t="s">
        <v>352</v>
      </c>
      <c r="C11" s="433"/>
      <c r="D11" s="597"/>
      <c r="E11" s="113"/>
      <c r="F11" s="675" t="s">
        <v>751</v>
      </c>
    </row>
    <row r="12" spans="1:6" s="530" customFormat="1" ht="12" customHeight="1">
      <c r="A12" s="580" t="s">
        <v>75</v>
      </c>
      <c r="B12" s="356" t="s">
        <v>353</v>
      </c>
      <c r="C12" s="433"/>
      <c r="D12" s="597"/>
      <c r="E12" s="113"/>
      <c r="F12" s="675" t="s">
        <v>752</v>
      </c>
    </row>
    <row r="13" spans="1:6" s="530" customFormat="1" ht="12" customHeight="1">
      <c r="A13" s="580" t="s">
        <v>108</v>
      </c>
      <c r="B13" s="356" t="s">
        <v>354</v>
      </c>
      <c r="C13" s="433"/>
      <c r="D13" s="597"/>
      <c r="E13" s="113"/>
      <c r="F13" s="675" t="s">
        <v>753</v>
      </c>
    </row>
    <row r="14" spans="1:6" s="530" customFormat="1" ht="12" customHeight="1">
      <c r="A14" s="580" t="s">
        <v>76</v>
      </c>
      <c r="B14" s="356" t="s">
        <v>574</v>
      </c>
      <c r="C14" s="433"/>
      <c r="D14" s="597"/>
      <c r="E14" s="113"/>
      <c r="F14" s="675" t="s">
        <v>754</v>
      </c>
    </row>
    <row r="15" spans="1:6" s="557" customFormat="1" ht="12" customHeight="1">
      <c r="A15" s="580" t="s">
        <v>77</v>
      </c>
      <c r="B15" s="355" t="s">
        <v>575</v>
      </c>
      <c r="C15" s="433"/>
      <c r="D15" s="597"/>
      <c r="E15" s="113"/>
      <c r="F15" s="675" t="s">
        <v>755</v>
      </c>
    </row>
    <row r="16" spans="1:6" s="557" customFormat="1" ht="12" customHeight="1">
      <c r="A16" s="580" t="s">
        <v>85</v>
      </c>
      <c r="B16" s="356" t="s">
        <v>357</v>
      </c>
      <c r="C16" s="105"/>
      <c r="D16" s="598"/>
      <c r="E16" s="562"/>
      <c r="F16" s="675" t="s">
        <v>756</v>
      </c>
    </row>
    <row r="17" spans="1:6" s="530" customFormat="1" ht="12" customHeight="1">
      <c r="A17" s="580" t="s">
        <v>86</v>
      </c>
      <c r="B17" s="356" t="s">
        <v>359</v>
      </c>
      <c r="C17" s="433"/>
      <c r="D17" s="597"/>
      <c r="E17" s="113"/>
      <c r="F17" s="675" t="s">
        <v>757</v>
      </c>
    </row>
    <row r="18" spans="1:6" s="557" customFormat="1" ht="12" customHeight="1" thickBot="1">
      <c r="A18" s="580" t="s">
        <v>87</v>
      </c>
      <c r="B18" s="355" t="s">
        <v>361</v>
      </c>
      <c r="C18" s="435"/>
      <c r="D18" s="114"/>
      <c r="E18" s="558"/>
      <c r="F18" s="675" t="s">
        <v>758</v>
      </c>
    </row>
    <row r="19" spans="1:6" s="557" customFormat="1" ht="12" customHeight="1" thickBot="1">
      <c r="A19" s="505" t="s">
        <v>8</v>
      </c>
      <c r="B19" s="568" t="s">
        <v>576</v>
      </c>
      <c r="C19" s="436"/>
      <c r="D19" s="595"/>
      <c r="E19" s="574"/>
      <c r="F19" s="675" t="s">
        <v>759</v>
      </c>
    </row>
    <row r="20" spans="1:6" s="557" customFormat="1" ht="12" customHeight="1">
      <c r="A20" s="580" t="s">
        <v>78</v>
      </c>
      <c r="B20" s="357" t="s">
        <v>323</v>
      </c>
      <c r="C20" s="433"/>
      <c r="D20" s="597"/>
      <c r="E20" s="113"/>
      <c r="F20" s="675" t="s">
        <v>760</v>
      </c>
    </row>
    <row r="21" spans="1:6" s="557" customFormat="1" ht="12" customHeight="1">
      <c r="A21" s="580" t="s">
        <v>79</v>
      </c>
      <c r="B21" s="356" t="s">
        <v>577</v>
      </c>
      <c r="C21" s="433"/>
      <c r="D21" s="597"/>
      <c r="E21" s="113"/>
      <c r="F21" s="675" t="s">
        <v>761</v>
      </c>
    </row>
    <row r="22" spans="1:6" s="557" customFormat="1" ht="12" customHeight="1">
      <c r="A22" s="580" t="s">
        <v>80</v>
      </c>
      <c r="B22" s="356" t="s">
        <v>578</v>
      </c>
      <c r="C22" s="433"/>
      <c r="D22" s="597"/>
      <c r="E22" s="113"/>
      <c r="F22" s="675" t="s">
        <v>762</v>
      </c>
    </row>
    <row r="23" spans="1:6" s="530" customFormat="1" ht="12" customHeight="1" thickBot="1">
      <c r="A23" s="580" t="s">
        <v>81</v>
      </c>
      <c r="B23" s="356" t="s">
        <v>700</v>
      </c>
      <c r="C23" s="433"/>
      <c r="D23" s="597"/>
      <c r="E23" s="113"/>
      <c r="F23" s="675" t="s">
        <v>763</v>
      </c>
    </row>
    <row r="24" spans="1:6" s="530" customFormat="1" ht="12" customHeight="1" thickBot="1">
      <c r="A24" s="567" t="s">
        <v>9</v>
      </c>
      <c r="B24" s="376" t="s">
        <v>125</v>
      </c>
      <c r="C24" s="39"/>
      <c r="D24" s="599"/>
      <c r="E24" s="573"/>
      <c r="F24" s="675" t="s">
        <v>764</v>
      </c>
    </row>
    <row r="25" spans="1:6" s="530" customFormat="1" ht="12" customHeight="1" thickBot="1">
      <c r="A25" s="567" t="s">
        <v>10</v>
      </c>
      <c r="B25" s="376" t="s">
        <v>579</v>
      </c>
      <c r="C25" s="436"/>
      <c r="D25" s="595"/>
      <c r="E25" s="574"/>
      <c r="F25" s="675" t="s">
        <v>765</v>
      </c>
    </row>
    <row r="26" spans="1:6" s="530" customFormat="1" ht="12" customHeight="1">
      <c r="A26" s="581" t="s">
        <v>337</v>
      </c>
      <c r="B26" s="582" t="s">
        <v>577</v>
      </c>
      <c r="C26" s="101"/>
      <c r="D26" s="588"/>
      <c r="E26" s="561"/>
      <c r="F26" s="675" t="s">
        <v>766</v>
      </c>
    </row>
    <row r="27" spans="1:6" s="530" customFormat="1" ht="12" customHeight="1">
      <c r="A27" s="581" t="s">
        <v>343</v>
      </c>
      <c r="B27" s="583" t="s">
        <v>580</v>
      </c>
      <c r="C27" s="437"/>
      <c r="D27" s="600"/>
      <c r="E27" s="560"/>
      <c r="F27" s="675" t="s">
        <v>767</v>
      </c>
    </row>
    <row r="28" spans="1:6" s="530" customFormat="1" ht="12" customHeight="1" thickBot="1">
      <c r="A28" s="580" t="s">
        <v>345</v>
      </c>
      <c r="B28" s="584" t="s">
        <v>701</v>
      </c>
      <c r="C28" s="564"/>
      <c r="D28" s="601"/>
      <c r="E28" s="559"/>
      <c r="F28" s="675" t="s">
        <v>768</v>
      </c>
    </row>
    <row r="29" spans="1:6" s="530" customFormat="1" ht="12" customHeight="1" thickBot="1">
      <c r="A29" s="567" t="s">
        <v>11</v>
      </c>
      <c r="B29" s="376" t="s">
        <v>581</v>
      </c>
      <c r="C29" s="436"/>
      <c r="D29" s="595"/>
      <c r="E29" s="574"/>
      <c r="F29" s="675" t="s">
        <v>769</v>
      </c>
    </row>
    <row r="30" spans="1:6" s="530" customFormat="1" ht="12" customHeight="1">
      <c r="A30" s="581" t="s">
        <v>65</v>
      </c>
      <c r="B30" s="582" t="s">
        <v>363</v>
      </c>
      <c r="C30" s="101"/>
      <c r="D30" s="588"/>
      <c r="E30" s="561"/>
      <c r="F30" s="675" t="s">
        <v>770</v>
      </c>
    </row>
    <row r="31" spans="1:6" s="530" customFormat="1" ht="12" customHeight="1">
      <c r="A31" s="581" t="s">
        <v>66</v>
      </c>
      <c r="B31" s="583" t="s">
        <v>364</v>
      </c>
      <c r="C31" s="437"/>
      <c r="D31" s="600"/>
      <c r="E31" s="560"/>
      <c r="F31" s="675" t="s">
        <v>771</v>
      </c>
    </row>
    <row r="32" spans="1:6" s="530" customFormat="1" ht="12" customHeight="1" thickBot="1">
      <c r="A32" s="580" t="s">
        <v>67</v>
      </c>
      <c r="B32" s="566" t="s">
        <v>366</v>
      </c>
      <c r="C32" s="564"/>
      <c r="D32" s="601"/>
      <c r="E32" s="559"/>
      <c r="F32" s="675" t="s">
        <v>772</v>
      </c>
    </row>
    <row r="33" spans="1:6" s="530" customFormat="1" ht="12" customHeight="1" thickBot="1">
      <c r="A33" s="567" t="s">
        <v>12</v>
      </c>
      <c r="B33" s="376" t="s">
        <v>491</v>
      </c>
      <c r="C33" s="39"/>
      <c r="D33" s="599"/>
      <c r="E33" s="573"/>
      <c r="F33" s="675" t="s">
        <v>773</v>
      </c>
    </row>
    <row r="34" spans="1:6" s="530" customFormat="1" ht="12" customHeight="1" thickBot="1">
      <c r="A34" s="567" t="s">
        <v>13</v>
      </c>
      <c r="B34" s="376" t="s">
        <v>582</v>
      </c>
      <c r="C34" s="39"/>
      <c r="D34" s="599"/>
      <c r="E34" s="573"/>
      <c r="F34" s="675" t="s">
        <v>774</v>
      </c>
    </row>
    <row r="35" spans="1:6" s="530" customFormat="1" ht="12" customHeight="1" thickBot="1">
      <c r="A35" s="505" t="s">
        <v>14</v>
      </c>
      <c r="B35" s="376" t="s">
        <v>583</v>
      </c>
      <c r="C35" s="436"/>
      <c r="D35" s="595"/>
      <c r="E35" s="574"/>
      <c r="F35" s="675" t="s">
        <v>775</v>
      </c>
    </row>
    <row r="36" spans="1:6" s="557" customFormat="1" ht="12" customHeight="1" thickBot="1">
      <c r="A36" s="569" t="s">
        <v>15</v>
      </c>
      <c r="B36" s="376" t="s">
        <v>584</v>
      </c>
      <c r="C36" s="436">
        <v>51157</v>
      </c>
      <c r="D36" s="595">
        <v>45817</v>
      </c>
      <c r="E36" s="595">
        <v>45817</v>
      </c>
      <c r="F36" s="675" t="s">
        <v>776</v>
      </c>
    </row>
    <row r="37" spans="1:6" s="557" customFormat="1" ht="15" customHeight="1">
      <c r="A37" s="581" t="s">
        <v>585</v>
      </c>
      <c r="B37" s="582" t="s">
        <v>168</v>
      </c>
      <c r="C37" s="101"/>
      <c r="D37" s="588"/>
      <c r="E37" s="588"/>
      <c r="F37" s="675" t="s">
        <v>777</v>
      </c>
    </row>
    <row r="38" spans="1:6" s="557" customFormat="1" ht="15" customHeight="1">
      <c r="A38" s="581" t="s">
        <v>586</v>
      </c>
      <c r="B38" s="583" t="s">
        <v>3</v>
      </c>
      <c r="C38" s="437"/>
      <c r="D38" s="600"/>
      <c r="E38" s="600"/>
      <c r="F38" s="675" t="s">
        <v>778</v>
      </c>
    </row>
    <row r="39" spans="1:6" ht="23.25" thickBot="1">
      <c r="A39" s="580" t="s">
        <v>587</v>
      </c>
      <c r="B39" s="566" t="s">
        <v>588</v>
      </c>
      <c r="C39" s="564">
        <v>51157</v>
      </c>
      <c r="D39" s="601">
        <v>45817</v>
      </c>
      <c r="E39" s="601">
        <v>45817</v>
      </c>
      <c r="F39" s="675" t="s">
        <v>779</v>
      </c>
    </row>
    <row r="40" spans="1:6" s="556" customFormat="1" ht="16.5" customHeight="1" thickBot="1">
      <c r="A40" s="569" t="s">
        <v>16</v>
      </c>
      <c r="B40" s="570" t="s">
        <v>589</v>
      </c>
      <c r="C40" s="107"/>
      <c r="D40" s="602"/>
      <c r="E40" s="602"/>
      <c r="F40" s="675" t="s">
        <v>780</v>
      </c>
    </row>
    <row r="41" spans="1:6" s="331" customFormat="1" ht="12" customHeight="1">
      <c r="A41" s="513"/>
      <c r="B41" s="514"/>
      <c r="C41" s="528"/>
      <c r="D41" s="528"/>
      <c r="E41" s="528"/>
      <c r="F41" s="675"/>
    </row>
    <row r="42" spans="1:6" ht="12" customHeight="1" thickBot="1">
      <c r="A42" s="515"/>
      <c r="B42" s="516"/>
      <c r="C42" s="529"/>
      <c r="D42" s="529"/>
      <c r="E42" s="529"/>
      <c r="F42" s="675"/>
    </row>
    <row r="43" spans="1:6" ht="12" customHeight="1" thickBot="1">
      <c r="A43" s="800" t="s">
        <v>45</v>
      </c>
      <c r="B43" s="801"/>
      <c r="C43" s="801"/>
      <c r="D43" s="801"/>
      <c r="E43" s="802"/>
      <c r="F43" s="556"/>
    </row>
    <row r="44" spans="1:6" ht="12" customHeight="1" thickBot="1">
      <c r="A44" s="567" t="s">
        <v>7</v>
      </c>
      <c r="B44" s="376" t="s">
        <v>590</v>
      </c>
      <c r="C44" s="436">
        <v>51107</v>
      </c>
      <c r="D44" s="436">
        <v>45753</v>
      </c>
      <c r="E44" s="574">
        <v>45753</v>
      </c>
      <c r="F44" s="675" t="s">
        <v>748</v>
      </c>
    </row>
    <row r="45" spans="1:6" ht="12" customHeight="1">
      <c r="A45" s="580" t="s">
        <v>72</v>
      </c>
      <c r="B45" s="357" t="s">
        <v>37</v>
      </c>
      <c r="C45" s="101">
        <v>36033</v>
      </c>
      <c r="D45" s="101">
        <v>32782</v>
      </c>
      <c r="E45" s="561">
        <v>32782</v>
      </c>
      <c r="F45" s="675" t="s">
        <v>749</v>
      </c>
    </row>
    <row r="46" spans="1:6" ht="12" customHeight="1">
      <c r="A46" s="580" t="s">
        <v>73</v>
      </c>
      <c r="B46" s="356" t="s">
        <v>134</v>
      </c>
      <c r="C46" s="430">
        <v>9961</v>
      </c>
      <c r="D46" s="430">
        <v>9120</v>
      </c>
      <c r="E46" s="585">
        <v>9120</v>
      </c>
      <c r="F46" s="675" t="s">
        <v>750</v>
      </c>
    </row>
    <row r="47" spans="1:6" ht="12" customHeight="1">
      <c r="A47" s="580" t="s">
        <v>74</v>
      </c>
      <c r="B47" s="356" t="s">
        <v>101</v>
      </c>
      <c r="C47" s="430">
        <v>5113</v>
      </c>
      <c r="D47" s="430">
        <v>3807</v>
      </c>
      <c r="E47" s="585">
        <v>3807</v>
      </c>
      <c r="F47" s="675" t="s">
        <v>751</v>
      </c>
    </row>
    <row r="48" spans="1:6" s="331" customFormat="1" ht="12" customHeight="1">
      <c r="A48" s="580" t="s">
        <v>75</v>
      </c>
      <c r="B48" s="356" t="s">
        <v>135</v>
      </c>
      <c r="C48" s="430"/>
      <c r="D48" s="430"/>
      <c r="E48" s="585"/>
      <c r="F48" s="675" t="s">
        <v>752</v>
      </c>
    </row>
    <row r="49" spans="1:6" ht="12" customHeight="1" thickBot="1">
      <c r="A49" s="580" t="s">
        <v>108</v>
      </c>
      <c r="B49" s="356" t="s">
        <v>136</v>
      </c>
      <c r="C49" s="430"/>
      <c r="D49" s="430">
        <v>44</v>
      </c>
      <c r="E49" s="585">
        <v>44</v>
      </c>
      <c r="F49" s="675" t="s">
        <v>753</v>
      </c>
    </row>
    <row r="50" spans="1:6" ht="12" customHeight="1" thickBot="1">
      <c r="A50" s="567" t="s">
        <v>8</v>
      </c>
      <c r="B50" s="376" t="s">
        <v>591</v>
      </c>
      <c r="C50" s="436">
        <v>50</v>
      </c>
      <c r="D50" s="436">
        <v>64</v>
      </c>
      <c r="E50" s="574">
        <v>64</v>
      </c>
      <c r="F50" s="675" t="s">
        <v>754</v>
      </c>
    </row>
    <row r="51" spans="1:6" ht="12" customHeight="1">
      <c r="A51" s="580" t="s">
        <v>78</v>
      </c>
      <c r="B51" s="357" t="s">
        <v>158</v>
      </c>
      <c r="C51" s="101">
        <v>50</v>
      </c>
      <c r="D51" s="101"/>
      <c r="E51" s="561"/>
      <c r="F51" s="675" t="s">
        <v>755</v>
      </c>
    </row>
    <row r="52" spans="1:6" ht="12" customHeight="1">
      <c r="A52" s="580" t="s">
        <v>79</v>
      </c>
      <c r="B52" s="356" t="s">
        <v>138</v>
      </c>
      <c r="C52" s="430"/>
      <c r="D52" s="430">
        <v>64</v>
      </c>
      <c r="E52" s="585">
        <v>64</v>
      </c>
      <c r="F52" s="675" t="s">
        <v>756</v>
      </c>
    </row>
    <row r="53" spans="1:6" ht="15" customHeight="1">
      <c r="A53" s="580" t="s">
        <v>80</v>
      </c>
      <c r="B53" s="356" t="s">
        <v>46</v>
      </c>
      <c r="C53" s="430"/>
      <c r="D53" s="430"/>
      <c r="E53" s="585"/>
      <c r="F53" s="675" t="s">
        <v>757</v>
      </c>
    </row>
    <row r="54" spans="1:6" ht="23.25" thickBot="1">
      <c r="A54" s="580" t="s">
        <v>81</v>
      </c>
      <c r="B54" s="356" t="s">
        <v>702</v>
      </c>
      <c r="C54" s="430">
        <v>0</v>
      </c>
      <c r="D54" s="430">
        <v>0</v>
      </c>
      <c r="E54" s="585">
        <v>0</v>
      </c>
      <c r="F54" s="675" t="s">
        <v>758</v>
      </c>
    </row>
    <row r="55" spans="1:6" ht="15" customHeight="1" thickBot="1">
      <c r="A55" s="567" t="s">
        <v>9</v>
      </c>
      <c r="B55" s="571" t="s">
        <v>592</v>
      </c>
      <c r="C55" s="107">
        <v>51157</v>
      </c>
      <c r="D55" s="107">
        <v>45817</v>
      </c>
      <c r="E55" s="575">
        <v>45817</v>
      </c>
      <c r="F55" s="675" t="s">
        <v>759</v>
      </c>
    </row>
    <row r="56" spans="3:6" ht="16.5" thickBot="1">
      <c r="C56" s="576"/>
      <c r="D56" s="576"/>
      <c r="E56" s="576"/>
      <c r="F56" s="675"/>
    </row>
    <row r="57" spans="1:6" ht="16.5" thickBot="1">
      <c r="A57" s="517" t="s">
        <v>690</v>
      </c>
      <c r="B57" s="518"/>
      <c r="C57" s="111">
        <v>11</v>
      </c>
      <c r="D57" s="111">
        <v>11</v>
      </c>
      <c r="E57" s="111">
        <v>11</v>
      </c>
      <c r="F57" s="675"/>
    </row>
    <row r="58" spans="1:6" ht="16.5" thickBot="1">
      <c r="A58" s="517" t="s">
        <v>150</v>
      </c>
      <c r="B58" s="518"/>
      <c r="C58" s="111">
        <v>0</v>
      </c>
      <c r="D58" s="111">
        <v>0</v>
      </c>
      <c r="E58" s="111">
        <v>0</v>
      </c>
      <c r="F58" s="675"/>
    </row>
    <row r="59" ht="15.75">
      <c r="F59" s="675"/>
    </row>
    <row r="60" ht="15.75">
      <c r="F60" s="675"/>
    </row>
    <row r="61" ht="15.75">
      <c r="F61" s="675"/>
    </row>
    <row r="62" ht="15.75">
      <c r="F62" s="675"/>
    </row>
    <row r="63" ht="15.75">
      <c r="F63" s="675"/>
    </row>
    <row r="64" ht="15.75">
      <c r="F64" s="675"/>
    </row>
    <row r="65" ht="15.75">
      <c r="F65" s="675"/>
    </row>
    <row r="66" ht="15.75">
      <c r="F66" s="675"/>
    </row>
    <row r="67" ht="15.75">
      <c r="F67" s="675"/>
    </row>
    <row r="68" ht="15.75">
      <c r="F68" s="675"/>
    </row>
    <row r="69" ht="15.75">
      <c r="F69" s="675"/>
    </row>
    <row r="70" ht="15.75">
      <c r="F70" s="675"/>
    </row>
    <row r="71" ht="15.75">
      <c r="F71" s="675"/>
    </row>
    <row r="72" ht="15.75">
      <c r="F72" s="675"/>
    </row>
    <row r="73" ht="15.75">
      <c r="F73" s="675"/>
    </row>
    <row r="74" ht="15.75">
      <c r="F74" s="675"/>
    </row>
    <row r="75" ht="15.75">
      <c r="F75" s="675"/>
    </row>
    <row r="76" ht="15.75">
      <c r="F76" s="675"/>
    </row>
    <row r="77" ht="15.75">
      <c r="F77" s="675"/>
    </row>
    <row r="78" ht="15.75">
      <c r="F78" s="675"/>
    </row>
    <row r="79" ht="15.75">
      <c r="F79" s="675"/>
    </row>
    <row r="80" ht="15.75">
      <c r="F80" s="675"/>
    </row>
    <row r="81" ht="15.75">
      <c r="F81" s="675"/>
    </row>
    <row r="82" ht="15.75">
      <c r="F82" s="675"/>
    </row>
    <row r="83" ht="15.75">
      <c r="F83" s="675"/>
    </row>
    <row r="84" ht="15.75">
      <c r="F84" s="675"/>
    </row>
    <row r="85" ht="15.75">
      <c r="F85" s="675"/>
    </row>
    <row r="86" ht="15.75">
      <c r="F86" s="675"/>
    </row>
    <row r="87" ht="15.75">
      <c r="F87" s="675"/>
    </row>
    <row r="88" ht="15">
      <c r="F88" s="676"/>
    </row>
    <row r="90" ht="15.75">
      <c r="F90" s="675"/>
    </row>
    <row r="91" ht="12.75">
      <c r="F91" s="677"/>
    </row>
    <row r="92" ht="12.75">
      <c r="F92" s="677"/>
    </row>
    <row r="93" ht="12.75">
      <c r="F93" s="677"/>
    </row>
    <row r="94" ht="12.75">
      <c r="F94" s="677"/>
    </row>
    <row r="95" ht="12.75">
      <c r="F95" s="677"/>
    </row>
    <row r="96" ht="12.75">
      <c r="F96" s="677"/>
    </row>
    <row r="97" ht="12.75">
      <c r="F97" s="677"/>
    </row>
    <row r="98" ht="12.75">
      <c r="F98" s="677"/>
    </row>
    <row r="99" ht="12.75">
      <c r="F99" s="677"/>
    </row>
    <row r="100" ht="12.75">
      <c r="F100" s="677"/>
    </row>
    <row r="101" ht="12.75">
      <c r="F101" s="677"/>
    </row>
    <row r="102" ht="12.75">
      <c r="F102" s="677"/>
    </row>
    <row r="103" ht="12.75">
      <c r="F103" s="677"/>
    </row>
    <row r="104" ht="12.75">
      <c r="F104" s="677"/>
    </row>
    <row r="105" ht="12.75">
      <c r="F105" s="677"/>
    </row>
    <row r="106" ht="12.75">
      <c r="F106" s="677"/>
    </row>
    <row r="107" ht="12.75">
      <c r="F107" s="677"/>
    </row>
    <row r="108" ht="12.75">
      <c r="F108" s="677"/>
    </row>
    <row r="109" ht="12.75">
      <c r="F109" s="677"/>
    </row>
    <row r="110" ht="12.75">
      <c r="F110" s="677"/>
    </row>
    <row r="111" ht="12.75">
      <c r="F111" s="677"/>
    </row>
    <row r="112" ht="12.75">
      <c r="F112" s="677"/>
    </row>
    <row r="113" ht="12.75">
      <c r="F113" s="677"/>
    </row>
    <row r="114" ht="12.75">
      <c r="F114" s="677"/>
    </row>
    <row r="115" ht="12.75">
      <c r="F115" s="677"/>
    </row>
    <row r="116" ht="12.75">
      <c r="F116" s="677"/>
    </row>
    <row r="117" ht="12.75">
      <c r="F117" s="677"/>
    </row>
    <row r="118" ht="12.75">
      <c r="F118" s="677"/>
    </row>
    <row r="119" ht="12.75">
      <c r="F119" s="677"/>
    </row>
    <row r="120" ht="12.75">
      <c r="F120" s="677"/>
    </row>
    <row r="121" ht="12.75">
      <c r="F121" s="677"/>
    </row>
    <row r="122" ht="12.75">
      <c r="F122" s="677"/>
    </row>
    <row r="123" ht="12.75">
      <c r="F123" s="677"/>
    </row>
    <row r="124" ht="12.75">
      <c r="F124" s="677"/>
    </row>
    <row r="125" ht="12.75">
      <c r="F125" s="677"/>
    </row>
    <row r="126" ht="12.75">
      <c r="F126" s="677"/>
    </row>
    <row r="127" ht="12.75">
      <c r="F127" s="677"/>
    </row>
    <row r="128" ht="12.75">
      <c r="F128" s="677"/>
    </row>
    <row r="129" ht="12.75">
      <c r="F129" s="677"/>
    </row>
    <row r="130" ht="12.75">
      <c r="F130" s="677"/>
    </row>
    <row r="131" ht="12.75">
      <c r="F131" s="677"/>
    </row>
    <row r="132" ht="12.75">
      <c r="F132" s="677"/>
    </row>
    <row r="133" ht="12.75">
      <c r="F133" s="677"/>
    </row>
    <row r="134" ht="12.75">
      <c r="F134" s="677"/>
    </row>
    <row r="135" ht="12.75">
      <c r="F135" s="677"/>
    </row>
    <row r="136" ht="12.75">
      <c r="F136" s="677"/>
    </row>
    <row r="137" ht="12.75">
      <c r="F137" s="677"/>
    </row>
    <row r="138" ht="12.75">
      <c r="F138" s="677"/>
    </row>
    <row r="139" ht="12.75">
      <c r="F139" s="677"/>
    </row>
    <row r="140" ht="12.75">
      <c r="F140" s="677"/>
    </row>
    <row r="141" ht="12.75">
      <c r="F141" s="677"/>
    </row>
    <row r="142" ht="12.75">
      <c r="F142" s="677"/>
    </row>
    <row r="143" ht="12.75">
      <c r="F143" s="677"/>
    </row>
    <row r="144" ht="12.75">
      <c r="F144" s="677"/>
    </row>
    <row r="145" ht="12.75">
      <c r="F145" s="677"/>
    </row>
    <row r="146" ht="12.75">
      <c r="F146" s="677"/>
    </row>
  </sheetData>
  <sheetProtection/>
  <mergeCells count="5">
    <mergeCell ref="B2:D2"/>
    <mergeCell ref="A43:E43"/>
    <mergeCell ref="A7:E7"/>
    <mergeCell ref="B3:D3"/>
    <mergeCell ref="B1:E1"/>
  </mergeCells>
  <printOptions horizontalCentered="1"/>
  <pageMargins left="0.17" right="0.26" top="0.984251968503937" bottom="0.984251968503937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50"/>
  </sheetPr>
  <dimension ref="A1:E58"/>
  <sheetViews>
    <sheetView view="pageBreakPreview" zoomScale="145" zoomScaleSheetLayoutView="145" zoomScalePageLayoutView="0" workbookViewId="0" topLeftCell="A1">
      <selection activeCell="D30" sqref="D30"/>
    </sheetView>
  </sheetViews>
  <sheetFormatPr defaultColWidth="9.00390625" defaultRowHeight="12.75"/>
  <cols>
    <col min="1" max="1" width="12.625" style="572" customWidth="1"/>
    <col min="2" max="2" width="53.625" style="30" customWidth="1"/>
    <col min="3" max="3" width="12.00390625" style="30" customWidth="1"/>
    <col min="4" max="4" width="11.50390625" style="30" customWidth="1"/>
    <col min="5" max="5" width="15.875" style="30" customWidth="1"/>
    <col min="6" max="16384" width="9.375" style="30" customWidth="1"/>
  </cols>
  <sheetData>
    <row r="1" spans="1:5" s="508" customFormat="1" ht="21" customHeight="1" thickBot="1">
      <c r="A1" s="507"/>
      <c r="B1" s="509"/>
      <c r="C1" s="553"/>
      <c r="D1" s="553"/>
      <c r="E1" s="649" t="str">
        <f>+CONCATENATE("8.1.2. melléklet a ……/",LEFT(ÖSSZEFÜGGÉSEK!A4,4)+1,". (……) önkormányzati rendelethez")</f>
        <v>8.1.2. melléklet a ……/2015. (……) önkormányzati rendelethez</v>
      </c>
    </row>
    <row r="2" spans="1:5" s="554" customFormat="1" ht="25.5" customHeight="1">
      <c r="A2" s="534" t="s">
        <v>148</v>
      </c>
      <c r="B2" s="806" t="s">
        <v>830</v>
      </c>
      <c r="C2" s="807"/>
      <c r="D2" s="808"/>
      <c r="E2" s="577" t="s">
        <v>50</v>
      </c>
    </row>
    <row r="3" spans="1:5" s="554" customFormat="1" ht="24.75" thickBot="1">
      <c r="A3" s="552" t="s">
        <v>147</v>
      </c>
      <c r="B3" s="803" t="s">
        <v>699</v>
      </c>
      <c r="C3" s="814"/>
      <c r="D3" s="815"/>
      <c r="E3" s="578" t="s">
        <v>50</v>
      </c>
    </row>
    <row r="4" spans="1:5" s="555" customFormat="1" ht="15.75" customHeight="1" thickBot="1">
      <c r="A4" s="510"/>
      <c r="B4" s="510"/>
      <c r="C4" s="511"/>
      <c r="D4" s="511"/>
      <c r="E4" s="511" t="s">
        <v>42</v>
      </c>
    </row>
    <row r="5" spans="1:5" ht="24.75" thickBot="1">
      <c r="A5" s="341" t="s">
        <v>149</v>
      </c>
      <c r="B5" s="342" t="s">
        <v>43</v>
      </c>
      <c r="C5" s="95" t="s">
        <v>181</v>
      </c>
      <c r="D5" s="95" t="s">
        <v>186</v>
      </c>
      <c r="E5" s="512" t="s">
        <v>187</v>
      </c>
    </row>
    <row r="6" spans="1:5" s="556" customFormat="1" ht="12.75" customHeight="1" thickBot="1">
      <c r="A6" s="505" t="s">
        <v>431</v>
      </c>
      <c r="B6" s="506" t="s">
        <v>432</v>
      </c>
      <c r="C6" s="506" t="s">
        <v>433</v>
      </c>
      <c r="D6" s="110" t="s">
        <v>434</v>
      </c>
      <c r="E6" s="108" t="s">
        <v>435</v>
      </c>
    </row>
    <row r="7" spans="1:5" s="556" customFormat="1" ht="15.75" customHeight="1" thickBot="1">
      <c r="A7" s="800" t="s">
        <v>44</v>
      </c>
      <c r="B7" s="801"/>
      <c r="C7" s="801"/>
      <c r="D7" s="801"/>
      <c r="E7" s="802"/>
    </row>
    <row r="8" spans="1:5" s="530" customFormat="1" ht="12" customHeight="1" thickBot="1">
      <c r="A8" s="505" t="s">
        <v>7</v>
      </c>
      <c r="B8" s="568" t="s">
        <v>573</v>
      </c>
      <c r="C8" s="436">
        <f>SUM(C9:C18)</f>
        <v>0</v>
      </c>
      <c r="D8" s="595">
        <f>SUM(D9:D18)</f>
        <v>0</v>
      </c>
      <c r="E8" s="574">
        <f>SUM(E9:E18)</f>
        <v>0</v>
      </c>
    </row>
    <row r="9" spans="1:5" s="530" customFormat="1" ht="12" customHeight="1">
      <c r="A9" s="579" t="s">
        <v>72</v>
      </c>
      <c r="B9" s="358" t="s">
        <v>350</v>
      </c>
      <c r="C9" s="104"/>
      <c r="D9" s="596"/>
      <c r="E9" s="563"/>
    </row>
    <row r="10" spans="1:5" s="530" customFormat="1" ht="12" customHeight="1">
      <c r="A10" s="580" t="s">
        <v>73</v>
      </c>
      <c r="B10" s="356" t="s">
        <v>351</v>
      </c>
      <c r="C10" s="433"/>
      <c r="D10" s="597"/>
      <c r="E10" s="113"/>
    </row>
    <row r="11" spans="1:5" s="530" customFormat="1" ht="12" customHeight="1">
      <c r="A11" s="580" t="s">
        <v>74</v>
      </c>
      <c r="B11" s="356" t="s">
        <v>352</v>
      </c>
      <c r="C11" s="433"/>
      <c r="D11" s="597"/>
      <c r="E11" s="113"/>
    </row>
    <row r="12" spans="1:5" s="530" customFormat="1" ht="12" customHeight="1">
      <c r="A12" s="580" t="s">
        <v>75</v>
      </c>
      <c r="B12" s="356" t="s">
        <v>353</v>
      </c>
      <c r="C12" s="433"/>
      <c r="D12" s="597"/>
      <c r="E12" s="113"/>
    </row>
    <row r="13" spans="1:5" s="530" customFormat="1" ht="12" customHeight="1">
      <c r="A13" s="580" t="s">
        <v>108</v>
      </c>
      <c r="B13" s="356" t="s">
        <v>354</v>
      </c>
      <c r="C13" s="433"/>
      <c r="D13" s="597"/>
      <c r="E13" s="113"/>
    </row>
    <row r="14" spans="1:5" s="530" customFormat="1" ht="12" customHeight="1">
      <c r="A14" s="580" t="s">
        <v>76</v>
      </c>
      <c r="B14" s="356" t="s">
        <v>574</v>
      </c>
      <c r="C14" s="433"/>
      <c r="D14" s="597"/>
      <c r="E14" s="113"/>
    </row>
    <row r="15" spans="1:5" s="557" customFormat="1" ht="12" customHeight="1">
      <c r="A15" s="580" t="s">
        <v>77</v>
      </c>
      <c r="B15" s="355" t="s">
        <v>575</v>
      </c>
      <c r="C15" s="433"/>
      <c r="D15" s="597"/>
      <c r="E15" s="113"/>
    </row>
    <row r="16" spans="1:5" s="557" customFormat="1" ht="12" customHeight="1">
      <c r="A16" s="580" t="s">
        <v>85</v>
      </c>
      <c r="B16" s="356" t="s">
        <v>357</v>
      </c>
      <c r="C16" s="105"/>
      <c r="D16" s="598"/>
      <c r="E16" s="562"/>
    </row>
    <row r="17" spans="1:5" s="530" customFormat="1" ht="12" customHeight="1">
      <c r="A17" s="580" t="s">
        <v>86</v>
      </c>
      <c r="B17" s="356" t="s">
        <v>359</v>
      </c>
      <c r="C17" s="433"/>
      <c r="D17" s="597"/>
      <c r="E17" s="113"/>
    </row>
    <row r="18" spans="1:5" s="557" customFormat="1" ht="12" customHeight="1" thickBot="1">
      <c r="A18" s="580" t="s">
        <v>87</v>
      </c>
      <c r="B18" s="355" t="s">
        <v>361</v>
      </c>
      <c r="C18" s="435"/>
      <c r="D18" s="114"/>
      <c r="E18" s="558"/>
    </row>
    <row r="19" spans="1:5" s="557" customFormat="1" ht="12" customHeight="1" thickBot="1">
      <c r="A19" s="505" t="s">
        <v>8</v>
      </c>
      <c r="B19" s="568" t="s">
        <v>576</v>
      </c>
      <c r="C19" s="436">
        <f>SUM(C20:C22)</f>
        <v>0</v>
      </c>
      <c r="D19" s="595">
        <f>SUM(D20:D22)</f>
        <v>0</v>
      </c>
      <c r="E19" s="574">
        <f>SUM(E20:E22)</f>
        <v>0</v>
      </c>
    </row>
    <row r="20" spans="1:5" s="557" customFormat="1" ht="12" customHeight="1">
      <c r="A20" s="580" t="s">
        <v>78</v>
      </c>
      <c r="B20" s="357" t="s">
        <v>323</v>
      </c>
      <c r="C20" s="433"/>
      <c r="D20" s="597"/>
      <c r="E20" s="113"/>
    </row>
    <row r="21" spans="1:5" s="557" customFormat="1" ht="12" customHeight="1">
      <c r="A21" s="580" t="s">
        <v>79</v>
      </c>
      <c r="B21" s="356" t="s">
        <v>577</v>
      </c>
      <c r="C21" s="433"/>
      <c r="D21" s="597"/>
      <c r="E21" s="113"/>
    </row>
    <row r="22" spans="1:5" s="557" customFormat="1" ht="12" customHeight="1">
      <c r="A22" s="580" t="s">
        <v>80</v>
      </c>
      <c r="B22" s="356" t="s">
        <v>578</v>
      </c>
      <c r="C22" s="433"/>
      <c r="D22" s="597"/>
      <c r="E22" s="113"/>
    </row>
    <row r="23" spans="1:5" s="530" customFormat="1" ht="12" customHeight="1" thickBot="1">
      <c r="A23" s="580" t="s">
        <v>81</v>
      </c>
      <c r="B23" s="356" t="s">
        <v>700</v>
      </c>
      <c r="C23" s="433"/>
      <c r="D23" s="597"/>
      <c r="E23" s="113"/>
    </row>
    <row r="24" spans="1:5" s="530" customFormat="1" ht="12" customHeight="1" thickBot="1">
      <c r="A24" s="567" t="s">
        <v>9</v>
      </c>
      <c r="B24" s="376" t="s">
        <v>125</v>
      </c>
      <c r="C24" s="39"/>
      <c r="D24" s="599"/>
      <c r="E24" s="573"/>
    </row>
    <row r="25" spans="1:5" s="530" customFormat="1" ht="12" customHeight="1" thickBot="1">
      <c r="A25" s="567" t="s">
        <v>10</v>
      </c>
      <c r="B25" s="376" t="s">
        <v>579</v>
      </c>
      <c r="C25" s="436">
        <f>+C26+C27</f>
        <v>0</v>
      </c>
      <c r="D25" s="595">
        <f>+D26+D27</f>
        <v>0</v>
      </c>
      <c r="E25" s="574">
        <f>+E26+E27</f>
        <v>0</v>
      </c>
    </row>
    <row r="26" spans="1:5" s="530" customFormat="1" ht="12" customHeight="1">
      <c r="A26" s="581" t="s">
        <v>337</v>
      </c>
      <c r="B26" s="582" t="s">
        <v>577</v>
      </c>
      <c r="C26" s="101"/>
      <c r="D26" s="588"/>
      <c r="E26" s="561"/>
    </row>
    <row r="27" spans="1:5" s="530" customFormat="1" ht="12" customHeight="1">
      <c r="A27" s="581" t="s">
        <v>343</v>
      </c>
      <c r="B27" s="583" t="s">
        <v>580</v>
      </c>
      <c r="C27" s="437"/>
      <c r="D27" s="600"/>
      <c r="E27" s="560"/>
    </row>
    <row r="28" spans="1:5" s="530" customFormat="1" ht="12" customHeight="1" thickBot="1">
      <c r="A28" s="580" t="s">
        <v>345</v>
      </c>
      <c r="B28" s="584" t="s">
        <v>701</v>
      </c>
      <c r="C28" s="564"/>
      <c r="D28" s="601"/>
      <c r="E28" s="559"/>
    </row>
    <row r="29" spans="1:5" s="530" customFormat="1" ht="12" customHeight="1" thickBot="1">
      <c r="A29" s="567" t="s">
        <v>11</v>
      </c>
      <c r="B29" s="376" t="s">
        <v>581</v>
      </c>
      <c r="C29" s="436">
        <f>+C30+C31+C32</f>
        <v>0</v>
      </c>
      <c r="D29" s="595">
        <f>+D30+D31+D32</f>
        <v>0</v>
      </c>
      <c r="E29" s="574">
        <f>+E30+E31+E32</f>
        <v>0</v>
      </c>
    </row>
    <row r="30" spans="1:5" s="530" customFormat="1" ht="12" customHeight="1">
      <c r="A30" s="581" t="s">
        <v>65</v>
      </c>
      <c r="B30" s="582" t="s">
        <v>363</v>
      </c>
      <c r="C30" s="101"/>
      <c r="D30" s="588"/>
      <c r="E30" s="561"/>
    </row>
    <row r="31" spans="1:5" s="530" customFormat="1" ht="12" customHeight="1">
      <c r="A31" s="581" t="s">
        <v>66</v>
      </c>
      <c r="B31" s="583" t="s">
        <v>364</v>
      </c>
      <c r="C31" s="437"/>
      <c r="D31" s="600"/>
      <c r="E31" s="560"/>
    </row>
    <row r="32" spans="1:5" s="530" customFormat="1" ht="12" customHeight="1" thickBot="1">
      <c r="A32" s="580" t="s">
        <v>67</v>
      </c>
      <c r="B32" s="566" t="s">
        <v>366</v>
      </c>
      <c r="C32" s="564"/>
      <c r="D32" s="601"/>
      <c r="E32" s="559"/>
    </row>
    <row r="33" spans="1:5" s="530" customFormat="1" ht="12" customHeight="1" thickBot="1">
      <c r="A33" s="567" t="s">
        <v>12</v>
      </c>
      <c r="B33" s="376" t="s">
        <v>491</v>
      </c>
      <c r="C33" s="39"/>
      <c r="D33" s="599"/>
      <c r="E33" s="573"/>
    </row>
    <row r="34" spans="1:5" s="530" customFormat="1" ht="12" customHeight="1" thickBot="1">
      <c r="A34" s="567" t="s">
        <v>13</v>
      </c>
      <c r="B34" s="376" t="s">
        <v>582</v>
      </c>
      <c r="C34" s="39"/>
      <c r="D34" s="599"/>
      <c r="E34" s="573"/>
    </row>
    <row r="35" spans="1:5" s="530" customFormat="1" ht="12" customHeight="1" thickBot="1">
      <c r="A35" s="505" t="s">
        <v>14</v>
      </c>
      <c r="B35" s="376" t="s">
        <v>583</v>
      </c>
      <c r="C35" s="436">
        <f>+C8+C19+C24+C25+C29+C33+C34</f>
        <v>0</v>
      </c>
      <c r="D35" s="595">
        <f>+D8+D19+D24+D25+D29+D33+D34</f>
        <v>0</v>
      </c>
      <c r="E35" s="574">
        <f>+E8+E19+E24+E25+E29+E33+E34</f>
        <v>0</v>
      </c>
    </row>
    <row r="36" spans="1:5" s="557" customFormat="1" ht="12" customHeight="1" thickBot="1">
      <c r="A36" s="569" t="s">
        <v>15</v>
      </c>
      <c r="B36" s="376" t="s">
        <v>584</v>
      </c>
      <c r="C36" s="436">
        <f>+C37+C38+C39</f>
        <v>0</v>
      </c>
      <c r="D36" s="595">
        <f>+D37+D38+D39</f>
        <v>0</v>
      </c>
      <c r="E36" s="574">
        <f>+E37+E38+E39</f>
        <v>0</v>
      </c>
    </row>
    <row r="37" spans="1:5" s="557" customFormat="1" ht="15" customHeight="1">
      <c r="A37" s="581" t="s">
        <v>585</v>
      </c>
      <c r="B37" s="582" t="s">
        <v>168</v>
      </c>
      <c r="C37" s="101"/>
      <c r="D37" s="588"/>
      <c r="E37" s="561"/>
    </row>
    <row r="38" spans="1:5" s="557" customFormat="1" ht="15" customHeight="1">
      <c r="A38" s="581" t="s">
        <v>586</v>
      </c>
      <c r="B38" s="583" t="s">
        <v>3</v>
      </c>
      <c r="C38" s="437"/>
      <c r="D38" s="600"/>
      <c r="E38" s="560"/>
    </row>
    <row r="39" spans="1:5" ht="23.25" thickBot="1">
      <c r="A39" s="580" t="s">
        <v>587</v>
      </c>
      <c r="B39" s="566" t="s">
        <v>588</v>
      </c>
      <c r="C39" s="564"/>
      <c r="D39" s="601"/>
      <c r="E39" s="559"/>
    </row>
    <row r="40" spans="1:5" s="556" customFormat="1" ht="16.5" customHeight="1" thickBot="1">
      <c r="A40" s="569" t="s">
        <v>16</v>
      </c>
      <c r="B40" s="570" t="s">
        <v>589</v>
      </c>
      <c r="C40" s="107">
        <f>+C35+C36</f>
        <v>0</v>
      </c>
      <c r="D40" s="602">
        <f>+D35+D36</f>
        <v>0</v>
      </c>
      <c r="E40" s="575">
        <f>+E35+E36</f>
        <v>0</v>
      </c>
    </row>
    <row r="41" spans="1:5" s="331" customFormat="1" ht="12" customHeight="1">
      <c r="A41" s="513"/>
      <c r="B41" s="514"/>
      <c r="C41" s="528"/>
      <c r="D41" s="528"/>
      <c r="E41" s="528"/>
    </row>
    <row r="42" spans="1:5" ht="12" customHeight="1" thickBot="1">
      <c r="A42" s="515"/>
      <c r="B42" s="516"/>
      <c r="C42" s="529"/>
      <c r="D42" s="529"/>
      <c r="E42" s="529"/>
    </row>
    <row r="43" spans="1:5" ht="12" customHeight="1" thickBot="1">
      <c r="A43" s="800" t="s">
        <v>45</v>
      </c>
      <c r="B43" s="801"/>
      <c r="C43" s="801"/>
      <c r="D43" s="801"/>
      <c r="E43" s="802"/>
    </row>
    <row r="44" spans="1:5" ht="12" customHeight="1" thickBot="1">
      <c r="A44" s="567" t="s">
        <v>7</v>
      </c>
      <c r="B44" s="376" t="s">
        <v>590</v>
      </c>
      <c r="C44" s="436">
        <f>SUM(C45:C49)</f>
        <v>0</v>
      </c>
      <c r="D44" s="436">
        <f>SUM(D45:D49)</f>
        <v>0</v>
      </c>
      <c r="E44" s="574">
        <f>SUM(E45:E49)</f>
        <v>0</v>
      </c>
    </row>
    <row r="45" spans="1:5" ht="12" customHeight="1">
      <c r="A45" s="580" t="s">
        <v>72</v>
      </c>
      <c r="B45" s="357" t="s">
        <v>37</v>
      </c>
      <c r="C45" s="101"/>
      <c r="D45" s="101"/>
      <c r="E45" s="561"/>
    </row>
    <row r="46" spans="1:5" ht="12" customHeight="1">
      <c r="A46" s="580" t="s">
        <v>73</v>
      </c>
      <c r="B46" s="356" t="s">
        <v>134</v>
      </c>
      <c r="C46" s="430"/>
      <c r="D46" s="430"/>
      <c r="E46" s="585"/>
    </row>
    <row r="47" spans="1:5" ht="12" customHeight="1">
      <c r="A47" s="580" t="s">
        <v>74</v>
      </c>
      <c r="B47" s="356" t="s">
        <v>101</v>
      </c>
      <c r="C47" s="430"/>
      <c r="D47" s="430"/>
      <c r="E47" s="585"/>
    </row>
    <row r="48" spans="1:5" s="331" customFormat="1" ht="12" customHeight="1">
      <c r="A48" s="580" t="s">
        <v>75</v>
      </c>
      <c r="B48" s="356" t="s">
        <v>135</v>
      </c>
      <c r="C48" s="430"/>
      <c r="D48" s="430"/>
      <c r="E48" s="585"/>
    </row>
    <row r="49" spans="1:5" ht="12" customHeight="1" thickBot="1">
      <c r="A49" s="580" t="s">
        <v>108</v>
      </c>
      <c r="B49" s="356" t="s">
        <v>136</v>
      </c>
      <c r="C49" s="430"/>
      <c r="D49" s="430"/>
      <c r="E49" s="585"/>
    </row>
    <row r="50" spans="1:5" ht="12" customHeight="1" thickBot="1">
      <c r="A50" s="567" t="s">
        <v>8</v>
      </c>
      <c r="B50" s="376" t="s">
        <v>591</v>
      </c>
      <c r="C50" s="436">
        <f>SUM(C51:C53)</f>
        <v>0</v>
      </c>
      <c r="D50" s="436">
        <f>SUM(D51:D53)</f>
        <v>0</v>
      </c>
      <c r="E50" s="574">
        <f>SUM(E51:E53)</f>
        <v>0</v>
      </c>
    </row>
    <row r="51" spans="1:5" ht="12" customHeight="1">
      <c r="A51" s="580" t="s">
        <v>78</v>
      </c>
      <c r="B51" s="357" t="s">
        <v>158</v>
      </c>
      <c r="C51" s="101"/>
      <c r="D51" s="101"/>
      <c r="E51" s="561"/>
    </row>
    <row r="52" spans="1:5" ht="12" customHeight="1">
      <c r="A52" s="580" t="s">
        <v>79</v>
      </c>
      <c r="B52" s="356" t="s">
        <v>138</v>
      </c>
      <c r="C52" s="430"/>
      <c r="D52" s="430"/>
      <c r="E52" s="585"/>
    </row>
    <row r="53" spans="1:5" ht="15" customHeight="1">
      <c r="A53" s="580" t="s">
        <v>80</v>
      </c>
      <c r="B53" s="356" t="s">
        <v>46</v>
      </c>
      <c r="C53" s="430"/>
      <c r="D53" s="430"/>
      <c r="E53" s="585"/>
    </row>
    <row r="54" spans="1:5" ht="23.25" thickBot="1">
      <c r="A54" s="580" t="s">
        <v>81</v>
      </c>
      <c r="B54" s="356" t="s">
        <v>702</v>
      </c>
      <c r="C54" s="430"/>
      <c r="D54" s="430"/>
      <c r="E54" s="585"/>
    </row>
    <row r="55" spans="1:5" ht="15" customHeight="1" thickBot="1">
      <c r="A55" s="567" t="s">
        <v>9</v>
      </c>
      <c r="B55" s="571" t="s">
        <v>592</v>
      </c>
      <c r="C55" s="107">
        <f>+C44+C50</f>
        <v>0</v>
      </c>
      <c r="D55" s="107">
        <f>+D44+D50</f>
        <v>0</v>
      </c>
      <c r="E55" s="575">
        <f>+E44+E50</f>
        <v>0</v>
      </c>
    </row>
    <row r="56" spans="3:5" ht="13.5" thickBot="1">
      <c r="C56" s="576"/>
      <c r="D56" s="576"/>
      <c r="E56" s="576"/>
    </row>
    <row r="57" spans="1:5" ht="13.5" thickBot="1">
      <c r="A57" s="517" t="s">
        <v>690</v>
      </c>
      <c r="B57" s="518"/>
      <c r="C57" s="111"/>
      <c r="D57" s="111"/>
      <c r="E57" s="565"/>
    </row>
    <row r="58" spans="1:5" ht="13.5" thickBot="1">
      <c r="A58" s="517" t="s">
        <v>150</v>
      </c>
      <c r="B58" s="518"/>
      <c r="C58" s="111"/>
      <c r="D58" s="111"/>
      <c r="E58" s="565"/>
    </row>
  </sheetData>
  <sheetProtection/>
  <mergeCells count="4">
    <mergeCell ref="B2:D2"/>
    <mergeCell ref="A43:E43"/>
    <mergeCell ref="A7:E7"/>
    <mergeCell ref="B3:D3"/>
  </mergeCells>
  <printOptions horizontalCentered="1"/>
  <pageMargins left="0.24" right="0.23" top="0.69" bottom="0.984251968503937" header="0.5118110236220472" footer="0.5118110236220472"/>
  <pageSetup horizontalDpi="600" verticalDpi="600" orientation="portrait" paperSize="9" scale="7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50"/>
  </sheetPr>
  <dimension ref="A1:E58"/>
  <sheetViews>
    <sheetView view="pageBreakPreview" zoomScale="145" zoomScaleSheetLayoutView="145" zoomScalePageLayoutView="0" workbookViewId="0" topLeftCell="A1">
      <selection activeCell="B2" sqref="B2:D2"/>
    </sheetView>
  </sheetViews>
  <sheetFormatPr defaultColWidth="9.00390625" defaultRowHeight="12.75"/>
  <cols>
    <col min="1" max="1" width="3.875" style="572" customWidth="1"/>
    <col min="2" max="2" width="51.625" style="30" customWidth="1"/>
    <col min="3" max="5" width="15.875" style="30" customWidth="1"/>
    <col min="6" max="16384" width="9.375" style="30" customWidth="1"/>
  </cols>
  <sheetData>
    <row r="1" spans="1:5" s="508" customFormat="1" ht="21" customHeight="1" thickBot="1">
      <c r="A1" s="507"/>
      <c r="B1" s="509"/>
      <c r="C1" s="553"/>
      <c r="D1" s="553"/>
      <c r="E1" s="649" t="str">
        <f>+CONCATENATE("8.1.3. melléklet a ……/",LEFT(ÖSSZEFÜGGÉSEK!A4,4)+1,". (……) önkormányzati rendelethez")</f>
        <v>8.1.3. melléklet a ……/2015. (……) önkormányzati rendelethez</v>
      </c>
    </row>
    <row r="2" spans="1:5" s="554" customFormat="1" ht="25.5" customHeight="1">
      <c r="A2" s="534" t="s">
        <v>148</v>
      </c>
      <c r="B2" s="806" t="s">
        <v>829</v>
      </c>
      <c r="C2" s="807"/>
      <c r="D2" s="808"/>
      <c r="E2" s="577" t="s">
        <v>50</v>
      </c>
    </row>
    <row r="3" spans="1:5" s="554" customFormat="1" ht="108.75" thickBot="1">
      <c r="A3" s="552" t="s">
        <v>147</v>
      </c>
      <c r="B3" s="803" t="s">
        <v>709</v>
      </c>
      <c r="C3" s="814"/>
      <c r="D3" s="815"/>
      <c r="E3" s="578" t="s">
        <v>51</v>
      </c>
    </row>
    <row r="4" spans="1:5" s="555" customFormat="1" ht="15.75" customHeight="1" thickBot="1">
      <c r="A4" s="510"/>
      <c r="B4" s="510"/>
      <c r="C4" s="511"/>
      <c r="D4" s="511"/>
      <c r="E4" s="511" t="s">
        <v>42</v>
      </c>
    </row>
    <row r="5" spans="1:5" ht="36.75" thickBot="1">
      <c r="A5" s="341" t="s">
        <v>149</v>
      </c>
      <c r="B5" s="342" t="s">
        <v>43</v>
      </c>
      <c r="C5" s="95" t="s">
        <v>181</v>
      </c>
      <c r="D5" s="95" t="s">
        <v>186</v>
      </c>
      <c r="E5" s="512" t="s">
        <v>187</v>
      </c>
    </row>
    <row r="6" spans="1:5" s="556" customFormat="1" ht="12.75" customHeight="1" thickBot="1">
      <c r="A6" s="505" t="s">
        <v>431</v>
      </c>
      <c r="B6" s="506" t="s">
        <v>432</v>
      </c>
      <c r="C6" s="506" t="s">
        <v>433</v>
      </c>
      <c r="D6" s="110" t="s">
        <v>434</v>
      </c>
      <c r="E6" s="108" t="s">
        <v>435</v>
      </c>
    </row>
    <row r="7" spans="1:5" s="556" customFormat="1" ht="15.75" customHeight="1" thickBot="1">
      <c r="A7" s="800" t="s">
        <v>44</v>
      </c>
      <c r="B7" s="801"/>
      <c r="C7" s="801"/>
      <c r="D7" s="801"/>
      <c r="E7" s="802"/>
    </row>
    <row r="8" spans="1:5" s="530" customFormat="1" ht="12" customHeight="1" thickBot="1">
      <c r="A8" s="505" t="s">
        <v>7</v>
      </c>
      <c r="B8" s="568" t="s">
        <v>573</v>
      </c>
      <c r="C8" s="436">
        <f>SUM(C9:C18)</f>
        <v>0</v>
      </c>
      <c r="D8" s="595">
        <f>SUM(D9:D18)</f>
        <v>0</v>
      </c>
      <c r="E8" s="574">
        <f>SUM(E9:E18)</f>
        <v>0</v>
      </c>
    </row>
    <row r="9" spans="1:5" s="530" customFormat="1" ht="12" customHeight="1">
      <c r="A9" s="579" t="s">
        <v>72</v>
      </c>
      <c r="B9" s="358" t="s">
        <v>350</v>
      </c>
      <c r="C9" s="104"/>
      <c r="D9" s="596"/>
      <c r="E9" s="563"/>
    </row>
    <row r="10" spans="1:5" s="530" customFormat="1" ht="12" customHeight="1">
      <c r="A10" s="580" t="s">
        <v>73</v>
      </c>
      <c r="B10" s="356" t="s">
        <v>351</v>
      </c>
      <c r="C10" s="433"/>
      <c r="D10" s="597"/>
      <c r="E10" s="113"/>
    </row>
    <row r="11" spans="1:5" s="530" customFormat="1" ht="12" customHeight="1">
      <c r="A11" s="580" t="s">
        <v>74</v>
      </c>
      <c r="B11" s="356" t="s">
        <v>352</v>
      </c>
      <c r="C11" s="433"/>
      <c r="D11" s="597"/>
      <c r="E11" s="113"/>
    </row>
    <row r="12" spans="1:5" s="530" customFormat="1" ht="12" customHeight="1">
      <c r="A12" s="580" t="s">
        <v>75</v>
      </c>
      <c r="B12" s="356" t="s">
        <v>353</v>
      </c>
      <c r="C12" s="433"/>
      <c r="D12" s="597"/>
      <c r="E12" s="113"/>
    </row>
    <row r="13" spans="1:5" s="530" customFormat="1" ht="12" customHeight="1">
      <c r="A13" s="580" t="s">
        <v>108</v>
      </c>
      <c r="B13" s="356" t="s">
        <v>354</v>
      </c>
      <c r="C13" s="433"/>
      <c r="D13" s="597"/>
      <c r="E13" s="113"/>
    </row>
    <row r="14" spans="1:5" s="530" customFormat="1" ht="12" customHeight="1">
      <c r="A14" s="580" t="s">
        <v>76</v>
      </c>
      <c r="B14" s="356" t="s">
        <v>574</v>
      </c>
      <c r="C14" s="433"/>
      <c r="D14" s="597"/>
      <c r="E14" s="113"/>
    </row>
    <row r="15" spans="1:5" s="557" customFormat="1" ht="12" customHeight="1">
      <c r="A15" s="580" t="s">
        <v>77</v>
      </c>
      <c r="B15" s="355" t="s">
        <v>575</v>
      </c>
      <c r="C15" s="433"/>
      <c r="D15" s="597"/>
      <c r="E15" s="113"/>
    </row>
    <row r="16" spans="1:5" s="557" customFormat="1" ht="12" customHeight="1">
      <c r="A16" s="580" t="s">
        <v>85</v>
      </c>
      <c r="B16" s="356" t="s">
        <v>357</v>
      </c>
      <c r="C16" s="105"/>
      <c r="D16" s="598"/>
      <c r="E16" s="562"/>
    </row>
    <row r="17" spans="1:5" s="530" customFormat="1" ht="12" customHeight="1">
      <c r="A17" s="580" t="s">
        <v>86</v>
      </c>
      <c r="B17" s="356" t="s">
        <v>359</v>
      </c>
      <c r="C17" s="433"/>
      <c r="D17" s="597"/>
      <c r="E17" s="113"/>
    </row>
    <row r="18" spans="1:5" s="557" customFormat="1" ht="12" customHeight="1" thickBot="1">
      <c r="A18" s="580" t="s">
        <v>87</v>
      </c>
      <c r="B18" s="355" t="s">
        <v>361</v>
      </c>
      <c r="C18" s="435"/>
      <c r="D18" s="114"/>
      <c r="E18" s="558"/>
    </row>
    <row r="19" spans="1:5" s="557" customFormat="1" ht="12" customHeight="1" thickBot="1">
      <c r="A19" s="505" t="s">
        <v>8</v>
      </c>
      <c r="B19" s="568" t="s">
        <v>576</v>
      </c>
      <c r="C19" s="436">
        <f>SUM(C20:C22)</f>
        <v>0</v>
      </c>
      <c r="D19" s="595">
        <f>SUM(D20:D22)</f>
        <v>0</v>
      </c>
      <c r="E19" s="574">
        <f>SUM(E20:E22)</f>
        <v>0</v>
      </c>
    </row>
    <row r="20" spans="1:5" s="557" customFormat="1" ht="12" customHeight="1">
      <c r="A20" s="580" t="s">
        <v>78</v>
      </c>
      <c r="B20" s="357" t="s">
        <v>323</v>
      </c>
      <c r="C20" s="433"/>
      <c r="D20" s="597"/>
      <c r="E20" s="113"/>
    </row>
    <row r="21" spans="1:5" s="557" customFormat="1" ht="12" customHeight="1">
      <c r="A21" s="580" t="s">
        <v>79</v>
      </c>
      <c r="B21" s="356" t="s">
        <v>577</v>
      </c>
      <c r="C21" s="433"/>
      <c r="D21" s="597"/>
      <c r="E21" s="113"/>
    </row>
    <row r="22" spans="1:5" s="557" customFormat="1" ht="12" customHeight="1">
      <c r="A22" s="580" t="s">
        <v>80</v>
      </c>
      <c r="B22" s="356" t="s">
        <v>578</v>
      </c>
      <c r="C22" s="433"/>
      <c r="D22" s="597"/>
      <c r="E22" s="113"/>
    </row>
    <row r="23" spans="1:5" s="530" customFormat="1" ht="12" customHeight="1" thickBot="1">
      <c r="A23" s="580" t="s">
        <v>81</v>
      </c>
      <c r="B23" s="356" t="s">
        <v>700</v>
      </c>
      <c r="C23" s="433"/>
      <c r="D23" s="597"/>
      <c r="E23" s="113"/>
    </row>
    <row r="24" spans="1:5" s="530" customFormat="1" ht="12" customHeight="1" thickBot="1">
      <c r="A24" s="567" t="s">
        <v>9</v>
      </c>
      <c r="B24" s="376" t="s">
        <v>125</v>
      </c>
      <c r="C24" s="39"/>
      <c r="D24" s="599"/>
      <c r="E24" s="573"/>
    </row>
    <row r="25" spans="1:5" s="530" customFormat="1" ht="12" customHeight="1" thickBot="1">
      <c r="A25" s="567" t="s">
        <v>10</v>
      </c>
      <c r="B25" s="376" t="s">
        <v>579</v>
      </c>
      <c r="C25" s="436">
        <f>+C26+C27</f>
        <v>0</v>
      </c>
      <c r="D25" s="595">
        <f>+D26+D27</f>
        <v>0</v>
      </c>
      <c r="E25" s="574">
        <f>+E26+E27</f>
        <v>0</v>
      </c>
    </row>
    <row r="26" spans="1:5" s="530" customFormat="1" ht="12" customHeight="1">
      <c r="A26" s="581" t="s">
        <v>337</v>
      </c>
      <c r="B26" s="582" t="s">
        <v>577</v>
      </c>
      <c r="C26" s="101"/>
      <c r="D26" s="588"/>
      <c r="E26" s="561"/>
    </row>
    <row r="27" spans="1:5" s="530" customFormat="1" ht="12" customHeight="1">
      <c r="A27" s="581" t="s">
        <v>343</v>
      </c>
      <c r="B27" s="583" t="s">
        <v>580</v>
      </c>
      <c r="C27" s="437"/>
      <c r="D27" s="600"/>
      <c r="E27" s="560"/>
    </row>
    <row r="28" spans="1:5" s="530" customFormat="1" ht="12" customHeight="1" thickBot="1">
      <c r="A28" s="580" t="s">
        <v>345</v>
      </c>
      <c r="B28" s="584" t="s">
        <v>701</v>
      </c>
      <c r="C28" s="564"/>
      <c r="D28" s="601"/>
      <c r="E28" s="559"/>
    </row>
    <row r="29" spans="1:5" s="530" customFormat="1" ht="12" customHeight="1" thickBot="1">
      <c r="A29" s="567" t="s">
        <v>11</v>
      </c>
      <c r="B29" s="376" t="s">
        <v>581</v>
      </c>
      <c r="C29" s="436">
        <f>+C30+C31+C32</f>
        <v>0</v>
      </c>
      <c r="D29" s="595">
        <f>+D30+D31+D32</f>
        <v>0</v>
      </c>
      <c r="E29" s="574">
        <f>+E30+E31+E32</f>
        <v>0</v>
      </c>
    </row>
    <row r="30" spans="1:5" s="530" customFormat="1" ht="12" customHeight="1">
      <c r="A30" s="581" t="s">
        <v>65</v>
      </c>
      <c r="B30" s="582" t="s">
        <v>363</v>
      </c>
      <c r="C30" s="101"/>
      <c r="D30" s="588"/>
      <c r="E30" s="561"/>
    </row>
    <row r="31" spans="1:5" s="530" customFormat="1" ht="12" customHeight="1">
      <c r="A31" s="581" t="s">
        <v>66</v>
      </c>
      <c r="B31" s="583" t="s">
        <v>364</v>
      </c>
      <c r="C31" s="437"/>
      <c r="D31" s="600"/>
      <c r="E31" s="560"/>
    </row>
    <row r="32" spans="1:5" s="530" customFormat="1" ht="12" customHeight="1" thickBot="1">
      <c r="A32" s="580" t="s">
        <v>67</v>
      </c>
      <c r="B32" s="566" t="s">
        <v>366</v>
      </c>
      <c r="C32" s="564"/>
      <c r="D32" s="601"/>
      <c r="E32" s="559"/>
    </row>
    <row r="33" spans="1:5" s="530" customFormat="1" ht="12" customHeight="1" thickBot="1">
      <c r="A33" s="567" t="s">
        <v>12</v>
      </c>
      <c r="B33" s="376" t="s">
        <v>491</v>
      </c>
      <c r="C33" s="39"/>
      <c r="D33" s="599"/>
      <c r="E33" s="573"/>
    </row>
    <row r="34" spans="1:5" s="530" customFormat="1" ht="12" customHeight="1" thickBot="1">
      <c r="A34" s="567" t="s">
        <v>13</v>
      </c>
      <c r="B34" s="376" t="s">
        <v>582</v>
      </c>
      <c r="C34" s="39"/>
      <c r="D34" s="599"/>
      <c r="E34" s="573"/>
    </row>
    <row r="35" spans="1:5" s="530" customFormat="1" ht="12" customHeight="1" thickBot="1">
      <c r="A35" s="505" t="s">
        <v>14</v>
      </c>
      <c r="B35" s="376" t="s">
        <v>583</v>
      </c>
      <c r="C35" s="436">
        <f>+C8+C19+C24+C25+C29+C33+C34</f>
        <v>0</v>
      </c>
      <c r="D35" s="595">
        <f>+D8+D19+D24+D25+D29+D33+D34</f>
        <v>0</v>
      </c>
      <c r="E35" s="574">
        <f>+E8+E19+E24+E25+E29+E33+E34</f>
        <v>0</v>
      </c>
    </row>
    <row r="36" spans="1:5" s="557" customFormat="1" ht="12" customHeight="1" thickBot="1">
      <c r="A36" s="569" t="s">
        <v>15</v>
      </c>
      <c r="B36" s="376" t="s">
        <v>584</v>
      </c>
      <c r="C36" s="436">
        <f>+C37+C38+C39</f>
        <v>0</v>
      </c>
      <c r="D36" s="595">
        <f>+D37+D38+D39</f>
        <v>0</v>
      </c>
      <c r="E36" s="574">
        <f>+E37+E38+E39</f>
        <v>0</v>
      </c>
    </row>
    <row r="37" spans="1:5" s="557" customFormat="1" ht="15" customHeight="1">
      <c r="A37" s="581" t="s">
        <v>585</v>
      </c>
      <c r="B37" s="582" t="s">
        <v>168</v>
      </c>
      <c r="C37" s="101"/>
      <c r="D37" s="588"/>
      <c r="E37" s="561"/>
    </row>
    <row r="38" spans="1:5" s="557" customFormat="1" ht="15" customHeight="1">
      <c r="A38" s="581" t="s">
        <v>586</v>
      </c>
      <c r="B38" s="583" t="s">
        <v>3</v>
      </c>
      <c r="C38" s="437"/>
      <c r="D38" s="600"/>
      <c r="E38" s="560"/>
    </row>
    <row r="39" spans="1:5" ht="23.25" thickBot="1">
      <c r="A39" s="580" t="s">
        <v>587</v>
      </c>
      <c r="B39" s="566" t="s">
        <v>588</v>
      </c>
      <c r="C39" s="564"/>
      <c r="D39" s="601"/>
      <c r="E39" s="559"/>
    </row>
    <row r="40" spans="1:5" s="556" customFormat="1" ht="16.5" customHeight="1" thickBot="1">
      <c r="A40" s="569" t="s">
        <v>16</v>
      </c>
      <c r="B40" s="570" t="s">
        <v>589</v>
      </c>
      <c r="C40" s="107">
        <f>+C35+C36</f>
        <v>0</v>
      </c>
      <c r="D40" s="602">
        <f>+D35+D36</f>
        <v>0</v>
      </c>
      <c r="E40" s="575">
        <f>+E35+E36</f>
        <v>0</v>
      </c>
    </row>
    <row r="41" spans="1:5" s="331" customFormat="1" ht="12" customHeight="1">
      <c r="A41" s="513"/>
      <c r="B41" s="514"/>
      <c r="C41" s="528"/>
      <c r="D41" s="528"/>
      <c r="E41" s="528"/>
    </row>
    <row r="42" spans="1:5" ht="12" customHeight="1" thickBot="1">
      <c r="A42" s="515"/>
      <c r="B42" s="516"/>
      <c r="C42" s="529"/>
      <c r="D42" s="529"/>
      <c r="E42" s="529"/>
    </row>
    <row r="43" spans="1:5" ht="12" customHeight="1" thickBot="1">
      <c r="A43" s="800" t="s">
        <v>45</v>
      </c>
      <c r="B43" s="801"/>
      <c r="C43" s="801"/>
      <c r="D43" s="801"/>
      <c r="E43" s="802"/>
    </row>
    <row r="44" spans="1:5" ht="12" customHeight="1" thickBot="1">
      <c r="A44" s="567" t="s">
        <v>7</v>
      </c>
      <c r="B44" s="376" t="s">
        <v>590</v>
      </c>
      <c r="C44" s="436">
        <f>SUM(C45:C49)</f>
        <v>0</v>
      </c>
      <c r="D44" s="436">
        <f>SUM(D45:D49)</f>
        <v>0</v>
      </c>
      <c r="E44" s="574">
        <f>SUM(E45:E49)</f>
        <v>0</v>
      </c>
    </row>
    <row r="45" spans="1:5" ht="12" customHeight="1">
      <c r="A45" s="580" t="s">
        <v>72</v>
      </c>
      <c r="B45" s="357" t="s">
        <v>37</v>
      </c>
      <c r="C45" s="101"/>
      <c r="D45" s="101"/>
      <c r="E45" s="561"/>
    </row>
    <row r="46" spans="1:5" ht="12" customHeight="1">
      <c r="A46" s="580" t="s">
        <v>73</v>
      </c>
      <c r="B46" s="356" t="s">
        <v>134</v>
      </c>
      <c r="C46" s="430"/>
      <c r="D46" s="430"/>
      <c r="E46" s="585"/>
    </row>
    <row r="47" spans="1:5" ht="12" customHeight="1">
      <c r="A47" s="580" t="s">
        <v>74</v>
      </c>
      <c r="B47" s="356" t="s">
        <v>101</v>
      </c>
      <c r="C47" s="430"/>
      <c r="D47" s="430"/>
      <c r="E47" s="585"/>
    </row>
    <row r="48" spans="1:5" s="331" customFormat="1" ht="12" customHeight="1">
      <c r="A48" s="580" t="s">
        <v>75</v>
      </c>
      <c r="B48" s="356" t="s">
        <v>135</v>
      </c>
      <c r="C48" s="430"/>
      <c r="D48" s="430"/>
      <c r="E48" s="585"/>
    </row>
    <row r="49" spans="1:5" ht="12" customHeight="1" thickBot="1">
      <c r="A49" s="580" t="s">
        <v>108</v>
      </c>
      <c r="B49" s="356" t="s">
        <v>136</v>
      </c>
      <c r="C49" s="430"/>
      <c r="D49" s="430"/>
      <c r="E49" s="585"/>
    </row>
    <row r="50" spans="1:5" ht="12" customHeight="1" thickBot="1">
      <c r="A50" s="567" t="s">
        <v>8</v>
      </c>
      <c r="B50" s="376" t="s">
        <v>591</v>
      </c>
      <c r="C50" s="436">
        <f>SUM(C51:C53)</f>
        <v>0</v>
      </c>
      <c r="D50" s="436">
        <f>SUM(D51:D53)</f>
        <v>0</v>
      </c>
      <c r="E50" s="574">
        <f>SUM(E51:E53)</f>
        <v>0</v>
      </c>
    </row>
    <row r="51" spans="1:5" ht="12" customHeight="1">
      <c r="A51" s="580" t="s">
        <v>78</v>
      </c>
      <c r="B51" s="357" t="s">
        <v>158</v>
      </c>
      <c r="C51" s="101"/>
      <c r="D51" s="101"/>
      <c r="E51" s="561"/>
    </row>
    <row r="52" spans="1:5" ht="12" customHeight="1">
      <c r="A52" s="580" t="s">
        <v>79</v>
      </c>
      <c r="B52" s="356" t="s">
        <v>138</v>
      </c>
      <c r="C52" s="430"/>
      <c r="D52" s="430"/>
      <c r="E52" s="585"/>
    </row>
    <row r="53" spans="1:5" ht="15" customHeight="1">
      <c r="A53" s="580" t="s">
        <v>80</v>
      </c>
      <c r="B53" s="356" t="s">
        <v>46</v>
      </c>
      <c r="C53" s="430"/>
      <c r="D53" s="430"/>
      <c r="E53" s="585"/>
    </row>
    <row r="54" spans="1:5" ht="23.25" thickBot="1">
      <c r="A54" s="580" t="s">
        <v>81</v>
      </c>
      <c r="B54" s="356" t="s">
        <v>702</v>
      </c>
      <c r="C54" s="430"/>
      <c r="D54" s="430"/>
      <c r="E54" s="585"/>
    </row>
    <row r="55" spans="1:5" ht="15" customHeight="1" thickBot="1">
      <c r="A55" s="567" t="s">
        <v>9</v>
      </c>
      <c r="B55" s="571" t="s">
        <v>592</v>
      </c>
      <c r="C55" s="107">
        <f>+C44+C50</f>
        <v>0</v>
      </c>
      <c r="D55" s="107">
        <f>+D44+D50</f>
        <v>0</v>
      </c>
      <c r="E55" s="575">
        <f>+E44+E50</f>
        <v>0</v>
      </c>
    </row>
    <row r="56" spans="3:5" ht="13.5" thickBot="1">
      <c r="C56" s="576"/>
      <c r="D56" s="576"/>
      <c r="E56" s="576"/>
    </row>
    <row r="57" spans="1:5" ht="13.5" thickBot="1">
      <c r="A57" s="517" t="s">
        <v>690</v>
      </c>
      <c r="B57" s="518"/>
      <c r="C57" s="111"/>
      <c r="D57" s="111"/>
      <c r="E57" s="565"/>
    </row>
    <row r="58" spans="1:5" ht="13.5" thickBot="1">
      <c r="A58" s="517" t="s">
        <v>150</v>
      </c>
      <c r="B58" s="518"/>
      <c r="C58" s="111"/>
      <c r="D58" s="111"/>
      <c r="E58" s="565"/>
    </row>
  </sheetData>
  <sheetProtection/>
  <mergeCells count="4">
    <mergeCell ref="B2:D2"/>
    <mergeCell ref="A43:E43"/>
    <mergeCell ref="A7:E7"/>
    <mergeCell ref="B3:D3"/>
  </mergeCells>
  <printOptions horizontalCentered="1"/>
  <pageMargins left="0.57" right="0.23" top="0.984251968503937" bottom="0.984251968503937" header="0.5118110236220472" footer="0.5118110236220472"/>
  <pageSetup horizontalDpi="600" verticalDpi="600" orientation="portrait" paperSize="9" r:id="rId1"/>
  <rowBreaks count="1" manualBreakCount="1">
    <brk id="41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50"/>
  </sheetPr>
  <dimension ref="A1:G36"/>
  <sheetViews>
    <sheetView view="pageBreakPreview" zoomScaleSheetLayoutView="100" zoomScalePageLayoutView="0" workbookViewId="0" topLeftCell="A1">
      <selection activeCell="G7" sqref="G7"/>
    </sheetView>
  </sheetViews>
  <sheetFormatPr defaultColWidth="9.00390625" defaultRowHeight="12.75"/>
  <cols>
    <col min="1" max="1" width="7.00390625" style="329" customWidth="1"/>
    <col min="2" max="2" width="32.00390625" style="30" customWidth="1"/>
    <col min="3" max="3" width="12.50390625" style="30" customWidth="1"/>
    <col min="4" max="6" width="11.875" style="30" customWidth="1"/>
    <col min="7" max="7" width="12.875" style="30" customWidth="1"/>
    <col min="8" max="16384" width="9.375" style="30" customWidth="1"/>
  </cols>
  <sheetData>
    <row r="1" ht="14.25" thickBot="1">
      <c r="G1" s="37" t="s">
        <v>52</v>
      </c>
    </row>
    <row r="2" spans="1:7" ht="17.25" customHeight="1" thickBot="1">
      <c r="A2" s="825" t="s">
        <v>5</v>
      </c>
      <c r="B2" s="823" t="s">
        <v>314</v>
      </c>
      <c r="C2" s="823" t="s">
        <v>703</v>
      </c>
      <c r="D2" s="823" t="s">
        <v>746</v>
      </c>
      <c r="E2" s="821" t="s">
        <v>704</v>
      </c>
      <c r="F2" s="821"/>
      <c r="G2" s="822"/>
    </row>
    <row r="3" spans="1:7" s="330" customFormat="1" ht="57.75" customHeight="1" thickBot="1">
      <c r="A3" s="826"/>
      <c r="B3" s="824"/>
      <c r="C3" s="824"/>
      <c r="D3" s="824"/>
      <c r="E3" s="28" t="s">
        <v>705</v>
      </c>
      <c r="F3" s="28" t="s">
        <v>706</v>
      </c>
      <c r="G3" s="664" t="s">
        <v>707</v>
      </c>
    </row>
    <row r="4" spans="1:7" s="331" customFormat="1" ht="15" customHeight="1" thickBot="1">
      <c r="A4" s="505" t="s">
        <v>431</v>
      </c>
      <c r="B4" s="506" t="s">
        <v>432</v>
      </c>
      <c r="C4" s="506" t="s">
        <v>433</v>
      </c>
      <c r="D4" s="506" t="s">
        <v>434</v>
      </c>
      <c r="E4" s="506" t="s">
        <v>747</v>
      </c>
      <c r="F4" s="506" t="s">
        <v>512</v>
      </c>
      <c r="G4" s="589" t="s">
        <v>513</v>
      </c>
    </row>
    <row r="5" spans="1:7" ht="15" customHeight="1">
      <c r="A5" s="332" t="s">
        <v>7</v>
      </c>
      <c r="B5" s="333" t="s">
        <v>829</v>
      </c>
      <c r="C5" s="334"/>
      <c r="D5" s="334"/>
      <c r="E5" s="335">
        <f aca="true" t="shared" si="0" ref="E5:E29">C5+D5</f>
        <v>0</v>
      </c>
      <c r="F5" s="334"/>
      <c r="G5" s="336"/>
    </row>
    <row r="6" spans="1:7" ht="15" customHeight="1">
      <c r="A6" s="337" t="s">
        <v>8</v>
      </c>
      <c r="B6" s="338" t="s">
        <v>850</v>
      </c>
      <c r="C6" s="2">
        <v>0</v>
      </c>
      <c r="D6" s="2"/>
      <c r="E6" s="335">
        <f t="shared" si="0"/>
        <v>0</v>
      </c>
      <c r="F6" s="2"/>
      <c r="G6" s="172"/>
    </row>
    <row r="7" spans="1:7" ht="15" customHeight="1">
      <c r="A7" s="337" t="s">
        <v>9</v>
      </c>
      <c r="B7" s="338" t="s">
        <v>851</v>
      </c>
      <c r="C7" s="2">
        <v>74392</v>
      </c>
      <c r="D7" s="2">
        <v>-3348</v>
      </c>
      <c r="E7" s="335">
        <v>71044</v>
      </c>
      <c r="F7" s="2">
        <v>71044</v>
      </c>
      <c r="G7" s="172"/>
    </row>
    <row r="8" spans="1:7" ht="15" customHeight="1">
      <c r="A8" s="337" t="s">
        <v>10</v>
      </c>
      <c r="B8" s="338"/>
      <c r="C8" s="2"/>
      <c r="D8" s="2"/>
      <c r="E8" s="335">
        <f t="shared" si="0"/>
        <v>0</v>
      </c>
      <c r="F8" s="2"/>
      <c r="G8" s="172"/>
    </row>
    <row r="9" spans="1:7" ht="15" customHeight="1">
      <c r="A9" s="337" t="s">
        <v>11</v>
      </c>
      <c r="B9" s="338"/>
      <c r="C9" s="2"/>
      <c r="D9" s="2"/>
      <c r="E9" s="335">
        <f t="shared" si="0"/>
        <v>0</v>
      </c>
      <c r="F9" s="2"/>
      <c r="G9" s="172"/>
    </row>
    <row r="10" spans="1:7" ht="15" customHeight="1">
      <c r="A10" s="337" t="s">
        <v>12</v>
      </c>
      <c r="B10" s="338"/>
      <c r="C10" s="2"/>
      <c r="D10" s="2"/>
      <c r="E10" s="335">
        <f t="shared" si="0"/>
        <v>0</v>
      </c>
      <c r="F10" s="2"/>
      <c r="G10" s="172"/>
    </row>
    <row r="11" spans="1:7" ht="15" customHeight="1">
      <c r="A11" s="337" t="s">
        <v>13</v>
      </c>
      <c r="B11" s="338"/>
      <c r="C11" s="2"/>
      <c r="D11" s="2"/>
      <c r="E11" s="335">
        <f t="shared" si="0"/>
        <v>0</v>
      </c>
      <c r="F11" s="2"/>
      <c r="G11" s="172"/>
    </row>
    <row r="12" spans="1:7" ht="15" customHeight="1">
      <c r="A12" s="337" t="s">
        <v>14</v>
      </c>
      <c r="B12" s="338"/>
      <c r="C12" s="2"/>
      <c r="D12" s="2"/>
      <c r="E12" s="335">
        <f t="shared" si="0"/>
        <v>0</v>
      </c>
      <c r="F12" s="2"/>
      <c r="G12" s="172"/>
    </row>
    <row r="13" spans="1:7" ht="15" customHeight="1">
      <c r="A13" s="337" t="s">
        <v>15</v>
      </c>
      <c r="B13" s="338"/>
      <c r="C13" s="2"/>
      <c r="D13" s="2"/>
      <c r="E13" s="335">
        <f t="shared" si="0"/>
        <v>0</v>
      </c>
      <c r="F13" s="2"/>
      <c r="G13" s="172"/>
    </row>
    <row r="14" spans="1:7" ht="15" customHeight="1">
      <c r="A14" s="337" t="s">
        <v>16</v>
      </c>
      <c r="B14" s="338"/>
      <c r="C14" s="2"/>
      <c r="D14" s="2"/>
      <c r="E14" s="335">
        <f t="shared" si="0"/>
        <v>0</v>
      </c>
      <c r="F14" s="2"/>
      <c r="G14" s="172"/>
    </row>
    <row r="15" spans="1:7" ht="15" customHeight="1">
      <c r="A15" s="337" t="s">
        <v>17</v>
      </c>
      <c r="B15" s="338"/>
      <c r="C15" s="2"/>
      <c r="D15" s="2"/>
      <c r="E15" s="335">
        <f t="shared" si="0"/>
        <v>0</v>
      </c>
      <c r="F15" s="2"/>
      <c r="G15" s="172"/>
    </row>
    <row r="16" spans="1:7" ht="15" customHeight="1">
      <c r="A16" s="337" t="s">
        <v>18</v>
      </c>
      <c r="B16" s="338"/>
      <c r="C16" s="2"/>
      <c r="D16" s="2"/>
      <c r="E16" s="335">
        <f t="shared" si="0"/>
        <v>0</v>
      </c>
      <c r="F16" s="2"/>
      <c r="G16" s="172"/>
    </row>
    <row r="17" spans="1:7" ht="15" customHeight="1">
      <c r="A17" s="337" t="s">
        <v>19</v>
      </c>
      <c r="B17" s="338"/>
      <c r="C17" s="2"/>
      <c r="D17" s="2"/>
      <c r="E17" s="335">
        <f t="shared" si="0"/>
        <v>0</v>
      </c>
      <c r="F17" s="2"/>
      <c r="G17" s="172"/>
    </row>
    <row r="18" spans="1:7" ht="15" customHeight="1">
      <c r="A18" s="337" t="s">
        <v>20</v>
      </c>
      <c r="B18" s="338"/>
      <c r="C18" s="2"/>
      <c r="D18" s="2"/>
      <c r="E18" s="335">
        <f t="shared" si="0"/>
        <v>0</v>
      </c>
      <c r="F18" s="2"/>
      <c r="G18" s="172"/>
    </row>
    <row r="19" spans="1:7" ht="15" customHeight="1">
      <c r="A19" s="337" t="s">
        <v>21</v>
      </c>
      <c r="B19" s="338"/>
      <c r="C19" s="2"/>
      <c r="D19" s="2"/>
      <c r="E19" s="335">
        <f t="shared" si="0"/>
        <v>0</v>
      </c>
      <c r="F19" s="2"/>
      <c r="G19" s="172"/>
    </row>
    <row r="20" spans="1:7" ht="15" customHeight="1">
      <c r="A20" s="337" t="s">
        <v>22</v>
      </c>
      <c r="B20" s="338"/>
      <c r="C20" s="2"/>
      <c r="D20" s="2"/>
      <c r="E20" s="335">
        <f t="shared" si="0"/>
        <v>0</v>
      </c>
      <c r="F20" s="2"/>
      <c r="G20" s="172"/>
    </row>
    <row r="21" spans="1:7" ht="15" customHeight="1">
      <c r="A21" s="337" t="s">
        <v>23</v>
      </c>
      <c r="B21" s="338"/>
      <c r="C21" s="2"/>
      <c r="D21" s="2"/>
      <c r="E21" s="335">
        <f t="shared" si="0"/>
        <v>0</v>
      </c>
      <c r="F21" s="2"/>
      <c r="G21" s="172"/>
    </row>
    <row r="22" spans="1:7" ht="15" customHeight="1">
      <c r="A22" s="337" t="s">
        <v>24</v>
      </c>
      <c r="B22" s="338"/>
      <c r="C22" s="2"/>
      <c r="D22" s="2"/>
      <c r="E22" s="335">
        <f t="shared" si="0"/>
        <v>0</v>
      </c>
      <c r="F22" s="2"/>
      <c r="G22" s="172"/>
    </row>
    <row r="23" spans="1:7" ht="15" customHeight="1">
      <c r="A23" s="337" t="s">
        <v>25</v>
      </c>
      <c r="B23" s="338"/>
      <c r="C23" s="2"/>
      <c r="D23" s="2"/>
      <c r="E23" s="335">
        <f t="shared" si="0"/>
        <v>0</v>
      </c>
      <c r="F23" s="2"/>
      <c r="G23" s="172"/>
    </row>
    <row r="24" spans="1:7" ht="15" customHeight="1">
      <c r="A24" s="337" t="s">
        <v>26</v>
      </c>
      <c r="B24" s="338"/>
      <c r="C24" s="2"/>
      <c r="D24" s="2"/>
      <c r="E24" s="335">
        <f t="shared" si="0"/>
        <v>0</v>
      </c>
      <c r="F24" s="2"/>
      <c r="G24" s="172"/>
    </row>
    <row r="25" spans="1:7" ht="15" customHeight="1">
      <c r="A25" s="337" t="s">
        <v>27</v>
      </c>
      <c r="B25" s="338"/>
      <c r="C25" s="2"/>
      <c r="D25" s="2"/>
      <c r="E25" s="335">
        <f t="shared" si="0"/>
        <v>0</v>
      </c>
      <c r="F25" s="2"/>
      <c r="G25" s="172"/>
    </row>
    <row r="26" spans="1:7" ht="15" customHeight="1">
      <c r="A26" s="337" t="s">
        <v>28</v>
      </c>
      <c r="B26" s="338"/>
      <c r="C26" s="2"/>
      <c r="D26" s="2"/>
      <c r="E26" s="335">
        <f t="shared" si="0"/>
        <v>0</v>
      </c>
      <c r="F26" s="2"/>
      <c r="G26" s="172"/>
    </row>
    <row r="27" spans="1:7" ht="15" customHeight="1">
      <c r="A27" s="337" t="s">
        <v>29</v>
      </c>
      <c r="B27" s="338"/>
      <c r="C27" s="2"/>
      <c r="D27" s="2"/>
      <c r="E27" s="335">
        <f t="shared" si="0"/>
        <v>0</v>
      </c>
      <c r="F27" s="2"/>
      <c r="G27" s="172"/>
    </row>
    <row r="28" spans="1:7" ht="15" customHeight="1">
      <c r="A28" s="337" t="s">
        <v>30</v>
      </c>
      <c r="B28" s="338"/>
      <c r="C28" s="2"/>
      <c r="D28" s="2"/>
      <c r="E28" s="335">
        <f t="shared" si="0"/>
        <v>0</v>
      </c>
      <c r="F28" s="2"/>
      <c r="G28" s="172"/>
    </row>
    <row r="29" spans="1:7" ht="15" customHeight="1">
      <c r="A29" s="337" t="s">
        <v>31</v>
      </c>
      <c r="B29" s="338"/>
      <c r="C29" s="2"/>
      <c r="D29" s="2"/>
      <c r="E29" s="335">
        <f t="shared" si="0"/>
        <v>0</v>
      </c>
      <c r="F29" s="2"/>
      <c r="G29" s="172"/>
    </row>
    <row r="30" spans="1:7" ht="15" customHeight="1">
      <c r="A30" s="337" t="s">
        <v>32</v>
      </c>
      <c r="B30" s="338"/>
      <c r="C30" s="2"/>
      <c r="D30" s="2"/>
      <c r="E30" s="335"/>
      <c r="F30" s="2"/>
      <c r="G30" s="172"/>
    </row>
    <row r="31" spans="1:7" ht="15" customHeight="1">
      <c r="A31" s="337" t="s">
        <v>33</v>
      </c>
      <c r="B31" s="338"/>
      <c r="C31" s="2"/>
      <c r="D31" s="2"/>
      <c r="E31" s="335">
        <f>C31+D31</f>
        <v>0</v>
      </c>
      <c r="F31" s="2"/>
      <c r="G31" s="172"/>
    </row>
    <row r="32" spans="1:7" ht="15" customHeight="1">
      <c r="A32" s="337" t="s">
        <v>34</v>
      </c>
      <c r="B32" s="338"/>
      <c r="C32" s="2"/>
      <c r="D32" s="2"/>
      <c r="E32" s="335">
        <f>C32+D32</f>
        <v>0</v>
      </c>
      <c r="F32" s="2"/>
      <c r="G32" s="172"/>
    </row>
    <row r="33" spans="1:7" ht="15" customHeight="1">
      <c r="A33" s="337" t="s">
        <v>35</v>
      </c>
      <c r="B33" s="338"/>
      <c r="C33" s="2"/>
      <c r="D33" s="2"/>
      <c r="E33" s="335">
        <f>C33+D33</f>
        <v>0</v>
      </c>
      <c r="F33" s="2"/>
      <c r="G33" s="172"/>
    </row>
    <row r="34" spans="1:7" ht="15" customHeight="1">
      <c r="A34" s="337" t="s">
        <v>92</v>
      </c>
      <c r="B34" s="338"/>
      <c r="C34" s="2"/>
      <c r="D34" s="2"/>
      <c r="E34" s="335">
        <f>C34+D34</f>
        <v>0</v>
      </c>
      <c r="F34" s="2"/>
      <c r="G34" s="172"/>
    </row>
    <row r="35" spans="1:7" ht="15" customHeight="1" thickBot="1">
      <c r="A35" s="337" t="s">
        <v>190</v>
      </c>
      <c r="B35" s="339"/>
      <c r="C35" s="3"/>
      <c r="D35" s="3"/>
      <c r="E35" s="335">
        <f>C35+D35</f>
        <v>0</v>
      </c>
      <c r="F35" s="3"/>
      <c r="G35" s="340"/>
    </row>
    <row r="36" spans="1:7" ht="15" customHeight="1" thickBot="1">
      <c r="A36" s="819" t="s">
        <v>40</v>
      </c>
      <c r="B36" s="820"/>
      <c r="C36" s="12">
        <f>SUM(C5:C35)</f>
        <v>74392</v>
      </c>
      <c r="D36" s="12">
        <f>SUM(D5:D35)</f>
        <v>-3348</v>
      </c>
      <c r="E36" s="12">
        <f>SUM(E5:E35)</f>
        <v>71044</v>
      </c>
      <c r="F36" s="12">
        <f>SUM(F5:F35)</f>
        <v>71044</v>
      </c>
      <c r="G36" s="13">
        <f>SUM(G5:G35)</f>
        <v>0</v>
      </c>
    </row>
  </sheetData>
  <sheetProtection/>
  <mergeCells count="6">
    <mergeCell ref="A36:B36"/>
    <mergeCell ref="E2:G2"/>
    <mergeCell ref="D2:D3"/>
    <mergeCell ref="C2:C3"/>
    <mergeCell ref="B2:B3"/>
    <mergeCell ref="A2:A3"/>
  </mergeCells>
  <printOptions horizontalCentered="1"/>
  <pageMargins left="0.7874015748031497" right="0.38" top="1.5748031496062993" bottom="0.984251968503937" header="0.5" footer="0.5"/>
  <pageSetup horizontalDpi="600" verticalDpi="600" orientation="portrait" paperSize="9" r:id="rId1"/>
  <headerFooter alignWithMargins="0">
    <oddHeader>&amp;C&amp;"Times New Roman CE,Félkövér"&amp;12
KÖLTSÉGVETÉSI SZERVEK PÉNZMARADVÁNYÁNAK ALAKULÁSA&amp;R&amp;"Times New Roman CE,Félkövér dőlt"&amp;12 9. melléklet a ……/2015. (……) önkormányzati rendelethez&amp;"Times New Roman CE,Dőlt"
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50"/>
  </sheetPr>
  <dimension ref="A1:I145"/>
  <sheetViews>
    <sheetView view="pageBreakPreview" zoomScaleNormal="120" zoomScaleSheetLayoutView="100" workbookViewId="0" topLeftCell="A116">
      <selection activeCell="E142" sqref="E142"/>
    </sheetView>
  </sheetViews>
  <sheetFormatPr defaultColWidth="9.00390625" defaultRowHeight="12.75"/>
  <cols>
    <col min="1" max="1" width="5.125" style="397" customWidth="1"/>
    <col min="2" max="2" width="50.125" style="397" customWidth="1"/>
    <col min="3" max="3" width="17.375" style="397" customWidth="1"/>
    <col min="4" max="5" width="17.375" style="398" customWidth="1"/>
    <col min="6" max="6" width="0" style="665" hidden="1" customWidth="1"/>
    <col min="7" max="16384" width="9.375" style="408" customWidth="1"/>
  </cols>
  <sheetData>
    <row r="1" spans="1:5" ht="15.75" customHeight="1">
      <c r="A1" s="757" t="s">
        <v>4</v>
      </c>
      <c r="B1" s="757"/>
      <c r="C1" s="757"/>
      <c r="D1" s="757"/>
      <c r="E1" s="757"/>
    </row>
    <row r="2" spans="1:5" ht="15.75" customHeight="1" thickBot="1">
      <c r="A2" s="43" t="s">
        <v>112</v>
      </c>
      <c r="B2" s="43"/>
      <c r="C2" s="43"/>
      <c r="D2" s="395"/>
      <c r="E2" s="395" t="s">
        <v>159</v>
      </c>
    </row>
    <row r="3" spans="1:5" ht="15.75" customHeight="1">
      <c r="A3" s="763" t="s">
        <v>60</v>
      </c>
      <c r="B3" s="760" t="s">
        <v>6</v>
      </c>
      <c r="C3" s="827" t="str">
        <f>+CONCATENATE(LEFT(ÖSSZEFÜGGÉSEK!A4,4)-1,". évi tény")</f>
        <v>2013. évi tény</v>
      </c>
      <c r="D3" s="758" t="s">
        <v>854</v>
      </c>
      <c r="E3" s="759"/>
    </row>
    <row r="4" spans="1:5" ht="37.5" customHeight="1" thickBot="1">
      <c r="A4" s="764"/>
      <c r="B4" s="761"/>
      <c r="C4" s="828"/>
      <c r="D4" s="45" t="s">
        <v>186</v>
      </c>
      <c r="E4" s="46" t="s">
        <v>187</v>
      </c>
    </row>
    <row r="5" spans="1:6" s="409" customFormat="1" ht="12" customHeight="1" thickBot="1">
      <c r="A5" s="373" t="s">
        <v>431</v>
      </c>
      <c r="B5" s="374" t="s">
        <v>432</v>
      </c>
      <c r="C5" s="374" t="s">
        <v>433</v>
      </c>
      <c r="D5" s="374" t="s">
        <v>435</v>
      </c>
      <c r="E5" s="375" t="s">
        <v>512</v>
      </c>
      <c r="F5" s="666"/>
    </row>
    <row r="6" spans="1:6" s="410" customFormat="1" ht="12" customHeight="1" thickBot="1">
      <c r="A6" s="368" t="s">
        <v>7</v>
      </c>
      <c r="B6" s="603" t="s">
        <v>315</v>
      </c>
      <c r="C6" s="383">
        <f>+C7+C8+C9+C10+C11+C12</f>
        <v>102349</v>
      </c>
      <c r="D6" s="400">
        <v>105378</v>
      </c>
      <c r="E6" s="400">
        <v>105378</v>
      </c>
      <c r="F6" s="667" t="s">
        <v>748</v>
      </c>
    </row>
    <row r="7" spans="1:6" s="410" customFormat="1" ht="12" customHeight="1">
      <c r="A7" s="363" t="s">
        <v>72</v>
      </c>
      <c r="B7" s="604" t="s">
        <v>316</v>
      </c>
      <c r="C7" s="522">
        <v>44249</v>
      </c>
      <c r="D7" s="402">
        <v>44380</v>
      </c>
      <c r="E7" s="402">
        <v>44380</v>
      </c>
      <c r="F7" s="667" t="s">
        <v>749</v>
      </c>
    </row>
    <row r="8" spans="1:6" s="410" customFormat="1" ht="12" customHeight="1">
      <c r="A8" s="362" t="s">
        <v>73</v>
      </c>
      <c r="B8" s="605" t="s">
        <v>317</v>
      </c>
      <c r="C8" s="521">
        <v>39522</v>
      </c>
      <c r="D8" s="401">
        <v>39522</v>
      </c>
      <c r="E8" s="401">
        <v>39522</v>
      </c>
      <c r="F8" s="667" t="s">
        <v>750</v>
      </c>
    </row>
    <row r="9" spans="1:6" s="410" customFormat="1" ht="12" customHeight="1">
      <c r="A9" s="362" t="s">
        <v>74</v>
      </c>
      <c r="B9" s="605" t="s">
        <v>318</v>
      </c>
      <c r="C9" s="521">
        <v>15501</v>
      </c>
      <c r="D9" s="401">
        <v>16518</v>
      </c>
      <c r="E9" s="401">
        <v>16518</v>
      </c>
      <c r="F9" s="667" t="s">
        <v>751</v>
      </c>
    </row>
    <row r="10" spans="1:6" s="410" customFormat="1" ht="12" customHeight="1">
      <c r="A10" s="362" t="s">
        <v>75</v>
      </c>
      <c r="B10" s="605" t="s">
        <v>319</v>
      </c>
      <c r="C10" s="521">
        <v>2842</v>
      </c>
      <c r="D10" s="401">
        <v>2842</v>
      </c>
      <c r="E10" s="401">
        <v>2842</v>
      </c>
      <c r="F10" s="667" t="s">
        <v>752</v>
      </c>
    </row>
    <row r="11" spans="1:6" s="410" customFormat="1" ht="12" customHeight="1">
      <c r="A11" s="362" t="s">
        <v>108</v>
      </c>
      <c r="B11" s="605" t="s">
        <v>320</v>
      </c>
      <c r="C11" s="521"/>
      <c r="D11" s="401">
        <v>1727</v>
      </c>
      <c r="E11" s="401">
        <v>1727</v>
      </c>
      <c r="F11" s="667" t="s">
        <v>753</v>
      </c>
    </row>
    <row r="12" spans="1:6" s="410" customFormat="1" ht="12" customHeight="1" thickBot="1">
      <c r="A12" s="364" t="s">
        <v>76</v>
      </c>
      <c r="B12" s="606" t="s">
        <v>321</v>
      </c>
      <c r="C12" s="384">
        <v>235</v>
      </c>
      <c r="D12" s="401">
        <v>389</v>
      </c>
      <c r="E12" s="403">
        <v>389</v>
      </c>
      <c r="F12" s="667" t="s">
        <v>754</v>
      </c>
    </row>
    <row r="13" spans="1:6" s="410" customFormat="1" ht="12" customHeight="1" thickBot="1">
      <c r="A13" s="368" t="s">
        <v>8</v>
      </c>
      <c r="B13" s="607" t="s">
        <v>322</v>
      </c>
      <c r="C13" s="383">
        <f>+C14+C15+C16+C17+C18</f>
        <v>5147</v>
      </c>
      <c r="D13" s="400">
        <v>6446</v>
      </c>
      <c r="E13" s="383">
        <v>139</v>
      </c>
      <c r="F13" s="667" t="s">
        <v>755</v>
      </c>
    </row>
    <row r="14" spans="1:6" s="410" customFormat="1" ht="12" customHeight="1">
      <c r="A14" s="363" t="s">
        <v>78</v>
      </c>
      <c r="B14" s="604" t="s">
        <v>323</v>
      </c>
      <c r="C14" s="385"/>
      <c r="D14" s="402"/>
      <c r="E14" s="385"/>
      <c r="F14" s="667" t="s">
        <v>756</v>
      </c>
    </row>
    <row r="15" spans="1:6" s="410" customFormat="1" ht="12" customHeight="1">
      <c r="A15" s="362" t="s">
        <v>79</v>
      </c>
      <c r="B15" s="605" t="s">
        <v>324</v>
      </c>
      <c r="C15" s="384"/>
      <c r="D15" s="401"/>
      <c r="E15" s="384"/>
      <c r="F15" s="667" t="s">
        <v>757</v>
      </c>
    </row>
    <row r="16" spans="1:6" s="410" customFormat="1" ht="12" customHeight="1">
      <c r="A16" s="362" t="s">
        <v>80</v>
      </c>
      <c r="B16" s="605" t="s">
        <v>325</v>
      </c>
      <c r="C16" s="384"/>
      <c r="D16" s="401"/>
      <c r="E16" s="384"/>
      <c r="F16" s="667" t="s">
        <v>758</v>
      </c>
    </row>
    <row r="17" spans="1:6" s="410" customFormat="1" ht="12" customHeight="1">
      <c r="A17" s="362" t="s">
        <v>81</v>
      </c>
      <c r="B17" s="605" t="s">
        <v>326</v>
      </c>
      <c r="C17" s="384"/>
      <c r="D17" s="401"/>
      <c r="E17" s="384"/>
      <c r="F17" s="667" t="s">
        <v>759</v>
      </c>
    </row>
    <row r="18" spans="1:6" s="410" customFormat="1" ht="12" customHeight="1">
      <c r="A18" s="362" t="s">
        <v>82</v>
      </c>
      <c r="B18" s="605" t="s">
        <v>327</v>
      </c>
      <c r="C18" s="384">
        <v>5147</v>
      </c>
      <c r="D18" s="401">
        <v>6446</v>
      </c>
      <c r="E18" s="384">
        <v>139</v>
      </c>
      <c r="F18" s="667" t="s">
        <v>760</v>
      </c>
    </row>
    <row r="19" spans="1:6" s="410" customFormat="1" ht="12" customHeight="1" thickBot="1">
      <c r="A19" s="364" t="s">
        <v>89</v>
      </c>
      <c r="B19" s="606" t="s">
        <v>328</v>
      </c>
      <c r="C19" s="386"/>
      <c r="D19" s="403"/>
      <c r="E19" s="386"/>
      <c r="F19" s="667" t="s">
        <v>761</v>
      </c>
    </row>
    <row r="20" spans="1:6" s="410" customFormat="1" ht="12" customHeight="1" thickBot="1">
      <c r="A20" s="368" t="s">
        <v>9</v>
      </c>
      <c r="B20" s="603" t="s">
        <v>329</v>
      </c>
      <c r="C20" s="383">
        <f>+C21+C22+C23+C24+C25</f>
        <v>4753</v>
      </c>
      <c r="D20" s="400">
        <v>4753</v>
      </c>
      <c r="E20" s="400">
        <v>5766</v>
      </c>
      <c r="F20" s="667" t="s">
        <v>762</v>
      </c>
    </row>
    <row r="21" spans="1:6" s="410" customFormat="1" ht="12" customHeight="1">
      <c r="A21" s="363" t="s">
        <v>61</v>
      </c>
      <c r="B21" s="604" t="s">
        <v>330</v>
      </c>
      <c r="C21" s="385"/>
      <c r="D21" s="402"/>
      <c r="E21" s="402"/>
      <c r="F21" s="667" t="s">
        <v>763</v>
      </c>
    </row>
    <row r="22" spans="1:6" s="410" customFormat="1" ht="12" customHeight="1">
      <c r="A22" s="362" t="s">
        <v>62</v>
      </c>
      <c r="B22" s="605" t="s">
        <v>331</v>
      </c>
      <c r="C22" s="384"/>
      <c r="D22" s="401"/>
      <c r="E22" s="401"/>
      <c r="F22" s="667" t="s">
        <v>764</v>
      </c>
    </row>
    <row r="23" spans="1:6" s="410" customFormat="1" ht="12" customHeight="1">
      <c r="A23" s="362" t="s">
        <v>63</v>
      </c>
      <c r="B23" s="605" t="s">
        <v>332</v>
      </c>
      <c r="C23" s="384"/>
      <c r="D23" s="401"/>
      <c r="E23" s="401">
        <v>1013</v>
      </c>
      <c r="F23" s="667" t="s">
        <v>765</v>
      </c>
    </row>
    <row r="24" spans="1:6" s="410" customFormat="1" ht="12" customHeight="1">
      <c r="A24" s="362" t="s">
        <v>64</v>
      </c>
      <c r="B24" s="605" t="s">
        <v>333</v>
      </c>
      <c r="C24" s="384"/>
      <c r="D24" s="401"/>
      <c r="E24" s="401"/>
      <c r="F24" s="667" t="s">
        <v>766</v>
      </c>
    </row>
    <row r="25" spans="1:6" s="410" customFormat="1" ht="12" customHeight="1">
      <c r="A25" s="362" t="s">
        <v>122</v>
      </c>
      <c r="B25" s="605" t="s">
        <v>334</v>
      </c>
      <c r="C25" s="384">
        <v>4753</v>
      </c>
      <c r="D25" s="401">
        <v>4753</v>
      </c>
      <c r="E25" s="401">
        <v>4753</v>
      </c>
      <c r="F25" s="667" t="s">
        <v>767</v>
      </c>
    </row>
    <row r="26" spans="1:6" s="410" customFormat="1" ht="12" customHeight="1" thickBot="1">
      <c r="A26" s="364" t="s">
        <v>123</v>
      </c>
      <c r="B26" s="606" t="s">
        <v>335</v>
      </c>
      <c r="C26" s="386"/>
      <c r="D26" s="403"/>
      <c r="E26" s="386"/>
      <c r="F26" s="667" t="s">
        <v>768</v>
      </c>
    </row>
    <row r="27" spans="1:6" s="410" customFormat="1" ht="12" customHeight="1" thickBot="1">
      <c r="A27" s="368" t="s">
        <v>124</v>
      </c>
      <c r="B27" s="603" t="s">
        <v>336</v>
      </c>
      <c r="C27" s="418">
        <f>+C28+C31+C32+C33</f>
        <v>63800</v>
      </c>
      <c r="D27" s="406">
        <v>104467</v>
      </c>
      <c r="E27" s="418">
        <v>106061</v>
      </c>
      <c r="F27" s="667" t="s">
        <v>769</v>
      </c>
    </row>
    <row r="28" spans="1:6" s="410" customFormat="1" ht="12" customHeight="1">
      <c r="A28" s="363" t="s">
        <v>337</v>
      </c>
      <c r="B28" s="604" t="s">
        <v>338</v>
      </c>
      <c r="C28" s="419">
        <f>+C29+C30</f>
        <v>55000</v>
      </c>
      <c r="D28" s="420">
        <v>95667</v>
      </c>
      <c r="E28" s="419">
        <v>95867</v>
      </c>
      <c r="F28" s="667" t="s">
        <v>770</v>
      </c>
    </row>
    <row r="29" spans="1:6" s="410" customFormat="1" ht="12" customHeight="1">
      <c r="A29" s="362" t="s">
        <v>339</v>
      </c>
      <c r="B29" s="605" t="s">
        <v>340</v>
      </c>
      <c r="C29" s="384">
        <v>6000</v>
      </c>
      <c r="D29" s="401">
        <v>6667</v>
      </c>
      <c r="E29" s="384">
        <v>6667</v>
      </c>
      <c r="F29" s="667" t="s">
        <v>771</v>
      </c>
    </row>
    <row r="30" spans="1:6" s="410" customFormat="1" ht="12" customHeight="1">
      <c r="A30" s="362" t="s">
        <v>341</v>
      </c>
      <c r="B30" s="605" t="s">
        <v>342</v>
      </c>
      <c r="C30" s="384">
        <v>49000</v>
      </c>
      <c r="D30" s="401">
        <v>89000</v>
      </c>
      <c r="E30" s="384">
        <v>89197</v>
      </c>
      <c r="F30" s="667" t="s">
        <v>772</v>
      </c>
    </row>
    <row r="31" spans="1:6" s="410" customFormat="1" ht="12" customHeight="1">
      <c r="A31" s="362" t="s">
        <v>343</v>
      </c>
      <c r="B31" s="605" t="s">
        <v>344</v>
      </c>
      <c r="C31" s="384">
        <v>8800</v>
      </c>
      <c r="D31" s="401">
        <v>8800</v>
      </c>
      <c r="E31" s="384">
        <v>8453</v>
      </c>
      <c r="F31" s="667" t="s">
        <v>773</v>
      </c>
    </row>
    <row r="32" spans="1:6" s="410" customFormat="1" ht="12" customHeight="1">
      <c r="A32" s="362" t="s">
        <v>345</v>
      </c>
      <c r="B32" s="605" t="s">
        <v>346</v>
      </c>
      <c r="C32" s="384"/>
      <c r="D32" s="401"/>
      <c r="E32" s="384">
        <v>821</v>
      </c>
      <c r="F32" s="667" t="s">
        <v>774</v>
      </c>
    </row>
    <row r="33" spans="1:6" s="410" customFormat="1" ht="12" customHeight="1" thickBot="1">
      <c r="A33" s="364" t="s">
        <v>347</v>
      </c>
      <c r="B33" s="606" t="s">
        <v>348</v>
      </c>
      <c r="C33" s="386"/>
      <c r="D33" s="403">
        <v>738</v>
      </c>
      <c r="E33" s="386">
        <v>923</v>
      </c>
      <c r="F33" s="667" t="s">
        <v>775</v>
      </c>
    </row>
    <row r="34" spans="1:6" s="410" customFormat="1" ht="12" customHeight="1" thickBot="1">
      <c r="A34" s="368" t="s">
        <v>11</v>
      </c>
      <c r="B34" s="603" t="s">
        <v>349</v>
      </c>
      <c r="C34" s="383">
        <v>17127</v>
      </c>
      <c r="D34" s="400">
        <v>17141</v>
      </c>
      <c r="E34" s="383">
        <v>18841</v>
      </c>
      <c r="F34" s="667" t="s">
        <v>776</v>
      </c>
    </row>
    <row r="35" spans="1:6" s="410" customFormat="1" ht="12" customHeight="1">
      <c r="A35" s="363" t="s">
        <v>65</v>
      </c>
      <c r="B35" s="604" t="s">
        <v>350</v>
      </c>
      <c r="C35" s="385"/>
      <c r="D35" s="402"/>
      <c r="E35" s="385"/>
      <c r="F35" s="667" t="s">
        <v>777</v>
      </c>
    </row>
    <row r="36" spans="1:6" s="410" customFormat="1" ht="12" customHeight="1">
      <c r="A36" s="362" t="s">
        <v>66</v>
      </c>
      <c r="B36" s="605" t="s">
        <v>351</v>
      </c>
      <c r="C36" s="384"/>
      <c r="D36" s="401">
        <v>14</v>
      </c>
      <c r="E36" s="384">
        <v>408</v>
      </c>
      <c r="F36" s="667" t="s">
        <v>778</v>
      </c>
    </row>
    <row r="37" spans="1:6" s="410" customFormat="1" ht="12" customHeight="1">
      <c r="A37" s="362" t="s">
        <v>67</v>
      </c>
      <c r="B37" s="605" t="s">
        <v>352</v>
      </c>
      <c r="C37" s="384"/>
      <c r="D37" s="401"/>
      <c r="E37" s="384"/>
      <c r="F37" s="667" t="s">
        <v>779</v>
      </c>
    </row>
    <row r="38" spans="1:6" s="410" customFormat="1" ht="12" customHeight="1">
      <c r="A38" s="362" t="s">
        <v>126</v>
      </c>
      <c r="B38" s="605" t="s">
        <v>353</v>
      </c>
      <c r="C38" s="384">
        <v>4203</v>
      </c>
      <c r="D38" s="401">
        <v>4707</v>
      </c>
      <c r="E38" s="384">
        <v>4707</v>
      </c>
      <c r="F38" s="667" t="s">
        <v>780</v>
      </c>
    </row>
    <row r="39" spans="1:6" s="410" customFormat="1" ht="12" customHeight="1">
      <c r="A39" s="362" t="s">
        <v>127</v>
      </c>
      <c r="B39" s="605" t="s">
        <v>354</v>
      </c>
      <c r="C39" s="384">
        <v>8801</v>
      </c>
      <c r="D39" s="401">
        <v>8585</v>
      </c>
      <c r="E39" s="384">
        <v>8582</v>
      </c>
      <c r="F39" s="667" t="s">
        <v>781</v>
      </c>
    </row>
    <row r="40" spans="1:6" s="410" customFormat="1" ht="12" customHeight="1">
      <c r="A40" s="362" t="s">
        <v>128</v>
      </c>
      <c r="B40" s="605" t="s">
        <v>355</v>
      </c>
      <c r="C40" s="384">
        <v>2480</v>
      </c>
      <c r="D40" s="401">
        <v>3835</v>
      </c>
      <c r="E40" s="384">
        <v>3835</v>
      </c>
      <c r="F40" s="667" t="s">
        <v>782</v>
      </c>
    </row>
    <row r="41" spans="1:6" s="410" customFormat="1" ht="12" customHeight="1">
      <c r="A41" s="362" t="s">
        <v>129</v>
      </c>
      <c r="B41" s="605" t="s">
        <v>356</v>
      </c>
      <c r="C41" s="384"/>
      <c r="D41" s="401"/>
      <c r="E41" s="384">
        <v>1161</v>
      </c>
      <c r="F41" s="667" t="s">
        <v>783</v>
      </c>
    </row>
    <row r="42" spans="1:6" s="410" customFormat="1" ht="12" customHeight="1">
      <c r="A42" s="362" t="s">
        <v>130</v>
      </c>
      <c r="B42" s="605" t="s">
        <v>357</v>
      </c>
      <c r="C42" s="384"/>
      <c r="D42" s="401"/>
      <c r="E42" s="384">
        <v>17</v>
      </c>
      <c r="F42" s="667" t="s">
        <v>784</v>
      </c>
    </row>
    <row r="43" spans="1:6" s="410" customFormat="1" ht="12" customHeight="1">
      <c r="A43" s="362" t="s">
        <v>358</v>
      </c>
      <c r="B43" s="605" t="s">
        <v>359</v>
      </c>
      <c r="C43" s="387"/>
      <c r="D43" s="404"/>
      <c r="E43" s="387"/>
      <c r="F43" s="667" t="s">
        <v>785</v>
      </c>
    </row>
    <row r="44" spans="1:6" s="410" customFormat="1" ht="12" customHeight="1" thickBot="1">
      <c r="A44" s="364" t="s">
        <v>360</v>
      </c>
      <c r="B44" s="606" t="s">
        <v>361</v>
      </c>
      <c r="C44" s="388"/>
      <c r="D44" s="405"/>
      <c r="E44" s="388">
        <v>131</v>
      </c>
      <c r="F44" s="667" t="s">
        <v>786</v>
      </c>
    </row>
    <row r="45" spans="1:6" s="410" customFormat="1" ht="12" customHeight="1" thickBot="1">
      <c r="A45" s="368" t="s">
        <v>12</v>
      </c>
      <c r="B45" s="603" t="s">
        <v>362</v>
      </c>
      <c r="C45" s="383">
        <f>SUM(C46:C50)</f>
        <v>0</v>
      </c>
      <c r="D45" s="400">
        <v>4899</v>
      </c>
      <c r="E45" s="383">
        <v>4899</v>
      </c>
      <c r="F45" s="667" t="s">
        <v>787</v>
      </c>
    </row>
    <row r="46" spans="1:6" s="410" customFormat="1" ht="12" customHeight="1">
      <c r="A46" s="363" t="s">
        <v>68</v>
      </c>
      <c r="B46" s="604" t="s">
        <v>363</v>
      </c>
      <c r="C46" s="389"/>
      <c r="D46" s="422"/>
      <c r="E46" s="389"/>
      <c r="F46" s="667" t="s">
        <v>788</v>
      </c>
    </row>
    <row r="47" spans="1:6" s="410" customFormat="1" ht="12" customHeight="1">
      <c r="A47" s="362" t="s">
        <v>69</v>
      </c>
      <c r="B47" s="605" t="s">
        <v>364</v>
      </c>
      <c r="C47" s="387"/>
      <c r="D47" s="404">
        <v>4882</v>
      </c>
      <c r="E47" s="387">
        <v>4882</v>
      </c>
      <c r="F47" s="667" t="s">
        <v>789</v>
      </c>
    </row>
    <row r="48" spans="1:6" s="410" customFormat="1" ht="12" customHeight="1">
      <c r="A48" s="362" t="s">
        <v>365</v>
      </c>
      <c r="B48" s="605" t="s">
        <v>366</v>
      </c>
      <c r="C48" s="387"/>
      <c r="D48" s="404">
        <v>17</v>
      </c>
      <c r="E48" s="387">
        <v>17</v>
      </c>
      <c r="F48" s="667" t="s">
        <v>790</v>
      </c>
    </row>
    <row r="49" spans="1:6" s="410" customFormat="1" ht="12" customHeight="1">
      <c r="A49" s="362" t="s">
        <v>367</v>
      </c>
      <c r="B49" s="605" t="s">
        <v>368</v>
      </c>
      <c r="C49" s="387"/>
      <c r="D49" s="404"/>
      <c r="E49" s="387"/>
      <c r="F49" s="667" t="s">
        <v>791</v>
      </c>
    </row>
    <row r="50" spans="1:6" s="410" customFormat="1" ht="12" customHeight="1" thickBot="1">
      <c r="A50" s="364" t="s">
        <v>369</v>
      </c>
      <c r="B50" s="606" t="s">
        <v>370</v>
      </c>
      <c r="C50" s="388"/>
      <c r="D50" s="405"/>
      <c r="E50" s="388"/>
      <c r="F50" s="667" t="s">
        <v>792</v>
      </c>
    </row>
    <row r="51" spans="1:6" s="410" customFormat="1" ht="13.5" thickBot="1">
      <c r="A51" s="368" t="s">
        <v>131</v>
      </c>
      <c r="B51" s="603" t="s">
        <v>371</v>
      </c>
      <c r="C51" s="383">
        <v>758</v>
      </c>
      <c r="D51" s="400">
        <v>874</v>
      </c>
      <c r="E51" s="383">
        <v>642</v>
      </c>
      <c r="F51" s="667" t="s">
        <v>793</v>
      </c>
    </row>
    <row r="52" spans="1:6" s="410" customFormat="1" ht="22.5">
      <c r="A52" s="363" t="s">
        <v>70</v>
      </c>
      <c r="B52" s="604" t="s">
        <v>372</v>
      </c>
      <c r="C52" s="385"/>
      <c r="D52" s="402"/>
      <c r="E52" s="385"/>
      <c r="F52" s="667" t="s">
        <v>794</v>
      </c>
    </row>
    <row r="53" spans="1:6" s="410" customFormat="1" ht="14.25" customHeight="1">
      <c r="A53" s="362" t="s">
        <v>71</v>
      </c>
      <c r="B53" s="605" t="s">
        <v>593</v>
      </c>
      <c r="C53" s="384"/>
      <c r="D53" s="401"/>
      <c r="E53" s="384"/>
      <c r="F53" s="667" t="s">
        <v>795</v>
      </c>
    </row>
    <row r="54" spans="1:6" s="410" customFormat="1" ht="22.5">
      <c r="A54" s="362" t="s">
        <v>374</v>
      </c>
      <c r="B54" s="605" t="s">
        <v>375</v>
      </c>
      <c r="C54" s="384">
        <v>758</v>
      </c>
      <c r="D54" s="401">
        <v>874</v>
      </c>
      <c r="E54" s="384">
        <v>642</v>
      </c>
      <c r="F54" s="667" t="s">
        <v>796</v>
      </c>
    </row>
    <row r="55" spans="1:6" s="410" customFormat="1" ht="23.25" thickBot="1">
      <c r="A55" s="364" t="s">
        <v>376</v>
      </c>
      <c r="B55" s="606" t="s">
        <v>377</v>
      </c>
      <c r="C55" s="386"/>
      <c r="D55" s="403"/>
      <c r="E55" s="386"/>
      <c r="F55" s="667" t="s">
        <v>797</v>
      </c>
    </row>
    <row r="56" spans="1:6" s="410" customFormat="1" ht="13.5" thickBot="1">
      <c r="A56" s="368" t="s">
        <v>14</v>
      </c>
      <c r="B56" s="607" t="s">
        <v>378</v>
      </c>
      <c r="C56" s="383">
        <f>SUM(C57:C59)</f>
        <v>0</v>
      </c>
      <c r="D56" s="400">
        <v>1149</v>
      </c>
      <c r="E56" s="383">
        <v>1149</v>
      </c>
      <c r="F56" s="667" t="s">
        <v>798</v>
      </c>
    </row>
    <row r="57" spans="1:6" s="410" customFormat="1" ht="22.5">
      <c r="A57" s="362" t="s">
        <v>132</v>
      </c>
      <c r="B57" s="604" t="s">
        <v>379</v>
      </c>
      <c r="C57" s="387"/>
      <c r="D57" s="404"/>
      <c r="E57" s="387"/>
      <c r="F57" s="667" t="s">
        <v>799</v>
      </c>
    </row>
    <row r="58" spans="1:6" s="410" customFormat="1" ht="12.75" customHeight="1">
      <c r="A58" s="362" t="s">
        <v>133</v>
      </c>
      <c r="B58" s="605" t="s">
        <v>594</v>
      </c>
      <c r="C58" s="387"/>
      <c r="D58" s="404"/>
      <c r="E58" s="387"/>
      <c r="F58" s="667" t="s">
        <v>800</v>
      </c>
    </row>
    <row r="59" spans="1:6" s="410" customFormat="1" ht="22.5">
      <c r="A59" s="362" t="s">
        <v>160</v>
      </c>
      <c r="B59" s="605" t="s">
        <v>381</v>
      </c>
      <c r="C59" s="387"/>
      <c r="D59" s="404">
        <v>1149</v>
      </c>
      <c r="E59" s="387">
        <v>1149</v>
      </c>
      <c r="F59" s="667" t="s">
        <v>801</v>
      </c>
    </row>
    <row r="60" spans="1:6" s="410" customFormat="1" ht="23.25" thickBot="1">
      <c r="A60" s="362" t="s">
        <v>382</v>
      </c>
      <c r="B60" s="606" t="s">
        <v>383</v>
      </c>
      <c r="C60" s="387"/>
      <c r="D60" s="404"/>
      <c r="E60" s="387"/>
      <c r="F60" s="667" t="s">
        <v>802</v>
      </c>
    </row>
    <row r="61" spans="1:6" s="410" customFormat="1" ht="13.5" thickBot="1">
      <c r="A61" s="368" t="s">
        <v>15</v>
      </c>
      <c r="B61" s="603" t="s">
        <v>384</v>
      </c>
      <c r="C61" s="418">
        <v>192291</v>
      </c>
      <c r="D61" s="406">
        <v>245107</v>
      </c>
      <c r="E61" s="418">
        <v>242875</v>
      </c>
      <c r="F61" s="667" t="s">
        <v>803</v>
      </c>
    </row>
    <row r="62" spans="1:6" s="410" customFormat="1" ht="21.75" thickBot="1">
      <c r="A62" s="423" t="s">
        <v>385</v>
      </c>
      <c r="B62" s="607" t="s">
        <v>710</v>
      </c>
      <c r="C62" s="383">
        <f>SUM(C63:C65)</f>
        <v>0</v>
      </c>
      <c r="D62" s="400"/>
      <c r="E62" s="383"/>
      <c r="F62" s="667" t="s">
        <v>804</v>
      </c>
    </row>
    <row r="63" spans="1:6" s="410" customFormat="1" ht="22.5">
      <c r="A63" s="362" t="s">
        <v>387</v>
      </c>
      <c r="B63" s="604" t="s">
        <v>388</v>
      </c>
      <c r="C63" s="387"/>
      <c r="D63" s="404"/>
      <c r="E63" s="387"/>
      <c r="F63" s="667" t="s">
        <v>805</v>
      </c>
    </row>
    <row r="64" spans="1:6" s="410" customFormat="1" ht="22.5">
      <c r="A64" s="362" t="s">
        <v>389</v>
      </c>
      <c r="B64" s="605" t="s">
        <v>390</v>
      </c>
      <c r="C64" s="387"/>
      <c r="D64" s="404"/>
      <c r="E64" s="387"/>
      <c r="F64" s="667" t="s">
        <v>806</v>
      </c>
    </row>
    <row r="65" spans="1:6" s="410" customFormat="1" ht="23.25" thickBot="1">
      <c r="A65" s="362" t="s">
        <v>391</v>
      </c>
      <c r="B65" s="348" t="s">
        <v>436</v>
      </c>
      <c r="C65" s="387"/>
      <c r="D65" s="404"/>
      <c r="E65" s="387"/>
      <c r="F65" s="667" t="s">
        <v>807</v>
      </c>
    </row>
    <row r="66" spans="1:6" s="410" customFormat="1" ht="13.5" thickBot="1">
      <c r="A66" s="423" t="s">
        <v>393</v>
      </c>
      <c r="B66" s="607" t="s">
        <v>394</v>
      </c>
      <c r="C66" s="383">
        <f>SUM(C67:C70)</f>
        <v>0</v>
      </c>
      <c r="D66" s="400"/>
      <c r="E66" s="383"/>
      <c r="F66" s="667" t="s">
        <v>808</v>
      </c>
    </row>
    <row r="67" spans="1:6" s="410" customFormat="1" ht="22.5">
      <c r="A67" s="362" t="s">
        <v>109</v>
      </c>
      <c r="B67" s="604" t="s">
        <v>395</v>
      </c>
      <c r="C67" s="387"/>
      <c r="D67" s="404"/>
      <c r="E67" s="387"/>
      <c r="F67" s="667" t="s">
        <v>809</v>
      </c>
    </row>
    <row r="68" spans="1:6" s="410" customFormat="1" ht="22.5">
      <c r="A68" s="362" t="s">
        <v>110</v>
      </c>
      <c r="B68" s="605" t="s">
        <v>396</v>
      </c>
      <c r="C68" s="387"/>
      <c r="D68" s="404"/>
      <c r="E68" s="387"/>
      <c r="F68" s="667" t="s">
        <v>810</v>
      </c>
    </row>
    <row r="69" spans="1:6" s="410" customFormat="1" ht="12" customHeight="1">
      <c r="A69" s="362" t="s">
        <v>397</v>
      </c>
      <c r="B69" s="605" t="s">
        <v>398</v>
      </c>
      <c r="C69" s="387"/>
      <c r="D69" s="404"/>
      <c r="E69" s="387"/>
      <c r="F69" s="667" t="s">
        <v>811</v>
      </c>
    </row>
    <row r="70" spans="1:6" s="410" customFormat="1" ht="12" customHeight="1" thickBot="1">
      <c r="A70" s="362" t="s">
        <v>399</v>
      </c>
      <c r="B70" s="606" t="s">
        <v>400</v>
      </c>
      <c r="C70" s="387"/>
      <c r="D70" s="683"/>
      <c r="E70" s="387"/>
      <c r="F70" s="667" t="s">
        <v>812</v>
      </c>
    </row>
    <row r="71" spans="1:6" s="410" customFormat="1" ht="12" customHeight="1" thickBot="1">
      <c r="A71" s="423" t="s">
        <v>401</v>
      </c>
      <c r="B71" s="607" t="s">
        <v>402</v>
      </c>
      <c r="C71" s="383">
        <v>26430</v>
      </c>
      <c r="D71" s="400">
        <v>26430</v>
      </c>
      <c r="E71" s="383">
        <v>26430</v>
      </c>
      <c r="F71" s="667" t="s">
        <v>813</v>
      </c>
    </row>
    <row r="72" spans="1:6" s="410" customFormat="1" ht="12" customHeight="1">
      <c r="A72" s="362" t="s">
        <v>403</v>
      </c>
      <c r="B72" s="604" t="s">
        <v>404</v>
      </c>
      <c r="C72" s="387">
        <v>26430</v>
      </c>
      <c r="D72" s="404">
        <v>26430</v>
      </c>
      <c r="E72" s="387">
        <v>26430</v>
      </c>
      <c r="F72" s="667" t="s">
        <v>814</v>
      </c>
    </row>
    <row r="73" spans="1:6" s="410" customFormat="1" ht="12" customHeight="1" thickBot="1">
      <c r="A73" s="362" t="s">
        <v>405</v>
      </c>
      <c r="B73" s="606" t="s">
        <v>406</v>
      </c>
      <c r="C73" s="387"/>
      <c r="D73" s="404"/>
      <c r="E73" s="387"/>
      <c r="F73" s="667" t="s">
        <v>815</v>
      </c>
    </row>
    <row r="74" spans="1:6" s="410" customFormat="1" ht="12" customHeight="1" thickBot="1">
      <c r="A74" s="423" t="s">
        <v>407</v>
      </c>
      <c r="B74" s="607" t="s">
        <v>408</v>
      </c>
      <c r="C74" s="383">
        <f>SUM(C75:C77)</f>
        <v>0</v>
      </c>
      <c r="D74" s="400"/>
      <c r="E74" s="383">
        <v>3348</v>
      </c>
      <c r="F74" s="667" t="s">
        <v>816</v>
      </c>
    </row>
    <row r="75" spans="1:6" s="410" customFormat="1" ht="12" customHeight="1">
      <c r="A75" s="362" t="s">
        <v>409</v>
      </c>
      <c r="B75" s="604" t="s">
        <v>410</v>
      </c>
      <c r="C75" s="387"/>
      <c r="D75" s="404"/>
      <c r="E75" s="387">
        <v>3348</v>
      </c>
      <c r="F75" s="667" t="s">
        <v>817</v>
      </c>
    </row>
    <row r="76" spans="1:6" s="410" customFormat="1" ht="12" customHeight="1">
      <c r="A76" s="362" t="s">
        <v>411</v>
      </c>
      <c r="B76" s="605" t="s">
        <v>412</v>
      </c>
      <c r="C76" s="387"/>
      <c r="D76" s="404"/>
      <c r="E76" s="387"/>
      <c r="F76" s="667" t="s">
        <v>818</v>
      </c>
    </row>
    <row r="77" spans="1:6" s="410" customFormat="1" ht="12" customHeight="1" thickBot="1">
      <c r="A77" s="362" t="s">
        <v>413</v>
      </c>
      <c r="B77" s="606" t="s">
        <v>414</v>
      </c>
      <c r="C77" s="387"/>
      <c r="D77" s="404"/>
      <c r="E77" s="387"/>
      <c r="F77" s="667" t="s">
        <v>819</v>
      </c>
    </row>
    <row r="78" spans="1:6" s="410" customFormat="1" ht="12" customHeight="1" thickBot="1">
      <c r="A78" s="423" t="s">
        <v>415</v>
      </c>
      <c r="B78" s="607" t="s">
        <v>416</v>
      </c>
      <c r="C78" s="383">
        <f>SUM(C79:C82)</f>
        <v>0</v>
      </c>
      <c r="D78" s="400">
        <f>SUM(D79:D82)</f>
        <v>0</v>
      </c>
      <c r="E78" s="383"/>
      <c r="F78" s="667" t="s">
        <v>820</v>
      </c>
    </row>
    <row r="79" spans="1:6" s="410" customFormat="1" ht="12" customHeight="1">
      <c r="A79" s="593" t="s">
        <v>417</v>
      </c>
      <c r="B79" s="604" t="s">
        <v>418</v>
      </c>
      <c r="C79" s="387"/>
      <c r="D79" s="404"/>
      <c r="E79" s="387"/>
      <c r="F79" s="667" t="s">
        <v>821</v>
      </c>
    </row>
    <row r="80" spans="1:6" s="410" customFormat="1" ht="12" customHeight="1">
      <c r="A80" s="594" t="s">
        <v>419</v>
      </c>
      <c r="B80" s="605" t="s">
        <v>420</v>
      </c>
      <c r="C80" s="387"/>
      <c r="D80" s="404"/>
      <c r="E80" s="387"/>
      <c r="F80" s="667" t="s">
        <v>822</v>
      </c>
    </row>
    <row r="81" spans="1:6" s="410" customFormat="1" ht="12" customHeight="1">
      <c r="A81" s="594" t="s">
        <v>421</v>
      </c>
      <c r="B81" s="605" t="s">
        <v>422</v>
      </c>
      <c r="C81" s="387"/>
      <c r="D81" s="404"/>
      <c r="E81" s="387"/>
      <c r="F81" s="667" t="s">
        <v>823</v>
      </c>
    </row>
    <row r="82" spans="1:6" s="410" customFormat="1" ht="12" customHeight="1" thickBot="1">
      <c r="A82" s="424" t="s">
        <v>423</v>
      </c>
      <c r="B82" s="606" t="s">
        <v>424</v>
      </c>
      <c r="C82" s="387"/>
      <c r="D82" s="404"/>
      <c r="E82" s="387"/>
      <c r="F82" s="667" t="s">
        <v>824</v>
      </c>
    </row>
    <row r="83" spans="1:6" s="410" customFormat="1" ht="12" customHeight="1" thickBot="1">
      <c r="A83" s="423" t="s">
        <v>425</v>
      </c>
      <c r="B83" s="607" t="s">
        <v>426</v>
      </c>
      <c r="C83" s="427"/>
      <c r="D83" s="426"/>
      <c r="E83" s="427"/>
      <c r="F83" s="667" t="s">
        <v>825</v>
      </c>
    </row>
    <row r="84" spans="1:6" s="410" customFormat="1" ht="13.5" customHeight="1" thickBot="1">
      <c r="A84" s="423" t="s">
        <v>427</v>
      </c>
      <c r="B84" s="346" t="s">
        <v>428</v>
      </c>
      <c r="C84" s="418">
        <f>+C62+C66+C71+C74+C78+C83</f>
        <v>26430</v>
      </c>
      <c r="D84" s="406">
        <v>26430</v>
      </c>
      <c r="E84" s="418">
        <v>29778</v>
      </c>
      <c r="F84" s="667" t="s">
        <v>826</v>
      </c>
    </row>
    <row r="85" spans="1:6" s="410" customFormat="1" ht="12" customHeight="1" thickBot="1">
      <c r="A85" s="425" t="s">
        <v>429</v>
      </c>
      <c r="B85" s="349" t="s">
        <v>430</v>
      </c>
      <c r="C85" s="418">
        <f>+C61+C84</f>
        <v>218721</v>
      </c>
      <c r="D85" s="406">
        <f>+D61+D84</f>
        <v>271537</v>
      </c>
      <c r="E85" s="418">
        <v>272643</v>
      </c>
      <c r="F85" s="667" t="s">
        <v>827</v>
      </c>
    </row>
    <row r="86" spans="1:5" ht="16.5" customHeight="1">
      <c r="A86" s="757" t="s">
        <v>36</v>
      </c>
      <c r="B86" s="757"/>
      <c r="C86" s="757"/>
      <c r="D86" s="757"/>
      <c r="E86" s="757"/>
    </row>
    <row r="87" spans="1:6" s="416" customFormat="1" ht="16.5" customHeight="1" thickBot="1">
      <c r="A87" s="44" t="s">
        <v>113</v>
      </c>
      <c r="B87" s="44"/>
      <c r="C87" s="44"/>
      <c r="D87" s="377"/>
      <c r="E87" s="377" t="s">
        <v>159</v>
      </c>
      <c r="F87" s="668"/>
    </row>
    <row r="88" spans="1:6" s="416" customFormat="1" ht="16.5" customHeight="1">
      <c r="A88" s="763" t="s">
        <v>60</v>
      </c>
      <c r="B88" s="760" t="s">
        <v>180</v>
      </c>
      <c r="C88" s="827" t="str">
        <f>+C3</f>
        <v>2013. évi tény</v>
      </c>
      <c r="D88" s="758" t="str">
        <f>+D3</f>
        <v>2015. évi</v>
      </c>
      <c r="E88" s="759"/>
      <c r="F88" s="668"/>
    </row>
    <row r="89" spans="1:5" ht="37.5" customHeight="1" thickBot="1">
      <c r="A89" s="764"/>
      <c r="B89" s="761"/>
      <c r="C89" s="828"/>
      <c r="D89" s="45" t="s">
        <v>186</v>
      </c>
      <c r="E89" s="46" t="s">
        <v>187</v>
      </c>
    </row>
    <row r="90" spans="1:6" s="409" customFormat="1" ht="12" customHeight="1" thickBot="1">
      <c r="A90" s="373" t="s">
        <v>431</v>
      </c>
      <c r="B90" s="374" t="s">
        <v>432</v>
      </c>
      <c r="C90" s="374" t="s">
        <v>433</v>
      </c>
      <c r="D90" s="374" t="s">
        <v>435</v>
      </c>
      <c r="E90" s="421" t="s">
        <v>512</v>
      </c>
      <c r="F90" s="666"/>
    </row>
    <row r="91" spans="1:6" ht="12" customHeight="1" thickBot="1">
      <c r="A91" s="370" t="s">
        <v>7</v>
      </c>
      <c r="B91" s="372" t="s">
        <v>595</v>
      </c>
      <c r="C91" s="354">
        <f>+C92+C93+C94+C95+C96</f>
        <v>197692</v>
      </c>
      <c r="D91" s="399">
        <v>185424</v>
      </c>
      <c r="E91" s="353">
        <v>169329</v>
      </c>
      <c r="F91" s="665" t="s">
        <v>748</v>
      </c>
    </row>
    <row r="92" spans="1:6" ht="12" customHeight="1">
      <c r="A92" s="365" t="s">
        <v>72</v>
      </c>
      <c r="B92" s="608" t="s">
        <v>37</v>
      </c>
      <c r="C92" s="520">
        <v>88150</v>
      </c>
      <c r="D92" s="96">
        <v>84871</v>
      </c>
      <c r="E92" s="353">
        <v>83962</v>
      </c>
      <c r="F92" s="665" t="s">
        <v>749</v>
      </c>
    </row>
    <row r="93" spans="1:6" ht="12" customHeight="1">
      <c r="A93" s="362" t="s">
        <v>73</v>
      </c>
      <c r="B93" s="609" t="s">
        <v>134</v>
      </c>
      <c r="C93" s="521">
        <v>24503</v>
      </c>
      <c r="D93" s="401">
        <v>23352</v>
      </c>
      <c r="E93" s="384">
        <v>23352</v>
      </c>
      <c r="F93" s="665" t="s">
        <v>750</v>
      </c>
    </row>
    <row r="94" spans="1:6" ht="12" customHeight="1">
      <c r="A94" s="362" t="s">
        <v>74</v>
      </c>
      <c r="B94" s="609" t="s">
        <v>101</v>
      </c>
      <c r="C94" s="523">
        <v>71496</v>
      </c>
      <c r="D94" s="403">
        <v>63017</v>
      </c>
      <c r="E94" s="386">
        <v>57307</v>
      </c>
      <c r="F94" s="665" t="s">
        <v>751</v>
      </c>
    </row>
    <row r="95" spans="1:6" ht="12" customHeight="1">
      <c r="A95" s="362" t="s">
        <v>75</v>
      </c>
      <c r="B95" s="610" t="s">
        <v>135</v>
      </c>
      <c r="C95" s="523">
        <v>5434</v>
      </c>
      <c r="D95" s="403">
        <v>5969</v>
      </c>
      <c r="E95" s="386">
        <v>3176</v>
      </c>
      <c r="F95" s="665" t="s">
        <v>752</v>
      </c>
    </row>
    <row r="96" spans="1:6" ht="12" customHeight="1">
      <c r="A96" s="362" t="s">
        <v>84</v>
      </c>
      <c r="B96" s="611" t="s">
        <v>136</v>
      </c>
      <c r="C96" s="706">
        <v>8109</v>
      </c>
      <c r="D96" s="403">
        <v>8215</v>
      </c>
      <c r="E96" s="386">
        <v>1532</v>
      </c>
      <c r="F96" s="665" t="s">
        <v>753</v>
      </c>
    </row>
    <row r="97" spans="1:6" ht="12" customHeight="1">
      <c r="A97" s="362" t="s">
        <v>76</v>
      </c>
      <c r="B97" s="609" t="s">
        <v>438</v>
      </c>
      <c r="C97" s="386"/>
      <c r="D97" s="403">
        <v>106</v>
      </c>
      <c r="E97" s="386">
        <v>106</v>
      </c>
      <c r="F97" s="665" t="s">
        <v>754</v>
      </c>
    </row>
    <row r="98" spans="1:6" ht="12" customHeight="1">
      <c r="A98" s="362" t="s">
        <v>77</v>
      </c>
      <c r="B98" s="612" t="s">
        <v>439</v>
      </c>
      <c r="C98" s="386"/>
      <c r="D98" s="403"/>
      <c r="E98" s="386"/>
      <c r="F98" s="665" t="s">
        <v>755</v>
      </c>
    </row>
    <row r="99" spans="1:6" ht="12" customHeight="1">
      <c r="A99" s="362" t="s">
        <v>85</v>
      </c>
      <c r="B99" s="609" t="s">
        <v>440</v>
      </c>
      <c r="C99" s="386"/>
      <c r="D99" s="403"/>
      <c r="E99" s="386"/>
      <c r="F99" s="665" t="s">
        <v>756</v>
      </c>
    </row>
    <row r="100" spans="1:6" ht="12" customHeight="1">
      <c r="A100" s="362" t="s">
        <v>86</v>
      </c>
      <c r="B100" s="609" t="s">
        <v>441</v>
      </c>
      <c r="C100" s="386"/>
      <c r="D100" s="403"/>
      <c r="E100" s="386"/>
      <c r="F100" s="665" t="s">
        <v>757</v>
      </c>
    </row>
    <row r="101" spans="1:6" ht="12" customHeight="1">
      <c r="A101" s="362" t="s">
        <v>87</v>
      </c>
      <c r="B101" s="612" t="s">
        <v>442</v>
      </c>
      <c r="C101" s="386"/>
      <c r="D101" s="403">
        <v>4004</v>
      </c>
      <c r="E101" s="386">
        <v>1332</v>
      </c>
      <c r="F101" s="665" t="s">
        <v>758</v>
      </c>
    </row>
    <row r="102" spans="1:6" ht="12" customHeight="1">
      <c r="A102" s="362" t="s">
        <v>88</v>
      </c>
      <c r="B102" s="612" t="s">
        <v>443</v>
      </c>
      <c r="C102" s="386"/>
      <c r="D102" s="403"/>
      <c r="E102" s="386"/>
      <c r="F102" s="665" t="s">
        <v>759</v>
      </c>
    </row>
    <row r="103" spans="1:6" ht="12" customHeight="1">
      <c r="A103" s="362" t="s">
        <v>90</v>
      </c>
      <c r="B103" s="609" t="s">
        <v>444</v>
      </c>
      <c r="C103" s="386"/>
      <c r="D103" s="403"/>
      <c r="E103" s="386"/>
      <c r="F103" s="665" t="s">
        <v>760</v>
      </c>
    </row>
    <row r="104" spans="1:6" ht="12" customHeight="1">
      <c r="A104" s="361" t="s">
        <v>137</v>
      </c>
      <c r="B104" s="613" t="s">
        <v>445</v>
      </c>
      <c r="C104" s="386"/>
      <c r="D104" s="403"/>
      <c r="E104" s="386"/>
      <c r="F104" s="665" t="s">
        <v>761</v>
      </c>
    </row>
    <row r="105" spans="1:6" ht="12" customHeight="1">
      <c r="A105" s="362" t="s">
        <v>446</v>
      </c>
      <c r="B105" s="613" t="s">
        <v>447</v>
      </c>
      <c r="C105" s="386"/>
      <c r="D105" s="403"/>
      <c r="E105" s="386"/>
      <c r="F105" s="665" t="s">
        <v>762</v>
      </c>
    </row>
    <row r="106" spans="1:6" ht="12" customHeight="1" thickBot="1">
      <c r="A106" s="366" t="s">
        <v>448</v>
      </c>
      <c r="B106" s="614" t="s">
        <v>449</v>
      </c>
      <c r="C106" s="347">
        <v>8109</v>
      </c>
      <c r="D106" s="97">
        <v>4105</v>
      </c>
      <c r="E106" s="347">
        <v>94</v>
      </c>
      <c r="F106" s="665" t="s">
        <v>763</v>
      </c>
    </row>
    <row r="107" spans="1:6" ht="12" customHeight="1" thickBot="1">
      <c r="A107" s="368" t="s">
        <v>8</v>
      </c>
      <c r="B107" s="371" t="s">
        <v>596</v>
      </c>
      <c r="C107" s="383">
        <f>+C108+C110+C112</f>
        <v>12417</v>
      </c>
      <c r="D107" s="400">
        <v>33699</v>
      </c>
      <c r="E107" s="383">
        <v>28806</v>
      </c>
      <c r="F107" s="665" t="s">
        <v>764</v>
      </c>
    </row>
    <row r="108" spans="1:6" ht="12" customHeight="1">
      <c r="A108" s="363" t="s">
        <v>78</v>
      </c>
      <c r="B108" s="609" t="s">
        <v>158</v>
      </c>
      <c r="C108" s="385">
        <v>8150</v>
      </c>
      <c r="D108" s="402">
        <v>22634</v>
      </c>
      <c r="E108" s="385">
        <v>22540</v>
      </c>
      <c r="F108" s="665" t="s">
        <v>765</v>
      </c>
    </row>
    <row r="109" spans="1:6" ht="12" customHeight="1">
      <c r="A109" s="363" t="s">
        <v>79</v>
      </c>
      <c r="B109" s="613" t="s">
        <v>451</v>
      </c>
      <c r="C109" s="385"/>
      <c r="D109" s="402"/>
      <c r="E109" s="385"/>
      <c r="F109" s="665" t="s">
        <v>766</v>
      </c>
    </row>
    <row r="110" spans="1:6" ht="22.5">
      <c r="A110" s="363" t="s">
        <v>80</v>
      </c>
      <c r="B110" s="613" t="s">
        <v>138</v>
      </c>
      <c r="C110" s="384"/>
      <c r="D110" s="401">
        <v>5785</v>
      </c>
      <c r="E110" s="384">
        <v>5253</v>
      </c>
      <c r="F110" s="665" t="s">
        <v>767</v>
      </c>
    </row>
    <row r="111" spans="1:6" ht="12" customHeight="1">
      <c r="A111" s="363" t="s">
        <v>81</v>
      </c>
      <c r="B111" s="613" t="s">
        <v>452</v>
      </c>
      <c r="C111" s="384"/>
      <c r="D111" s="684"/>
      <c r="E111" s="384"/>
      <c r="F111" s="665" t="s">
        <v>768</v>
      </c>
    </row>
    <row r="112" spans="1:6" ht="12" customHeight="1">
      <c r="A112" s="363" t="s">
        <v>82</v>
      </c>
      <c r="B112" s="606" t="s">
        <v>161</v>
      </c>
      <c r="C112" s="384">
        <v>4267</v>
      </c>
      <c r="D112" s="684">
        <v>1013</v>
      </c>
      <c r="E112" s="384">
        <v>1013</v>
      </c>
      <c r="F112" s="665" t="s">
        <v>769</v>
      </c>
    </row>
    <row r="113" spans="1:6" ht="22.5">
      <c r="A113" s="363" t="s">
        <v>89</v>
      </c>
      <c r="B113" s="605" t="s">
        <v>453</v>
      </c>
      <c r="C113" s="384"/>
      <c r="D113" s="684"/>
      <c r="E113" s="384"/>
      <c r="F113" s="665" t="s">
        <v>770</v>
      </c>
    </row>
    <row r="114" spans="1:6" ht="22.5">
      <c r="A114" s="363" t="s">
        <v>91</v>
      </c>
      <c r="B114" s="615" t="s">
        <v>454</v>
      </c>
      <c r="C114" s="384"/>
      <c r="D114" s="684"/>
      <c r="E114" s="384"/>
      <c r="F114" s="665" t="s">
        <v>771</v>
      </c>
    </row>
    <row r="115" spans="1:6" ht="12" customHeight="1">
      <c r="A115" s="363" t="s">
        <v>139</v>
      </c>
      <c r="B115" s="609" t="s">
        <v>441</v>
      </c>
      <c r="C115" s="384"/>
      <c r="D115" s="684"/>
      <c r="E115" s="384"/>
      <c r="F115" s="665" t="s">
        <v>772</v>
      </c>
    </row>
    <row r="116" spans="1:6" ht="12" customHeight="1">
      <c r="A116" s="363" t="s">
        <v>140</v>
      </c>
      <c r="B116" s="609" t="s">
        <v>455</v>
      </c>
      <c r="C116" s="384"/>
      <c r="D116" s="684">
        <v>1013</v>
      </c>
      <c r="E116" s="384">
        <v>1013</v>
      </c>
      <c r="F116" s="665" t="s">
        <v>773</v>
      </c>
    </row>
    <row r="117" spans="1:6" ht="12" customHeight="1">
      <c r="A117" s="363" t="s">
        <v>141</v>
      </c>
      <c r="B117" s="609" t="s">
        <v>456</v>
      </c>
      <c r="C117" s="384"/>
      <c r="D117" s="684"/>
      <c r="E117" s="384"/>
      <c r="F117" s="665" t="s">
        <v>774</v>
      </c>
    </row>
    <row r="118" spans="1:6" s="428" customFormat="1" ht="12" customHeight="1">
      <c r="A118" s="363" t="s">
        <v>457</v>
      </c>
      <c r="B118" s="609" t="s">
        <v>444</v>
      </c>
      <c r="C118" s="384"/>
      <c r="D118" s="684"/>
      <c r="E118" s="384"/>
      <c r="F118" s="665" t="s">
        <v>775</v>
      </c>
    </row>
    <row r="119" spans="1:6" ht="12" customHeight="1">
      <c r="A119" s="363" t="s">
        <v>458</v>
      </c>
      <c r="B119" s="609" t="s">
        <v>459</v>
      </c>
      <c r="C119" s="384"/>
      <c r="D119" s="684"/>
      <c r="E119" s="384"/>
      <c r="F119" s="665" t="s">
        <v>776</v>
      </c>
    </row>
    <row r="120" spans="1:6" ht="12" customHeight="1" thickBot="1">
      <c r="A120" s="361" t="s">
        <v>460</v>
      </c>
      <c r="B120" s="609" t="s">
        <v>461</v>
      </c>
      <c r="C120" s="386">
        <v>4267</v>
      </c>
      <c r="D120" s="685">
        <v>4267</v>
      </c>
      <c r="E120" s="386"/>
      <c r="F120" s="665" t="s">
        <v>777</v>
      </c>
    </row>
    <row r="121" spans="1:6" ht="12" customHeight="1" thickBot="1">
      <c r="A121" s="368" t="s">
        <v>9</v>
      </c>
      <c r="B121" s="587" t="s">
        <v>462</v>
      </c>
      <c r="C121" s="383">
        <f>+C122+C123</f>
        <v>5057</v>
      </c>
      <c r="D121" s="400">
        <v>48859</v>
      </c>
      <c r="E121" s="383"/>
      <c r="F121" s="665" t="s">
        <v>778</v>
      </c>
    </row>
    <row r="122" spans="1:6" ht="12" customHeight="1">
      <c r="A122" s="363" t="s">
        <v>61</v>
      </c>
      <c r="B122" s="615" t="s">
        <v>47</v>
      </c>
      <c r="C122" s="385"/>
      <c r="D122" s="402"/>
      <c r="E122" s="385"/>
      <c r="F122" s="665" t="s">
        <v>779</v>
      </c>
    </row>
    <row r="123" spans="1:6" ht="12" customHeight="1" thickBot="1">
      <c r="A123" s="364" t="s">
        <v>62</v>
      </c>
      <c r="B123" s="613" t="s">
        <v>48</v>
      </c>
      <c r="C123" s="386">
        <v>5057</v>
      </c>
      <c r="D123" s="403">
        <v>48859</v>
      </c>
      <c r="E123" s="386"/>
      <c r="F123" s="665" t="s">
        <v>780</v>
      </c>
    </row>
    <row r="124" spans="1:6" ht="12" customHeight="1" thickBot="1">
      <c r="A124" s="368" t="s">
        <v>10</v>
      </c>
      <c r="B124" s="587" t="s">
        <v>463</v>
      </c>
      <c r="C124" s="383">
        <f>+C91+C107+C121</f>
        <v>215166</v>
      </c>
      <c r="D124" s="400">
        <f>+D91+D107+D121</f>
        <v>267982</v>
      </c>
      <c r="E124" s="383">
        <v>198135</v>
      </c>
      <c r="F124" s="665" t="s">
        <v>781</v>
      </c>
    </row>
    <row r="125" spans="1:6" ht="12" customHeight="1" thickBot="1">
      <c r="A125" s="368" t="s">
        <v>11</v>
      </c>
      <c r="B125" s="587" t="s">
        <v>464</v>
      </c>
      <c r="C125" s="383">
        <f>+C126+C127+C128</f>
        <v>0</v>
      </c>
      <c r="D125" s="400"/>
      <c r="E125" s="383"/>
      <c r="F125" s="665" t="s">
        <v>782</v>
      </c>
    </row>
    <row r="126" spans="1:6" ht="12" customHeight="1">
      <c r="A126" s="363" t="s">
        <v>65</v>
      </c>
      <c r="B126" s="615" t="s">
        <v>597</v>
      </c>
      <c r="C126" s="384"/>
      <c r="D126" s="684"/>
      <c r="E126" s="384"/>
      <c r="F126" s="665" t="s">
        <v>783</v>
      </c>
    </row>
    <row r="127" spans="1:6" ht="12" customHeight="1">
      <c r="A127" s="363" t="s">
        <v>66</v>
      </c>
      <c r="B127" s="615" t="s">
        <v>598</v>
      </c>
      <c r="C127" s="384"/>
      <c r="D127" s="684"/>
      <c r="E127" s="384"/>
      <c r="F127" s="665" t="s">
        <v>784</v>
      </c>
    </row>
    <row r="128" spans="1:6" ht="12" customHeight="1" thickBot="1">
      <c r="A128" s="361" t="s">
        <v>67</v>
      </c>
      <c r="B128" s="616" t="s">
        <v>599</v>
      </c>
      <c r="C128" s="384"/>
      <c r="D128" s="684"/>
      <c r="E128" s="384"/>
      <c r="F128" s="665" t="s">
        <v>785</v>
      </c>
    </row>
    <row r="129" spans="1:6" ht="12" customHeight="1" thickBot="1">
      <c r="A129" s="368" t="s">
        <v>12</v>
      </c>
      <c r="B129" s="587" t="s">
        <v>468</v>
      </c>
      <c r="C129" s="383">
        <f>+C130+C131+C132+C133</f>
        <v>0</v>
      </c>
      <c r="D129" s="400"/>
      <c r="E129" s="383"/>
      <c r="F129" s="665" t="s">
        <v>786</v>
      </c>
    </row>
    <row r="130" spans="1:6" ht="12" customHeight="1">
      <c r="A130" s="363" t="s">
        <v>68</v>
      </c>
      <c r="B130" s="615" t="s">
        <v>600</v>
      </c>
      <c r="C130" s="384"/>
      <c r="D130" s="684"/>
      <c r="E130" s="384"/>
      <c r="F130" s="665" t="s">
        <v>787</v>
      </c>
    </row>
    <row r="131" spans="1:6" ht="12" customHeight="1">
      <c r="A131" s="363" t="s">
        <v>69</v>
      </c>
      <c r="B131" s="615" t="s">
        <v>601</v>
      </c>
      <c r="C131" s="384"/>
      <c r="D131" s="684"/>
      <c r="E131" s="384"/>
      <c r="F131" s="665" t="s">
        <v>788</v>
      </c>
    </row>
    <row r="132" spans="1:6" ht="12" customHeight="1">
      <c r="A132" s="363" t="s">
        <v>365</v>
      </c>
      <c r="B132" s="615" t="s">
        <v>602</v>
      </c>
      <c r="C132" s="384"/>
      <c r="D132" s="684"/>
      <c r="E132" s="384"/>
      <c r="F132" s="665" t="s">
        <v>789</v>
      </c>
    </row>
    <row r="133" spans="1:6" ht="12" customHeight="1" thickBot="1">
      <c r="A133" s="361" t="s">
        <v>367</v>
      </c>
      <c r="B133" s="616" t="s">
        <v>603</v>
      </c>
      <c r="C133" s="384"/>
      <c r="D133" s="684"/>
      <c r="E133" s="384"/>
      <c r="F133" s="665" t="s">
        <v>790</v>
      </c>
    </row>
    <row r="134" spans="1:6" ht="12" customHeight="1" thickBot="1">
      <c r="A134" s="368" t="s">
        <v>13</v>
      </c>
      <c r="B134" s="587" t="s">
        <v>473</v>
      </c>
      <c r="C134" s="418">
        <v>3555</v>
      </c>
      <c r="D134" s="406">
        <v>3555</v>
      </c>
      <c r="E134" s="418">
        <v>3555</v>
      </c>
      <c r="F134" s="665" t="s">
        <v>791</v>
      </c>
    </row>
    <row r="135" spans="1:6" ht="12" customHeight="1">
      <c r="A135" s="363" t="s">
        <v>70</v>
      </c>
      <c r="B135" s="615" t="s">
        <v>474</v>
      </c>
      <c r="C135" s="384"/>
      <c r="D135" s="684"/>
      <c r="E135" s="384"/>
      <c r="F135" s="665" t="s">
        <v>792</v>
      </c>
    </row>
    <row r="136" spans="1:6" ht="12" customHeight="1">
      <c r="A136" s="363" t="s">
        <v>71</v>
      </c>
      <c r="B136" s="615" t="s">
        <v>475</v>
      </c>
      <c r="C136" s="384">
        <v>3555</v>
      </c>
      <c r="D136" s="684">
        <v>3555</v>
      </c>
      <c r="E136" s="384">
        <v>3555</v>
      </c>
      <c r="F136" s="665" t="s">
        <v>793</v>
      </c>
    </row>
    <row r="137" spans="1:6" ht="12" customHeight="1">
      <c r="A137" s="363" t="s">
        <v>374</v>
      </c>
      <c r="B137" s="615" t="s">
        <v>604</v>
      </c>
      <c r="C137" s="384"/>
      <c r="D137" s="684"/>
      <c r="E137" s="384"/>
      <c r="F137" s="665" t="s">
        <v>794</v>
      </c>
    </row>
    <row r="138" spans="1:6" ht="12" customHeight="1" thickBot="1">
      <c r="A138" s="361" t="s">
        <v>376</v>
      </c>
      <c r="B138" s="616" t="s">
        <v>519</v>
      </c>
      <c r="C138" s="384"/>
      <c r="D138" s="684"/>
      <c r="E138" s="384"/>
      <c r="F138" s="665" t="s">
        <v>795</v>
      </c>
    </row>
    <row r="139" spans="1:9" ht="15" customHeight="1" thickBot="1">
      <c r="A139" s="368" t="s">
        <v>14</v>
      </c>
      <c r="B139" s="587" t="s">
        <v>570</v>
      </c>
      <c r="C139" s="352">
        <f>+C140+C141+C142+C143</f>
        <v>0</v>
      </c>
      <c r="D139" s="98">
        <f>+D140+D141+D142+D143</f>
        <v>0</v>
      </c>
      <c r="E139" s="352"/>
      <c r="F139" s="665" t="s">
        <v>796</v>
      </c>
      <c r="G139" s="417"/>
      <c r="H139" s="417"/>
      <c r="I139" s="417"/>
    </row>
    <row r="140" spans="1:6" s="410" customFormat="1" ht="12.75" customHeight="1">
      <c r="A140" s="363" t="s">
        <v>132</v>
      </c>
      <c r="B140" s="615" t="s">
        <v>479</v>
      </c>
      <c r="C140" s="384"/>
      <c r="D140" s="684"/>
      <c r="E140" s="384"/>
      <c r="F140" s="665" t="s">
        <v>797</v>
      </c>
    </row>
    <row r="141" spans="1:6" ht="13.5" customHeight="1">
      <c r="A141" s="363" t="s">
        <v>133</v>
      </c>
      <c r="B141" s="615" t="s">
        <v>480</v>
      </c>
      <c r="C141" s="384"/>
      <c r="D141" s="684"/>
      <c r="E141" s="384"/>
      <c r="F141" s="665" t="s">
        <v>798</v>
      </c>
    </row>
    <row r="142" spans="1:6" ht="13.5" customHeight="1">
      <c r="A142" s="363" t="s">
        <v>160</v>
      </c>
      <c r="B142" s="615" t="s">
        <v>481</v>
      </c>
      <c r="C142" s="384"/>
      <c r="D142" s="684"/>
      <c r="E142" s="384"/>
      <c r="F142" s="665" t="s">
        <v>799</v>
      </c>
    </row>
    <row r="143" spans="1:6" ht="13.5" customHeight="1" thickBot="1">
      <c r="A143" s="363" t="s">
        <v>382</v>
      </c>
      <c r="B143" s="615" t="s">
        <v>482</v>
      </c>
      <c r="C143" s="384"/>
      <c r="D143" s="684"/>
      <c r="E143" s="384"/>
      <c r="F143" s="665" t="s">
        <v>800</v>
      </c>
    </row>
    <row r="144" spans="1:6" ht="12.75" customHeight="1" thickBot="1">
      <c r="A144" s="368" t="s">
        <v>15</v>
      </c>
      <c r="B144" s="587" t="s">
        <v>483</v>
      </c>
      <c r="C144" s="351">
        <f>+C125+C129+C134+C139</f>
        <v>3555</v>
      </c>
      <c r="D144" s="350">
        <f>+D125+D129+D134+D139</f>
        <v>3555</v>
      </c>
      <c r="E144" s="351">
        <v>3555</v>
      </c>
      <c r="F144" s="665" t="s">
        <v>801</v>
      </c>
    </row>
    <row r="145" spans="1:6" ht="13.5" customHeight="1" thickBot="1">
      <c r="A145" s="393" t="s">
        <v>16</v>
      </c>
      <c r="B145" s="617" t="s">
        <v>484</v>
      </c>
      <c r="C145" s="351">
        <f>+C124+C144</f>
        <v>218721</v>
      </c>
      <c r="D145" s="350">
        <f>+D124+D144</f>
        <v>271537</v>
      </c>
      <c r="E145" s="351">
        <v>201690</v>
      </c>
      <c r="F145" s="665" t="s">
        <v>802</v>
      </c>
    </row>
    <row r="146" ht="13.5" customHeight="1"/>
    <row r="147" ht="13.5" customHeight="1"/>
    <row r="148" ht="7.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</sheetData>
  <sheetProtection/>
  <mergeCells count="10">
    <mergeCell ref="A1:E1"/>
    <mergeCell ref="B88:B89"/>
    <mergeCell ref="D88:E88"/>
    <mergeCell ref="A88:A89"/>
    <mergeCell ref="A86:E86"/>
    <mergeCell ref="D3:E3"/>
    <mergeCell ref="C3:C4"/>
    <mergeCell ref="B3:B4"/>
    <mergeCell ref="A3:A4"/>
    <mergeCell ref="C88:C89"/>
  </mergeCells>
  <printOptions horizontalCentered="1"/>
  <pageMargins left="0.42" right="0.22" top="1.4566929133858268" bottom="0.8661417322834646" header="0.5" footer="0.5"/>
  <pageSetup horizontalDpi="600" verticalDpi="600" orientation="portrait" paperSize="9" r:id="rId1"/>
  <headerFooter alignWithMargins="0">
    <oddHeader>&amp;C&amp;"Times New Roman CE,Félkövér"&amp;12
Rábapatona Község Önkormányzat
2014. ÉVI ZÁRSZÁMADÁSÁNAK PÉNZÜGYI MÉRLEGE&amp;10
&amp;R&amp;"Times New Roman CE,Félkövér dőlt"&amp;11 1. tájékoztató tábla a ....../2015. (......) önkormányzati rendelethez</oddHeader>
  </headerFooter>
  <rowBreaks count="2" manualBreakCount="2">
    <brk id="50" max="4" man="1"/>
    <brk id="85" min="1" max="9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50"/>
  </sheetPr>
  <dimension ref="A1:K18"/>
  <sheetViews>
    <sheetView view="pageBreakPreview" zoomScaleSheetLayoutView="100" zoomScalePageLayoutView="0" workbookViewId="0" topLeftCell="A1">
      <selection activeCell="G11" sqref="G11"/>
    </sheetView>
  </sheetViews>
  <sheetFormatPr defaultColWidth="9.00390625" defaultRowHeight="12.75"/>
  <cols>
    <col min="1" max="1" width="6.875" style="5" customWidth="1"/>
    <col min="2" max="2" width="32.375" style="4" customWidth="1"/>
    <col min="3" max="3" width="17.00390625" style="4" customWidth="1"/>
    <col min="4" max="9" width="12.875" style="4" customWidth="1"/>
    <col min="10" max="10" width="13.875" style="4" customWidth="1"/>
    <col min="11" max="11" width="4.00390625" style="4" customWidth="1"/>
    <col min="12" max="16384" width="9.375" style="4" customWidth="1"/>
  </cols>
  <sheetData>
    <row r="1" spans="1:11" ht="14.25" thickBot="1">
      <c r="A1" s="116"/>
      <c r="B1" s="117"/>
      <c r="C1" s="117"/>
      <c r="D1" s="117"/>
      <c r="E1" s="117"/>
      <c r="F1" s="117"/>
      <c r="G1" s="117"/>
      <c r="H1" s="117"/>
      <c r="I1" s="117"/>
      <c r="J1" s="118" t="s">
        <v>52</v>
      </c>
      <c r="K1" s="774" t="s">
        <v>882</v>
      </c>
    </row>
    <row r="2" spans="1:11" s="122" customFormat="1" ht="26.25" customHeight="1">
      <c r="A2" s="829" t="s">
        <v>60</v>
      </c>
      <c r="B2" s="833" t="s">
        <v>191</v>
      </c>
      <c r="C2" s="833" t="s">
        <v>192</v>
      </c>
      <c r="D2" s="833" t="s">
        <v>193</v>
      </c>
      <c r="E2" s="833" t="str">
        <f>+CONCATENATE(LEFT(ÖSSZEFÜGGÉSEK!A4,4),". évi teljesítés")</f>
        <v>2014. évi teljesítés</v>
      </c>
      <c r="F2" s="119" t="s">
        <v>194</v>
      </c>
      <c r="G2" s="120"/>
      <c r="H2" s="120"/>
      <c r="I2" s="121"/>
      <c r="J2" s="831" t="s">
        <v>195</v>
      </c>
      <c r="K2" s="774"/>
    </row>
    <row r="3" spans="1:11" s="126" customFormat="1" ht="32.25" customHeight="1" thickBot="1">
      <c r="A3" s="830"/>
      <c r="B3" s="835"/>
      <c r="C3" s="835"/>
      <c r="D3" s="834"/>
      <c r="E3" s="834"/>
      <c r="F3" s="123" t="str">
        <f>+CONCATENATE(LEFT(ÖSSZEFÜGGÉSEK!A4,4)+1,".")</f>
        <v>2015.</v>
      </c>
      <c r="G3" s="124" t="str">
        <f>+CONCATENATE(LEFT(ÖSSZEFÜGGÉSEK!A4,4)+2,".")</f>
        <v>2016.</v>
      </c>
      <c r="H3" s="124" t="str">
        <f>+CONCATENATE(LEFT(ÖSSZEFÜGGÉSEK!A4,4)+3,".")</f>
        <v>2017.</v>
      </c>
      <c r="I3" s="125" t="str">
        <f>+CONCATENATE(LEFT(ÖSSZEFÜGGÉSEK!A4,4)+3,". után")</f>
        <v>2017. után</v>
      </c>
      <c r="J3" s="832"/>
      <c r="K3" s="774"/>
    </row>
    <row r="4" spans="1:11" s="128" customFormat="1" ht="13.5" customHeight="1" thickBot="1">
      <c r="A4" s="590" t="s">
        <v>431</v>
      </c>
      <c r="B4" s="127" t="s">
        <v>605</v>
      </c>
      <c r="C4" s="591" t="s">
        <v>433</v>
      </c>
      <c r="D4" s="591" t="s">
        <v>434</v>
      </c>
      <c r="E4" s="591" t="s">
        <v>435</v>
      </c>
      <c r="F4" s="591" t="s">
        <v>512</v>
      </c>
      <c r="G4" s="591" t="s">
        <v>513</v>
      </c>
      <c r="H4" s="591" t="s">
        <v>514</v>
      </c>
      <c r="I4" s="591" t="s">
        <v>515</v>
      </c>
      <c r="J4" s="592" t="s">
        <v>711</v>
      </c>
      <c r="K4" s="774"/>
    </row>
    <row r="5" spans="1:11" ht="33.75" customHeight="1">
      <c r="A5" s="129" t="s">
        <v>7</v>
      </c>
      <c r="B5" s="130" t="s">
        <v>196</v>
      </c>
      <c r="C5" s="131"/>
      <c r="D5" s="132">
        <f aca="true" t="shared" si="0" ref="D5:I5">SUM(D6:D7)</f>
        <v>0</v>
      </c>
      <c r="E5" s="132">
        <f t="shared" si="0"/>
        <v>0</v>
      </c>
      <c r="F5" s="132">
        <f t="shared" si="0"/>
        <v>0</v>
      </c>
      <c r="G5" s="132">
        <f t="shared" si="0"/>
        <v>0</v>
      </c>
      <c r="H5" s="132">
        <f t="shared" si="0"/>
        <v>0</v>
      </c>
      <c r="I5" s="133">
        <f t="shared" si="0"/>
        <v>0</v>
      </c>
      <c r="J5" s="134">
        <f aca="true" t="shared" si="1" ref="J5:J14">SUM(F5:I5)</f>
        <v>0</v>
      </c>
      <c r="K5" s="774"/>
    </row>
    <row r="6" spans="1:11" ht="21" customHeight="1">
      <c r="A6" s="135" t="s">
        <v>8</v>
      </c>
      <c r="B6" s="136" t="s">
        <v>197</v>
      </c>
      <c r="C6" s="137"/>
      <c r="D6" s="2"/>
      <c r="E6" s="2"/>
      <c r="F6" s="2"/>
      <c r="G6" s="2"/>
      <c r="H6" s="2"/>
      <c r="I6" s="48"/>
      <c r="J6" s="138">
        <f t="shared" si="1"/>
        <v>0</v>
      </c>
      <c r="K6" s="774"/>
    </row>
    <row r="7" spans="1:11" ht="21" customHeight="1">
      <c r="A7" s="135" t="s">
        <v>9</v>
      </c>
      <c r="B7" s="136" t="s">
        <v>197</v>
      </c>
      <c r="C7" s="137"/>
      <c r="D7" s="2"/>
      <c r="E7" s="2"/>
      <c r="F7" s="2"/>
      <c r="G7" s="2"/>
      <c r="H7" s="2"/>
      <c r="I7" s="48"/>
      <c r="J7" s="138">
        <f t="shared" si="1"/>
        <v>0</v>
      </c>
      <c r="K7" s="774"/>
    </row>
    <row r="8" spans="1:11" ht="36" customHeight="1">
      <c r="A8" s="135" t="s">
        <v>10</v>
      </c>
      <c r="B8" s="139" t="s">
        <v>198</v>
      </c>
      <c r="C8" s="140"/>
      <c r="D8" s="141">
        <f aca="true" t="shared" si="2" ref="D8:I8">SUM(D9:D10)</f>
        <v>0</v>
      </c>
      <c r="E8" s="141">
        <f t="shared" si="2"/>
        <v>0</v>
      </c>
      <c r="F8" s="141">
        <f t="shared" si="2"/>
        <v>0</v>
      </c>
      <c r="G8" s="141">
        <f t="shared" si="2"/>
        <v>0</v>
      </c>
      <c r="H8" s="141">
        <f t="shared" si="2"/>
        <v>0</v>
      </c>
      <c r="I8" s="142">
        <f t="shared" si="2"/>
        <v>0</v>
      </c>
      <c r="J8" s="143">
        <f t="shared" si="1"/>
        <v>0</v>
      </c>
      <c r="K8" s="774"/>
    </row>
    <row r="9" spans="1:11" ht="21" customHeight="1">
      <c r="A9" s="135" t="s">
        <v>11</v>
      </c>
      <c r="B9" s="136" t="s">
        <v>197</v>
      </c>
      <c r="C9" s="137"/>
      <c r="D9" s="2"/>
      <c r="E9" s="2"/>
      <c r="F9" s="2"/>
      <c r="G9" s="2"/>
      <c r="H9" s="2"/>
      <c r="I9" s="48"/>
      <c r="J9" s="138">
        <f t="shared" si="1"/>
        <v>0</v>
      </c>
      <c r="K9" s="774"/>
    </row>
    <row r="10" spans="1:11" ht="18" customHeight="1">
      <c r="A10" s="135" t="s">
        <v>12</v>
      </c>
      <c r="B10" s="136" t="s">
        <v>197</v>
      </c>
      <c r="C10" s="137"/>
      <c r="D10" s="2"/>
      <c r="E10" s="2"/>
      <c r="F10" s="2"/>
      <c r="G10" s="2"/>
      <c r="H10" s="2"/>
      <c r="I10" s="48"/>
      <c r="J10" s="138">
        <f t="shared" si="1"/>
        <v>0</v>
      </c>
      <c r="K10" s="774"/>
    </row>
    <row r="11" spans="1:11" ht="21" customHeight="1">
      <c r="A11" s="135" t="s">
        <v>13</v>
      </c>
      <c r="B11" s="144" t="s">
        <v>199</v>
      </c>
      <c r="C11" s="140"/>
      <c r="D11" s="141">
        <f aca="true" t="shared" si="3" ref="D11:I11">SUM(D12:D12)</f>
        <v>0</v>
      </c>
      <c r="E11" s="141">
        <f t="shared" si="3"/>
        <v>0</v>
      </c>
      <c r="F11" s="141">
        <f t="shared" si="3"/>
        <v>0</v>
      </c>
      <c r="G11" s="141">
        <f t="shared" si="3"/>
        <v>0</v>
      </c>
      <c r="H11" s="141">
        <f t="shared" si="3"/>
        <v>0</v>
      </c>
      <c r="I11" s="142">
        <f t="shared" si="3"/>
        <v>0</v>
      </c>
      <c r="J11" s="143">
        <f t="shared" si="1"/>
        <v>0</v>
      </c>
      <c r="K11" s="774"/>
    </row>
    <row r="12" spans="1:11" ht="21" customHeight="1">
      <c r="A12" s="135" t="s">
        <v>14</v>
      </c>
      <c r="B12" s="136" t="s">
        <v>197</v>
      </c>
      <c r="C12" s="137"/>
      <c r="D12" s="2"/>
      <c r="E12" s="2"/>
      <c r="F12" s="2"/>
      <c r="G12" s="2"/>
      <c r="H12" s="2"/>
      <c r="I12" s="48"/>
      <c r="J12" s="138">
        <f t="shared" si="1"/>
        <v>0</v>
      </c>
      <c r="K12" s="774"/>
    </row>
    <row r="13" spans="1:11" ht="21" customHeight="1">
      <c r="A13" s="135" t="s">
        <v>15</v>
      </c>
      <c r="B13" s="144" t="s">
        <v>200</v>
      </c>
      <c r="C13" s="140"/>
      <c r="D13" s="141">
        <f aca="true" t="shared" si="4" ref="D13:I13">SUM(D14:D14)</f>
        <v>0</v>
      </c>
      <c r="E13" s="141">
        <f t="shared" si="4"/>
        <v>0</v>
      </c>
      <c r="F13" s="141">
        <f t="shared" si="4"/>
        <v>0</v>
      </c>
      <c r="G13" s="141">
        <f t="shared" si="4"/>
        <v>0</v>
      </c>
      <c r="H13" s="141">
        <f t="shared" si="4"/>
        <v>0</v>
      </c>
      <c r="I13" s="142">
        <f t="shared" si="4"/>
        <v>0</v>
      </c>
      <c r="J13" s="143">
        <f t="shared" si="1"/>
        <v>0</v>
      </c>
      <c r="K13" s="774"/>
    </row>
    <row r="14" spans="1:11" ht="21" customHeight="1" thickBot="1">
      <c r="A14" s="135" t="s">
        <v>16</v>
      </c>
      <c r="B14" s="136" t="s">
        <v>197</v>
      </c>
      <c r="C14" s="137"/>
      <c r="D14" s="2"/>
      <c r="E14" s="2"/>
      <c r="F14" s="2"/>
      <c r="G14" s="2"/>
      <c r="H14" s="2"/>
      <c r="I14" s="48"/>
      <c r="J14" s="138">
        <f t="shared" si="1"/>
        <v>0</v>
      </c>
      <c r="K14" s="774"/>
    </row>
    <row r="15" spans="1:11" ht="21" customHeight="1" thickBot="1">
      <c r="A15" s="145" t="s">
        <v>17</v>
      </c>
      <c r="B15" s="686" t="s">
        <v>201</v>
      </c>
      <c r="C15" s="707" t="s">
        <v>834</v>
      </c>
      <c r="D15" s="708"/>
      <c r="E15" s="709"/>
      <c r="F15" s="710"/>
      <c r="G15" s="711"/>
      <c r="H15" s="711"/>
      <c r="I15" s="712"/>
      <c r="J15" s="709"/>
      <c r="K15" s="774"/>
    </row>
    <row r="16" spans="1:11" ht="21" customHeight="1" thickBot="1">
      <c r="A16" s="145" t="s">
        <v>18</v>
      </c>
      <c r="B16" s="686"/>
      <c r="C16" s="713" t="s">
        <v>835</v>
      </c>
      <c r="D16" s="714" t="s">
        <v>852</v>
      </c>
      <c r="E16" s="715">
        <v>7221</v>
      </c>
      <c r="F16" s="716">
        <v>3667</v>
      </c>
      <c r="G16" s="717">
        <v>2446</v>
      </c>
      <c r="H16" s="717">
        <v>0</v>
      </c>
      <c r="I16" s="718"/>
      <c r="J16" s="715">
        <v>6113</v>
      </c>
      <c r="K16" s="774"/>
    </row>
    <row r="17" spans="1:11" ht="21" customHeight="1" thickBot="1">
      <c r="A17" s="145" t="s">
        <v>19</v>
      </c>
      <c r="B17" s="686"/>
      <c r="C17" s="713" t="s">
        <v>836</v>
      </c>
      <c r="D17" s="714" t="s">
        <v>853</v>
      </c>
      <c r="E17" s="715">
        <v>3362</v>
      </c>
      <c r="F17" s="716">
        <v>400</v>
      </c>
      <c r="G17" s="717">
        <v>150</v>
      </c>
      <c r="H17" s="717">
        <v>0</v>
      </c>
      <c r="I17" s="718"/>
      <c r="J17" s="715">
        <v>550</v>
      </c>
      <c r="K17" s="774"/>
    </row>
    <row r="18" spans="1:11" ht="21" customHeight="1" thickBot="1">
      <c r="A18" s="146" t="s">
        <v>20</v>
      </c>
      <c r="B18" s="147" t="s">
        <v>202</v>
      </c>
      <c r="C18" s="148"/>
      <c r="D18" s="149">
        <f aca="true" t="shared" si="5" ref="D18:J18">D5+D8+D11+D13+D15</f>
        <v>0</v>
      </c>
      <c r="E18" s="149">
        <f t="shared" si="5"/>
        <v>0</v>
      </c>
      <c r="F18" s="149">
        <f t="shared" si="5"/>
        <v>0</v>
      </c>
      <c r="G18" s="149">
        <f t="shared" si="5"/>
        <v>0</v>
      </c>
      <c r="H18" s="149">
        <f t="shared" si="5"/>
        <v>0</v>
      </c>
      <c r="I18" s="150">
        <f t="shared" si="5"/>
        <v>0</v>
      </c>
      <c r="J18" s="151">
        <f t="shared" si="5"/>
        <v>0</v>
      </c>
      <c r="K18" s="774"/>
    </row>
  </sheetData>
  <sheetProtection/>
  <mergeCells count="7">
    <mergeCell ref="A2:A3"/>
    <mergeCell ref="J2:J3"/>
    <mergeCell ref="K1:K18"/>
    <mergeCell ref="E2:E3"/>
    <mergeCell ref="D2:D3"/>
    <mergeCell ref="C2:C3"/>
    <mergeCell ref="B2:B3"/>
  </mergeCells>
  <printOptions horizontalCentered="1"/>
  <pageMargins left="0.2755905511811024" right="0.2362204724409449" top="1.3779527559055118" bottom="0.984251968503937" header="0.5118110236220472" footer="0.5118110236220472"/>
  <pageSetup horizontalDpi="600" verticalDpi="600" orientation="landscape" paperSize="9" r:id="rId1"/>
  <headerFooter alignWithMargins="0">
    <oddHeader>&amp;C&amp;"Times New Roman CE,Félkövér"&amp;12
Többéves kihatással járó döntésekből származó kötelezettségek
célok szerint, évenkénti bontásban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50"/>
  </sheetPr>
  <dimension ref="A1:I19"/>
  <sheetViews>
    <sheetView view="pageBreakPreview" zoomScale="95" zoomScaleSheetLayoutView="95" zoomScalePageLayoutView="0" workbookViewId="0" topLeftCell="A1">
      <selection activeCell="I1" sqref="I1:I19"/>
    </sheetView>
  </sheetViews>
  <sheetFormatPr defaultColWidth="9.00390625" defaultRowHeight="12.75"/>
  <cols>
    <col min="1" max="1" width="6.875" style="5" customWidth="1"/>
    <col min="2" max="2" width="50.375" style="4" customWidth="1"/>
    <col min="3" max="5" width="12.875" style="4" customWidth="1"/>
    <col min="6" max="6" width="13.875" style="4" customWidth="1"/>
    <col min="7" max="7" width="15.50390625" style="4" customWidth="1"/>
    <col min="8" max="8" width="16.875" style="4" customWidth="1"/>
    <col min="9" max="9" width="5.625" style="4" customWidth="1"/>
    <col min="10" max="16384" width="9.375" style="4" customWidth="1"/>
  </cols>
  <sheetData>
    <row r="1" spans="1:9" s="17" customFormat="1" ht="15.75" thickBot="1">
      <c r="A1" s="152"/>
      <c r="H1" s="153" t="s">
        <v>52</v>
      </c>
      <c r="I1" s="839" t="str">
        <f>+CONCATENATE("3. tájékoztató tábla a ......../",LEFT(ÖSSZEFÜGGÉSEK!A4,4)+1,". (........) önkormányzati rendelethez")</f>
        <v>3. tájékoztató tábla a ......../2015. (........) önkormányzati rendelethez</v>
      </c>
    </row>
    <row r="2" spans="1:9" s="122" customFormat="1" ht="26.25" customHeight="1">
      <c r="A2" s="787" t="s">
        <v>60</v>
      </c>
      <c r="B2" s="845" t="s">
        <v>203</v>
      </c>
      <c r="C2" s="787" t="s">
        <v>204</v>
      </c>
      <c r="D2" s="787" t="s">
        <v>205</v>
      </c>
      <c r="E2" s="842" t="str">
        <f>+CONCATENATE("Hitel, kölcsön állomány ",LEFT(ÖSSZEFÜGGÉSEK!A4,4),". dec. 31-én")</f>
        <v>Hitel, kölcsön állomány 2014. dec. 31-én</v>
      </c>
      <c r="F2" s="840" t="s">
        <v>206</v>
      </c>
      <c r="G2" s="841"/>
      <c r="H2" s="837" t="str">
        <f>+CONCATENATE(LEFT(ÖSSZEFÜGGÉSEK!A4,4)+2,". után")</f>
        <v>2016. után</v>
      </c>
      <c r="I2" s="839"/>
    </row>
    <row r="3" spans="1:9" s="126" customFormat="1" ht="40.5" customHeight="1" thickBot="1">
      <c r="A3" s="836"/>
      <c r="B3" s="844"/>
      <c r="C3" s="844"/>
      <c r="D3" s="836"/>
      <c r="E3" s="843"/>
      <c r="F3" s="154" t="str">
        <f>+CONCATENATE(LEFT(ÖSSZEFÜGGÉSEK!A4,4)+1,".")</f>
        <v>2015.</v>
      </c>
      <c r="G3" s="155" t="str">
        <f>+CONCATENATE(LEFT(ÖSSZEFÜGGÉSEK!A4,4)+2,".")</f>
        <v>2016.</v>
      </c>
      <c r="H3" s="838"/>
      <c r="I3" s="839"/>
    </row>
    <row r="4" spans="1:9" s="159" customFormat="1" ht="12.75" customHeight="1" thickBot="1">
      <c r="A4" s="156" t="s">
        <v>431</v>
      </c>
      <c r="B4" s="115" t="s">
        <v>432</v>
      </c>
      <c r="C4" s="115" t="s">
        <v>433</v>
      </c>
      <c r="D4" s="157" t="s">
        <v>434</v>
      </c>
      <c r="E4" s="156" t="s">
        <v>435</v>
      </c>
      <c r="F4" s="157" t="s">
        <v>512</v>
      </c>
      <c r="G4" s="157" t="s">
        <v>513</v>
      </c>
      <c r="H4" s="158" t="s">
        <v>514</v>
      </c>
      <c r="I4" s="839"/>
    </row>
    <row r="5" spans="1:9" ht="22.5" customHeight="1" thickBot="1">
      <c r="A5" s="160" t="s">
        <v>7</v>
      </c>
      <c r="B5" s="161" t="s">
        <v>207</v>
      </c>
      <c r="C5" s="162"/>
      <c r="D5" s="163"/>
      <c r="E5" s="164">
        <f>SUM(E6:E11)</f>
        <v>0</v>
      </c>
      <c r="F5" s="165">
        <f>SUM(F6:F11)</f>
        <v>0</v>
      </c>
      <c r="G5" s="165">
        <f>SUM(G6:G11)</f>
        <v>0</v>
      </c>
      <c r="H5" s="166">
        <f>SUM(H6:H11)</f>
        <v>0</v>
      </c>
      <c r="I5" s="839"/>
    </row>
    <row r="6" spans="1:9" ht="22.5" customHeight="1">
      <c r="A6" s="167" t="s">
        <v>8</v>
      </c>
      <c r="B6" s="168" t="s">
        <v>197</v>
      </c>
      <c r="C6" s="169"/>
      <c r="D6" s="170"/>
      <c r="E6" s="171"/>
      <c r="F6" s="2"/>
      <c r="G6" s="2"/>
      <c r="H6" s="172"/>
      <c r="I6" s="839"/>
    </row>
    <row r="7" spans="1:9" ht="22.5" customHeight="1">
      <c r="A7" s="167" t="s">
        <v>9</v>
      </c>
      <c r="B7" s="168" t="s">
        <v>197</v>
      </c>
      <c r="C7" s="169"/>
      <c r="D7" s="170"/>
      <c r="E7" s="171"/>
      <c r="F7" s="2"/>
      <c r="G7" s="2"/>
      <c r="H7" s="172"/>
      <c r="I7" s="839"/>
    </row>
    <row r="8" spans="1:9" ht="22.5" customHeight="1">
      <c r="A8" s="167" t="s">
        <v>10</v>
      </c>
      <c r="B8" s="168" t="s">
        <v>197</v>
      </c>
      <c r="C8" s="169"/>
      <c r="D8" s="170"/>
      <c r="E8" s="171"/>
      <c r="F8" s="2"/>
      <c r="G8" s="2"/>
      <c r="H8" s="172"/>
      <c r="I8" s="839"/>
    </row>
    <row r="9" spans="1:9" ht="22.5" customHeight="1">
      <c r="A9" s="167" t="s">
        <v>11</v>
      </c>
      <c r="B9" s="168" t="s">
        <v>197</v>
      </c>
      <c r="C9" s="169"/>
      <c r="D9" s="170"/>
      <c r="E9" s="171"/>
      <c r="F9" s="2"/>
      <c r="G9" s="2"/>
      <c r="H9" s="172"/>
      <c r="I9" s="839"/>
    </row>
    <row r="10" spans="1:9" ht="22.5" customHeight="1">
      <c r="A10" s="167" t="s">
        <v>12</v>
      </c>
      <c r="B10" s="168" t="s">
        <v>197</v>
      </c>
      <c r="C10" s="169"/>
      <c r="D10" s="170"/>
      <c r="E10" s="171"/>
      <c r="F10" s="2"/>
      <c r="G10" s="2"/>
      <c r="H10" s="172"/>
      <c r="I10" s="839"/>
    </row>
    <row r="11" spans="1:9" ht="22.5" customHeight="1" thickBot="1">
      <c r="A11" s="167" t="s">
        <v>13</v>
      </c>
      <c r="B11" s="168" t="s">
        <v>197</v>
      </c>
      <c r="C11" s="169"/>
      <c r="D11" s="170"/>
      <c r="E11" s="171"/>
      <c r="F11" s="2"/>
      <c r="G11" s="2"/>
      <c r="H11" s="172"/>
      <c r="I11" s="839"/>
    </row>
    <row r="12" spans="1:9" ht="22.5" customHeight="1" thickBot="1">
      <c r="A12" s="160" t="s">
        <v>14</v>
      </c>
      <c r="B12" s="161" t="s">
        <v>208</v>
      </c>
      <c r="C12" s="173"/>
      <c r="D12" s="174"/>
      <c r="E12" s="164">
        <f>SUM(E13:E18)</f>
        <v>0</v>
      </c>
      <c r="F12" s="165">
        <f>SUM(F13:F18)</f>
        <v>0</v>
      </c>
      <c r="G12" s="165">
        <f>SUM(G13:G18)</f>
        <v>0</v>
      </c>
      <c r="H12" s="166">
        <f>SUM(H13:H18)</f>
        <v>0</v>
      </c>
      <c r="I12" s="839"/>
    </row>
    <row r="13" spans="1:9" ht="22.5" customHeight="1">
      <c r="A13" s="167" t="s">
        <v>15</v>
      </c>
      <c r="B13" s="168" t="s">
        <v>197</v>
      </c>
      <c r="C13" s="169"/>
      <c r="D13" s="170"/>
      <c r="E13" s="171"/>
      <c r="F13" s="2"/>
      <c r="G13" s="2"/>
      <c r="H13" s="172"/>
      <c r="I13" s="839"/>
    </row>
    <row r="14" spans="1:9" ht="22.5" customHeight="1">
      <c r="A14" s="167" t="s">
        <v>16</v>
      </c>
      <c r="B14" s="168" t="s">
        <v>197</v>
      </c>
      <c r="C14" s="169"/>
      <c r="D14" s="170"/>
      <c r="E14" s="171"/>
      <c r="F14" s="2"/>
      <c r="G14" s="2"/>
      <c r="H14" s="172"/>
      <c r="I14" s="839"/>
    </row>
    <row r="15" spans="1:9" ht="22.5" customHeight="1">
      <c r="A15" s="167" t="s">
        <v>17</v>
      </c>
      <c r="B15" s="168" t="s">
        <v>197</v>
      </c>
      <c r="C15" s="169"/>
      <c r="D15" s="170"/>
      <c r="E15" s="171"/>
      <c r="F15" s="2"/>
      <c r="G15" s="2"/>
      <c r="H15" s="172"/>
      <c r="I15" s="839"/>
    </row>
    <row r="16" spans="1:9" ht="22.5" customHeight="1">
      <c r="A16" s="167" t="s">
        <v>18</v>
      </c>
      <c r="B16" s="168" t="s">
        <v>197</v>
      </c>
      <c r="C16" s="169"/>
      <c r="D16" s="170"/>
      <c r="E16" s="171"/>
      <c r="F16" s="2"/>
      <c r="G16" s="2"/>
      <c r="H16" s="172"/>
      <c r="I16" s="839"/>
    </row>
    <row r="17" spans="1:9" ht="22.5" customHeight="1">
      <c r="A17" s="167" t="s">
        <v>19</v>
      </c>
      <c r="B17" s="168" t="s">
        <v>197</v>
      </c>
      <c r="C17" s="169"/>
      <c r="D17" s="170"/>
      <c r="E17" s="171"/>
      <c r="F17" s="2"/>
      <c r="G17" s="2"/>
      <c r="H17" s="172"/>
      <c r="I17" s="839"/>
    </row>
    <row r="18" spans="1:9" ht="22.5" customHeight="1" thickBot="1">
      <c r="A18" s="167" t="s">
        <v>20</v>
      </c>
      <c r="B18" s="168" t="s">
        <v>197</v>
      </c>
      <c r="C18" s="169"/>
      <c r="D18" s="170"/>
      <c r="E18" s="171"/>
      <c r="F18" s="2"/>
      <c r="G18" s="2"/>
      <c r="H18" s="172"/>
      <c r="I18" s="839"/>
    </row>
    <row r="19" spans="1:9" ht="22.5" customHeight="1" thickBot="1">
      <c r="A19" s="160" t="s">
        <v>21</v>
      </c>
      <c r="B19" s="161" t="s">
        <v>712</v>
      </c>
      <c r="C19" s="162"/>
      <c r="D19" s="163"/>
      <c r="E19" s="164">
        <f>E5+E12</f>
        <v>0</v>
      </c>
      <c r="F19" s="165">
        <f>F5+F12</f>
        <v>0</v>
      </c>
      <c r="G19" s="165">
        <f>G5+G12</f>
        <v>0</v>
      </c>
      <c r="H19" s="166">
        <f>H5+H12</f>
        <v>0</v>
      </c>
      <c r="I19" s="839"/>
    </row>
    <row r="20" ht="19.5" customHeight="1"/>
  </sheetData>
  <sheetProtection sheet="1" objects="1" scenarios="1"/>
  <mergeCells count="8">
    <mergeCell ref="A2:A3"/>
    <mergeCell ref="H2:H3"/>
    <mergeCell ref="I1:I19"/>
    <mergeCell ref="F2:G2"/>
    <mergeCell ref="E2:E3"/>
    <mergeCell ref="D2:D3"/>
    <mergeCell ref="C2:C3"/>
    <mergeCell ref="B2:B3"/>
  </mergeCells>
  <printOptions horizontalCentered="1"/>
  <pageMargins left="0.37" right="0.63" top="1.5748031496062993" bottom="0.61" header="0.5118110236220472" footer="0.5118110236220472"/>
  <pageSetup horizontalDpi="600" verticalDpi="600" orientation="landscape" paperSize="9" r:id="rId1"/>
  <headerFooter alignWithMargins="0">
    <oddHeader>&amp;C&amp;"Times New Roman CE,Félkövér"&amp;12
Az önkormányzat által nyújtott hitel és kölcsön alakulása
 lejárat és eszközök szerinti bontásban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50"/>
  </sheetPr>
  <dimension ref="A1:J19"/>
  <sheetViews>
    <sheetView view="pageLayout" workbookViewId="0" topLeftCell="A1">
      <selection activeCell="F10" sqref="F10"/>
    </sheetView>
  </sheetViews>
  <sheetFormatPr defaultColWidth="9.00390625" defaultRowHeight="12.75"/>
  <cols>
    <col min="1" max="1" width="5.50390625" style="8" customWidth="1"/>
    <col min="2" max="2" width="36.875" style="8" customWidth="1"/>
    <col min="3" max="8" width="13.875" style="8" customWidth="1"/>
    <col min="9" max="9" width="15.125" style="8" customWidth="1"/>
    <col min="10" max="10" width="5.00390625" style="8" customWidth="1"/>
    <col min="11" max="16384" width="9.375" style="8" customWidth="1"/>
  </cols>
  <sheetData>
    <row r="1" spans="1:10" ht="34.5" customHeight="1">
      <c r="A1" s="861" t="str">
        <f>+CONCATENATE("Adósság állomány alakulása lejárat, eszközök, bel- és külföldi hitelezők szerinti bontásban ",CHAR(10),LEFT(ÖSSZEFÜGGÉSEK!A4,4),". december 31-én")</f>
        <v>Adósság állomány alakulása lejárat, eszközök, bel- és külföldi hitelezők szerinti bontásban 
2014. december 31-én</v>
      </c>
      <c r="B1" s="862"/>
      <c r="C1" s="862"/>
      <c r="D1" s="862"/>
      <c r="E1" s="862"/>
      <c r="F1" s="862"/>
      <c r="G1" s="862"/>
      <c r="H1" s="862"/>
      <c r="I1" s="862"/>
      <c r="J1" s="839" t="s">
        <v>883</v>
      </c>
    </row>
    <row r="2" spans="8:10" ht="14.25" thickBot="1">
      <c r="H2" s="850" t="s">
        <v>209</v>
      </c>
      <c r="I2" s="850"/>
      <c r="J2" s="839"/>
    </row>
    <row r="3" spans="1:10" ht="13.5" thickBot="1">
      <c r="A3" s="848" t="s">
        <v>5</v>
      </c>
      <c r="B3" s="846" t="s">
        <v>210</v>
      </c>
      <c r="C3" s="867" t="s">
        <v>211</v>
      </c>
      <c r="D3" s="865" t="s">
        <v>212</v>
      </c>
      <c r="E3" s="866"/>
      <c r="F3" s="866"/>
      <c r="G3" s="866"/>
      <c r="H3" s="866"/>
      <c r="I3" s="863" t="s">
        <v>213</v>
      </c>
      <c r="J3" s="839"/>
    </row>
    <row r="4" spans="1:10" s="18" customFormat="1" ht="42" customHeight="1" thickBot="1">
      <c r="A4" s="849"/>
      <c r="B4" s="847"/>
      <c r="C4" s="868"/>
      <c r="D4" s="175" t="s">
        <v>214</v>
      </c>
      <c r="E4" s="175" t="s">
        <v>215</v>
      </c>
      <c r="F4" s="175" t="s">
        <v>216</v>
      </c>
      <c r="G4" s="176" t="s">
        <v>217</v>
      </c>
      <c r="H4" s="176" t="s">
        <v>218</v>
      </c>
      <c r="I4" s="864"/>
      <c r="J4" s="839"/>
    </row>
    <row r="5" spans="1:10" s="18" customFormat="1" ht="12" customHeight="1" thickBot="1">
      <c r="A5" s="586" t="s">
        <v>431</v>
      </c>
      <c r="B5" s="177" t="s">
        <v>432</v>
      </c>
      <c r="C5" s="177" t="s">
        <v>433</v>
      </c>
      <c r="D5" s="177" t="s">
        <v>434</v>
      </c>
      <c r="E5" s="177" t="s">
        <v>435</v>
      </c>
      <c r="F5" s="177" t="s">
        <v>512</v>
      </c>
      <c r="G5" s="177" t="s">
        <v>513</v>
      </c>
      <c r="H5" s="177" t="s">
        <v>606</v>
      </c>
      <c r="I5" s="178" t="s">
        <v>607</v>
      </c>
      <c r="J5" s="839"/>
    </row>
    <row r="6" spans="1:10" s="18" customFormat="1" ht="18" customHeight="1">
      <c r="A6" s="856" t="s">
        <v>219</v>
      </c>
      <c r="B6" s="857"/>
      <c r="C6" s="857"/>
      <c r="D6" s="857"/>
      <c r="E6" s="857"/>
      <c r="F6" s="857"/>
      <c r="G6" s="857"/>
      <c r="H6" s="857"/>
      <c r="I6" s="858"/>
      <c r="J6" s="839"/>
    </row>
    <row r="7" spans="1:10" ht="15.75" customHeight="1">
      <c r="A7" s="31" t="s">
        <v>7</v>
      </c>
      <c r="B7" s="29" t="s">
        <v>220</v>
      </c>
      <c r="C7" s="21"/>
      <c r="D7" s="21"/>
      <c r="E7" s="21"/>
      <c r="F7" s="21"/>
      <c r="G7" s="180"/>
      <c r="H7" s="181">
        <f aca="true" t="shared" si="0" ref="H7:H13">SUM(D7:G7)</f>
        <v>0</v>
      </c>
      <c r="I7" s="32">
        <f aca="true" t="shared" si="1" ref="I7:I13">C7+H7</f>
        <v>0</v>
      </c>
      <c r="J7" s="839"/>
    </row>
    <row r="8" spans="1:10" ht="22.5">
      <c r="A8" s="31" t="s">
        <v>8</v>
      </c>
      <c r="B8" s="29" t="s">
        <v>151</v>
      </c>
      <c r="C8" s="21"/>
      <c r="D8" s="21"/>
      <c r="E8" s="21"/>
      <c r="F8" s="21"/>
      <c r="G8" s="180"/>
      <c r="H8" s="181">
        <f t="shared" si="0"/>
        <v>0</v>
      </c>
      <c r="I8" s="32">
        <f t="shared" si="1"/>
        <v>0</v>
      </c>
      <c r="J8" s="839"/>
    </row>
    <row r="9" spans="1:10" ht="22.5">
      <c r="A9" s="31" t="s">
        <v>9</v>
      </c>
      <c r="B9" s="29" t="s">
        <v>152</v>
      </c>
      <c r="C9" s="21"/>
      <c r="D9" s="21"/>
      <c r="E9" s="21"/>
      <c r="F9" s="21"/>
      <c r="G9" s="180"/>
      <c r="H9" s="181">
        <f t="shared" si="0"/>
        <v>0</v>
      </c>
      <c r="I9" s="32">
        <f t="shared" si="1"/>
        <v>0</v>
      </c>
      <c r="J9" s="839"/>
    </row>
    <row r="10" spans="1:10" ht="15.75" customHeight="1">
      <c r="A10" s="31" t="s">
        <v>10</v>
      </c>
      <c r="B10" s="29" t="s">
        <v>153</v>
      </c>
      <c r="C10" s="21"/>
      <c r="D10" s="21"/>
      <c r="E10" s="21"/>
      <c r="F10" s="21"/>
      <c r="G10" s="180"/>
      <c r="H10" s="181">
        <f t="shared" si="0"/>
        <v>0</v>
      </c>
      <c r="I10" s="32">
        <f t="shared" si="1"/>
        <v>0</v>
      </c>
      <c r="J10" s="839"/>
    </row>
    <row r="11" spans="1:10" ht="22.5">
      <c r="A11" s="31" t="s">
        <v>11</v>
      </c>
      <c r="B11" s="29" t="s">
        <v>154</v>
      </c>
      <c r="C11" s="21"/>
      <c r="D11" s="21"/>
      <c r="E11" s="21"/>
      <c r="F11" s="21"/>
      <c r="G11" s="180"/>
      <c r="H11" s="181">
        <f t="shared" si="0"/>
        <v>0</v>
      </c>
      <c r="I11" s="32">
        <f t="shared" si="1"/>
        <v>0</v>
      </c>
      <c r="J11" s="839"/>
    </row>
    <row r="12" spans="1:10" ht="15.75" customHeight="1">
      <c r="A12" s="33" t="s">
        <v>12</v>
      </c>
      <c r="B12" s="34" t="s">
        <v>221</v>
      </c>
      <c r="C12" s="22"/>
      <c r="D12" s="22"/>
      <c r="E12" s="22"/>
      <c r="F12" s="22"/>
      <c r="G12" s="182"/>
      <c r="H12" s="181">
        <f t="shared" si="0"/>
        <v>0</v>
      </c>
      <c r="I12" s="32">
        <f t="shared" si="1"/>
        <v>0</v>
      </c>
      <c r="J12" s="839"/>
    </row>
    <row r="13" spans="1:10" ht="15.75" customHeight="1" thickBot="1">
      <c r="A13" s="183" t="s">
        <v>13</v>
      </c>
      <c r="B13" s="184" t="s">
        <v>222</v>
      </c>
      <c r="C13" s="186">
        <v>908</v>
      </c>
      <c r="D13" s="186"/>
      <c r="E13" s="186"/>
      <c r="F13" s="186"/>
      <c r="G13" s="187"/>
      <c r="H13" s="181">
        <f t="shared" si="0"/>
        <v>0</v>
      </c>
      <c r="I13" s="32">
        <f t="shared" si="1"/>
        <v>908</v>
      </c>
      <c r="J13" s="839"/>
    </row>
    <row r="14" spans="1:10" s="23" customFormat="1" ht="18" customHeight="1" thickBot="1">
      <c r="A14" s="859" t="s">
        <v>223</v>
      </c>
      <c r="B14" s="860"/>
      <c r="C14" s="35">
        <f aca="true" t="shared" si="2" ref="C14:I14">SUM(C7:C13)</f>
        <v>908</v>
      </c>
      <c r="D14" s="35">
        <f t="shared" si="2"/>
        <v>0</v>
      </c>
      <c r="E14" s="35">
        <f t="shared" si="2"/>
        <v>0</v>
      </c>
      <c r="F14" s="35">
        <f t="shared" si="2"/>
        <v>0</v>
      </c>
      <c r="G14" s="188">
        <f t="shared" si="2"/>
        <v>0</v>
      </c>
      <c r="H14" s="188">
        <f t="shared" si="2"/>
        <v>0</v>
      </c>
      <c r="I14" s="36">
        <f t="shared" si="2"/>
        <v>908</v>
      </c>
      <c r="J14" s="839"/>
    </row>
    <row r="15" spans="1:10" s="20" customFormat="1" ht="18" customHeight="1">
      <c r="A15" s="851" t="s">
        <v>224</v>
      </c>
      <c r="B15" s="852"/>
      <c r="C15" s="852"/>
      <c r="D15" s="852"/>
      <c r="E15" s="852"/>
      <c r="F15" s="852"/>
      <c r="G15" s="852"/>
      <c r="H15" s="852"/>
      <c r="I15" s="853"/>
      <c r="J15" s="839"/>
    </row>
    <row r="16" spans="1:10" s="20" customFormat="1" ht="12.75">
      <c r="A16" s="31" t="s">
        <v>7</v>
      </c>
      <c r="B16" s="29" t="s">
        <v>225</v>
      </c>
      <c r="C16" s="21"/>
      <c r="D16" s="21"/>
      <c r="E16" s="21"/>
      <c r="F16" s="21"/>
      <c r="G16" s="180"/>
      <c r="H16" s="181">
        <f>SUM(D16:G16)</f>
        <v>0</v>
      </c>
      <c r="I16" s="32">
        <f>C16+H16</f>
        <v>0</v>
      </c>
      <c r="J16" s="839"/>
    </row>
    <row r="17" spans="1:10" ht="13.5" thickBot="1">
      <c r="A17" s="183" t="s">
        <v>8</v>
      </c>
      <c r="B17" s="184" t="s">
        <v>222</v>
      </c>
      <c r="C17" s="186"/>
      <c r="D17" s="186"/>
      <c r="E17" s="186"/>
      <c r="F17" s="186"/>
      <c r="G17" s="187"/>
      <c r="H17" s="181">
        <f>SUM(D17:G17)</f>
        <v>0</v>
      </c>
      <c r="I17" s="189">
        <f>C17+H17</f>
        <v>0</v>
      </c>
      <c r="J17" s="839"/>
    </row>
    <row r="18" spans="1:10" ht="15.75" customHeight="1" thickBot="1">
      <c r="A18" s="859" t="s">
        <v>226</v>
      </c>
      <c r="B18" s="860"/>
      <c r="C18" s="35">
        <f aca="true" t="shared" si="3" ref="C18:I18">SUM(C16:C17)</f>
        <v>0</v>
      </c>
      <c r="D18" s="35">
        <f t="shared" si="3"/>
        <v>0</v>
      </c>
      <c r="E18" s="35">
        <f t="shared" si="3"/>
        <v>0</v>
      </c>
      <c r="F18" s="35">
        <f t="shared" si="3"/>
        <v>0</v>
      </c>
      <c r="G18" s="188">
        <f t="shared" si="3"/>
        <v>0</v>
      </c>
      <c r="H18" s="188">
        <f t="shared" si="3"/>
        <v>0</v>
      </c>
      <c r="I18" s="36">
        <f t="shared" si="3"/>
        <v>0</v>
      </c>
      <c r="J18" s="839"/>
    </row>
    <row r="19" spans="1:10" ht="18" customHeight="1" thickBot="1">
      <c r="A19" s="854" t="s">
        <v>227</v>
      </c>
      <c r="B19" s="855"/>
      <c r="C19" s="190">
        <f aca="true" t="shared" si="4" ref="C19:I19">C14+C18</f>
        <v>908</v>
      </c>
      <c r="D19" s="190">
        <f t="shared" si="4"/>
        <v>0</v>
      </c>
      <c r="E19" s="190">
        <f t="shared" si="4"/>
        <v>0</v>
      </c>
      <c r="F19" s="190">
        <f t="shared" si="4"/>
        <v>0</v>
      </c>
      <c r="G19" s="190">
        <f t="shared" si="4"/>
        <v>0</v>
      </c>
      <c r="H19" s="190">
        <f t="shared" si="4"/>
        <v>0</v>
      </c>
      <c r="I19" s="36">
        <f t="shared" si="4"/>
        <v>908</v>
      </c>
      <c r="J19" s="839"/>
    </row>
  </sheetData>
  <sheetProtection/>
  <mergeCells count="13">
    <mergeCell ref="I3:I4"/>
    <mergeCell ref="D3:H3"/>
    <mergeCell ref="C3:C4"/>
    <mergeCell ref="B3:B4"/>
    <mergeCell ref="A3:A4"/>
    <mergeCell ref="H2:I2"/>
    <mergeCell ref="A15:I15"/>
    <mergeCell ref="A19:B19"/>
    <mergeCell ref="J1:J19"/>
    <mergeCell ref="A6:I6"/>
    <mergeCell ref="A14:B14"/>
    <mergeCell ref="A18:B18"/>
    <mergeCell ref="A1:I1"/>
  </mergeCells>
  <printOptions horizontalCentered="1"/>
  <pageMargins left="0.3" right="0.7874015748031497" top="1.1811023622047245" bottom="0.984251968503937" header="0.5118110236220472" footer="0.5118110236220472"/>
  <pageSetup horizontalDpi="600" verticalDpi="600" orientation="landscape" paperSize="9" r:id="rId1"/>
  <headerFooter alignWithMargins="0">
    <oddHeader>&amp;C&amp;"Times New Roman CE,Félkövér dőlt"&amp;12
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50"/>
  </sheetPr>
  <dimension ref="A1:D30"/>
  <sheetViews>
    <sheetView view="pageLayout" zoomScaleSheetLayoutView="100" workbookViewId="0" topLeftCell="E1">
      <selection activeCell="J23" sqref="J23"/>
    </sheetView>
  </sheetViews>
  <sheetFormatPr defaultColWidth="9.00390625" defaultRowHeight="12.75"/>
  <cols>
    <col min="1" max="1" width="5.875" style="210" customWidth="1"/>
    <col min="2" max="2" width="55.875" style="1" customWidth="1"/>
    <col min="3" max="4" width="14.875" style="1" customWidth="1"/>
    <col min="5" max="16384" width="9.375" style="1" customWidth="1"/>
  </cols>
  <sheetData>
    <row r="1" spans="1:4" s="17" customFormat="1" ht="15.75" thickBot="1">
      <c r="A1" s="152"/>
      <c r="D1" s="153" t="s">
        <v>52</v>
      </c>
    </row>
    <row r="2" spans="1:4" s="18" customFormat="1" ht="48" customHeight="1" thickBot="1">
      <c r="A2" s="191" t="s">
        <v>5</v>
      </c>
      <c r="B2" s="175" t="s">
        <v>6</v>
      </c>
      <c r="C2" s="175" t="s">
        <v>228</v>
      </c>
      <c r="D2" s="192" t="s">
        <v>229</v>
      </c>
    </row>
    <row r="3" spans="1:4" s="18" customFormat="1" ht="13.5" customHeight="1" thickBot="1">
      <c r="A3" s="193" t="s">
        <v>431</v>
      </c>
      <c r="B3" s="194" t="s">
        <v>432</v>
      </c>
      <c r="C3" s="194" t="s">
        <v>433</v>
      </c>
      <c r="D3" s="195" t="s">
        <v>434</v>
      </c>
    </row>
    <row r="4" spans="1:4" ht="18" customHeight="1">
      <c r="A4" s="196" t="s">
        <v>7</v>
      </c>
      <c r="B4" s="197" t="s">
        <v>230</v>
      </c>
      <c r="C4" s="198"/>
      <c r="D4" s="199"/>
    </row>
    <row r="5" spans="1:4" ht="18" customHeight="1">
      <c r="A5" s="200" t="s">
        <v>8</v>
      </c>
      <c r="B5" s="201" t="s">
        <v>231</v>
      </c>
      <c r="C5" s="202"/>
      <c r="D5" s="203"/>
    </row>
    <row r="6" spans="1:4" ht="18" customHeight="1">
      <c r="A6" s="200" t="s">
        <v>9</v>
      </c>
      <c r="B6" s="201" t="s">
        <v>232</v>
      </c>
      <c r="C6" s="202"/>
      <c r="D6" s="203"/>
    </row>
    <row r="7" spans="1:4" ht="18" customHeight="1">
      <c r="A7" s="200" t="s">
        <v>10</v>
      </c>
      <c r="B7" s="201" t="s">
        <v>233</v>
      </c>
      <c r="C7" s="202"/>
      <c r="D7" s="203"/>
    </row>
    <row r="8" spans="1:4" ht="18" customHeight="1">
      <c r="A8" s="204" t="s">
        <v>11</v>
      </c>
      <c r="B8" s="201" t="s">
        <v>234</v>
      </c>
      <c r="C8" s="202"/>
      <c r="D8" s="203"/>
    </row>
    <row r="9" spans="1:4" ht="18" customHeight="1">
      <c r="A9" s="200" t="s">
        <v>12</v>
      </c>
      <c r="B9" s="201" t="s">
        <v>235</v>
      </c>
      <c r="C9" s="202"/>
      <c r="D9" s="203"/>
    </row>
    <row r="10" spans="1:4" ht="18" customHeight="1">
      <c r="A10" s="204" t="s">
        <v>13</v>
      </c>
      <c r="B10" s="205" t="s">
        <v>236</v>
      </c>
      <c r="C10" s="202"/>
      <c r="D10" s="203"/>
    </row>
    <row r="11" spans="1:4" ht="18" customHeight="1">
      <c r="A11" s="204" t="s">
        <v>14</v>
      </c>
      <c r="B11" s="205" t="s">
        <v>237</v>
      </c>
      <c r="C11" s="202"/>
      <c r="D11" s="203"/>
    </row>
    <row r="12" spans="1:4" ht="18" customHeight="1">
      <c r="A12" s="200" t="s">
        <v>15</v>
      </c>
      <c r="B12" s="205" t="s">
        <v>238</v>
      </c>
      <c r="C12" s="202"/>
      <c r="D12" s="203"/>
    </row>
    <row r="13" spans="1:4" ht="18" customHeight="1">
      <c r="A13" s="204" t="s">
        <v>16</v>
      </c>
      <c r="B13" s="205" t="s">
        <v>239</v>
      </c>
      <c r="C13" s="202"/>
      <c r="D13" s="203"/>
    </row>
    <row r="14" spans="1:4" ht="22.5">
      <c r="A14" s="200" t="s">
        <v>17</v>
      </c>
      <c r="B14" s="205" t="s">
        <v>240</v>
      </c>
      <c r="C14" s="202"/>
      <c r="D14" s="203"/>
    </row>
    <row r="15" spans="1:4" ht="18" customHeight="1">
      <c r="A15" s="204" t="s">
        <v>18</v>
      </c>
      <c r="B15" s="201" t="s">
        <v>241</v>
      </c>
      <c r="C15" s="202"/>
      <c r="D15" s="203"/>
    </row>
    <row r="16" spans="1:4" ht="18" customHeight="1">
      <c r="A16" s="200" t="s">
        <v>19</v>
      </c>
      <c r="B16" s="201" t="s">
        <v>242</v>
      </c>
      <c r="C16" s="202"/>
      <c r="D16" s="203"/>
    </row>
    <row r="17" spans="1:4" ht="18" customHeight="1">
      <c r="A17" s="204" t="s">
        <v>20</v>
      </c>
      <c r="B17" s="201" t="s">
        <v>243</v>
      </c>
      <c r="C17" s="202"/>
      <c r="D17" s="203"/>
    </row>
    <row r="18" spans="1:4" ht="18" customHeight="1">
      <c r="A18" s="200" t="s">
        <v>21</v>
      </c>
      <c r="B18" s="201" t="s">
        <v>244</v>
      </c>
      <c r="C18" s="202"/>
      <c r="D18" s="203"/>
    </row>
    <row r="19" spans="1:4" ht="18" customHeight="1">
      <c r="A19" s="204" t="s">
        <v>22</v>
      </c>
      <c r="B19" s="201" t="s">
        <v>245</v>
      </c>
      <c r="C19" s="202"/>
      <c r="D19" s="203"/>
    </row>
    <row r="20" spans="1:4" ht="18" customHeight="1">
      <c r="A20" s="200" t="s">
        <v>23</v>
      </c>
      <c r="B20" s="179"/>
      <c r="C20" s="202"/>
      <c r="D20" s="203"/>
    </row>
    <row r="21" spans="1:4" ht="18" customHeight="1">
      <c r="A21" s="204" t="s">
        <v>24</v>
      </c>
      <c r="B21" s="179"/>
      <c r="C21" s="202"/>
      <c r="D21" s="203"/>
    </row>
    <row r="22" spans="1:4" ht="18" customHeight="1">
      <c r="A22" s="200" t="s">
        <v>25</v>
      </c>
      <c r="B22" s="179"/>
      <c r="C22" s="202"/>
      <c r="D22" s="203"/>
    </row>
    <row r="23" spans="1:4" ht="18" customHeight="1">
      <c r="A23" s="204" t="s">
        <v>26</v>
      </c>
      <c r="B23" s="179"/>
      <c r="C23" s="202"/>
      <c r="D23" s="203"/>
    </row>
    <row r="24" spans="1:4" ht="18" customHeight="1">
      <c r="A24" s="200" t="s">
        <v>27</v>
      </c>
      <c r="B24" s="179"/>
      <c r="C24" s="202"/>
      <c r="D24" s="203"/>
    </row>
    <row r="25" spans="1:4" ht="18" customHeight="1">
      <c r="A25" s="204" t="s">
        <v>28</v>
      </c>
      <c r="B25" s="179"/>
      <c r="C25" s="202"/>
      <c r="D25" s="203"/>
    </row>
    <row r="26" spans="1:4" ht="18" customHeight="1">
      <c r="A26" s="200" t="s">
        <v>29</v>
      </c>
      <c r="B26" s="179"/>
      <c r="C26" s="202"/>
      <c r="D26" s="203"/>
    </row>
    <row r="27" spans="1:4" ht="18" customHeight="1">
      <c r="A27" s="204" t="s">
        <v>30</v>
      </c>
      <c r="B27" s="179"/>
      <c r="C27" s="202"/>
      <c r="D27" s="203"/>
    </row>
    <row r="28" spans="1:4" ht="18" customHeight="1" thickBot="1">
      <c r="A28" s="206" t="s">
        <v>31</v>
      </c>
      <c r="B28" s="185"/>
      <c r="C28" s="207"/>
      <c r="D28" s="208"/>
    </row>
    <row r="29" spans="1:4" ht="18" customHeight="1" thickBot="1">
      <c r="A29" s="299" t="s">
        <v>32</v>
      </c>
      <c r="B29" s="300" t="s">
        <v>40</v>
      </c>
      <c r="C29" s="301">
        <f>+C4+C5+C6+C7+C8+C15+C16+C17+C18+C19+C20+C21+C22+C23+C24+C25+C26+C27+C28</f>
        <v>0</v>
      </c>
      <c r="D29" s="302">
        <f>+D4+D5+D6+D7+D8+D15+D16+D17+D18+D19+D20+D21+D22+D23+D24+D25+D26+D27+D28</f>
        <v>0</v>
      </c>
    </row>
    <row r="30" spans="1:4" ht="25.5" customHeight="1">
      <c r="A30" s="209"/>
      <c r="B30" s="869" t="s">
        <v>246</v>
      </c>
      <c r="C30" s="869"/>
      <c r="D30" s="869"/>
    </row>
  </sheetData>
  <sheetProtection sheet="1" objects="1" scenarios="1"/>
  <mergeCells count="1">
    <mergeCell ref="B30:D30"/>
  </mergeCells>
  <printOptions horizontalCentered="1"/>
  <pageMargins left="0.7874015748031497" right="0.48" top="1.7716535433070868" bottom="0.984251968503937" header="0.5" footer="0.5"/>
  <pageSetup horizontalDpi="600" verticalDpi="600" orientation="portrait" paperSize="9" r:id="rId1"/>
  <headerFooter alignWithMargins="0">
    <oddHeader>&amp;C&amp;"Times New Roman CE,Félkövér"&amp;14
&amp;12
Az önkormányzat által adott közvetett támogatások
(kedvezmények)
&amp;R&amp;"Times New Roman CE,Félkövér dőlt"&amp;11 5. tájékoztató tábla a ......../2015. (........) önkormányzati rendelethez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50"/>
  </sheetPr>
  <dimension ref="A1:E36"/>
  <sheetViews>
    <sheetView view="pageLayout" zoomScaleSheetLayoutView="100" workbookViewId="0" topLeftCell="A1">
      <selection activeCell="I25" sqref="I25"/>
    </sheetView>
  </sheetViews>
  <sheetFormatPr defaultColWidth="9.00390625" defaultRowHeight="12.75"/>
  <cols>
    <col min="1" max="1" width="6.625" style="8" customWidth="1"/>
    <col min="2" max="2" width="35.375" style="8" customWidth="1"/>
    <col min="3" max="3" width="20.875" style="8" customWidth="1"/>
    <col min="4" max="5" width="12.875" style="8" customWidth="1"/>
    <col min="6" max="16384" width="9.375" style="8" customWidth="1"/>
  </cols>
  <sheetData>
    <row r="1" spans="3:5" ht="14.25" thickBot="1">
      <c r="C1" s="211"/>
      <c r="D1" s="211"/>
      <c r="E1" s="211" t="s">
        <v>209</v>
      </c>
    </row>
    <row r="2" spans="1:5" ht="42.75" customHeight="1" thickBot="1">
      <c r="A2" s="212" t="s">
        <v>60</v>
      </c>
      <c r="B2" s="213" t="s">
        <v>247</v>
      </c>
      <c r="C2" s="213" t="s">
        <v>248</v>
      </c>
      <c r="D2" s="214" t="s">
        <v>249</v>
      </c>
      <c r="E2" s="215" t="s">
        <v>250</v>
      </c>
    </row>
    <row r="3" spans="1:5" ht="15.75" customHeight="1">
      <c r="A3" s="723" t="s">
        <v>7</v>
      </c>
      <c r="B3" s="719" t="s">
        <v>837</v>
      </c>
      <c r="C3" s="719" t="s">
        <v>838</v>
      </c>
      <c r="D3" s="720">
        <v>840</v>
      </c>
      <c r="E3" s="720">
        <v>690</v>
      </c>
    </row>
    <row r="4" spans="1:5" ht="15.75" customHeight="1">
      <c r="A4" s="724"/>
      <c r="B4" s="721"/>
      <c r="C4" s="721"/>
      <c r="D4" s="722"/>
      <c r="E4" s="722"/>
    </row>
    <row r="5" spans="1:5" ht="15.75" customHeight="1">
      <c r="A5" s="724" t="s">
        <v>8</v>
      </c>
      <c r="B5" s="721" t="s">
        <v>839</v>
      </c>
      <c r="C5" s="721" t="s">
        <v>840</v>
      </c>
      <c r="D5" s="722">
        <v>180</v>
      </c>
      <c r="E5" s="722">
        <v>94</v>
      </c>
    </row>
    <row r="6" spans="1:5" ht="15.75" customHeight="1">
      <c r="A6" s="724"/>
      <c r="B6" s="721"/>
      <c r="C6" s="721"/>
      <c r="D6" s="722"/>
      <c r="E6" s="722"/>
    </row>
    <row r="7" spans="1:5" ht="15.75" customHeight="1">
      <c r="A7" s="724" t="s">
        <v>9</v>
      </c>
      <c r="B7" s="721" t="s">
        <v>841</v>
      </c>
      <c r="C7" s="721" t="s">
        <v>842</v>
      </c>
      <c r="D7" s="722">
        <v>4004</v>
      </c>
      <c r="E7" s="722">
        <v>3245</v>
      </c>
    </row>
    <row r="8" spans="1:5" ht="15.75" customHeight="1">
      <c r="A8" s="724"/>
      <c r="B8" s="721"/>
      <c r="C8" s="721"/>
      <c r="D8" s="722"/>
      <c r="E8" s="722"/>
    </row>
    <row r="9" spans="1:5" ht="15.75" customHeight="1">
      <c r="A9" s="724" t="s">
        <v>10</v>
      </c>
      <c r="B9" s="721" t="s">
        <v>843</v>
      </c>
      <c r="C9" s="721" t="s">
        <v>842</v>
      </c>
      <c r="D9" s="722">
        <v>737</v>
      </c>
      <c r="E9" s="722">
        <v>741</v>
      </c>
    </row>
    <row r="10" spans="1:5" ht="15.75" customHeight="1">
      <c r="A10" s="724"/>
      <c r="B10" s="721"/>
      <c r="C10" s="721"/>
      <c r="D10" s="722"/>
      <c r="E10" s="722"/>
    </row>
    <row r="11" spans="1:5" ht="15.75" customHeight="1">
      <c r="A11" s="724" t="s">
        <v>11</v>
      </c>
      <c r="B11" s="721" t="s">
        <v>844</v>
      </c>
      <c r="C11" s="721" t="s">
        <v>845</v>
      </c>
      <c r="D11" s="722">
        <v>4267</v>
      </c>
      <c r="E11" s="722">
        <v>2641</v>
      </c>
    </row>
    <row r="12" spans="1:5" ht="15.75" customHeight="1">
      <c r="A12" s="724"/>
      <c r="B12" s="721"/>
      <c r="C12" s="721"/>
      <c r="D12" s="722"/>
      <c r="E12" s="722"/>
    </row>
    <row r="13" spans="1:5" ht="15.75" customHeight="1">
      <c r="A13" s="724" t="s">
        <v>12</v>
      </c>
      <c r="B13" s="721" t="s">
        <v>846</v>
      </c>
      <c r="C13" s="721" t="s">
        <v>847</v>
      </c>
      <c r="D13" s="722">
        <v>148</v>
      </c>
      <c r="E13" s="722">
        <v>148</v>
      </c>
    </row>
    <row r="14" spans="1:5" ht="15.75" customHeight="1">
      <c r="A14" s="724"/>
      <c r="B14" s="721"/>
      <c r="C14" s="721"/>
      <c r="D14" s="722"/>
      <c r="E14" s="722"/>
    </row>
    <row r="15" spans="1:5" ht="15.75" customHeight="1">
      <c r="A15" s="724" t="s">
        <v>13</v>
      </c>
      <c r="B15" s="721" t="s">
        <v>848</v>
      </c>
      <c r="C15" s="721" t="s">
        <v>849</v>
      </c>
      <c r="D15" s="722">
        <v>2200</v>
      </c>
      <c r="E15" s="722">
        <v>2352</v>
      </c>
    </row>
    <row r="16" spans="1:5" ht="15.75" customHeight="1">
      <c r="A16" s="216" t="s">
        <v>20</v>
      </c>
      <c r="B16" s="217"/>
      <c r="C16" s="217"/>
      <c r="D16" s="218"/>
      <c r="E16" s="219"/>
    </row>
    <row r="17" spans="1:5" ht="15.75" customHeight="1">
      <c r="A17" s="216" t="s">
        <v>21</v>
      </c>
      <c r="B17" s="725"/>
      <c r="C17" s="725"/>
      <c r="D17" s="218"/>
      <c r="E17" s="726"/>
    </row>
    <row r="18" spans="1:5" ht="15.75" customHeight="1">
      <c r="A18" s="216" t="s">
        <v>22</v>
      </c>
      <c r="B18" s="217"/>
      <c r="C18" s="217"/>
      <c r="D18" s="218"/>
      <c r="E18" s="219"/>
    </row>
    <row r="19" spans="1:5" ht="15.75" customHeight="1">
      <c r="A19" s="216" t="s">
        <v>23</v>
      </c>
      <c r="B19" s="217"/>
      <c r="C19" s="217"/>
      <c r="D19" s="218"/>
      <c r="E19" s="219"/>
    </row>
    <row r="20" spans="1:5" ht="15.75" customHeight="1">
      <c r="A20" s="216" t="s">
        <v>24</v>
      </c>
      <c r="B20" s="217"/>
      <c r="C20" s="217"/>
      <c r="D20" s="218"/>
      <c r="E20" s="219"/>
    </row>
    <row r="21" spans="1:5" ht="15.75" customHeight="1">
      <c r="A21" s="216" t="s">
        <v>25</v>
      </c>
      <c r="B21" s="217"/>
      <c r="C21" s="217"/>
      <c r="D21" s="218"/>
      <c r="E21" s="219"/>
    </row>
    <row r="22" spans="1:5" ht="15.75" customHeight="1">
      <c r="A22" s="216" t="s">
        <v>26</v>
      </c>
      <c r="B22" s="217"/>
      <c r="C22" s="217"/>
      <c r="D22" s="218"/>
      <c r="E22" s="219"/>
    </row>
    <row r="23" spans="1:5" ht="15.75" customHeight="1">
      <c r="A23" s="216" t="s">
        <v>27</v>
      </c>
      <c r="B23" s="217"/>
      <c r="C23" s="217"/>
      <c r="D23" s="218"/>
      <c r="E23" s="219"/>
    </row>
    <row r="24" spans="1:5" ht="15.75" customHeight="1">
      <c r="A24" s="216" t="s">
        <v>28</v>
      </c>
      <c r="B24" s="217"/>
      <c r="C24" s="217"/>
      <c r="D24" s="218"/>
      <c r="E24" s="219"/>
    </row>
    <row r="25" spans="1:5" ht="15.75" customHeight="1">
      <c r="A25" s="216" t="s">
        <v>29</v>
      </c>
      <c r="B25" s="217"/>
      <c r="C25" s="217"/>
      <c r="D25" s="218"/>
      <c r="E25" s="219"/>
    </row>
    <row r="26" spans="1:5" ht="15.75" customHeight="1">
      <c r="A26" s="216" t="s">
        <v>30</v>
      </c>
      <c r="B26" s="217"/>
      <c r="C26" s="217"/>
      <c r="D26" s="218"/>
      <c r="E26" s="219"/>
    </row>
    <row r="27" spans="1:5" ht="15.75" customHeight="1">
      <c r="A27" s="216" t="s">
        <v>31</v>
      </c>
      <c r="B27" s="217"/>
      <c r="C27" s="217"/>
      <c r="D27" s="218"/>
      <c r="E27" s="219"/>
    </row>
    <row r="28" spans="1:5" ht="15.75" customHeight="1">
      <c r="A28" s="216" t="s">
        <v>32</v>
      </c>
      <c r="B28" s="217"/>
      <c r="C28" s="217"/>
      <c r="D28" s="218"/>
      <c r="E28" s="219"/>
    </row>
    <row r="29" spans="1:5" ht="15.75" customHeight="1">
      <c r="A29" s="216" t="s">
        <v>33</v>
      </c>
      <c r="B29" s="217"/>
      <c r="C29" s="217"/>
      <c r="D29" s="218"/>
      <c r="E29" s="219"/>
    </row>
    <row r="30" spans="1:5" ht="15.75" customHeight="1">
      <c r="A30" s="216" t="s">
        <v>34</v>
      </c>
      <c r="B30" s="217"/>
      <c r="C30" s="217"/>
      <c r="D30" s="218"/>
      <c r="E30" s="219"/>
    </row>
    <row r="31" spans="1:5" ht="15.75" customHeight="1">
      <c r="A31" s="216" t="s">
        <v>35</v>
      </c>
      <c r="B31" s="217"/>
      <c r="C31" s="217"/>
      <c r="D31" s="218"/>
      <c r="E31" s="219"/>
    </row>
    <row r="32" spans="1:5" ht="15.75" customHeight="1">
      <c r="A32" s="216" t="s">
        <v>92</v>
      </c>
      <c r="B32" s="217"/>
      <c r="C32" s="217"/>
      <c r="D32" s="218"/>
      <c r="E32" s="219"/>
    </row>
    <row r="33" spans="1:5" ht="15.75" customHeight="1">
      <c r="A33" s="216" t="s">
        <v>190</v>
      </c>
      <c r="B33" s="217"/>
      <c r="C33" s="217"/>
      <c r="D33" s="218"/>
      <c r="E33" s="219"/>
    </row>
    <row r="34" spans="1:5" ht="15.75" customHeight="1">
      <c r="A34" s="216" t="s">
        <v>251</v>
      </c>
      <c r="B34" s="217"/>
      <c r="C34" s="217"/>
      <c r="D34" s="218"/>
      <c r="E34" s="219"/>
    </row>
    <row r="35" spans="1:5" ht="15.75" customHeight="1" thickBot="1">
      <c r="A35" s="220" t="s">
        <v>252</v>
      </c>
      <c r="B35" s="221"/>
      <c r="C35" s="221"/>
      <c r="D35" s="222"/>
      <c r="E35" s="223"/>
    </row>
    <row r="36" spans="1:5" ht="15.75" customHeight="1" thickBot="1">
      <c r="A36" s="870" t="s">
        <v>40</v>
      </c>
      <c r="B36" s="871"/>
      <c r="C36" s="224"/>
      <c r="D36" s="225">
        <f>SUM(D3:D35)</f>
        <v>12376</v>
      </c>
      <c r="E36" s="226">
        <f>SUM(E3:E35)</f>
        <v>9911</v>
      </c>
    </row>
  </sheetData>
  <sheetProtection/>
  <mergeCells count="1">
    <mergeCell ref="A36:B36"/>
  </mergeCells>
  <printOptions horizontalCentered="1"/>
  <pageMargins left="0.7874015748031497" right="0.7874015748031497" top="1.5748031496062993" bottom="0.984251968503937" header="0.5" footer="0.5"/>
  <pageSetup horizontalDpi="600" verticalDpi="600" orientation="portrait" paperSize="9" r:id="rId1"/>
  <headerFooter alignWithMargins="0">
    <oddHeader>&amp;C&amp;"Times New Roman CE,Félkövér"&amp;12
K I M U T A T Á S
a 2015. évi céljelleggel juttatott támogatások felhasználásáról&amp;R&amp;"Times New Roman CE,Félkövér dőlt"&amp;11 6. tájékoztató tábla a ......../2016. (........)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I161"/>
  <sheetViews>
    <sheetView view="pageLayout" zoomScaleNormal="130" zoomScaleSheetLayoutView="100" workbookViewId="0" topLeftCell="A91">
      <selection activeCell="K109" sqref="K109"/>
    </sheetView>
  </sheetViews>
  <sheetFormatPr defaultColWidth="9.00390625" defaultRowHeight="12.75"/>
  <cols>
    <col min="1" max="1" width="12.50390625" style="397" customWidth="1"/>
    <col min="2" max="2" width="51.125" style="397" customWidth="1"/>
    <col min="3" max="5" width="15.875" style="398" customWidth="1"/>
    <col min="6" max="6" width="9.375" style="408" hidden="1" customWidth="1"/>
    <col min="7" max="16384" width="9.375" style="408" customWidth="1"/>
  </cols>
  <sheetData>
    <row r="1" spans="1:5" ht="15.75" customHeight="1">
      <c r="A1" s="757" t="s">
        <v>4</v>
      </c>
      <c r="B1" s="757"/>
      <c r="C1" s="757"/>
      <c r="D1" s="757"/>
      <c r="E1" s="757"/>
    </row>
    <row r="2" spans="1:5" ht="15.75" customHeight="1" thickBot="1">
      <c r="A2" s="43" t="s">
        <v>112</v>
      </c>
      <c r="B2" s="43" t="s">
        <v>856</v>
      </c>
      <c r="C2" s="395"/>
      <c r="D2" s="395"/>
      <c r="E2" s="395" t="s">
        <v>159</v>
      </c>
    </row>
    <row r="3" spans="1:6" ht="15.75" customHeight="1">
      <c r="A3" s="763" t="s">
        <v>60</v>
      </c>
      <c r="B3" s="760" t="s">
        <v>6</v>
      </c>
      <c r="C3" s="758" t="str">
        <f>+'1.1.sz.mell.'!C3:E3</f>
        <v>2015. évi</v>
      </c>
      <c r="D3" s="758"/>
      <c r="E3" s="759"/>
      <c r="F3" s="665"/>
    </row>
    <row r="4" spans="1:6" ht="37.5" customHeight="1" thickBot="1">
      <c r="A4" s="764"/>
      <c r="B4" s="761"/>
      <c r="C4" s="45" t="s">
        <v>181</v>
      </c>
      <c r="D4" s="45" t="s">
        <v>186</v>
      </c>
      <c r="E4" s="46" t="s">
        <v>187</v>
      </c>
      <c r="F4" s="665"/>
    </row>
    <row r="5" spans="1:6" s="409" customFormat="1" ht="12" customHeight="1" thickBot="1">
      <c r="A5" s="373" t="s">
        <v>431</v>
      </c>
      <c r="B5" s="374" t="s">
        <v>432</v>
      </c>
      <c r="C5" s="374" t="s">
        <v>433</v>
      </c>
      <c r="D5" s="374" t="s">
        <v>434</v>
      </c>
      <c r="E5" s="421" t="s">
        <v>435</v>
      </c>
      <c r="F5" s="666"/>
    </row>
    <row r="6" spans="1:6" s="410" customFormat="1" ht="12" customHeight="1" thickBot="1">
      <c r="A6" s="368" t="s">
        <v>7</v>
      </c>
      <c r="B6" s="369" t="s">
        <v>315</v>
      </c>
      <c r="C6" s="394">
        <v>102349</v>
      </c>
      <c r="D6" s="400">
        <v>105378</v>
      </c>
      <c r="E6" s="400">
        <v>105378</v>
      </c>
      <c r="F6" s="667" t="s">
        <v>748</v>
      </c>
    </row>
    <row r="7" spans="1:6" s="410" customFormat="1" ht="12" customHeight="1">
      <c r="A7" s="363" t="s">
        <v>72</v>
      </c>
      <c r="B7" s="411" t="s">
        <v>316</v>
      </c>
      <c r="C7" s="522">
        <v>44249</v>
      </c>
      <c r="D7" s="402">
        <v>44380</v>
      </c>
      <c r="E7" s="402">
        <v>44380</v>
      </c>
      <c r="F7" s="667" t="s">
        <v>749</v>
      </c>
    </row>
    <row r="8" spans="1:6" s="410" customFormat="1" ht="12" customHeight="1">
      <c r="A8" s="362" t="s">
        <v>73</v>
      </c>
      <c r="B8" s="412" t="s">
        <v>317</v>
      </c>
      <c r="C8" s="521">
        <v>39522</v>
      </c>
      <c r="D8" s="401">
        <v>39522</v>
      </c>
      <c r="E8" s="401">
        <v>39522</v>
      </c>
      <c r="F8" s="667" t="s">
        <v>750</v>
      </c>
    </row>
    <row r="9" spans="1:6" s="410" customFormat="1" ht="12" customHeight="1">
      <c r="A9" s="362" t="s">
        <v>74</v>
      </c>
      <c r="B9" s="412" t="s">
        <v>318</v>
      </c>
      <c r="C9" s="521">
        <v>15501</v>
      </c>
      <c r="D9" s="401">
        <v>16518</v>
      </c>
      <c r="E9" s="401">
        <v>16518</v>
      </c>
      <c r="F9" s="667" t="s">
        <v>751</v>
      </c>
    </row>
    <row r="10" spans="1:6" s="410" customFormat="1" ht="12" customHeight="1">
      <c r="A10" s="362" t="s">
        <v>75</v>
      </c>
      <c r="B10" s="412" t="s">
        <v>319</v>
      </c>
      <c r="C10" s="521">
        <v>2842</v>
      </c>
      <c r="D10" s="401">
        <v>2842</v>
      </c>
      <c r="E10" s="401">
        <v>2842</v>
      </c>
      <c r="F10" s="667" t="s">
        <v>752</v>
      </c>
    </row>
    <row r="11" spans="1:6" s="410" customFormat="1" ht="12" customHeight="1">
      <c r="A11" s="362" t="s">
        <v>108</v>
      </c>
      <c r="B11" s="412" t="s">
        <v>320</v>
      </c>
      <c r="C11" s="521"/>
      <c r="D11" s="401">
        <v>1727</v>
      </c>
      <c r="E11" s="401">
        <v>1727</v>
      </c>
      <c r="F11" s="667" t="s">
        <v>753</v>
      </c>
    </row>
    <row r="12" spans="1:6" s="410" customFormat="1" ht="12" customHeight="1" thickBot="1">
      <c r="A12" s="364" t="s">
        <v>76</v>
      </c>
      <c r="B12" s="413" t="s">
        <v>321</v>
      </c>
      <c r="C12" s="521">
        <v>235</v>
      </c>
      <c r="D12" s="401">
        <v>389</v>
      </c>
      <c r="E12" s="401">
        <v>389</v>
      </c>
      <c r="F12" s="667" t="s">
        <v>754</v>
      </c>
    </row>
    <row r="13" spans="1:6" s="410" customFormat="1" ht="12" customHeight="1" thickBot="1">
      <c r="A13" s="368" t="s">
        <v>8</v>
      </c>
      <c r="B13" s="390" t="s">
        <v>322</v>
      </c>
      <c r="C13" s="394">
        <v>5147</v>
      </c>
      <c r="D13" s="400">
        <v>6446</v>
      </c>
      <c r="E13" s="383">
        <v>139</v>
      </c>
      <c r="F13" s="667" t="s">
        <v>755</v>
      </c>
    </row>
    <row r="14" spans="1:6" s="410" customFormat="1" ht="12" customHeight="1">
      <c r="A14" s="363" t="s">
        <v>78</v>
      </c>
      <c r="B14" s="411" t="s">
        <v>323</v>
      </c>
      <c r="C14" s="522"/>
      <c r="D14" s="402"/>
      <c r="E14" s="385"/>
      <c r="F14" s="667" t="s">
        <v>756</v>
      </c>
    </row>
    <row r="15" spans="1:6" s="410" customFormat="1" ht="12" customHeight="1">
      <c r="A15" s="362" t="s">
        <v>79</v>
      </c>
      <c r="B15" s="412" t="s">
        <v>324</v>
      </c>
      <c r="C15" s="521"/>
      <c r="D15" s="401"/>
      <c r="E15" s="384"/>
      <c r="F15" s="667" t="s">
        <v>757</v>
      </c>
    </row>
    <row r="16" spans="1:6" s="410" customFormat="1" ht="12" customHeight="1">
      <c r="A16" s="362" t="s">
        <v>80</v>
      </c>
      <c r="B16" s="412" t="s">
        <v>325</v>
      </c>
      <c r="C16" s="521"/>
      <c r="D16" s="401"/>
      <c r="E16" s="384"/>
      <c r="F16" s="667" t="s">
        <v>758</v>
      </c>
    </row>
    <row r="17" spans="1:6" s="410" customFormat="1" ht="12" customHeight="1">
      <c r="A17" s="362" t="s">
        <v>81</v>
      </c>
      <c r="B17" s="412" t="s">
        <v>326</v>
      </c>
      <c r="C17" s="521"/>
      <c r="D17" s="401"/>
      <c r="E17" s="384"/>
      <c r="F17" s="667" t="s">
        <v>759</v>
      </c>
    </row>
    <row r="18" spans="1:6" s="410" customFormat="1" ht="12" customHeight="1">
      <c r="A18" s="362" t="s">
        <v>82</v>
      </c>
      <c r="B18" s="412" t="s">
        <v>327</v>
      </c>
      <c r="C18" s="521">
        <v>5147</v>
      </c>
      <c r="D18" s="401">
        <v>6446</v>
      </c>
      <c r="E18" s="384">
        <v>139</v>
      </c>
      <c r="F18" s="667" t="s">
        <v>760</v>
      </c>
    </row>
    <row r="19" spans="1:6" s="410" customFormat="1" ht="12" customHeight="1" thickBot="1">
      <c r="A19" s="364" t="s">
        <v>89</v>
      </c>
      <c r="B19" s="413" t="s">
        <v>328</v>
      </c>
      <c r="C19" s="523"/>
      <c r="D19" s="403"/>
      <c r="E19" s="386"/>
      <c r="F19" s="667" t="s">
        <v>761</v>
      </c>
    </row>
    <row r="20" spans="1:6" s="410" customFormat="1" ht="12" customHeight="1" thickBot="1">
      <c r="A20" s="368" t="s">
        <v>9</v>
      </c>
      <c r="B20" s="369" t="s">
        <v>329</v>
      </c>
      <c r="C20" s="394">
        <f>+C21+C22+C23+C24+C25</f>
        <v>0</v>
      </c>
      <c r="D20" s="400"/>
      <c r="E20" s="383"/>
      <c r="F20" s="667" t="s">
        <v>762</v>
      </c>
    </row>
    <row r="21" spans="1:6" s="410" customFormat="1" ht="12" customHeight="1">
      <c r="A21" s="363" t="s">
        <v>61</v>
      </c>
      <c r="B21" s="411" t="s">
        <v>330</v>
      </c>
      <c r="C21" s="522"/>
      <c r="D21" s="402"/>
      <c r="E21" s="385"/>
      <c r="F21" s="667" t="s">
        <v>763</v>
      </c>
    </row>
    <row r="22" spans="1:6" s="410" customFormat="1" ht="12" customHeight="1">
      <c r="A22" s="362" t="s">
        <v>62</v>
      </c>
      <c r="B22" s="412" t="s">
        <v>331</v>
      </c>
      <c r="C22" s="521"/>
      <c r="D22" s="401"/>
      <c r="E22" s="384"/>
      <c r="F22" s="667" t="s">
        <v>764</v>
      </c>
    </row>
    <row r="23" spans="1:6" s="410" customFormat="1" ht="12" customHeight="1">
      <c r="A23" s="362" t="s">
        <v>63</v>
      </c>
      <c r="B23" s="412" t="s">
        <v>332</v>
      </c>
      <c r="C23" s="521"/>
      <c r="D23" s="401"/>
      <c r="E23" s="384"/>
      <c r="F23" s="667" t="s">
        <v>765</v>
      </c>
    </row>
    <row r="24" spans="1:6" s="410" customFormat="1" ht="12" customHeight="1">
      <c r="A24" s="362" t="s">
        <v>64</v>
      </c>
      <c r="B24" s="412" t="s">
        <v>333</v>
      </c>
      <c r="C24" s="521"/>
      <c r="D24" s="401"/>
      <c r="E24" s="384"/>
      <c r="F24" s="667" t="s">
        <v>766</v>
      </c>
    </row>
    <row r="25" spans="1:6" s="410" customFormat="1" ht="12" customHeight="1">
      <c r="A25" s="362" t="s">
        <v>122</v>
      </c>
      <c r="B25" s="412" t="s">
        <v>334</v>
      </c>
      <c r="C25" s="521"/>
      <c r="D25" s="401"/>
      <c r="E25" s="384"/>
      <c r="F25" s="667" t="s">
        <v>767</v>
      </c>
    </row>
    <row r="26" spans="1:6" s="410" customFormat="1" ht="12" customHeight="1" thickBot="1">
      <c r="A26" s="364" t="s">
        <v>123</v>
      </c>
      <c r="B26" s="413" t="s">
        <v>335</v>
      </c>
      <c r="C26" s="523"/>
      <c r="D26" s="403"/>
      <c r="E26" s="386"/>
      <c r="F26" s="667" t="s">
        <v>768</v>
      </c>
    </row>
    <row r="27" spans="1:6" s="410" customFormat="1" ht="12" customHeight="1" thickBot="1">
      <c r="A27" s="368" t="s">
        <v>124</v>
      </c>
      <c r="B27" s="369" t="s">
        <v>336</v>
      </c>
      <c r="C27" s="524">
        <v>63800</v>
      </c>
      <c r="D27" s="406">
        <v>104467</v>
      </c>
      <c r="E27" s="418">
        <v>106061</v>
      </c>
      <c r="F27" s="667" t="s">
        <v>769</v>
      </c>
    </row>
    <row r="28" spans="1:6" s="410" customFormat="1" ht="12" customHeight="1">
      <c r="A28" s="363" t="s">
        <v>337</v>
      </c>
      <c r="B28" s="411" t="s">
        <v>338</v>
      </c>
      <c r="C28" s="678">
        <f>+C29+C30</f>
        <v>55000</v>
      </c>
      <c r="D28" s="420">
        <v>95667</v>
      </c>
      <c r="E28" s="419">
        <v>95867</v>
      </c>
      <c r="F28" s="667" t="s">
        <v>770</v>
      </c>
    </row>
    <row r="29" spans="1:6" s="410" customFormat="1" ht="12" customHeight="1">
      <c r="A29" s="362" t="s">
        <v>339</v>
      </c>
      <c r="B29" s="412" t="s">
        <v>340</v>
      </c>
      <c r="C29" s="521">
        <v>6000</v>
      </c>
      <c r="D29" s="401">
        <v>6667</v>
      </c>
      <c r="E29" s="384">
        <v>6667</v>
      </c>
      <c r="F29" s="667" t="s">
        <v>771</v>
      </c>
    </row>
    <row r="30" spans="1:6" s="410" customFormat="1" ht="12" customHeight="1">
      <c r="A30" s="362" t="s">
        <v>341</v>
      </c>
      <c r="B30" s="412" t="s">
        <v>342</v>
      </c>
      <c r="C30" s="521">
        <v>49000</v>
      </c>
      <c r="D30" s="401">
        <v>89000</v>
      </c>
      <c r="E30" s="384">
        <v>89197</v>
      </c>
      <c r="F30" s="667" t="s">
        <v>772</v>
      </c>
    </row>
    <row r="31" spans="1:6" s="410" customFormat="1" ht="12" customHeight="1">
      <c r="A31" s="362" t="s">
        <v>343</v>
      </c>
      <c r="B31" s="412" t="s">
        <v>344</v>
      </c>
      <c r="C31" s="521">
        <v>8800</v>
      </c>
      <c r="D31" s="401">
        <v>8800</v>
      </c>
      <c r="E31" s="384">
        <v>8453</v>
      </c>
      <c r="F31" s="667" t="s">
        <v>773</v>
      </c>
    </row>
    <row r="32" spans="1:6" s="410" customFormat="1" ht="12" customHeight="1">
      <c r="A32" s="362" t="s">
        <v>345</v>
      </c>
      <c r="B32" s="412" t="s">
        <v>346</v>
      </c>
      <c r="C32" s="521"/>
      <c r="D32" s="401">
        <v>126</v>
      </c>
      <c r="E32" s="384">
        <v>821</v>
      </c>
      <c r="F32" s="667" t="s">
        <v>774</v>
      </c>
    </row>
    <row r="33" spans="1:6" s="410" customFormat="1" ht="12" customHeight="1" thickBot="1">
      <c r="A33" s="364" t="s">
        <v>347</v>
      </c>
      <c r="B33" s="413" t="s">
        <v>348</v>
      </c>
      <c r="C33" s="523"/>
      <c r="D33" s="403">
        <v>738</v>
      </c>
      <c r="E33" s="386">
        <v>923</v>
      </c>
      <c r="F33" s="667" t="s">
        <v>775</v>
      </c>
    </row>
    <row r="34" spans="1:6" s="410" customFormat="1" ht="12" customHeight="1" thickBot="1">
      <c r="A34" s="368" t="s">
        <v>11</v>
      </c>
      <c r="B34" s="369" t="s">
        <v>349</v>
      </c>
      <c r="C34" s="394">
        <v>15484</v>
      </c>
      <c r="D34" s="400">
        <v>17141</v>
      </c>
      <c r="E34" s="383">
        <v>18841</v>
      </c>
      <c r="F34" s="667" t="s">
        <v>776</v>
      </c>
    </row>
    <row r="35" spans="1:6" s="410" customFormat="1" ht="12" customHeight="1">
      <c r="A35" s="363" t="s">
        <v>65</v>
      </c>
      <c r="B35" s="411" t="s">
        <v>350</v>
      </c>
      <c r="C35" s="522"/>
      <c r="D35" s="402"/>
      <c r="E35" s="385"/>
      <c r="F35" s="667" t="s">
        <v>777</v>
      </c>
    </row>
    <row r="36" spans="1:6" s="410" customFormat="1" ht="12" customHeight="1">
      <c r="A36" s="362" t="s">
        <v>66</v>
      </c>
      <c r="B36" s="412" t="s">
        <v>351</v>
      </c>
      <c r="C36" s="521"/>
      <c r="D36" s="401">
        <v>14</v>
      </c>
      <c r="E36" s="384">
        <v>408</v>
      </c>
      <c r="F36" s="667" t="s">
        <v>778</v>
      </c>
    </row>
    <row r="37" spans="1:6" s="410" customFormat="1" ht="12" customHeight="1">
      <c r="A37" s="362" t="s">
        <v>67</v>
      </c>
      <c r="B37" s="412" t="s">
        <v>352</v>
      </c>
      <c r="C37" s="521"/>
      <c r="D37" s="401"/>
      <c r="E37" s="384"/>
      <c r="F37" s="667" t="s">
        <v>779</v>
      </c>
    </row>
    <row r="38" spans="1:6" s="410" customFormat="1" ht="12" customHeight="1">
      <c r="A38" s="362" t="s">
        <v>126</v>
      </c>
      <c r="B38" s="412" t="s">
        <v>353</v>
      </c>
      <c r="C38" s="521">
        <v>4203</v>
      </c>
      <c r="D38" s="401">
        <v>4707</v>
      </c>
      <c r="E38" s="384">
        <v>4707</v>
      </c>
      <c r="F38" s="667" t="s">
        <v>780</v>
      </c>
    </row>
    <row r="39" spans="1:6" s="410" customFormat="1" ht="12" customHeight="1">
      <c r="A39" s="362" t="s">
        <v>127</v>
      </c>
      <c r="B39" s="412" t="s">
        <v>354</v>
      </c>
      <c r="C39" s="521">
        <v>8801</v>
      </c>
      <c r="D39" s="401">
        <v>8585</v>
      </c>
      <c r="E39" s="384">
        <v>8582</v>
      </c>
      <c r="F39" s="667" t="s">
        <v>781</v>
      </c>
    </row>
    <row r="40" spans="1:6" s="410" customFormat="1" ht="12" customHeight="1">
      <c r="A40" s="362" t="s">
        <v>128</v>
      </c>
      <c r="B40" s="412" t="s">
        <v>355</v>
      </c>
      <c r="C40" s="521">
        <v>2480</v>
      </c>
      <c r="D40" s="401">
        <v>3835</v>
      </c>
      <c r="E40" s="384">
        <v>3835</v>
      </c>
      <c r="F40" s="667" t="s">
        <v>782</v>
      </c>
    </row>
    <row r="41" spans="1:6" s="410" customFormat="1" ht="12" customHeight="1">
      <c r="A41" s="362" t="s">
        <v>129</v>
      </c>
      <c r="B41" s="412" t="s">
        <v>356</v>
      </c>
      <c r="C41" s="521"/>
      <c r="D41" s="401"/>
      <c r="E41" s="384">
        <v>1161</v>
      </c>
      <c r="F41" s="667" t="s">
        <v>783</v>
      </c>
    </row>
    <row r="42" spans="1:6" s="410" customFormat="1" ht="12" customHeight="1">
      <c r="A42" s="362" t="s">
        <v>130</v>
      </c>
      <c r="B42" s="412" t="s">
        <v>357</v>
      </c>
      <c r="C42" s="521"/>
      <c r="D42" s="401">
        <v>998</v>
      </c>
      <c r="E42" s="384">
        <v>17</v>
      </c>
      <c r="F42" s="667" t="s">
        <v>784</v>
      </c>
    </row>
    <row r="43" spans="1:6" s="410" customFormat="1" ht="12" customHeight="1">
      <c r="A43" s="362" t="s">
        <v>358</v>
      </c>
      <c r="B43" s="412" t="s">
        <v>359</v>
      </c>
      <c r="C43" s="679"/>
      <c r="D43" s="404"/>
      <c r="E43" s="387"/>
      <c r="F43" s="667" t="s">
        <v>785</v>
      </c>
    </row>
    <row r="44" spans="1:6" s="410" customFormat="1" ht="12" customHeight="1" thickBot="1">
      <c r="A44" s="364" t="s">
        <v>360</v>
      </c>
      <c r="B44" s="413" t="s">
        <v>361</v>
      </c>
      <c r="C44" s="680"/>
      <c r="D44" s="405"/>
      <c r="E44" s="388">
        <v>131</v>
      </c>
      <c r="F44" s="667" t="s">
        <v>786</v>
      </c>
    </row>
    <row r="45" spans="1:6" s="410" customFormat="1" ht="12" customHeight="1" thickBot="1">
      <c r="A45" s="368" t="s">
        <v>12</v>
      </c>
      <c r="B45" s="369" t="s">
        <v>362</v>
      </c>
      <c r="C45" s="394">
        <f>SUM(C46:C50)</f>
        <v>0</v>
      </c>
      <c r="D45" s="400">
        <f>SUM(D46:D50)</f>
        <v>0</v>
      </c>
      <c r="E45" s="383"/>
      <c r="F45" s="667" t="s">
        <v>787</v>
      </c>
    </row>
    <row r="46" spans="1:6" s="410" customFormat="1" ht="12" customHeight="1">
      <c r="A46" s="363" t="s">
        <v>68</v>
      </c>
      <c r="B46" s="411" t="s">
        <v>363</v>
      </c>
      <c r="C46" s="681"/>
      <c r="D46" s="422"/>
      <c r="E46" s="389"/>
      <c r="F46" s="667" t="s">
        <v>788</v>
      </c>
    </row>
    <row r="47" spans="1:6" s="410" customFormat="1" ht="12" customHeight="1">
      <c r="A47" s="362" t="s">
        <v>69</v>
      </c>
      <c r="B47" s="412" t="s">
        <v>364</v>
      </c>
      <c r="C47" s="679"/>
      <c r="D47" s="404"/>
      <c r="E47" s="387"/>
      <c r="F47" s="667" t="s">
        <v>789</v>
      </c>
    </row>
    <row r="48" spans="1:6" s="410" customFormat="1" ht="12" customHeight="1">
      <c r="A48" s="362" t="s">
        <v>365</v>
      </c>
      <c r="B48" s="412" t="s">
        <v>366</v>
      </c>
      <c r="C48" s="679"/>
      <c r="D48" s="404"/>
      <c r="E48" s="387"/>
      <c r="F48" s="667" t="s">
        <v>790</v>
      </c>
    </row>
    <row r="49" spans="1:6" s="410" customFormat="1" ht="12" customHeight="1">
      <c r="A49" s="362" t="s">
        <v>367</v>
      </c>
      <c r="B49" s="412" t="s">
        <v>368</v>
      </c>
      <c r="C49" s="679"/>
      <c r="D49" s="404"/>
      <c r="E49" s="387"/>
      <c r="F49" s="667" t="s">
        <v>791</v>
      </c>
    </row>
    <row r="50" spans="1:6" s="410" customFormat="1" ht="12" customHeight="1" thickBot="1">
      <c r="A50" s="364" t="s">
        <v>369</v>
      </c>
      <c r="B50" s="413" t="s">
        <v>370</v>
      </c>
      <c r="C50" s="680"/>
      <c r="D50" s="405"/>
      <c r="E50" s="388"/>
      <c r="F50" s="667" t="s">
        <v>792</v>
      </c>
    </row>
    <row r="51" spans="1:6" s="410" customFormat="1" ht="17.25" customHeight="1" thickBot="1">
      <c r="A51" s="368" t="s">
        <v>131</v>
      </c>
      <c r="B51" s="369" t="s">
        <v>371</v>
      </c>
      <c r="C51" s="394">
        <v>758</v>
      </c>
      <c r="D51" s="400">
        <v>874</v>
      </c>
      <c r="E51" s="383">
        <v>642</v>
      </c>
      <c r="F51" s="667" t="s">
        <v>793</v>
      </c>
    </row>
    <row r="52" spans="1:6" s="410" customFormat="1" ht="12" customHeight="1">
      <c r="A52" s="363" t="s">
        <v>70</v>
      </c>
      <c r="B52" s="411" t="s">
        <v>372</v>
      </c>
      <c r="C52" s="522"/>
      <c r="D52" s="402"/>
      <c r="E52" s="385">
        <v>0</v>
      </c>
      <c r="F52" s="667" t="s">
        <v>794</v>
      </c>
    </row>
    <row r="53" spans="1:6" s="410" customFormat="1" ht="12" customHeight="1">
      <c r="A53" s="362" t="s">
        <v>71</v>
      </c>
      <c r="B53" s="412" t="s">
        <v>373</v>
      </c>
      <c r="C53" s="521"/>
      <c r="D53" s="401"/>
      <c r="E53" s="384">
        <v>0</v>
      </c>
      <c r="F53" s="667" t="s">
        <v>795</v>
      </c>
    </row>
    <row r="54" spans="1:6" s="410" customFormat="1" ht="12" customHeight="1">
      <c r="A54" s="362" t="s">
        <v>374</v>
      </c>
      <c r="B54" s="412" t="s">
        <v>375</v>
      </c>
      <c r="C54" s="521">
        <v>758</v>
      </c>
      <c r="D54" s="401">
        <v>874</v>
      </c>
      <c r="E54" s="384">
        <v>642</v>
      </c>
      <c r="F54" s="667" t="s">
        <v>796</v>
      </c>
    </row>
    <row r="55" spans="1:6" s="410" customFormat="1" ht="12" customHeight="1" thickBot="1">
      <c r="A55" s="364" t="s">
        <v>376</v>
      </c>
      <c r="B55" s="413" t="s">
        <v>377</v>
      </c>
      <c r="C55" s="523"/>
      <c r="D55" s="403"/>
      <c r="E55" s="386">
        <v>0</v>
      </c>
      <c r="F55" s="667" t="s">
        <v>797</v>
      </c>
    </row>
    <row r="56" spans="1:6" s="410" customFormat="1" ht="12" customHeight="1" thickBot="1">
      <c r="A56" s="368" t="s">
        <v>14</v>
      </c>
      <c r="B56" s="390" t="s">
        <v>378</v>
      </c>
      <c r="C56" s="394">
        <f>SUM(C57:C59)</f>
        <v>0</v>
      </c>
      <c r="D56" s="400">
        <f>SUM(D57:D59)</f>
        <v>0</v>
      </c>
      <c r="E56" s="383">
        <v>0</v>
      </c>
      <c r="F56" s="667" t="s">
        <v>798</v>
      </c>
    </row>
    <row r="57" spans="1:6" s="410" customFormat="1" ht="12" customHeight="1">
      <c r="A57" s="363" t="s">
        <v>132</v>
      </c>
      <c r="B57" s="411" t="s">
        <v>379</v>
      </c>
      <c r="C57" s="679"/>
      <c r="D57" s="404"/>
      <c r="E57" s="387">
        <v>0</v>
      </c>
      <c r="F57" s="667" t="s">
        <v>799</v>
      </c>
    </row>
    <row r="58" spans="1:6" s="410" customFormat="1" ht="12" customHeight="1">
      <c r="A58" s="362" t="s">
        <v>133</v>
      </c>
      <c r="B58" s="412" t="s">
        <v>380</v>
      </c>
      <c r="C58" s="679"/>
      <c r="D58" s="404"/>
      <c r="E58" s="387">
        <v>0</v>
      </c>
      <c r="F58" s="667" t="s">
        <v>800</v>
      </c>
    </row>
    <row r="59" spans="1:6" s="410" customFormat="1" ht="12" customHeight="1">
      <c r="A59" s="362" t="s">
        <v>160</v>
      </c>
      <c r="B59" s="412" t="s">
        <v>381</v>
      </c>
      <c r="C59" s="679"/>
      <c r="D59" s="404"/>
      <c r="E59" s="387">
        <v>0</v>
      </c>
      <c r="F59" s="667" t="s">
        <v>801</v>
      </c>
    </row>
    <row r="60" spans="1:6" s="410" customFormat="1" ht="12" customHeight="1" thickBot="1">
      <c r="A60" s="364" t="s">
        <v>382</v>
      </c>
      <c r="B60" s="413" t="s">
        <v>383</v>
      </c>
      <c r="C60" s="679"/>
      <c r="D60" s="404"/>
      <c r="E60" s="387">
        <v>0</v>
      </c>
      <c r="F60" s="667" t="s">
        <v>802</v>
      </c>
    </row>
    <row r="61" spans="1:6" s="410" customFormat="1" ht="12" customHeight="1" thickBot="1">
      <c r="A61" s="368" t="s">
        <v>15</v>
      </c>
      <c r="B61" s="369" t="s">
        <v>384</v>
      </c>
      <c r="C61" s="524">
        <v>187538</v>
      </c>
      <c r="D61" s="406">
        <v>234306</v>
      </c>
      <c r="E61" s="418">
        <v>231061</v>
      </c>
      <c r="F61" s="667" t="s">
        <v>803</v>
      </c>
    </row>
    <row r="62" spans="1:6" s="410" customFormat="1" ht="12" customHeight="1" thickBot="1">
      <c r="A62" s="423" t="s">
        <v>385</v>
      </c>
      <c r="B62" s="390" t="s">
        <v>386</v>
      </c>
      <c r="C62" s="394">
        <f>SUM(C63:C65)</f>
        <v>0</v>
      </c>
      <c r="D62" s="400"/>
      <c r="E62" s="400"/>
      <c r="F62" s="667" t="s">
        <v>804</v>
      </c>
    </row>
    <row r="63" spans="1:6" s="410" customFormat="1" ht="12" customHeight="1">
      <c r="A63" s="363" t="s">
        <v>387</v>
      </c>
      <c r="B63" s="411" t="s">
        <v>388</v>
      </c>
      <c r="C63" s="679"/>
      <c r="D63" s="404"/>
      <c r="E63" s="404"/>
      <c r="F63" s="667" t="s">
        <v>805</v>
      </c>
    </row>
    <row r="64" spans="1:6" s="410" customFormat="1" ht="12" customHeight="1">
      <c r="A64" s="362" t="s">
        <v>389</v>
      </c>
      <c r="B64" s="412" t="s">
        <v>390</v>
      </c>
      <c r="C64" s="679"/>
      <c r="D64" s="404"/>
      <c r="E64" s="404"/>
      <c r="F64" s="667" t="s">
        <v>806</v>
      </c>
    </row>
    <row r="65" spans="1:6" s="410" customFormat="1" ht="12" customHeight="1" thickBot="1">
      <c r="A65" s="364" t="s">
        <v>391</v>
      </c>
      <c r="B65" s="348" t="s">
        <v>436</v>
      </c>
      <c r="C65" s="679"/>
      <c r="D65" s="404"/>
      <c r="E65" s="404"/>
      <c r="F65" s="667" t="s">
        <v>807</v>
      </c>
    </row>
    <row r="66" spans="1:6" s="410" customFormat="1" ht="12" customHeight="1" thickBot="1">
      <c r="A66" s="423" t="s">
        <v>393</v>
      </c>
      <c r="B66" s="390" t="s">
        <v>394</v>
      </c>
      <c r="C66" s="394">
        <f>SUM(C67:C70)</f>
        <v>0</v>
      </c>
      <c r="D66" s="400"/>
      <c r="E66" s="400"/>
      <c r="F66" s="667" t="s">
        <v>808</v>
      </c>
    </row>
    <row r="67" spans="1:6" s="410" customFormat="1" ht="13.5" customHeight="1">
      <c r="A67" s="363" t="s">
        <v>109</v>
      </c>
      <c r="B67" s="411" t="s">
        <v>395</v>
      </c>
      <c r="C67" s="679"/>
      <c r="D67" s="404"/>
      <c r="E67" s="404"/>
      <c r="F67" s="667" t="s">
        <v>809</v>
      </c>
    </row>
    <row r="68" spans="1:6" s="410" customFormat="1" ht="12" customHeight="1">
      <c r="A68" s="362" t="s">
        <v>110</v>
      </c>
      <c r="B68" s="412" t="s">
        <v>396</v>
      </c>
      <c r="C68" s="679"/>
      <c r="D68" s="404"/>
      <c r="E68" s="387"/>
      <c r="F68" s="667" t="s">
        <v>810</v>
      </c>
    </row>
    <row r="69" spans="1:6" s="410" customFormat="1" ht="12" customHeight="1">
      <c r="A69" s="362" t="s">
        <v>397</v>
      </c>
      <c r="B69" s="412" t="s">
        <v>398</v>
      </c>
      <c r="C69" s="679"/>
      <c r="D69" s="404"/>
      <c r="E69" s="387"/>
      <c r="F69" s="667" t="s">
        <v>811</v>
      </c>
    </row>
    <row r="70" spans="1:6" s="410" customFormat="1" ht="12" customHeight="1" thickBot="1">
      <c r="A70" s="364" t="s">
        <v>399</v>
      </c>
      <c r="B70" s="413" t="s">
        <v>400</v>
      </c>
      <c r="C70" s="679"/>
      <c r="D70" s="683"/>
      <c r="E70" s="387"/>
      <c r="F70" s="667" t="s">
        <v>812</v>
      </c>
    </row>
    <row r="71" spans="1:6" s="410" customFormat="1" ht="12" customHeight="1" thickBot="1">
      <c r="A71" s="423" t="s">
        <v>401</v>
      </c>
      <c r="B71" s="390" t="s">
        <v>402</v>
      </c>
      <c r="C71" s="394">
        <v>18766</v>
      </c>
      <c r="D71" s="400">
        <v>3532</v>
      </c>
      <c r="E71" s="383">
        <v>9438</v>
      </c>
      <c r="F71" s="667" t="s">
        <v>813</v>
      </c>
    </row>
    <row r="72" spans="1:6" s="410" customFormat="1" ht="12" customHeight="1">
      <c r="A72" s="363" t="s">
        <v>403</v>
      </c>
      <c r="B72" s="411" t="s">
        <v>404</v>
      </c>
      <c r="C72" s="679">
        <v>18766</v>
      </c>
      <c r="D72" s="404">
        <v>3532</v>
      </c>
      <c r="E72" s="387">
        <v>9438</v>
      </c>
      <c r="F72" s="667" t="s">
        <v>814</v>
      </c>
    </row>
    <row r="73" spans="1:6" s="410" customFormat="1" ht="12" customHeight="1" thickBot="1">
      <c r="A73" s="364" t="s">
        <v>405</v>
      </c>
      <c r="B73" s="413" t="s">
        <v>406</v>
      </c>
      <c r="C73" s="679"/>
      <c r="D73" s="404"/>
      <c r="E73" s="387"/>
      <c r="F73" s="667" t="s">
        <v>815</v>
      </c>
    </row>
    <row r="74" spans="1:6" s="410" customFormat="1" ht="12" customHeight="1" thickBot="1">
      <c r="A74" s="423" t="s">
        <v>407</v>
      </c>
      <c r="B74" s="390" t="s">
        <v>408</v>
      </c>
      <c r="C74" s="394">
        <f>SUM(C75:C77)</f>
        <v>0</v>
      </c>
      <c r="D74" s="400"/>
      <c r="E74" s="383">
        <v>3348</v>
      </c>
      <c r="F74" s="667" t="s">
        <v>816</v>
      </c>
    </row>
    <row r="75" spans="1:6" s="410" customFormat="1" ht="12" customHeight="1">
      <c r="A75" s="363" t="s">
        <v>409</v>
      </c>
      <c r="B75" s="411" t="s">
        <v>410</v>
      </c>
      <c r="C75" s="679"/>
      <c r="D75" s="404"/>
      <c r="E75" s="387">
        <v>3348</v>
      </c>
      <c r="F75" s="667" t="s">
        <v>817</v>
      </c>
    </row>
    <row r="76" spans="1:6" s="410" customFormat="1" ht="12" customHeight="1">
      <c r="A76" s="362" t="s">
        <v>411</v>
      </c>
      <c r="B76" s="412" t="s">
        <v>412</v>
      </c>
      <c r="C76" s="679"/>
      <c r="D76" s="404"/>
      <c r="E76" s="387"/>
      <c r="F76" s="667" t="s">
        <v>818</v>
      </c>
    </row>
    <row r="77" spans="1:6" s="410" customFormat="1" ht="12" customHeight="1" thickBot="1">
      <c r="A77" s="364" t="s">
        <v>413</v>
      </c>
      <c r="B77" s="392" t="s">
        <v>414</v>
      </c>
      <c r="C77" s="679"/>
      <c r="D77" s="404"/>
      <c r="E77" s="387"/>
      <c r="F77" s="667" t="s">
        <v>819</v>
      </c>
    </row>
    <row r="78" spans="1:6" s="410" customFormat="1" ht="12" customHeight="1" thickBot="1">
      <c r="A78" s="423" t="s">
        <v>415</v>
      </c>
      <c r="B78" s="390" t="s">
        <v>416</v>
      </c>
      <c r="C78" s="394">
        <f>SUM(C79:C82)</f>
        <v>0</v>
      </c>
      <c r="D78" s="400">
        <f>SUM(D79:D82)</f>
        <v>0</v>
      </c>
      <c r="E78" s="383"/>
      <c r="F78" s="667" t="s">
        <v>820</v>
      </c>
    </row>
    <row r="79" spans="1:6" s="410" customFormat="1" ht="12" customHeight="1">
      <c r="A79" s="414" t="s">
        <v>417</v>
      </c>
      <c r="B79" s="411" t="s">
        <v>418</v>
      </c>
      <c r="C79" s="679"/>
      <c r="D79" s="404"/>
      <c r="E79" s="387"/>
      <c r="F79" s="667" t="s">
        <v>821</v>
      </c>
    </row>
    <row r="80" spans="1:6" s="410" customFormat="1" ht="12" customHeight="1">
      <c r="A80" s="415" t="s">
        <v>419</v>
      </c>
      <c r="B80" s="412" t="s">
        <v>420</v>
      </c>
      <c r="C80" s="679"/>
      <c r="D80" s="404"/>
      <c r="E80" s="387"/>
      <c r="F80" s="667" t="s">
        <v>822</v>
      </c>
    </row>
    <row r="81" spans="1:6" s="410" customFormat="1" ht="12" customHeight="1">
      <c r="A81" s="415" t="s">
        <v>421</v>
      </c>
      <c r="B81" s="412" t="s">
        <v>422</v>
      </c>
      <c r="C81" s="679"/>
      <c r="D81" s="404"/>
      <c r="E81" s="387"/>
      <c r="F81" s="667" t="s">
        <v>823</v>
      </c>
    </row>
    <row r="82" spans="1:6" s="410" customFormat="1" ht="12" customHeight="1" thickBot="1">
      <c r="A82" s="424" t="s">
        <v>423</v>
      </c>
      <c r="B82" s="392" t="s">
        <v>424</v>
      </c>
      <c r="C82" s="679"/>
      <c r="D82" s="404"/>
      <c r="E82" s="387"/>
      <c r="F82" s="667" t="s">
        <v>824</v>
      </c>
    </row>
    <row r="83" spans="1:6" s="410" customFormat="1" ht="12" customHeight="1" thickBot="1">
      <c r="A83" s="423" t="s">
        <v>425</v>
      </c>
      <c r="B83" s="390" t="s">
        <v>426</v>
      </c>
      <c r="C83" s="682"/>
      <c r="D83" s="426"/>
      <c r="E83" s="427"/>
      <c r="F83" s="667" t="s">
        <v>825</v>
      </c>
    </row>
    <row r="84" spans="1:6" s="410" customFormat="1" ht="12" customHeight="1" thickBot="1">
      <c r="A84" s="423" t="s">
        <v>427</v>
      </c>
      <c r="B84" s="346" t="s">
        <v>428</v>
      </c>
      <c r="C84" s="524">
        <f>+C62+C66+C71+C74+C78+C83</f>
        <v>18766</v>
      </c>
      <c r="D84" s="406">
        <v>3532</v>
      </c>
      <c r="E84" s="418">
        <v>12786</v>
      </c>
      <c r="F84" s="667" t="s">
        <v>826</v>
      </c>
    </row>
    <row r="85" spans="1:6" s="410" customFormat="1" ht="12" customHeight="1" thickBot="1">
      <c r="A85" s="425" t="s">
        <v>429</v>
      </c>
      <c r="B85" s="349" t="s">
        <v>430</v>
      </c>
      <c r="C85" s="524">
        <f>+C61+C84</f>
        <v>206304</v>
      </c>
      <c r="D85" s="406">
        <f>+D61+D84</f>
        <v>237838</v>
      </c>
      <c r="E85" s="418">
        <v>243847</v>
      </c>
      <c r="F85" s="667" t="s">
        <v>827</v>
      </c>
    </row>
    <row r="86" spans="1:6" s="410" customFormat="1" ht="12" customHeight="1">
      <c r="A86" s="344"/>
      <c r="B86" s="344"/>
      <c r="C86" s="345"/>
      <c r="D86" s="345"/>
      <c r="E86" s="345"/>
      <c r="F86" s="667"/>
    </row>
    <row r="87" spans="1:6" ht="16.5" customHeight="1">
      <c r="A87" s="757" t="s">
        <v>36</v>
      </c>
      <c r="B87" s="757"/>
      <c r="C87" s="757"/>
      <c r="D87" s="757"/>
      <c r="E87" s="757"/>
      <c r="F87" s="665"/>
    </row>
    <row r="88" spans="1:6" s="416" customFormat="1" ht="16.5" customHeight="1" thickBot="1">
      <c r="A88" s="44" t="s">
        <v>113</v>
      </c>
      <c r="B88" s="43" t="s">
        <v>828</v>
      </c>
      <c r="C88" s="377"/>
      <c r="D88" s="377"/>
      <c r="E88" s="377" t="s">
        <v>159</v>
      </c>
      <c r="F88" s="668"/>
    </row>
    <row r="89" spans="1:6" s="416" customFormat="1" ht="16.5" customHeight="1">
      <c r="A89" s="763" t="s">
        <v>60</v>
      </c>
      <c r="B89" s="760" t="s">
        <v>180</v>
      </c>
      <c r="C89" s="758" t="str">
        <f>+C3</f>
        <v>2015. évi</v>
      </c>
      <c r="D89" s="758"/>
      <c r="E89" s="759"/>
      <c r="F89" s="668"/>
    </row>
    <row r="90" spans="1:6" ht="37.5" customHeight="1" thickBot="1">
      <c r="A90" s="764"/>
      <c r="B90" s="761"/>
      <c r="C90" s="45" t="s">
        <v>181</v>
      </c>
      <c r="D90" s="45" t="s">
        <v>186</v>
      </c>
      <c r="E90" s="46" t="s">
        <v>187</v>
      </c>
      <c r="F90" s="665"/>
    </row>
    <row r="91" spans="1:6" s="409" customFormat="1" ht="12" customHeight="1" thickBot="1">
      <c r="A91" s="373" t="s">
        <v>431</v>
      </c>
      <c r="B91" s="374" t="s">
        <v>432</v>
      </c>
      <c r="C91" s="374" t="s">
        <v>433</v>
      </c>
      <c r="D91" s="374" t="s">
        <v>434</v>
      </c>
      <c r="E91" s="375" t="s">
        <v>435</v>
      </c>
      <c r="F91" s="666"/>
    </row>
    <row r="92" spans="1:6" ht="12" customHeight="1" thickBot="1">
      <c r="A92" s="370" t="s">
        <v>7</v>
      </c>
      <c r="B92" s="372" t="s">
        <v>437</v>
      </c>
      <c r="C92" s="519">
        <v>197692</v>
      </c>
      <c r="D92" s="399">
        <v>185424</v>
      </c>
      <c r="E92" s="354">
        <v>169329</v>
      </c>
      <c r="F92" s="665" t="s">
        <v>748</v>
      </c>
    </row>
    <row r="93" spans="1:6" ht="12" customHeight="1">
      <c r="A93" s="365" t="s">
        <v>72</v>
      </c>
      <c r="B93" s="358" t="s">
        <v>37</v>
      </c>
      <c r="C93" s="520">
        <v>88150</v>
      </c>
      <c r="D93" s="96">
        <v>84871</v>
      </c>
      <c r="E93" s="353">
        <v>83962</v>
      </c>
      <c r="F93" s="665" t="s">
        <v>749</v>
      </c>
    </row>
    <row r="94" spans="1:6" ht="12" customHeight="1">
      <c r="A94" s="362" t="s">
        <v>73</v>
      </c>
      <c r="B94" s="356" t="s">
        <v>134</v>
      </c>
      <c r="C94" s="521">
        <v>24503</v>
      </c>
      <c r="D94" s="401">
        <v>23352</v>
      </c>
      <c r="E94" s="384">
        <v>23352</v>
      </c>
      <c r="F94" s="665" t="s">
        <v>750</v>
      </c>
    </row>
    <row r="95" spans="1:6" ht="12" customHeight="1">
      <c r="A95" s="362" t="s">
        <v>74</v>
      </c>
      <c r="B95" s="356" t="s">
        <v>101</v>
      </c>
      <c r="C95" s="523">
        <v>71496</v>
      </c>
      <c r="D95" s="403">
        <v>63017</v>
      </c>
      <c r="E95" s="386">
        <v>57307</v>
      </c>
      <c r="F95" s="665" t="s">
        <v>751</v>
      </c>
    </row>
    <row r="96" spans="1:6" ht="12" customHeight="1">
      <c r="A96" s="362" t="s">
        <v>75</v>
      </c>
      <c r="B96" s="359" t="s">
        <v>135</v>
      </c>
      <c r="C96" s="523">
        <v>5434</v>
      </c>
      <c r="D96" s="403">
        <v>5969</v>
      </c>
      <c r="E96" s="386">
        <v>3176</v>
      </c>
      <c r="F96" s="665" t="s">
        <v>752</v>
      </c>
    </row>
    <row r="97" spans="1:6" ht="12" customHeight="1">
      <c r="A97" s="362" t="s">
        <v>84</v>
      </c>
      <c r="B97" s="367" t="s">
        <v>136</v>
      </c>
      <c r="C97" s="523">
        <v>8109</v>
      </c>
      <c r="D97" s="403">
        <v>8215</v>
      </c>
      <c r="E97" s="386">
        <v>1532</v>
      </c>
      <c r="F97" s="665" t="s">
        <v>753</v>
      </c>
    </row>
    <row r="98" spans="1:6" ht="12" customHeight="1">
      <c r="A98" s="362" t="s">
        <v>76</v>
      </c>
      <c r="B98" s="356" t="s">
        <v>438</v>
      </c>
      <c r="C98" s="523"/>
      <c r="D98" s="403">
        <v>106</v>
      </c>
      <c r="E98" s="386">
        <v>106</v>
      </c>
      <c r="F98" s="665" t="s">
        <v>754</v>
      </c>
    </row>
    <row r="99" spans="1:6" ht="12" customHeight="1">
      <c r="A99" s="362" t="s">
        <v>77</v>
      </c>
      <c r="B99" s="379" t="s">
        <v>439</v>
      </c>
      <c r="C99" s="523"/>
      <c r="D99" s="403"/>
      <c r="E99" s="386"/>
      <c r="F99" s="665" t="s">
        <v>755</v>
      </c>
    </row>
    <row r="100" spans="1:6" ht="12" customHeight="1">
      <c r="A100" s="362" t="s">
        <v>85</v>
      </c>
      <c r="B100" s="380" t="s">
        <v>440</v>
      </c>
      <c r="C100" s="523"/>
      <c r="D100" s="403"/>
      <c r="E100" s="386"/>
      <c r="F100" s="665" t="s">
        <v>756</v>
      </c>
    </row>
    <row r="101" spans="1:6" ht="12" customHeight="1">
      <c r="A101" s="362" t="s">
        <v>86</v>
      </c>
      <c r="B101" s="380" t="s">
        <v>441</v>
      </c>
      <c r="C101" s="523"/>
      <c r="D101" s="403"/>
      <c r="E101" s="386"/>
      <c r="F101" s="665" t="s">
        <v>757</v>
      </c>
    </row>
    <row r="102" spans="1:6" ht="12" customHeight="1">
      <c r="A102" s="362" t="s">
        <v>87</v>
      </c>
      <c r="B102" s="379" t="s">
        <v>442</v>
      </c>
      <c r="C102" s="523"/>
      <c r="D102" s="403">
        <v>4004</v>
      </c>
      <c r="E102" s="386">
        <v>1332</v>
      </c>
      <c r="F102" s="665" t="s">
        <v>758</v>
      </c>
    </row>
    <row r="103" spans="1:6" ht="12" customHeight="1">
      <c r="A103" s="362" t="s">
        <v>88</v>
      </c>
      <c r="B103" s="379" t="s">
        <v>443</v>
      </c>
      <c r="C103" s="523"/>
      <c r="D103" s="403"/>
      <c r="E103" s="386"/>
      <c r="F103" s="665" t="s">
        <v>759</v>
      </c>
    </row>
    <row r="104" spans="1:6" ht="12" customHeight="1">
      <c r="A104" s="362" t="s">
        <v>90</v>
      </c>
      <c r="B104" s="380" t="s">
        <v>444</v>
      </c>
      <c r="C104" s="523"/>
      <c r="D104" s="403"/>
      <c r="E104" s="386"/>
      <c r="F104" s="665" t="s">
        <v>760</v>
      </c>
    </row>
    <row r="105" spans="1:6" ht="12" customHeight="1">
      <c r="A105" s="361" t="s">
        <v>137</v>
      </c>
      <c r="B105" s="381" t="s">
        <v>445</v>
      </c>
      <c r="C105" s="523"/>
      <c r="D105" s="403"/>
      <c r="E105" s="386"/>
      <c r="F105" s="665" t="s">
        <v>761</v>
      </c>
    </row>
    <row r="106" spans="1:6" ht="12" customHeight="1">
      <c r="A106" s="362" t="s">
        <v>446</v>
      </c>
      <c r="B106" s="381" t="s">
        <v>447</v>
      </c>
      <c r="C106" s="523"/>
      <c r="D106" s="403"/>
      <c r="E106" s="386"/>
      <c r="F106" s="665" t="s">
        <v>762</v>
      </c>
    </row>
    <row r="107" spans="1:6" ht="12" customHeight="1" thickBot="1">
      <c r="A107" s="366" t="s">
        <v>448</v>
      </c>
      <c r="B107" s="382" t="s">
        <v>449</v>
      </c>
      <c r="C107" s="525">
        <v>8109</v>
      </c>
      <c r="D107" s="97">
        <v>4105</v>
      </c>
      <c r="E107" s="347">
        <v>94</v>
      </c>
      <c r="F107" s="665" t="s">
        <v>763</v>
      </c>
    </row>
    <row r="108" spans="1:6" ht="12" customHeight="1" thickBot="1">
      <c r="A108" s="368" t="s">
        <v>8</v>
      </c>
      <c r="B108" s="371" t="s">
        <v>450</v>
      </c>
      <c r="C108" s="394"/>
      <c r="D108" s="400"/>
      <c r="E108" s="383"/>
      <c r="F108" s="665" t="s">
        <v>764</v>
      </c>
    </row>
    <row r="109" spans="1:6" ht="12" customHeight="1">
      <c r="A109" s="363" t="s">
        <v>78</v>
      </c>
      <c r="B109" s="356" t="s">
        <v>158</v>
      </c>
      <c r="C109" s="522"/>
      <c r="D109" s="402"/>
      <c r="E109" s="385"/>
      <c r="F109" s="665" t="s">
        <v>765</v>
      </c>
    </row>
    <row r="110" spans="1:6" ht="12" customHeight="1">
      <c r="A110" s="363" t="s">
        <v>79</v>
      </c>
      <c r="B110" s="360" t="s">
        <v>451</v>
      </c>
      <c r="C110" s="522"/>
      <c r="D110" s="402"/>
      <c r="E110" s="385"/>
      <c r="F110" s="665" t="s">
        <v>766</v>
      </c>
    </row>
    <row r="111" spans="1:6" ht="15.75">
      <c r="A111" s="363" t="s">
        <v>80</v>
      </c>
      <c r="B111" s="360" t="s">
        <v>138</v>
      </c>
      <c r="C111" s="521"/>
      <c r="D111" s="401"/>
      <c r="E111" s="384"/>
      <c r="F111" s="665" t="s">
        <v>767</v>
      </c>
    </row>
    <row r="112" spans="1:6" ht="12" customHeight="1">
      <c r="A112" s="363" t="s">
        <v>81</v>
      </c>
      <c r="B112" s="360" t="s">
        <v>452</v>
      </c>
      <c r="C112" s="384"/>
      <c r="D112" s="684"/>
      <c r="E112" s="384"/>
      <c r="F112" s="665" t="s">
        <v>768</v>
      </c>
    </row>
    <row r="113" spans="1:6" ht="12" customHeight="1">
      <c r="A113" s="363" t="s">
        <v>82</v>
      </c>
      <c r="B113" s="392" t="s">
        <v>161</v>
      </c>
      <c r="C113" s="384"/>
      <c r="D113" s="684"/>
      <c r="E113" s="384"/>
      <c r="F113" s="665" t="s">
        <v>769</v>
      </c>
    </row>
    <row r="114" spans="1:6" ht="21.75" customHeight="1">
      <c r="A114" s="363" t="s">
        <v>89</v>
      </c>
      <c r="B114" s="391" t="s">
        <v>453</v>
      </c>
      <c r="C114" s="384"/>
      <c r="D114" s="684"/>
      <c r="E114" s="384"/>
      <c r="F114" s="665" t="s">
        <v>770</v>
      </c>
    </row>
    <row r="115" spans="1:6" ht="24" customHeight="1">
      <c r="A115" s="363" t="s">
        <v>91</v>
      </c>
      <c r="B115" s="407" t="s">
        <v>454</v>
      </c>
      <c r="C115" s="384"/>
      <c r="D115" s="684"/>
      <c r="E115" s="384"/>
      <c r="F115" s="665" t="s">
        <v>771</v>
      </c>
    </row>
    <row r="116" spans="1:6" ht="12" customHeight="1">
      <c r="A116" s="363" t="s">
        <v>139</v>
      </c>
      <c r="B116" s="380" t="s">
        <v>441</v>
      </c>
      <c r="C116" s="384"/>
      <c r="D116" s="684"/>
      <c r="E116" s="384"/>
      <c r="F116" s="665" t="s">
        <v>772</v>
      </c>
    </row>
    <row r="117" spans="1:6" ht="12" customHeight="1">
      <c r="A117" s="363" t="s">
        <v>140</v>
      </c>
      <c r="B117" s="380" t="s">
        <v>455</v>
      </c>
      <c r="C117" s="384"/>
      <c r="D117" s="684"/>
      <c r="E117" s="384"/>
      <c r="F117" s="665" t="s">
        <v>773</v>
      </c>
    </row>
    <row r="118" spans="1:6" ht="12" customHeight="1">
      <c r="A118" s="363" t="s">
        <v>141</v>
      </c>
      <c r="B118" s="380" t="s">
        <v>456</v>
      </c>
      <c r="C118" s="384"/>
      <c r="D118" s="684"/>
      <c r="E118" s="384"/>
      <c r="F118" s="665" t="s">
        <v>774</v>
      </c>
    </row>
    <row r="119" spans="1:6" s="428" customFormat="1" ht="12" customHeight="1">
      <c r="A119" s="363" t="s">
        <v>457</v>
      </c>
      <c r="B119" s="380" t="s">
        <v>444</v>
      </c>
      <c r="C119" s="384"/>
      <c r="D119" s="684"/>
      <c r="E119" s="384"/>
      <c r="F119" s="665" t="s">
        <v>775</v>
      </c>
    </row>
    <row r="120" spans="1:6" ht="12" customHeight="1">
      <c r="A120" s="363" t="s">
        <v>458</v>
      </c>
      <c r="B120" s="380" t="s">
        <v>459</v>
      </c>
      <c r="C120" s="384"/>
      <c r="D120" s="684"/>
      <c r="E120" s="384"/>
      <c r="F120" s="665" t="s">
        <v>776</v>
      </c>
    </row>
    <row r="121" spans="1:6" ht="12" customHeight="1" thickBot="1">
      <c r="A121" s="361" t="s">
        <v>460</v>
      </c>
      <c r="B121" s="380" t="s">
        <v>461</v>
      </c>
      <c r="C121" s="386"/>
      <c r="D121" s="685"/>
      <c r="E121" s="386"/>
      <c r="F121" s="665" t="s">
        <v>777</v>
      </c>
    </row>
    <row r="122" spans="1:6" ht="12" customHeight="1" thickBot="1">
      <c r="A122" s="368" t="s">
        <v>9</v>
      </c>
      <c r="B122" s="376" t="s">
        <v>462</v>
      </c>
      <c r="C122" s="394">
        <f>+C123+C124</f>
        <v>5057</v>
      </c>
      <c r="D122" s="400">
        <v>48859</v>
      </c>
      <c r="E122" s="383"/>
      <c r="F122" s="665" t="s">
        <v>778</v>
      </c>
    </row>
    <row r="123" spans="1:6" ht="12" customHeight="1">
      <c r="A123" s="363" t="s">
        <v>61</v>
      </c>
      <c r="B123" s="357" t="s">
        <v>47</v>
      </c>
      <c r="C123" s="522"/>
      <c r="D123" s="402"/>
      <c r="E123" s="385"/>
      <c r="F123" s="665" t="s">
        <v>779</v>
      </c>
    </row>
    <row r="124" spans="1:6" ht="12" customHeight="1" thickBot="1">
      <c r="A124" s="364" t="s">
        <v>62</v>
      </c>
      <c r="B124" s="360" t="s">
        <v>48</v>
      </c>
      <c r="C124" s="523">
        <v>5057</v>
      </c>
      <c r="D124" s="403">
        <v>48859</v>
      </c>
      <c r="E124" s="386"/>
      <c r="F124" s="665" t="s">
        <v>780</v>
      </c>
    </row>
    <row r="125" spans="1:6" ht="12" customHeight="1" thickBot="1">
      <c r="A125" s="368" t="s">
        <v>10</v>
      </c>
      <c r="B125" s="376" t="s">
        <v>463</v>
      </c>
      <c r="C125" s="394">
        <f>+C92+C108+C122</f>
        <v>202749</v>
      </c>
      <c r="D125" s="400">
        <f>+D92+D108+D122</f>
        <v>234283</v>
      </c>
      <c r="E125" s="383">
        <v>169329</v>
      </c>
      <c r="F125" s="665" t="s">
        <v>781</v>
      </c>
    </row>
    <row r="126" spans="1:6" ht="12" customHeight="1" thickBot="1">
      <c r="A126" s="368" t="s">
        <v>11</v>
      </c>
      <c r="B126" s="376" t="s">
        <v>464</v>
      </c>
      <c r="C126" s="394">
        <f>+C127+C128+C129</f>
        <v>0</v>
      </c>
      <c r="D126" s="400"/>
      <c r="E126" s="383"/>
      <c r="F126" s="665" t="s">
        <v>782</v>
      </c>
    </row>
    <row r="127" spans="1:6" ht="12" customHeight="1">
      <c r="A127" s="363" t="s">
        <v>65</v>
      </c>
      <c r="B127" s="357" t="s">
        <v>465</v>
      </c>
      <c r="C127" s="384"/>
      <c r="D127" s="684"/>
      <c r="E127" s="384"/>
      <c r="F127" s="665" t="s">
        <v>783</v>
      </c>
    </row>
    <row r="128" spans="1:6" ht="12" customHeight="1">
      <c r="A128" s="363" t="s">
        <v>66</v>
      </c>
      <c r="B128" s="357" t="s">
        <v>466</v>
      </c>
      <c r="C128" s="384"/>
      <c r="D128" s="684"/>
      <c r="E128" s="384"/>
      <c r="F128" s="665" t="s">
        <v>784</v>
      </c>
    </row>
    <row r="129" spans="1:6" ht="12" customHeight="1" thickBot="1">
      <c r="A129" s="361" t="s">
        <v>67</v>
      </c>
      <c r="B129" s="355" t="s">
        <v>467</v>
      </c>
      <c r="C129" s="384"/>
      <c r="D129" s="684"/>
      <c r="E129" s="384"/>
      <c r="F129" s="665" t="s">
        <v>785</v>
      </c>
    </row>
    <row r="130" spans="1:6" ht="12" customHeight="1" thickBot="1">
      <c r="A130" s="368" t="s">
        <v>12</v>
      </c>
      <c r="B130" s="376" t="s">
        <v>468</v>
      </c>
      <c r="C130" s="394">
        <f>+C131+C132+C133+C134</f>
        <v>0</v>
      </c>
      <c r="D130" s="400"/>
      <c r="E130" s="383"/>
      <c r="F130" s="665" t="s">
        <v>786</v>
      </c>
    </row>
    <row r="131" spans="1:6" ht="12" customHeight="1">
      <c r="A131" s="363" t="s">
        <v>68</v>
      </c>
      <c r="B131" s="357" t="s">
        <v>469</v>
      </c>
      <c r="C131" s="384"/>
      <c r="D131" s="684"/>
      <c r="E131" s="384"/>
      <c r="F131" s="665" t="s">
        <v>787</v>
      </c>
    </row>
    <row r="132" spans="1:6" ht="12" customHeight="1">
      <c r="A132" s="363" t="s">
        <v>69</v>
      </c>
      <c r="B132" s="357" t="s">
        <v>470</v>
      </c>
      <c r="C132" s="384"/>
      <c r="D132" s="684"/>
      <c r="E132" s="384"/>
      <c r="F132" s="665" t="s">
        <v>788</v>
      </c>
    </row>
    <row r="133" spans="1:6" ht="12" customHeight="1">
      <c r="A133" s="363" t="s">
        <v>365</v>
      </c>
      <c r="B133" s="357" t="s">
        <v>471</v>
      </c>
      <c r="C133" s="384"/>
      <c r="D133" s="684"/>
      <c r="E133" s="384"/>
      <c r="F133" s="665" t="s">
        <v>789</v>
      </c>
    </row>
    <row r="134" spans="1:6" ht="12" customHeight="1" thickBot="1">
      <c r="A134" s="361" t="s">
        <v>367</v>
      </c>
      <c r="B134" s="355" t="s">
        <v>472</v>
      </c>
      <c r="C134" s="384"/>
      <c r="D134" s="684"/>
      <c r="E134" s="384"/>
      <c r="F134" s="665" t="s">
        <v>790</v>
      </c>
    </row>
    <row r="135" spans="1:6" ht="12" customHeight="1" thickBot="1">
      <c r="A135" s="368" t="s">
        <v>13</v>
      </c>
      <c r="B135" s="376" t="s">
        <v>473</v>
      </c>
      <c r="C135" s="524">
        <f>+C136+C137+C138+C139</f>
        <v>3555</v>
      </c>
      <c r="D135" s="406">
        <f>+D136+D137+D138+D139</f>
        <v>3555</v>
      </c>
      <c r="E135" s="418">
        <v>3555</v>
      </c>
      <c r="F135" s="665" t="s">
        <v>791</v>
      </c>
    </row>
    <row r="136" spans="1:6" ht="12" customHeight="1">
      <c r="A136" s="363" t="s">
        <v>70</v>
      </c>
      <c r="B136" s="357" t="s">
        <v>474</v>
      </c>
      <c r="C136" s="384"/>
      <c r="D136" s="684"/>
      <c r="E136" s="384"/>
      <c r="F136" s="665" t="s">
        <v>792</v>
      </c>
    </row>
    <row r="137" spans="1:6" ht="12" customHeight="1">
      <c r="A137" s="363" t="s">
        <v>71</v>
      </c>
      <c r="B137" s="357" t="s">
        <v>475</v>
      </c>
      <c r="C137" s="384">
        <v>3555</v>
      </c>
      <c r="D137" s="684">
        <v>3555</v>
      </c>
      <c r="E137" s="384">
        <v>3555</v>
      </c>
      <c r="F137" s="665" t="s">
        <v>793</v>
      </c>
    </row>
    <row r="138" spans="1:6" ht="12" customHeight="1">
      <c r="A138" s="363" t="s">
        <v>374</v>
      </c>
      <c r="B138" s="357" t="s">
        <v>476</v>
      </c>
      <c r="C138" s="384"/>
      <c r="D138" s="684"/>
      <c r="E138" s="384"/>
      <c r="F138" s="665" t="s">
        <v>794</v>
      </c>
    </row>
    <row r="139" spans="1:6" ht="12" customHeight="1" thickBot="1">
      <c r="A139" s="361" t="s">
        <v>376</v>
      </c>
      <c r="B139" s="355" t="s">
        <v>477</v>
      </c>
      <c r="C139" s="384"/>
      <c r="D139" s="684"/>
      <c r="E139" s="384"/>
      <c r="F139" s="665" t="s">
        <v>795</v>
      </c>
    </row>
    <row r="140" spans="1:9" ht="15" customHeight="1" thickBot="1">
      <c r="A140" s="368" t="s">
        <v>14</v>
      </c>
      <c r="B140" s="376" t="s">
        <v>478</v>
      </c>
      <c r="C140" s="526">
        <f>+C141+C142+C143+C144</f>
        <v>0</v>
      </c>
      <c r="D140" s="98">
        <f>+D141+D142+D143+D144</f>
        <v>0</v>
      </c>
      <c r="E140" s="352"/>
      <c r="F140" s="665" t="s">
        <v>796</v>
      </c>
      <c r="G140" s="417"/>
      <c r="H140" s="417"/>
      <c r="I140" s="417"/>
    </row>
    <row r="141" spans="1:6" s="410" customFormat="1" ht="12.75" customHeight="1">
      <c r="A141" s="363" t="s">
        <v>132</v>
      </c>
      <c r="B141" s="357" t="s">
        <v>479</v>
      </c>
      <c r="C141" s="384"/>
      <c r="D141" s="684"/>
      <c r="E141" s="384"/>
      <c r="F141" s="665" t="s">
        <v>797</v>
      </c>
    </row>
    <row r="142" spans="1:6" ht="12.75" customHeight="1">
      <c r="A142" s="363" t="s">
        <v>133</v>
      </c>
      <c r="B142" s="357" t="s">
        <v>480</v>
      </c>
      <c r="C142" s="384"/>
      <c r="D142" s="684"/>
      <c r="E142" s="384"/>
      <c r="F142" s="665" t="s">
        <v>798</v>
      </c>
    </row>
    <row r="143" spans="1:6" ht="12.75" customHeight="1">
      <c r="A143" s="363" t="s">
        <v>160</v>
      </c>
      <c r="B143" s="357" t="s">
        <v>481</v>
      </c>
      <c r="C143" s="384"/>
      <c r="D143" s="684"/>
      <c r="E143" s="384"/>
      <c r="F143" s="665" t="s">
        <v>799</v>
      </c>
    </row>
    <row r="144" spans="1:6" ht="12.75" customHeight="1" thickBot="1">
      <c r="A144" s="363" t="s">
        <v>382</v>
      </c>
      <c r="B144" s="357" t="s">
        <v>482</v>
      </c>
      <c r="C144" s="384"/>
      <c r="D144" s="684"/>
      <c r="E144" s="384"/>
      <c r="F144" s="665" t="s">
        <v>800</v>
      </c>
    </row>
    <row r="145" spans="1:6" ht="16.5" thickBot="1">
      <c r="A145" s="368" t="s">
        <v>15</v>
      </c>
      <c r="B145" s="376" t="s">
        <v>483</v>
      </c>
      <c r="C145" s="539">
        <f>+C126+C130+C135+C140</f>
        <v>3555</v>
      </c>
      <c r="D145" s="350">
        <f>+D126+D130+D135+D140</f>
        <v>3555</v>
      </c>
      <c r="E145" s="351">
        <v>3555</v>
      </c>
      <c r="F145" s="665" t="s">
        <v>801</v>
      </c>
    </row>
    <row r="146" spans="1:6" ht="16.5" thickBot="1">
      <c r="A146" s="393" t="s">
        <v>16</v>
      </c>
      <c r="B146" s="396" t="s">
        <v>484</v>
      </c>
      <c r="C146" s="539">
        <f>+C125+C145</f>
        <v>206304</v>
      </c>
      <c r="D146" s="350">
        <f>+D125+D145</f>
        <v>237838</v>
      </c>
      <c r="E146" s="351">
        <v>172884</v>
      </c>
      <c r="F146" s="665" t="s">
        <v>802</v>
      </c>
    </row>
    <row r="148" spans="1:5" ht="18.75" customHeight="1">
      <c r="A148" s="762" t="s">
        <v>485</v>
      </c>
      <c r="B148" s="762"/>
      <c r="C148" s="762"/>
      <c r="D148" s="762"/>
      <c r="E148" s="762"/>
    </row>
    <row r="149" spans="1:5" ht="13.5" customHeight="1" thickBot="1">
      <c r="A149" s="378" t="s">
        <v>114</v>
      </c>
      <c r="B149" s="378"/>
      <c r="C149" s="408"/>
      <c r="E149" s="395" t="s">
        <v>159</v>
      </c>
    </row>
    <row r="150" spans="1:5" ht="21.75" thickBot="1">
      <c r="A150" s="368">
        <v>1</v>
      </c>
      <c r="B150" s="371" t="s">
        <v>486</v>
      </c>
      <c r="C150" s="394">
        <f>+C61-C125</f>
        <v>-15211</v>
      </c>
      <c r="D150" s="394">
        <f>+D61-D125</f>
        <v>23</v>
      </c>
      <c r="E150" s="394">
        <f>+E61-E125</f>
        <v>61732</v>
      </c>
    </row>
    <row r="151" spans="1:5" ht="32.25" thickBot="1">
      <c r="A151" s="368" t="s">
        <v>8</v>
      </c>
      <c r="B151" s="371" t="s">
        <v>487</v>
      </c>
      <c r="C151" s="394">
        <f>+C84-C145</f>
        <v>15211</v>
      </c>
      <c r="D151" s="394">
        <f>+D84-D145</f>
        <v>-23</v>
      </c>
      <c r="E151" s="394">
        <f>+E84-E145</f>
        <v>9231</v>
      </c>
    </row>
    <row r="152" ht="7.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spans="3:6" s="397" customFormat="1" ht="12.75" customHeight="1">
      <c r="C161" s="398"/>
      <c r="D161" s="398"/>
      <c r="E161" s="398"/>
      <c r="F161" s="408"/>
    </row>
  </sheetData>
  <sheetProtection/>
  <mergeCells count="9">
    <mergeCell ref="A1:E1"/>
    <mergeCell ref="B89:B90"/>
    <mergeCell ref="A148:E148"/>
    <mergeCell ref="A89:A90"/>
    <mergeCell ref="C89:E89"/>
    <mergeCell ref="C3:E3"/>
    <mergeCell ref="B3:B4"/>
    <mergeCell ref="A3:A4"/>
    <mergeCell ref="A87:E87"/>
  </mergeCells>
  <printOptions horizontalCentered="1"/>
  <pageMargins left="0.16" right="0.21" top="1.4566929133858268" bottom="0.8661417322834646" header="0.5" footer="0.5"/>
  <pageSetup horizontalDpi="600" verticalDpi="600" orientation="portrait" paperSize="9" r:id="rId1"/>
  <headerFooter alignWithMargins="0">
    <oddHeader>&amp;C&amp;"Times New Roman CE,Félkövér"&amp;12
Rábapatona Község Önkormányzat
2015. ÉVI ZÁRSZÁMADÁS
KÖTELEZŐ FELADATAINAK MÉRLEGE 
&amp;R&amp;"Times New Roman CE,Félkövér dőlt"&amp;11 1.2. melléklet a ....../2016. (......) önkormányzati rendelethez</oddHeader>
  </headerFooter>
  <rowBreaks count="3" manualBreakCount="3">
    <brk id="50" max="4" man="1"/>
    <brk id="86" max="4" man="1"/>
    <brk id="134" max="4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50"/>
  </sheetPr>
  <dimension ref="A1:E73"/>
  <sheetViews>
    <sheetView view="pageBreakPreview" zoomScale="77" zoomScaleSheetLayoutView="77" workbookViewId="0" topLeftCell="A1">
      <selection activeCell="D70" sqref="D70"/>
    </sheetView>
  </sheetViews>
  <sheetFormatPr defaultColWidth="12.00390625" defaultRowHeight="12.75"/>
  <cols>
    <col min="1" max="1" width="67.125" style="618" customWidth="1"/>
    <col min="2" max="2" width="6.125" style="619" customWidth="1"/>
    <col min="3" max="4" width="12.125" style="618" customWidth="1"/>
    <col min="5" max="5" width="12.125" style="643" customWidth="1"/>
    <col min="6" max="16384" width="12.00390625" style="618" customWidth="1"/>
  </cols>
  <sheetData>
    <row r="1" spans="1:5" ht="49.5" customHeight="1">
      <c r="A1" s="879" t="s">
        <v>886</v>
      </c>
      <c r="B1" s="880"/>
      <c r="C1" s="880"/>
      <c r="D1" s="880"/>
      <c r="E1" s="880"/>
    </row>
    <row r="2" spans="3:5" ht="16.5" thickBot="1">
      <c r="C2" s="873" t="s">
        <v>253</v>
      </c>
      <c r="D2" s="873"/>
      <c r="E2" s="873"/>
    </row>
    <row r="3" spans="1:5" ht="15.75" customHeight="1">
      <c r="A3" s="874" t="s">
        <v>254</v>
      </c>
      <c r="B3" s="883" t="s">
        <v>255</v>
      </c>
      <c r="C3" s="877" t="s">
        <v>256</v>
      </c>
      <c r="D3" s="877" t="s">
        <v>257</v>
      </c>
      <c r="E3" s="886" t="s">
        <v>258</v>
      </c>
    </row>
    <row r="4" spans="1:5" ht="11.25" customHeight="1">
      <c r="A4" s="875"/>
      <c r="B4" s="884"/>
      <c r="C4" s="878"/>
      <c r="D4" s="878"/>
      <c r="E4" s="887"/>
    </row>
    <row r="5" spans="1:5" ht="15.75">
      <c r="A5" s="876"/>
      <c r="B5" s="885"/>
      <c r="C5" s="881" t="s">
        <v>259</v>
      </c>
      <c r="D5" s="881"/>
      <c r="E5" s="882"/>
    </row>
    <row r="6" spans="1:5" s="623" customFormat="1" ht="16.5" thickBot="1">
      <c r="A6" s="620" t="s">
        <v>670</v>
      </c>
      <c r="B6" s="621" t="s">
        <v>432</v>
      </c>
      <c r="C6" s="621" t="s">
        <v>433</v>
      </c>
      <c r="D6" s="621" t="s">
        <v>434</v>
      </c>
      <c r="E6" s="622" t="s">
        <v>435</v>
      </c>
    </row>
    <row r="7" spans="1:5" s="628" customFormat="1" ht="15.75">
      <c r="A7" s="624" t="s">
        <v>608</v>
      </c>
      <c r="B7" s="625" t="s">
        <v>260</v>
      </c>
      <c r="C7" s="626">
        <v>9163</v>
      </c>
      <c r="D7" s="626">
        <v>176</v>
      </c>
      <c r="E7" s="627"/>
    </row>
    <row r="8" spans="1:5" s="628" customFormat="1" ht="15.75">
      <c r="A8" s="629" t="s">
        <v>609</v>
      </c>
      <c r="B8" s="242" t="s">
        <v>261</v>
      </c>
      <c r="C8" s="630">
        <v>1143747</v>
      </c>
      <c r="D8" s="630">
        <v>798839</v>
      </c>
      <c r="E8" s="631">
        <f>+E9+E14+E19+E24+E29</f>
        <v>0</v>
      </c>
    </row>
    <row r="9" spans="1:5" s="628" customFormat="1" ht="15.75">
      <c r="A9" s="629" t="s">
        <v>610</v>
      </c>
      <c r="B9" s="242" t="s">
        <v>262</v>
      </c>
      <c r="C9" s="630">
        <v>1102584</v>
      </c>
      <c r="D9" s="630">
        <v>776829</v>
      </c>
      <c r="E9" s="631">
        <f>+E10+E11+E12+E13</f>
        <v>0</v>
      </c>
    </row>
    <row r="10" spans="1:5" s="628" customFormat="1" ht="15.75">
      <c r="A10" s="632" t="s">
        <v>611</v>
      </c>
      <c r="B10" s="242" t="s">
        <v>263</v>
      </c>
      <c r="C10" s="230">
        <v>852895</v>
      </c>
      <c r="D10" s="230"/>
      <c r="E10" s="633"/>
    </row>
    <row r="11" spans="1:5" s="628" customFormat="1" ht="26.25" customHeight="1">
      <c r="A11" s="632" t="s">
        <v>612</v>
      </c>
      <c r="B11" s="242" t="s">
        <v>264</v>
      </c>
      <c r="C11" s="228">
        <v>0</v>
      </c>
      <c r="D11" s="228">
        <v>0</v>
      </c>
      <c r="E11" s="229"/>
    </row>
    <row r="12" spans="1:5" s="628" customFormat="1" ht="22.5">
      <c r="A12" s="632" t="s">
        <v>613</v>
      </c>
      <c r="B12" s="242" t="s">
        <v>265</v>
      </c>
      <c r="C12" s="228">
        <v>194901</v>
      </c>
      <c r="D12" s="228">
        <v>776829</v>
      </c>
      <c r="E12" s="229"/>
    </row>
    <row r="13" spans="1:5" s="628" customFormat="1" ht="15.75">
      <c r="A13" s="632" t="s">
        <v>614</v>
      </c>
      <c r="B13" s="242" t="s">
        <v>266</v>
      </c>
      <c r="C13" s="228">
        <v>41841</v>
      </c>
      <c r="D13" s="228"/>
      <c r="E13" s="229"/>
    </row>
    <row r="14" spans="1:5" s="628" customFormat="1" ht="15.75">
      <c r="A14" s="629" t="s">
        <v>615</v>
      </c>
      <c r="B14" s="242" t="s">
        <v>267</v>
      </c>
      <c r="C14" s="634">
        <f>+C15+C16+C17+C18</f>
        <v>39112</v>
      </c>
      <c r="D14" s="634">
        <f>+D15+D16+D17+D18</f>
        <v>2648</v>
      </c>
      <c r="E14" s="635">
        <f>+E15+E16+E17+E18</f>
        <v>0</v>
      </c>
    </row>
    <row r="15" spans="1:5" s="628" customFormat="1" ht="15.75">
      <c r="A15" s="632" t="s">
        <v>616</v>
      </c>
      <c r="B15" s="242" t="s">
        <v>268</v>
      </c>
      <c r="C15" s="228"/>
      <c r="D15" s="228"/>
      <c r="E15" s="229"/>
    </row>
    <row r="16" spans="1:5" s="628" customFormat="1" ht="22.5">
      <c r="A16" s="632" t="s">
        <v>617</v>
      </c>
      <c r="B16" s="242" t="s">
        <v>16</v>
      </c>
      <c r="C16" s="228"/>
      <c r="D16" s="228"/>
      <c r="E16" s="229"/>
    </row>
    <row r="17" spans="1:5" s="628" customFormat="1" ht="15.75">
      <c r="A17" s="632" t="s">
        <v>618</v>
      </c>
      <c r="B17" s="242" t="s">
        <v>17</v>
      </c>
      <c r="C17" s="228">
        <v>39112</v>
      </c>
      <c r="D17" s="228">
        <v>2648</v>
      </c>
      <c r="E17" s="229"/>
    </row>
    <row r="18" spans="1:5" s="628" customFormat="1" ht="15.75">
      <c r="A18" s="632" t="s">
        <v>619</v>
      </c>
      <c r="B18" s="242" t="s">
        <v>18</v>
      </c>
      <c r="C18" s="228"/>
      <c r="D18" s="228"/>
      <c r="E18" s="229"/>
    </row>
    <row r="19" spans="1:5" s="628" customFormat="1" ht="15.75">
      <c r="A19" s="629" t="s">
        <v>620</v>
      </c>
      <c r="B19" s="242" t="s">
        <v>19</v>
      </c>
      <c r="C19" s="634">
        <f>+C20+C21+C22+C23</f>
        <v>0</v>
      </c>
      <c r="D19" s="634">
        <f>+D20+D21+D22+D23</f>
        <v>0</v>
      </c>
      <c r="E19" s="635">
        <f>+E20+E21+E22+E23</f>
        <v>0</v>
      </c>
    </row>
    <row r="20" spans="1:5" s="628" customFormat="1" ht="15.75">
      <c r="A20" s="632" t="s">
        <v>621</v>
      </c>
      <c r="B20" s="242" t="s">
        <v>20</v>
      </c>
      <c r="C20" s="228"/>
      <c r="D20" s="228"/>
      <c r="E20" s="229"/>
    </row>
    <row r="21" spans="1:5" s="628" customFormat="1" ht="15.75">
      <c r="A21" s="632" t="s">
        <v>622</v>
      </c>
      <c r="B21" s="242" t="s">
        <v>21</v>
      </c>
      <c r="C21" s="228"/>
      <c r="D21" s="228"/>
      <c r="E21" s="229"/>
    </row>
    <row r="22" spans="1:5" s="628" customFormat="1" ht="15.75">
      <c r="A22" s="632" t="s">
        <v>623</v>
      </c>
      <c r="B22" s="242" t="s">
        <v>22</v>
      </c>
      <c r="C22" s="228"/>
      <c r="D22" s="228"/>
      <c r="E22" s="229"/>
    </row>
    <row r="23" spans="1:5" s="628" customFormat="1" ht="15.75">
      <c r="A23" s="632" t="s">
        <v>624</v>
      </c>
      <c r="B23" s="242" t="s">
        <v>23</v>
      </c>
      <c r="C23" s="228"/>
      <c r="D23" s="228"/>
      <c r="E23" s="229"/>
    </row>
    <row r="24" spans="1:5" s="628" customFormat="1" ht="15.75">
      <c r="A24" s="629" t="s">
        <v>625</v>
      </c>
      <c r="B24" s="242" t="s">
        <v>24</v>
      </c>
      <c r="C24" s="634">
        <f>+C25+C26+C27+C28</f>
        <v>108</v>
      </c>
      <c r="D24" s="634">
        <f>+D25+D26+D27+D28</f>
        <v>19312</v>
      </c>
      <c r="E24" s="635">
        <f>+E25+E26+E27+E28</f>
        <v>0</v>
      </c>
    </row>
    <row r="25" spans="1:5" s="628" customFormat="1" ht="15.75">
      <c r="A25" s="632" t="s">
        <v>626</v>
      </c>
      <c r="B25" s="242" t="s">
        <v>25</v>
      </c>
      <c r="C25" s="228"/>
      <c r="D25" s="228"/>
      <c r="E25" s="229"/>
    </row>
    <row r="26" spans="1:5" s="628" customFormat="1" ht="15.75">
      <c r="A26" s="632" t="s">
        <v>627</v>
      </c>
      <c r="B26" s="242" t="s">
        <v>26</v>
      </c>
      <c r="C26" s="228"/>
      <c r="D26" s="228"/>
      <c r="E26" s="229"/>
    </row>
    <row r="27" spans="1:5" s="628" customFormat="1" ht="15.75">
      <c r="A27" s="632" t="s">
        <v>628</v>
      </c>
      <c r="B27" s="242" t="s">
        <v>27</v>
      </c>
      <c r="C27" s="228">
        <v>108</v>
      </c>
      <c r="D27" s="228">
        <v>19312</v>
      </c>
      <c r="E27" s="229"/>
    </row>
    <row r="28" spans="1:5" s="628" customFormat="1" ht="15.75">
      <c r="A28" s="632" t="s">
        <v>629</v>
      </c>
      <c r="B28" s="242" t="s">
        <v>28</v>
      </c>
      <c r="C28" s="228"/>
      <c r="D28" s="228"/>
      <c r="E28" s="229"/>
    </row>
    <row r="29" spans="1:5" s="628" customFormat="1" ht="15.75">
      <c r="A29" s="629" t="s">
        <v>630</v>
      </c>
      <c r="B29" s="242" t="s">
        <v>29</v>
      </c>
      <c r="C29" s="634">
        <f>+C30+C31+C32+C33</f>
        <v>0</v>
      </c>
      <c r="D29" s="634">
        <f>+D30+D31+D32+D33</f>
        <v>0</v>
      </c>
      <c r="E29" s="635">
        <f>+E30+E31+E32+E33</f>
        <v>0</v>
      </c>
    </row>
    <row r="30" spans="1:5" s="628" customFormat="1" ht="15.75">
      <c r="A30" s="632" t="s">
        <v>631</v>
      </c>
      <c r="B30" s="242" t="s">
        <v>30</v>
      </c>
      <c r="C30" s="228"/>
      <c r="D30" s="228"/>
      <c r="E30" s="229"/>
    </row>
    <row r="31" spans="1:5" s="628" customFormat="1" ht="22.5">
      <c r="A31" s="632" t="s">
        <v>632</v>
      </c>
      <c r="B31" s="242" t="s">
        <v>31</v>
      </c>
      <c r="C31" s="228"/>
      <c r="D31" s="228"/>
      <c r="E31" s="229"/>
    </row>
    <row r="32" spans="1:5" s="628" customFormat="1" ht="15.75">
      <c r="A32" s="632" t="s">
        <v>633</v>
      </c>
      <c r="B32" s="242" t="s">
        <v>32</v>
      </c>
      <c r="C32" s="228"/>
      <c r="D32" s="228"/>
      <c r="E32" s="229"/>
    </row>
    <row r="33" spans="1:5" s="628" customFormat="1" ht="15.75">
      <c r="A33" s="632" t="s">
        <v>634</v>
      </c>
      <c r="B33" s="242" t="s">
        <v>33</v>
      </c>
      <c r="C33" s="228"/>
      <c r="D33" s="228"/>
      <c r="E33" s="229"/>
    </row>
    <row r="34" spans="1:5" s="628" customFormat="1" ht="15.75">
      <c r="A34" s="629" t="s">
        <v>635</v>
      </c>
      <c r="B34" s="242" t="s">
        <v>34</v>
      </c>
      <c r="C34" s="634">
        <f>+C35+C40+C45</f>
        <v>7260</v>
      </c>
      <c r="D34" s="634">
        <f>+D35+D40+D45</f>
        <v>7260</v>
      </c>
      <c r="E34" s="635">
        <f>+E35+E40+E45</f>
        <v>0</v>
      </c>
    </row>
    <row r="35" spans="1:5" s="628" customFormat="1" ht="15.75">
      <c r="A35" s="629" t="s">
        <v>636</v>
      </c>
      <c r="B35" s="242" t="s">
        <v>35</v>
      </c>
      <c r="C35" s="634">
        <f>+C36+C37+C38+C39</f>
        <v>7260</v>
      </c>
      <c r="D35" s="634">
        <f>+D36+D37+D38+D39</f>
        <v>7260</v>
      </c>
      <c r="E35" s="635">
        <f>+E36+E37+E38+E39</f>
        <v>0</v>
      </c>
    </row>
    <row r="36" spans="1:5" s="628" customFormat="1" ht="15.75">
      <c r="A36" s="632" t="s">
        <v>637</v>
      </c>
      <c r="B36" s="242" t="s">
        <v>92</v>
      </c>
      <c r="C36" s="228"/>
      <c r="D36" s="228"/>
      <c r="E36" s="229"/>
    </row>
    <row r="37" spans="1:5" s="628" customFormat="1" ht="15.75">
      <c r="A37" s="632" t="s">
        <v>638</v>
      </c>
      <c r="B37" s="242" t="s">
        <v>190</v>
      </c>
      <c r="C37" s="228"/>
      <c r="D37" s="228"/>
      <c r="E37" s="229"/>
    </row>
    <row r="38" spans="1:5" s="628" customFormat="1" ht="15.75">
      <c r="A38" s="632" t="s">
        <v>639</v>
      </c>
      <c r="B38" s="242" t="s">
        <v>251</v>
      </c>
      <c r="C38" s="228"/>
      <c r="D38" s="228"/>
      <c r="E38" s="229"/>
    </row>
    <row r="39" spans="1:5" s="628" customFormat="1" ht="15.75">
      <c r="A39" s="632" t="s">
        <v>640</v>
      </c>
      <c r="B39" s="242" t="s">
        <v>252</v>
      </c>
      <c r="C39" s="228">
        <v>7260</v>
      </c>
      <c r="D39" s="228">
        <v>7260</v>
      </c>
      <c r="E39" s="229"/>
    </row>
    <row r="40" spans="1:5" s="628" customFormat="1" ht="15.75">
      <c r="A40" s="629" t="s">
        <v>641</v>
      </c>
      <c r="B40" s="242" t="s">
        <v>269</v>
      </c>
      <c r="C40" s="634">
        <f>+C41+C42+C43+C44</f>
        <v>0</v>
      </c>
      <c r="D40" s="634">
        <f>+D41+D42+D43+D44</f>
        <v>0</v>
      </c>
      <c r="E40" s="635">
        <f>+E41+E42+E43+E44</f>
        <v>0</v>
      </c>
    </row>
    <row r="41" spans="1:5" s="628" customFormat="1" ht="15.75">
      <c r="A41" s="632" t="s">
        <v>642</v>
      </c>
      <c r="B41" s="242" t="s">
        <v>270</v>
      </c>
      <c r="C41" s="228"/>
      <c r="D41" s="228"/>
      <c r="E41" s="229"/>
    </row>
    <row r="42" spans="1:5" s="628" customFormat="1" ht="22.5">
      <c r="A42" s="632" t="s">
        <v>643</v>
      </c>
      <c r="B42" s="242" t="s">
        <v>271</v>
      </c>
      <c r="C42" s="228"/>
      <c r="D42" s="228"/>
      <c r="E42" s="229"/>
    </row>
    <row r="43" spans="1:5" s="628" customFormat="1" ht="15.75">
      <c r="A43" s="632" t="s">
        <v>644</v>
      </c>
      <c r="B43" s="242" t="s">
        <v>272</v>
      </c>
      <c r="C43" s="228"/>
      <c r="D43" s="228"/>
      <c r="E43" s="229"/>
    </row>
    <row r="44" spans="1:5" s="628" customFormat="1" ht="15.75">
      <c r="A44" s="632" t="s">
        <v>645</v>
      </c>
      <c r="B44" s="242" t="s">
        <v>273</v>
      </c>
      <c r="C44" s="228"/>
      <c r="D44" s="228"/>
      <c r="E44" s="229"/>
    </row>
    <row r="45" spans="1:5" s="628" customFormat="1" ht="15.75">
      <c r="A45" s="629" t="s">
        <v>646</v>
      </c>
      <c r="B45" s="242" t="s">
        <v>274</v>
      </c>
      <c r="C45" s="634">
        <f>+C46+C47+C48+C49</f>
        <v>0</v>
      </c>
      <c r="D45" s="634">
        <f>+D46+D47+D48+D49</f>
        <v>0</v>
      </c>
      <c r="E45" s="635">
        <f>+E46+E47+E48+E49</f>
        <v>0</v>
      </c>
    </row>
    <row r="46" spans="1:5" s="628" customFormat="1" ht="15.75">
      <c r="A46" s="632" t="s">
        <v>647</v>
      </c>
      <c r="B46" s="242" t="s">
        <v>275</v>
      </c>
      <c r="C46" s="228"/>
      <c r="D46" s="228"/>
      <c r="E46" s="229"/>
    </row>
    <row r="47" spans="1:5" s="628" customFormat="1" ht="22.5">
      <c r="A47" s="632" t="s">
        <v>648</v>
      </c>
      <c r="B47" s="242" t="s">
        <v>276</v>
      </c>
      <c r="C47" s="228"/>
      <c r="D47" s="228"/>
      <c r="E47" s="229"/>
    </row>
    <row r="48" spans="1:5" s="628" customFormat="1" ht="15.75">
      <c r="A48" s="632" t="s">
        <v>649</v>
      </c>
      <c r="B48" s="242" t="s">
        <v>277</v>
      </c>
      <c r="C48" s="228"/>
      <c r="D48" s="228"/>
      <c r="E48" s="229"/>
    </row>
    <row r="49" spans="1:5" s="628" customFormat="1" ht="15.75">
      <c r="A49" s="632" t="s">
        <v>650</v>
      </c>
      <c r="B49" s="242" t="s">
        <v>278</v>
      </c>
      <c r="C49" s="228"/>
      <c r="D49" s="228"/>
      <c r="E49" s="229"/>
    </row>
    <row r="50" spans="1:5" s="628" customFormat="1" ht="15.75">
      <c r="A50" s="629" t="s">
        <v>651</v>
      </c>
      <c r="B50" s="242" t="s">
        <v>279</v>
      </c>
      <c r="C50" s="228">
        <v>519969</v>
      </c>
      <c r="D50" s="228">
        <v>336319</v>
      </c>
      <c r="E50" s="229"/>
    </row>
    <row r="51" spans="1:5" s="628" customFormat="1" ht="21">
      <c r="A51" s="629" t="s">
        <v>652</v>
      </c>
      <c r="B51" s="242" t="s">
        <v>280</v>
      </c>
      <c r="C51" s="634">
        <f>+C7+C8+C34+C50</f>
        <v>1680139</v>
      </c>
      <c r="D51" s="634">
        <f>+D7+D8+D34+D50</f>
        <v>1142594</v>
      </c>
      <c r="E51" s="635">
        <f>+E7+E8+E34+E50</f>
        <v>0</v>
      </c>
    </row>
    <row r="52" spans="1:5" s="628" customFormat="1" ht="15.75">
      <c r="A52" s="629" t="s">
        <v>653</v>
      </c>
      <c r="B52" s="242" t="s">
        <v>281</v>
      </c>
      <c r="C52" s="228"/>
      <c r="D52" s="228"/>
      <c r="E52" s="229"/>
    </row>
    <row r="53" spans="1:5" s="628" customFormat="1" ht="15.75">
      <c r="A53" s="629" t="s">
        <v>654</v>
      </c>
      <c r="B53" s="242" t="s">
        <v>282</v>
      </c>
      <c r="C53" s="228"/>
      <c r="D53" s="228"/>
      <c r="E53" s="229"/>
    </row>
    <row r="54" spans="1:5" s="628" customFormat="1" ht="15.75">
      <c r="A54" s="629" t="s">
        <v>655</v>
      </c>
      <c r="B54" s="242" t="s">
        <v>283</v>
      </c>
      <c r="C54" s="634">
        <f>+C52+C53</f>
        <v>0</v>
      </c>
      <c r="D54" s="634">
        <f>+D52+D53</f>
        <v>0</v>
      </c>
      <c r="E54" s="635">
        <f>+E52+E53</f>
        <v>0</v>
      </c>
    </row>
    <row r="55" spans="1:5" s="628" customFormat="1" ht="15.75">
      <c r="A55" s="629" t="s">
        <v>656</v>
      </c>
      <c r="B55" s="242" t="s">
        <v>284</v>
      </c>
      <c r="C55" s="228"/>
      <c r="D55" s="228"/>
      <c r="E55" s="229"/>
    </row>
    <row r="56" spans="1:5" s="628" customFormat="1" ht="15.75">
      <c r="A56" s="629" t="s">
        <v>657</v>
      </c>
      <c r="B56" s="242" t="s">
        <v>285</v>
      </c>
      <c r="C56" s="228"/>
      <c r="D56" s="228">
        <v>75</v>
      </c>
      <c r="E56" s="229"/>
    </row>
    <row r="57" spans="1:5" s="628" customFormat="1" ht="15.75">
      <c r="A57" s="629" t="s">
        <v>658</v>
      </c>
      <c r="B57" s="242" t="s">
        <v>286</v>
      </c>
      <c r="C57" s="228"/>
      <c r="D57" s="228">
        <v>70969</v>
      </c>
      <c r="E57" s="229"/>
    </row>
    <row r="58" spans="1:5" s="628" customFormat="1" ht="15.75">
      <c r="A58" s="629" t="s">
        <v>659</v>
      </c>
      <c r="B58" s="242" t="s">
        <v>287</v>
      </c>
      <c r="C58" s="228"/>
      <c r="D58" s="228"/>
      <c r="E58" s="229"/>
    </row>
    <row r="59" spans="1:5" s="628" customFormat="1" ht="15.75">
      <c r="A59" s="629" t="s">
        <v>660</v>
      </c>
      <c r="B59" s="242" t="s">
        <v>288</v>
      </c>
      <c r="C59" s="634">
        <f>+C55+C56+C57+C58</f>
        <v>0</v>
      </c>
      <c r="D59" s="634">
        <f>+D55+D56+D57+D58</f>
        <v>71044</v>
      </c>
      <c r="E59" s="635">
        <f>+E55+E56+E57+E58</f>
        <v>0</v>
      </c>
    </row>
    <row r="60" spans="1:5" s="628" customFormat="1" ht="15.75">
      <c r="A60" s="629" t="s">
        <v>661</v>
      </c>
      <c r="B60" s="242" t="s">
        <v>289</v>
      </c>
      <c r="C60" s="228"/>
      <c r="D60" s="228">
        <v>11332</v>
      </c>
      <c r="E60" s="229"/>
    </row>
    <row r="61" spans="1:5" s="628" customFormat="1" ht="15.75">
      <c r="A61" s="629" t="s">
        <v>662</v>
      </c>
      <c r="B61" s="242" t="s">
        <v>290</v>
      </c>
      <c r="C61" s="228"/>
      <c r="D61" s="228"/>
      <c r="E61" s="229"/>
    </row>
    <row r="62" spans="1:5" s="628" customFormat="1" ht="15.75">
      <c r="A62" s="629" t="s">
        <v>663</v>
      </c>
      <c r="B62" s="242" t="s">
        <v>291</v>
      </c>
      <c r="C62" s="228"/>
      <c r="D62" s="228">
        <v>140</v>
      </c>
      <c r="E62" s="229"/>
    </row>
    <row r="63" spans="1:5" s="628" customFormat="1" ht="15.75">
      <c r="A63" s="629" t="s">
        <v>664</v>
      </c>
      <c r="B63" s="242" t="s">
        <v>292</v>
      </c>
      <c r="C63" s="634">
        <f>+C60+C61+C62</f>
        <v>0</v>
      </c>
      <c r="D63" s="634">
        <f>+D60+D61+D62</f>
        <v>11472</v>
      </c>
      <c r="E63" s="635">
        <f>+E60+E61+E62</f>
        <v>0</v>
      </c>
    </row>
    <row r="64" spans="1:5" s="628" customFormat="1" ht="15.75">
      <c r="A64" s="629" t="s">
        <v>665</v>
      </c>
      <c r="B64" s="242" t="s">
        <v>293</v>
      </c>
      <c r="C64" s="228"/>
      <c r="D64" s="228"/>
      <c r="E64" s="229"/>
    </row>
    <row r="65" spans="1:5" s="628" customFormat="1" ht="21">
      <c r="A65" s="629" t="s">
        <v>666</v>
      </c>
      <c r="B65" s="242" t="s">
        <v>294</v>
      </c>
      <c r="C65" s="228"/>
      <c r="D65" s="228"/>
      <c r="E65" s="229"/>
    </row>
    <row r="66" spans="1:5" s="628" customFormat="1" ht="15.75">
      <c r="A66" s="629" t="s">
        <v>667</v>
      </c>
      <c r="B66" s="242" t="s">
        <v>295</v>
      </c>
      <c r="C66" s="634">
        <f>+C64+C65</f>
        <v>0</v>
      </c>
      <c r="D66" s="634">
        <f>+D64+D65</f>
        <v>0</v>
      </c>
      <c r="E66" s="635">
        <f>+E64+E65</f>
        <v>0</v>
      </c>
    </row>
    <row r="67" spans="1:5" s="628" customFormat="1" ht="15.75">
      <c r="A67" s="629" t="s">
        <v>668</v>
      </c>
      <c r="B67" s="242" t="s">
        <v>296</v>
      </c>
      <c r="C67" s="228"/>
      <c r="D67" s="228">
        <v>551</v>
      </c>
      <c r="E67" s="229"/>
    </row>
    <row r="68" spans="1:5" s="628" customFormat="1" ht="16.5" thickBot="1">
      <c r="A68" s="636" t="s">
        <v>669</v>
      </c>
      <c r="B68" s="246" t="s">
        <v>297</v>
      </c>
      <c r="C68" s="637">
        <f>+C51+C54+C59+C63+C66+C67</f>
        <v>1680139</v>
      </c>
      <c r="D68" s="637">
        <f>+D51+D54+D59+D63+D66+D67</f>
        <v>1225661</v>
      </c>
      <c r="E68" s="638">
        <f>+E51+E54+E59+E63+E66+E67</f>
        <v>0</v>
      </c>
    </row>
    <row r="69" spans="1:5" ht="15.75">
      <c r="A69" s="639"/>
      <c r="C69" s="640"/>
      <c r="D69" s="640"/>
      <c r="E69" s="641"/>
    </row>
    <row r="70" spans="1:5" ht="15.75">
      <c r="A70" s="639"/>
      <c r="C70" s="640"/>
      <c r="D70" s="640"/>
      <c r="E70" s="641"/>
    </row>
    <row r="71" spans="1:5" ht="15.75">
      <c r="A71" s="642"/>
      <c r="C71" s="640"/>
      <c r="D71" s="640"/>
      <c r="E71" s="641"/>
    </row>
    <row r="72" spans="1:5" ht="15.75">
      <c r="A72" s="872"/>
      <c r="B72" s="872"/>
      <c r="C72" s="872"/>
      <c r="D72" s="872"/>
      <c r="E72" s="872"/>
    </row>
    <row r="73" spans="1:5" ht="15.75">
      <c r="A73" s="872"/>
      <c r="B73" s="872"/>
      <c r="C73" s="872"/>
      <c r="D73" s="872"/>
      <c r="E73" s="872"/>
    </row>
  </sheetData>
  <sheetProtection selectLockedCells="1" selectUnlockedCells="1"/>
  <mergeCells count="10">
    <mergeCell ref="A73:E73"/>
    <mergeCell ref="C2:E2"/>
    <mergeCell ref="A3:A5"/>
    <mergeCell ref="C3:C4"/>
    <mergeCell ref="A1:E1"/>
    <mergeCell ref="C5:E5"/>
    <mergeCell ref="B3:B5"/>
    <mergeCell ref="A72:E72"/>
    <mergeCell ref="E3:E4"/>
    <mergeCell ref="D3:D4"/>
  </mergeCells>
  <printOptions horizontalCentered="1"/>
  <pageMargins left="0.16" right="0.22" top="1.0890625" bottom="0.984251968503937" header="0.5" footer="0.5"/>
  <pageSetup horizontalDpi="600" verticalDpi="600" orientation="portrait" paperSize="9" scale="82" r:id="rId1"/>
  <headerFooter alignWithMargins="0">
    <oddHeader>&amp;L&amp;"Times New Roman,Félkövér dőlt"Rábapatona Község Önkormányzat&amp;R&amp;"Times New Roman,Félkövér dőlt"7.1. tájékoztató tábla a ……/2015. (……) önkormányzati rendelethez</oddHeader>
    <oddFooter>&amp;C&amp;P</oddFooter>
  </headerFooter>
  <rowBreaks count="1" manualBreakCount="1">
    <brk id="44" min="1" max="5" man="1"/>
  </rowBreaks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50"/>
  </sheetPr>
  <dimension ref="A1:E26"/>
  <sheetViews>
    <sheetView view="pageBreakPreview" zoomScaleSheetLayoutView="100" workbookViewId="0" topLeftCell="A1">
      <selection activeCell="J22" sqref="J22"/>
    </sheetView>
  </sheetViews>
  <sheetFormatPr defaultColWidth="9.00390625" defaultRowHeight="12.75"/>
  <cols>
    <col min="1" max="1" width="71.125" style="234" customWidth="1"/>
    <col min="2" max="2" width="6.125" style="249" customWidth="1"/>
    <col min="3" max="3" width="18.00390625" style="644" customWidth="1"/>
    <col min="4" max="16384" width="9.375" style="644" customWidth="1"/>
  </cols>
  <sheetData>
    <row r="1" spans="1:3" ht="32.25" customHeight="1">
      <c r="A1" s="889" t="s">
        <v>298</v>
      </c>
      <c r="B1" s="889"/>
      <c r="C1" s="889"/>
    </row>
    <row r="2" spans="1:3" ht="15.75">
      <c r="A2" s="888" t="s">
        <v>887</v>
      </c>
      <c r="B2" s="888"/>
      <c r="C2" s="888"/>
    </row>
    <row r="4" spans="2:3" ht="13.5" thickBot="1">
      <c r="B4" s="897" t="s">
        <v>253</v>
      </c>
      <c r="C4" s="897"/>
    </row>
    <row r="5" spans="1:3" s="235" customFormat="1" ht="31.5" customHeight="1">
      <c r="A5" s="890" t="s">
        <v>299</v>
      </c>
      <c r="B5" s="895" t="s">
        <v>255</v>
      </c>
      <c r="C5" s="893" t="s">
        <v>300</v>
      </c>
    </row>
    <row r="6" spans="1:3" s="235" customFormat="1" ht="12.75">
      <c r="A6" s="891"/>
      <c r="B6" s="896"/>
      <c r="C6" s="894"/>
    </row>
    <row r="7" spans="1:3" s="239" customFormat="1" ht="13.5" thickBot="1">
      <c r="A7" s="236" t="s">
        <v>431</v>
      </c>
      <c r="B7" s="237" t="s">
        <v>432</v>
      </c>
      <c r="C7" s="238" t="s">
        <v>433</v>
      </c>
    </row>
    <row r="8" spans="1:3" ht="15.75" customHeight="1">
      <c r="A8" s="629" t="s">
        <v>671</v>
      </c>
      <c r="B8" s="240" t="s">
        <v>260</v>
      </c>
      <c r="C8" s="241">
        <v>1594232</v>
      </c>
    </row>
    <row r="9" spans="1:3" ht="15.75" customHeight="1">
      <c r="A9" s="629" t="s">
        <v>672</v>
      </c>
      <c r="B9" s="242" t="s">
        <v>261</v>
      </c>
      <c r="C9" s="241"/>
    </row>
    <row r="10" spans="1:3" ht="15.75" customHeight="1">
      <c r="A10" s="629" t="s">
        <v>673</v>
      </c>
      <c r="B10" s="242" t="s">
        <v>262</v>
      </c>
      <c r="C10" s="241">
        <v>14116</v>
      </c>
    </row>
    <row r="11" spans="1:3" ht="15.75" customHeight="1">
      <c r="A11" s="629" t="s">
        <v>674</v>
      </c>
      <c r="B11" s="242" t="s">
        <v>263</v>
      </c>
      <c r="C11" s="243">
        <v>-454949</v>
      </c>
    </row>
    <row r="12" spans="1:3" ht="15.75" customHeight="1">
      <c r="A12" s="629" t="s">
        <v>675</v>
      </c>
      <c r="B12" s="242" t="s">
        <v>264</v>
      </c>
      <c r="C12" s="243"/>
    </row>
    <row r="13" spans="1:3" ht="15.75" customHeight="1">
      <c r="A13" s="629" t="s">
        <v>676</v>
      </c>
      <c r="B13" s="242" t="s">
        <v>265</v>
      </c>
      <c r="C13" s="243">
        <v>65243</v>
      </c>
    </row>
    <row r="14" spans="1:3" ht="15.75" customHeight="1">
      <c r="A14" s="629" t="s">
        <v>677</v>
      </c>
      <c r="B14" s="242" t="s">
        <v>266</v>
      </c>
      <c r="C14" s="244">
        <v>1218642</v>
      </c>
    </row>
    <row r="15" spans="1:3" ht="15.75" customHeight="1">
      <c r="A15" s="629" t="s">
        <v>745</v>
      </c>
      <c r="B15" s="242" t="s">
        <v>267</v>
      </c>
      <c r="C15" s="645">
        <v>293</v>
      </c>
    </row>
    <row r="16" spans="1:3" ht="15.75" customHeight="1">
      <c r="A16" s="629" t="s">
        <v>678</v>
      </c>
      <c r="B16" s="242" t="s">
        <v>268</v>
      </c>
      <c r="C16" s="243">
        <v>3353</v>
      </c>
    </row>
    <row r="17" spans="1:3" ht="15.75" customHeight="1">
      <c r="A17" s="629" t="s">
        <v>679</v>
      </c>
      <c r="B17" s="242" t="s">
        <v>16</v>
      </c>
      <c r="C17" s="243">
        <v>908</v>
      </c>
    </row>
    <row r="18" spans="1:3" ht="15.75" customHeight="1">
      <c r="A18" s="629" t="s">
        <v>680</v>
      </c>
      <c r="B18" s="242" t="s">
        <v>17</v>
      </c>
      <c r="C18" s="244">
        <v>4554</v>
      </c>
    </row>
    <row r="19" spans="1:3" s="646" customFormat="1" ht="15.75" customHeight="1">
      <c r="A19" s="629" t="s">
        <v>681</v>
      </c>
      <c r="B19" s="242" t="s">
        <v>18</v>
      </c>
      <c r="C19" s="243"/>
    </row>
    <row r="20" spans="1:3" ht="15.75" customHeight="1">
      <c r="A20" s="629" t="s">
        <v>682</v>
      </c>
      <c r="B20" s="242" t="s">
        <v>19</v>
      </c>
      <c r="C20" s="243">
        <v>2503</v>
      </c>
    </row>
    <row r="21" spans="1:3" ht="15.75" customHeight="1" thickBot="1">
      <c r="A21" s="245" t="s">
        <v>683</v>
      </c>
      <c r="B21" s="246" t="s">
        <v>20</v>
      </c>
      <c r="C21" s="247">
        <v>1225699</v>
      </c>
    </row>
    <row r="22" spans="1:5" ht="15.75">
      <c r="A22" s="639"/>
      <c r="B22" s="642"/>
      <c r="C22" s="640"/>
      <c r="D22" s="640"/>
      <c r="E22" s="640"/>
    </row>
    <row r="23" spans="1:5" ht="15.75">
      <c r="A23" s="639"/>
      <c r="B23" s="642"/>
      <c r="C23" s="640"/>
      <c r="D23" s="640"/>
      <c r="E23" s="640"/>
    </row>
    <row r="24" spans="1:5" ht="15.75">
      <c r="A24" s="642"/>
      <c r="B24" s="642"/>
      <c r="C24" s="640"/>
      <c r="D24" s="640"/>
      <c r="E24" s="640"/>
    </row>
    <row r="25" spans="1:5" ht="15.75">
      <c r="A25" s="892"/>
      <c r="B25" s="892"/>
      <c r="C25" s="892"/>
      <c r="D25" s="647"/>
      <c r="E25" s="647"/>
    </row>
    <row r="26" spans="1:5" ht="15.75">
      <c r="A26" s="892"/>
      <c r="B26" s="892"/>
      <c r="C26" s="892"/>
      <c r="D26" s="647"/>
      <c r="E26" s="647"/>
    </row>
  </sheetData>
  <sheetProtection/>
  <mergeCells count="8">
    <mergeCell ref="A2:C2"/>
    <mergeCell ref="A1:C1"/>
    <mergeCell ref="A5:A6"/>
    <mergeCell ref="A26:C26"/>
    <mergeCell ref="A25:C25"/>
    <mergeCell ref="C5:C6"/>
    <mergeCell ref="B5:B6"/>
    <mergeCell ref="B4:C4"/>
  </mergeCells>
  <printOptions horizontalCentered="1"/>
  <pageMargins left="0.7874015748031497" right="0.7874015748031497" top="1.246875" bottom="0.984251968503937" header="0.5" footer="0.5"/>
  <pageSetup horizontalDpi="600" verticalDpi="600" orientation="portrait" paperSize="9" r:id="rId1"/>
  <headerFooter alignWithMargins="0">
    <oddHeader>&amp;L&amp;"Times New Roman,Félkövér dőlt"Rábapatona Község Önkormányzat&amp;R&amp;"Times New Roman CE,Félkövér dőlt"7.2. tájékoztató tábla a ……/2015. (……) önkormányzati rendelethez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50"/>
  </sheetPr>
  <dimension ref="A1:F44"/>
  <sheetViews>
    <sheetView view="pageBreakPreview" zoomScaleSheetLayoutView="100" workbookViewId="0" topLeftCell="A1">
      <selection activeCell="D38" sqref="D38"/>
    </sheetView>
  </sheetViews>
  <sheetFormatPr defaultColWidth="12.00390625" defaultRowHeight="12.75"/>
  <cols>
    <col min="1" max="1" width="58.875" style="227" customWidth="1"/>
    <col min="2" max="2" width="6.875" style="227" customWidth="1"/>
    <col min="3" max="3" width="17.125" style="227" customWidth="1"/>
    <col min="4" max="4" width="19.125" style="227" customWidth="1"/>
    <col min="5" max="16384" width="12.00390625" style="227" customWidth="1"/>
  </cols>
  <sheetData>
    <row r="1" spans="1:4" ht="48" customHeight="1">
      <c r="A1" s="899" t="str">
        <f>+CONCATENATE("VAGYONKIMUTATÁS",CHAR(10),"az érték nélkül nyilvántartott eszközökről",CHAR(10),LEFT(ÖSSZEFÜGGÉSEK!A4,4),".")</f>
        <v>VAGYONKIMUTATÁS
az érték nélkül nyilvántartott eszközökről
2014.</v>
      </c>
      <c r="B1" s="900"/>
      <c r="C1" s="900"/>
      <c r="D1" s="900"/>
    </row>
    <row r="2" ht="16.5" thickBot="1"/>
    <row r="3" spans="1:4" ht="43.5" customHeight="1" thickBot="1">
      <c r="A3" s="650" t="s">
        <v>53</v>
      </c>
      <c r="B3" s="343" t="s">
        <v>255</v>
      </c>
      <c r="C3" s="651" t="s">
        <v>301</v>
      </c>
      <c r="D3" s="652" t="s">
        <v>302</v>
      </c>
    </row>
    <row r="4" spans="1:4" ht="16.5" thickBot="1">
      <c r="A4" s="250" t="s">
        <v>431</v>
      </c>
      <c r="B4" s="251" t="s">
        <v>432</v>
      </c>
      <c r="C4" s="251" t="s">
        <v>433</v>
      </c>
      <c r="D4" s="252" t="s">
        <v>434</v>
      </c>
    </row>
    <row r="5" spans="1:4" ht="15.75" customHeight="1">
      <c r="A5" s="261" t="s">
        <v>713</v>
      </c>
      <c r="B5" s="254" t="s">
        <v>7</v>
      </c>
      <c r="C5" s="255"/>
      <c r="D5" s="256"/>
    </row>
    <row r="6" spans="1:4" ht="15.75" customHeight="1">
      <c r="A6" s="261" t="s">
        <v>714</v>
      </c>
      <c r="B6" s="258" t="s">
        <v>8</v>
      </c>
      <c r="C6" s="259"/>
      <c r="D6" s="260"/>
    </row>
    <row r="7" spans="1:4" ht="15.75" customHeight="1">
      <c r="A7" s="261" t="s">
        <v>715</v>
      </c>
      <c r="B7" s="258" t="s">
        <v>9</v>
      </c>
      <c r="C7" s="259"/>
      <c r="D7" s="260"/>
    </row>
    <row r="8" spans="1:4" ht="15.75" customHeight="1" thickBot="1">
      <c r="A8" s="262" t="s">
        <v>716</v>
      </c>
      <c r="B8" s="263" t="s">
        <v>10</v>
      </c>
      <c r="C8" s="264"/>
      <c r="D8" s="265"/>
    </row>
    <row r="9" spans="1:4" ht="15.75" customHeight="1" thickBot="1">
      <c r="A9" s="654" t="s">
        <v>717</v>
      </c>
      <c r="B9" s="655" t="s">
        <v>11</v>
      </c>
      <c r="C9" s="656"/>
      <c r="D9" s="657">
        <f>+D10+D11+D12+D13</f>
        <v>0</v>
      </c>
    </row>
    <row r="10" spans="1:4" ht="15.75" customHeight="1">
      <c r="A10" s="653" t="s">
        <v>718</v>
      </c>
      <c r="B10" s="254" t="s">
        <v>12</v>
      </c>
      <c r="C10" s="255"/>
      <c r="D10" s="256"/>
    </row>
    <row r="11" spans="1:4" ht="15.75" customHeight="1">
      <c r="A11" s="261" t="s">
        <v>719</v>
      </c>
      <c r="B11" s="258" t="s">
        <v>13</v>
      </c>
      <c r="C11" s="259"/>
      <c r="D11" s="260"/>
    </row>
    <row r="12" spans="1:4" ht="15.75" customHeight="1">
      <c r="A12" s="261" t="s">
        <v>720</v>
      </c>
      <c r="B12" s="258" t="s">
        <v>14</v>
      </c>
      <c r="C12" s="259"/>
      <c r="D12" s="260"/>
    </row>
    <row r="13" spans="1:4" ht="15.75" customHeight="1" thickBot="1">
      <c r="A13" s="262" t="s">
        <v>721</v>
      </c>
      <c r="B13" s="263" t="s">
        <v>15</v>
      </c>
      <c r="C13" s="264"/>
      <c r="D13" s="265"/>
    </row>
    <row r="14" spans="1:4" ht="15.75" customHeight="1" thickBot="1">
      <c r="A14" s="654" t="s">
        <v>722</v>
      </c>
      <c r="B14" s="655" t="s">
        <v>16</v>
      </c>
      <c r="C14" s="656"/>
      <c r="D14" s="657">
        <f>+D15+D16+D17</f>
        <v>0</v>
      </c>
    </row>
    <row r="15" spans="1:4" ht="15.75" customHeight="1">
      <c r="A15" s="653" t="s">
        <v>723</v>
      </c>
      <c r="B15" s="254" t="s">
        <v>17</v>
      </c>
      <c r="C15" s="255"/>
      <c r="D15" s="256"/>
    </row>
    <row r="16" spans="1:4" ht="15.75" customHeight="1">
      <c r="A16" s="261" t="s">
        <v>724</v>
      </c>
      <c r="B16" s="258" t="s">
        <v>18</v>
      </c>
      <c r="C16" s="259"/>
      <c r="D16" s="260"/>
    </row>
    <row r="17" spans="1:4" ht="15.75" customHeight="1" thickBot="1">
      <c r="A17" s="262" t="s">
        <v>725</v>
      </c>
      <c r="B17" s="263" t="s">
        <v>19</v>
      </c>
      <c r="C17" s="264"/>
      <c r="D17" s="265"/>
    </row>
    <row r="18" spans="1:4" ht="15.75" customHeight="1" thickBot="1">
      <c r="A18" s="654" t="s">
        <v>731</v>
      </c>
      <c r="B18" s="655" t="s">
        <v>20</v>
      </c>
      <c r="C18" s="656"/>
      <c r="D18" s="657">
        <f>+D19+D20+D21</f>
        <v>0</v>
      </c>
    </row>
    <row r="19" spans="1:4" ht="15.75" customHeight="1">
      <c r="A19" s="653" t="s">
        <v>726</v>
      </c>
      <c r="B19" s="254" t="s">
        <v>21</v>
      </c>
      <c r="C19" s="255"/>
      <c r="D19" s="256"/>
    </row>
    <row r="20" spans="1:4" ht="15.75" customHeight="1">
      <c r="A20" s="261" t="s">
        <v>727</v>
      </c>
      <c r="B20" s="258" t="s">
        <v>22</v>
      </c>
      <c r="C20" s="259"/>
      <c r="D20" s="260"/>
    </row>
    <row r="21" spans="1:4" ht="15.75" customHeight="1">
      <c r="A21" s="261" t="s">
        <v>728</v>
      </c>
      <c r="B21" s="258" t="s">
        <v>23</v>
      </c>
      <c r="C21" s="259"/>
      <c r="D21" s="260"/>
    </row>
    <row r="22" spans="1:4" ht="15.75" customHeight="1">
      <c r="A22" s="261" t="s">
        <v>729</v>
      </c>
      <c r="B22" s="258" t="s">
        <v>24</v>
      </c>
      <c r="C22" s="259"/>
      <c r="D22" s="260"/>
    </row>
    <row r="23" spans="1:4" ht="15.75" customHeight="1">
      <c r="A23" s="261"/>
      <c r="B23" s="258" t="s">
        <v>25</v>
      </c>
      <c r="C23" s="259"/>
      <c r="D23" s="260"/>
    </row>
    <row r="24" spans="1:4" ht="15.75" customHeight="1">
      <c r="A24" s="261"/>
      <c r="B24" s="258" t="s">
        <v>26</v>
      </c>
      <c r="C24" s="259"/>
      <c r="D24" s="260"/>
    </row>
    <row r="25" spans="1:4" ht="15.75" customHeight="1">
      <c r="A25" s="261"/>
      <c r="B25" s="258" t="s">
        <v>27</v>
      </c>
      <c r="C25" s="259"/>
      <c r="D25" s="260"/>
    </row>
    <row r="26" spans="1:4" ht="15.75" customHeight="1">
      <c r="A26" s="261"/>
      <c r="B26" s="258" t="s">
        <v>28</v>
      </c>
      <c r="C26" s="259"/>
      <c r="D26" s="260"/>
    </row>
    <row r="27" spans="1:4" ht="15.75" customHeight="1">
      <c r="A27" s="261"/>
      <c r="B27" s="258" t="s">
        <v>29</v>
      </c>
      <c r="C27" s="259"/>
      <c r="D27" s="260"/>
    </row>
    <row r="28" spans="1:4" ht="15.75" customHeight="1">
      <c r="A28" s="261"/>
      <c r="B28" s="258" t="s">
        <v>30</v>
      </c>
      <c r="C28" s="259"/>
      <c r="D28" s="260"/>
    </row>
    <row r="29" spans="1:4" ht="15.75" customHeight="1">
      <c r="A29" s="261"/>
      <c r="B29" s="258" t="s">
        <v>31</v>
      </c>
      <c r="C29" s="259"/>
      <c r="D29" s="260"/>
    </row>
    <row r="30" spans="1:4" ht="15.75" customHeight="1">
      <c r="A30" s="261"/>
      <c r="B30" s="258" t="s">
        <v>32</v>
      </c>
      <c r="C30" s="259"/>
      <c r="D30" s="260"/>
    </row>
    <row r="31" spans="1:4" ht="15.75" customHeight="1">
      <c r="A31" s="261"/>
      <c r="B31" s="258" t="s">
        <v>33</v>
      </c>
      <c r="C31" s="259"/>
      <c r="D31" s="260"/>
    </row>
    <row r="32" spans="1:4" ht="15.75" customHeight="1">
      <c r="A32" s="261"/>
      <c r="B32" s="258" t="s">
        <v>34</v>
      </c>
      <c r="C32" s="259"/>
      <c r="D32" s="260"/>
    </row>
    <row r="33" spans="1:4" ht="15.75" customHeight="1">
      <c r="A33" s="261"/>
      <c r="B33" s="258" t="s">
        <v>35</v>
      </c>
      <c r="C33" s="259"/>
      <c r="D33" s="260"/>
    </row>
    <row r="34" spans="1:4" ht="15.75" customHeight="1">
      <c r="A34" s="261"/>
      <c r="B34" s="258" t="s">
        <v>92</v>
      </c>
      <c r="C34" s="259"/>
      <c r="D34" s="260"/>
    </row>
    <row r="35" spans="1:4" ht="15.75" customHeight="1">
      <c r="A35" s="261"/>
      <c r="B35" s="258" t="s">
        <v>190</v>
      </c>
      <c r="C35" s="259"/>
      <c r="D35" s="260"/>
    </row>
    <row r="36" spans="1:4" ht="15.75" customHeight="1">
      <c r="A36" s="261"/>
      <c r="B36" s="258" t="s">
        <v>251</v>
      </c>
      <c r="C36" s="259"/>
      <c r="D36" s="260"/>
    </row>
    <row r="37" spans="1:4" ht="15.75" customHeight="1" thickBot="1">
      <c r="A37" s="262"/>
      <c r="B37" s="263" t="s">
        <v>252</v>
      </c>
      <c r="C37" s="264"/>
      <c r="D37" s="265"/>
    </row>
    <row r="38" spans="1:6" ht="15.75" customHeight="1" thickBot="1">
      <c r="A38" s="901" t="s">
        <v>730</v>
      </c>
      <c r="B38" s="902"/>
      <c r="C38" s="266"/>
      <c r="D38" s="657">
        <f>+D5+D6+D7+D8+D9+D14+D18+D22+D23+D24+D25+D26+D27+D28+D29+D30+D31+D32+D33+D34+D35+D36+D37</f>
        <v>0</v>
      </c>
      <c r="F38" s="267"/>
    </row>
    <row r="39" ht="15.75">
      <c r="A39" s="658" t="s">
        <v>732</v>
      </c>
    </row>
    <row r="40" spans="1:4" ht="15.75">
      <c r="A40" s="231"/>
      <c r="B40" s="232"/>
      <c r="C40" s="898"/>
      <c r="D40" s="898"/>
    </row>
    <row r="41" spans="1:4" ht="15.75">
      <c r="A41" s="231"/>
      <c r="B41" s="232"/>
      <c r="C41" s="233"/>
      <c r="D41" s="233"/>
    </row>
    <row r="42" spans="1:4" ht="15.75">
      <c r="A42" s="232"/>
      <c r="B42" s="232"/>
      <c r="C42" s="898"/>
      <c r="D42" s="898"/>
    </row>
    <row r="43" spans="1:2" ht="15.75">
      <c r="A43" s="248"/>
      <c r="B43" s="248"/>
    </row>
    <row r="44" spans="1:3" ht="15.75">
      <c r="A44" s="248"/>
      <c r="B44" s="248"/>
      <c r="C44" s="248"/>
    </row>
  </sheetData>
  <sheetProtection sheet="1" objects="1" scenarios="1"/>
  <mergeCells count="4">
    <mergeCell ref="C40:D40"/>
    <mergeCell ref="C42:D42"/>
    <mergeCell ref="A1:D1"/>
    <mergeCell ref="A38:B38"/>
  </mergeCells>
  <printOptions horizontalCentered="1"/>
  <pageMargins left="0.44" right="0.26" top="1.1479166666666667" bottom="0.984251968503937" header="0.5" footer="0.5"/>
  <pageSetup horizontalDpi="600" verticalDpi="600" orientation="portrait" paperSize="9" r:id="rId1"/>
  <headerFooter alignWithMargins="0">
    <oddHeader>&amp;L&amp;"Times New Roman,Félkövér dőlt"Rábapatona Község Önkormányzat&amp;R&amp;"Times New Roman,Félkövér dőlt"7.3. tájékoztató tábla a ……/2015. (……) önkormányzati rendelethez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50"/>
  </sheetPr>
  <dimension ref="A1:F38"/>
  <sheetViews>
    <sheetView view="pageBreakPreview" zoomScaleSheetLayoutView="100" workbookViewId="0" topLeftCell="A1">
      <selection activeCell="D14" sqref="D14"/>
    </sheetView>
  </sheetViews>
  <sheetFormatPr defaultColWidth="12.00390625" defaultRowHeight="12.75"/>
  <cols>
    <col min="1" max="1" width="56.125" style="227" customWidth="1"/>
    <col min="2" max="2" width="6.875" style="227" customWidth="1"/>
    <col min="3" max="3" width="17.125" style="227" customWidth="1"/>
    <col min="4" max="4" width="19.125" style="227" customWidth="1"/>
    <col min="5" max="16384" width="12.00390625" style="227" customWidth="1"/>
  </cols>
  <sheetData>
    <row r="1" spans="1:4" ht="48.75" customHeight="1">
      <c r="A1" s="903" t="str">
        <f>+CONCATENATE("VAGYONKIMUTATÁS",CHAR(10),"a függő követelésekről éa kötelezettségekről, a biztos (jövőbeni) követelésekről",CHAR(10),LEFT(ÖSSZEFÜGGÉSEK!A4,4),".")</f>
        <v>VAGYONKIMUTATÁS
a függő követelésekről éa kötelezettségekről, a biztos (jövőbeni) követelésekről
2014.</v>
      </c>
      <c r="B1" s="904"/>
      <c r="C1" s="904"/>
      <c r="D1" s="904"/>
    </row>
    <row r="2" ht="16.5" thickBot="1"/>
    <row r="3" spans="1:4" ht="64.5" thickBot="1">
      <c r="A3" s="659" t="s">
        <v>53</v>
      </c>
      <c r="B3" s="343" t="s">
        <v>255</v>
      </c>
      <c r="C3" s="660" t="s">
        <v>733</v>
      </c>
      <c r="D3" s="661" t="s">
        <v>302</v>
      </c>
    </row>
    <row r="4" spans="1:4" ht="16.5" thickBot="1">
      <c r="A4" s="268" t="s">
        <v>431</v>
      </c>
      <c r="B4" s="269" t="s">
        <v>432</v>
      </c>
      <c r="C4" s="269" t="s">
        <v>433</v>
      </c>
      <c r="D4" s="270" t="s">
        <v>434</v>
      </c>
    </row>
    <row r="5" spans="1:4" ht="15.75" customHeight="1">
      <c r="A5" s="257" t="s">
        <v>734</v>
      </c>
      <c r="B5" s="254" t="s">
        <v>7</v>
      </c>
      <c r="C5" s="255"/>
      <c r="D5" s="256"/>
    </row>
    <row r="6" spans="1:4" ht="15.75" customHeight="1">
      <c r="A6" s="257" t="s">
        <v>735</v>
      </c>
      <c r="B6" s="258" t="s">
        <v>8</v>
      </c>
      <c r="C6" s="259"/>
      <c r="D6" s="260"/>
    </row>
    <row r="7" spans="1:4" ht="15.75" customHeight="1" thickBot="1">
      <c r="A7" s="662" t="s">
        <v>736</v>
      </c>
      <c r="B7" s="263" t="s">
        <v>9</v>
      </c>
      <c r="C7" s="264"/>
      <c r="D7" s="265"/>
    </row>
    <row r="8" spans="1:4" ht="15.75" customHeight="1" thickBot="1">
      <c r="A8" s="654" t="s">
        <v>737</v>
      </c>
      <c r="B8" s="655" t="s">
        <v>10</v>
      </c>
      <c r="C8" s="656"/>
      <c r="D8" s="657"/>
    </row>
    <row r="9" spans="1:4" ht="15.75" customHeight="1">
      <c r="A9" s="253" t="s">
        <v>738</v>
      </c>
      <c r="B9" s="254" t="s">
        <v>11</v>
      </c>
      <c r="C9" s="255"/>
      <c r="D9" s="256"/>
    </row>
    <row r="10" spans="1:4" ht="15.75" customHeight="1">
      <c r="A10" s="257" t="s">
        <v>739</v>
      </c>
      <c r="B10" s="258" t="s">
        <v>12</v>
      </c>
      <c r="C10" s="259"/>
      <c r="D10" s="260"/>
    </row>
    <row r="11" spans="1:4" ht="15.75" customHeight="1">
      <c r="A11" s="257" t="s">
        <v>740</v>
      </c>
      <c r="B11" s="258" t="s">
        <v>13</v>
      </c>
      <c r="C11" s="259"/>
      <c r="D11" s="260"/>
    </row>
    <row r="12" spans="1:4" ht="15.75" customHeight="1">
      <c r="A12" s="257" t="s">
        <v>741</v>
      </c>
      <c r="B12" s="258" t="s">
        <v>14</v>
      </c>
      <c r="C12" s="259"/>
      <c r="D12" s="260">
        <v>3348</v>
      </c>
    </row>
    <row r="13" spans="1:4" ht="15.75" customHeight="1" thickBot="1">
      <c r="A13" s="662" t="s">
        <v>742</v>
      </c>
      <c r="B13" s="263" t="s">
        <v>15</v>
      </c>
      <c r="C13" s="264"/>
      <c r="D13" s="265"/>
    </row>
    <row r="14" spans="1:4" ht="15.75" customHeight="1" thickBot="1">
      <c r="A14" s="654" t="s">
        <v>743</v>
      </c>
      <c r="B14" s="655" t="s">
        <v>16</v>
      </c>
      <c r="C14" s="663"/>
      <c r="D14" s="657">
        <f>+D9+D10+D11+D12+D13</f>
        <v>3348</v>
      </c>
    </row>
    <row r="15" spans="1:4" ht="15.75" customHeight="1">
      <c r="A15" s="253"/>
      <c r="B15" s="254" t="s">
        <v>17</v>
      </c>
      <c r="C15" s="255"/>
      <c r="D15" s="256"/>
    </row>
    <row r="16" spans="1:4" ht="15.75" customHeight="1">
      <c r="A16" s="257"/>
      <c r="B16" s="258" t="s">
        <v>18</v>
      </c>
      <c r="C16" s="259"/>
      <c r="D16" s="260"/>
    </row>
    <row r="17" spans="1:4" ht="15.75" customHeight="1">
      <c r="A17" s="257"/>
      <c r="B17" s="258" t="s">
        <v>19</v>
      </c>
      <c r="C17" s="259"/>
      <c r="D17" s="260"/>
    </row>
    <row r="18" spans="1:4" ht="15.75" customHeight="1">
      <c r="A18" s="257"/>
      <c r="B18" s="258" t="s">
        <v>20</v>
      </c>
      <c r="C18" s="259"/>
      <c r="D18" s="260"/>
    </row>
    <row r="19" spans="1:4" ht="15.75" customHeight="1">
      <c r="A19" s="257"/>
      <c r="B19" s="258" t="s">
        <v>21</v>
      </c>
      <c r="C19" s="259"/>
      <c r="D19" s="260"/>
    </row>
    <row r="20" spans="1:4" ht="15.75" customHeight="1">
      <c r="A20" s="257"/>
      <c r="B20" s="258" t="s">
        <v>22</v>
      </c>
      <c r="C20" s="259"/>
      <c r="D20" s="260"/>
    </row>
    <row r="21" spans="1:4" ht="15.75" customHeight="1">
      <c r="A21" s="257"/>
      <c r="B21" s="258" t="s">
        <v>23</v>
      </c>
      <c r="C21" s="259"/>
      <c r="D21" s="260"/>
    </row>
    <row r="22" spans="1:4" ht="15.75" customHeight="1">
      <c r="A22" s="257"/>
      <c r="B22" s="258" t="s">
        <v>24</v>
      </c>
      <c r="C22" s="259"/>
      <c r="D22" s="260"/>
    </row>
    <row r="23" spans="1:4" ht="15.75" customHeight="1">
      <c r="A23" s="257"/>
      <c r="B23" s="258" t="s">
        <v>25</v>
      </c>
      <c r="C23" s="259"/>
      <c r="D23" s="260"/>
    </row>
    <row r="24" spans="1:4" ht="15.75" customHeight="1">
      <c r="A24" s="257"/>
      <c r="B24" s="258" t="s">
        <v>26</v>
      </c>
      <c r="C24" s="259"/>
      <c r="D24" s="260"/>
    </row>
    <row r="25" spans="1:4" ht="15.75" customHeight="1">
      <c r="A25" s="257"/>
      <c r="B25" s="258" t="s">
        <v>27</v>
      </c>
      <c r="C25" s="259"/>
      <c r="D25" s="260"/>
    </row>
    <row r="26" spans="1:4" ht="15.75" customHeight="1">
      <c r="A26" s="257"/>
      <c r="B26" s="258" t="s">
        <v>28</v>
      </c>
      <c r="C26" s="259"/>
      <c r="D26" s="260"/>
    </row>
    <row r="27" spans="1:4" ht="15.75" customHeight="1">
      <c r="A27" s="257"/>
      <c r="B27" s="258" t="s">
        <v>29</v>
      </c>
      <c r="C27" s="259"/>
      <c r="D27" s="260"/>
    </row>
    <row r="28" spans="1:4" ht="15.75" customHeight="1">
      <c r="A28" s="257"/>
      <c r="B28" s="258" t="s">
        <v>30</v>
      </c>
      <c r="C28" s="259"/>
      <c r="D28" s="260"/>
    </row>
    <row r="29" spans="1:4" ht="15.75" customHeight="1">
      <c r="A29" s="257"/>
      <c r="B29" s="258" t="s">
        <v>31</v>
      </c>
      <c r="C29" s="259"/>
      <c r="D29" s="260"/>
    </row>
    <row r="30" spans="1:4" ht="15.75" customHeight="1">
      <c r="A30" s="257"/>
      <c r="B30" s="258" t="s">
        <v>32</v>
      </c>
      <c r="C30" s="259"/>
      <c r="D30" s="260"/>
    </row>
    <row r="31" spans="1:4" ht="15.75" customHeight="1">
      <c r="A31" s="257"/>
      <c r="B31" s="258" t="s">
        <v>33</v>
      </c>
      <c r="C31" s="259"/>
      <c r="D31" s="260"/>
    </row>
    <row r="32" spans="1:4" ht="15.75" customHeight="1">
      <c r="A32" s="257"/>
      <c r="B32" s="258" t="s">
        <v>34</v>
      </c>
      <c r="C32" s="259"/>
      <c r="D32" s="260"/>
    </row>
    <row r="33" spans="1:4" ht="15.75" customHeight="1">
      <c r="A33" s="257"/>
      <c r="B33" s="258" t="s">
        <v>35</v>
      </c>
      <c r="C33" s="259"/>
      <c r="D33" s="260"/>
    </row>
    <row r="34" spans="1:4" ht="15.75" customHeight="1">
      <c r="A34" s="257"/>
      <c r="B34" s="258" t="s">
        <v>92</v>
      </c>
      <c r="C34" s="259"/>
      <c r="D34" s="260"/>
    </row>
    <row r="35" spans="1:4" ht="15.75" customHeight="1">
      <c r="A35" s="257"/>
      <c r="B35" s="258" t="s">
        <v>190</v>
      </c>
      <c r="C35" s="259"/>
      <c r="D35" s="260"/>
    </row>
    <row r="36" spans="1:4" ht="15.75" customHeight="1">
      <c r="A36" s="257"/>
      <c r="B36" s="258" t="s">
        <v>251</v>
      </c>
      <c r="C36" s="259"/>
      <c r="D36" s="260"/>
    </row>
    <row r="37" spans="1:4" ht="15.75" customHeight="1" thickBot="1">
      <c r="A37" s="271"/>
      <c r="B37" s="272" t="s">
        <v>252</v>
      </c>
      <c r="C37" s="273"/>
      <c r="D37" s="274"/>
    </row>
    <row r="38" spans="1:6" ht="15.75" customHeight="1" thickBot="1">
      <c r="A38" s="905" t="s">
        <v>744</v>
      </c>
      <c r="B38" s="906"/>
      <c r="C38" s="266"/>
      <c r="D38" s="657">
        <f>+D8+D14+SUM(D15:D37)</f>
        <v>3348</v>
      </c>
      <c r="F38" s="275"/>
    </row>
  </sheetData>
  <sheetProtection/>
  <mergeCells count="2">
    <mergeCell ref="A1:D1"/>
    <mergeCell ref="A38:B38"/>
  </mergeCells>
  <printOptions horizontalCentered="1"/>
  <pageMargins left="0.28" right="0.46" top="1.141732283464567" bottom="0.984251968503937" header="0.5118110236220472" footer="0.5118110236220472"/>
  <pageSetup horizontalDpi="600" verticalDpi="600" orientation="portrait" paperSize="9" r:id="rId1"/>
  <headerFooter alignWithMargins="0">
    <oddHeader>&amp;L&amp;"Times New Roman,Félkövér dőlt"Rábapatona Község Önkormányzat&amp;R&amp;"Times New Roman,Félkövér dőlt"7.4. tájékoztató tábla a ……/2015. (……) önkormányzati rendelethez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50"/>
  </sheetPr>
  <dimension ref="A1:F23"/>
  <sheetViews>
    <sheetView view="pageLayout" zoomScaleSheetLayoutView="100" workbookViewId="0" topLeftCell="A1">
      <selection activeCell="D24" sqref="D24"/>
    </sheetView>
  </sheetViews>
  <sheetFormatPr defaultColWidth="9.00390625" defaultRowHeight="12.75"/>
  <cols>
    <col min="1" max="1" width="9.375" style="303" customWidth="1"/>
    <col min="2" max="2" width="58.375" style="303" customWidth="1"/>
    <col min="3" max="5" width="25.00390625" style="303" customWidth="1"/>
    <col min="6" max="6" width="5.50390625" style="303" customWidth="1"/>
    <col min="7" max="16384" width="9.375" style="303" customWidth="1"/>
  </cols>
  <sheetData>
    <row r="1" spans="1:6" ht="12.75">
      <c r="A1" s="304"/>
      <c r="F1" s="910" t="s">
        <v>885</v>
      </c>
    </row>
    <row r="2" spans="1:6" ht="33" customHeight="1">
      <c r="A2" s="907" t="str">
        <f>+CONCATENATE("A Rábapatona Község Önkormányzat tulajdonában álló gazdálkodó szervezetek működéséből származó",CHAR(10),"kötelezettségek és részesedések alakulása a ",LEFT(ÖSSZEFÜGGÉSEK!A4,4),". évben")</f>
        <v>A Rábapatona Község Önkormányzat tulajdonában álló gazdálkodó szervezetek működéséből származó
kötelezettségek és részesedések alakulása a 2014. évben</v>
      </c>
      <c r="B2" s="907"/>
      <c r="C2" s="907"/>
      <c r="D2" s="907"/>
      <c r="E2" s="907"/>
      <c r="F2" s="910"/>
    </row>
    <row r="3" spans="1:6" ht="16.5" thickBot="1">
      <c r="A3" s="305"/>
      <c r="F3" s="910"/>
    </row>
    <row r="4" spans="1:6" ht="79.5" thickBot="1">
      <c r="A4" s="306" t="s">
        <v>255</v>
      </c>
      <c r="B4" s="307" t="s">
        <v>303</v>
      </c>
      <c r="C4" s="307" t="s">
        <v>304</v>
      </c>
      <c r="D4" s="307" t="s">
        <v>305</v>
      </c>
      <c r="E4" s="308" t="s">
        <v>306</v>
      </c>
      <c r="F4" s="910"/>
    </row>
    <row r="5" spans="1:6" ht="15.75">
      <c r="A5" s="309" t="s">
        <v>7</v>
      </c>
      <c r="B5" s="313"/>
      <c r="C5" s="316"/>
      <c r="D5" s="319"/>
      <c r="E5" s="323"/>
      <c r="F5" s="910"/>
    </row>
    <row r="6" spans="1:6" ht="15.75">
      <c r="A6" s="310" t="s">
        <v>8</v>
      </c>
      <c r="B6" s="314"/>
      <c r="C6" s="317"/>
      <c r="D6" s="320"/>
      <c r="E6" s="324"/>
      <c r="F6" s="910"/>
    </row>
    <row r="7" spans="1:6" ht="15.75">
      <c r="A7" s="310" t="s">
        <v>9</v>
      </c>
      <c r="B7" s="314"/>
      <c r="C7" s="317"/>
      <c r="D7" s="320"/>
      <c r="E7" s="324"/>
      <c r="F7" s="910"/>
    </row>
    <row r="8" spans="1:6" ht="15.75">
      <c r="A8" s="310" t="s">
        <v>10</v>
      </c>
      <c r="B8" s="314"/>
      <c r="C8" s="317"/>
      <c r="D8" s="320"/>
      <c r="E8" s="324"/>
      <c r="F8" s="910"/>
    </row>
    <row r="9" spans="1:6" ht="15.75">
      <c r="A9" s="310" t="s">
        <v>11</v>
      </c>
      <c r="B9" s="314"/>
      <c r="C9" s="317"/>
      <c r="D9" s="320"/>
      <c r="E9" s="324"/>
      <c r="F9" s="910"/>
    </row>
    <row r="10" spans="1:6" ht="15.75">
      <c r="A10" s="310" t="s">
        <v>12</v>
      </c>
      <c r="B10" s="314"/>
      <c r="C10" s="317"/>
      <c r="D10" s="320"/>
      <c r="E10" s="324"/>
      <c r="F10" s="910"/>
    </row>
    <row r="11" spans="1:6" ht="15.75">
      <c r="A11" s="310" t="s">
        <v>13</v>
      </c>
      <c r="B11" s="314"/>
      <c r="C11" s="317"/>
      <c r="D11" s="320"/>
      <c r="E11" s="324"/>
      <c r="F11" s="910"/>
    </row>
    <row r="12" spans="1:6" ht="15.75">
      <c r="A12" s="310" t="s">
        <v>14</v>
      </c>
      <c r="B12" s="314"/>
      <c r="C12" s="317"/>
      <c r="D12" s="320"/>
      <c r="E12" s="324"/>
      <c r="F12" s="910"/>
    </row>
    <row r="13" spans="1:6" ht="15.75">
      <c r="A13" s="310" t="s">
        <v>15</v>
      </c>
      <c r="B13" s="314"/>
      <c r="C13" s="317"/>
      <c r="D13" s="320"/>
      <c r="E13" s="324"/>
      <c r="F13" s="910"/>
    </row>
    <row r="14" spans="1:6" ht="15.75">
      <c r="A14" s="310" t="s">
        <v>16</v>
      </c>
      <c r="B14" s="314"/>
      <c r="C14" s="317"/>
      <c r="D14" s="320"/>
      <c r="E14" s="324"/>
      <c r="F14" s="910"/>
    </row>
    <row r="15" spans="1:6" ht="15.75">
      <c r="A15" s="310" t="s">
        <v>17</v>
      </c>
      <c r="B15" s="314"/>
      <c r="C15" s="317"/>
      <c r="D15" s="320"/>
      <c r="E15" s="324"/>
      <c r="F15" s="910"/>
    </row>
    <row r="16" spans="1:6" ht="15.75">
      <c r="A16" s="310" t="s">
        <v>18</v>
      </c>
      <c r="B16" s="314"/>
      <c r="C16" s="317"/>
      <c r="D16" s="320"/>
      <c r="E16" s="324"/>
      <c r="F16" s="910"/>
    </row>
    <row r="17" spans="1:6" ht="15.75">
      <c r="A17" s="310" t="s">
        <v>19</v>
      </c>
      <c r="B17" s="314"/>
      <c r="C17" s="317"/>
      <c r="D17" s="320"/>
      <c r="E17" s="324"/>
      <c r="F17" s="910"/>
    </row>
    <row r="18" spans="1:6" ht="15.75">
      <c r="A18" s="310" t="s">
        <v>20</v>
      </c>
      <c r="B18" s="314"/>
      <c r="C18" s="317"/>
      <c r="D18" s="320"/>
      <c r="E18" s="324"/>
      <c r="F18" s="910"/>
    </row>
    <row r="19" spans="1:6" ht="15.75">
      <c r="A19" s="310" t="s">
        <v>21</v>
      </c>
      <c r="B19" s="314"/>
      <c r="C19" s="317"/>
      <c r="D19" s="320"/>
      <c r="E19" s="324"/>
      <c r="F19" s="910"/>
    </row>
    <row r="20" spans="1:6" ht="15.75">
      <c r="A20" s="310" t="s">
        <v>22</v>
      </c>
      <c r="B20" s="314"/>
      <c r="C20" s="317"/>
      <c r="D20" s="320"/>
      <c r="E20" s="324"/>
      <c r="F20" s="910"/>
    </row>
    <row r="21" spans="1:6" ht="16.5" thickBot="1">
      <c r="A21" s="311" t="s">
        <v>23</v>
      </c>
      <c r="B21" s="315"/>
      <c r="C21" s="318"/>
      <c r="D21" s="321"/>
      <c r="E21" s="325"/>
      <c r="F21" s="910"/>
    </row>
    <row r="22" spans="1:6" ht="16.5" thickBot="1">
      <c r="A22" s="908" t="s">
        <v>307</v>
      </c>
      <c r="B22" s="909"/>
      <c r="C22" s="312"/>
      <c r="D22" s="322">
        <f>IF(SUM(D5:D21)=0,"",SUM(D5:D21))</f>
      </c>
      <c r="E22" s="326">
        <f>IF(SUM(E5:E21)=0,"",SUM(E5:E21))</f>
      </c>
      <c r="F22" s="910"/>
    </row>
    <row r="23" ht="15.75">
      <c r="A23" s="305"/>
    </row>
  </sheetData>
  <sheetProtection/>
  <mergeCells count="3">
    <mergeCell ref="A2:E2"/>
    <mergeCell ref="A22:B22"/>
    <mergeCell ref="F1:F22"/>
  </mergeCells>
  <printOptions/>
  <pageMargins left="0.41" right="0.7086614173228347" top="0.7480314960629921" bottom="0.7480314960629921" header="0.5118110236220472" footer="0.5118110236220472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50"/>
  </sheetPr>
  <dimension ref="A1:C13"/>
  <sheetViews>
    <sheetView view="pageLayout" zoomScaleSheetLayoutView="100" workbookViewId="0" topLeftCell="A1">
      <selection activeCell="A3" sqref="A3:C3"/>
    </sheetView>
  </sheetViews>
  <sheetFormatPr defaultColWidth="9.00390625" defaultRowHeight="12.75"/>
  <cols>
    <col min="1" max="1" width="7.625" style="8" customWidth="1"/>
    <col min="2" max="2" width="60.875" style="8" customWidth="1"/>
    <col min="3" max="3" width="25.625" style="8" customWidth="1"/>
    <col min="4" max="16384" width="9.375" style="8" customWidth="1"/>
  </cols>
  <sheetData>
    <row r="1" spans="2:3" ht="15">
      <c r="B1" s="8" t="s">
        <v>884</v>
      </c>
      <c r="C1" s="276"/>
    </row>
    <row r="2" spans="1:3" ht="14.25">
      <c r="A2" s="277"/>
      <c r="B2" s="277"/>
      <c r="C2" s="277"/>
    </row>
    <row r="3" spans="1:3" ht="33.75" customHeight="1">
      <c r="A3" s="911" t="s">
        <v>308</v>
      </c>
      <c r="B3" s="911"/>
      <c r="C3" s="911"/>
    </row>
    <row r="4" ht="13.5" thickBot="1">
      <c r="C4" s="278"/>
    </row>
    <row r="5" spans="1:3" s="282" customFormat="1" ht="43.5" customHeight="1" thickBot="1">
      <c r="A5" s="279" t="s">
        <v>5</v>
      </c>
      <c r="B5" s="280" t="s">
        <v>53</v>
      </c>
      <c r="C5" s="281" t="s">
        <v>309</v>
      </c>
    </row>
    <row r="6" spans="1:3" ht="28.5" customHeight="1">
      <c r="A6" s="283" t="s">
        <v>7</v>
      </c>
      <c r="B6" s="284" t="str">
        <f>+CONCATENATE("Pénzkészlet ",LEFT(ÖSSZEFÜGGÉSEK!A4,4),". január 1-jén",CHAR(10),"ebből:")</f>
        <v>Pénzkészlet 2014. január 1-jén
ebből:</v>
      </c>
      <c r="C6" s="285">
        <f>C7+C8</f>
        <v>26430</v>
      </c>
    </row>
    <row r="7" spans="1:3" ht="18" customHeight="1">
      <c r="A7" s="286" t="s">
        <v>8</v>
      </c>
      <c r="B7" s="287" t="s">
        <v>310</v>
      </c>
      <c r="C7" s="288">
        <v>26290</v>
      </c>
    </row>
    <row r="8" spans="1:3" ht="18" customHeight="1">
      <c r="A8" s="286" t="s">
        <v>9</v>
      </c>
      <c r="B8" s="287" t="s">
        <v>311</v>
      </c>
      <c r="C8" s="288">
        <v>140</v>
      </c>
    </row>
    <row r="9" spans="1:3" ht="18" customHeight="1">
      <c r="A9" s="286" t="s">
        <v>10</v>
      </c>
      <c r="B9" s="289" t="s">
        <v>312</v>
      </c>
      <c r="C9" s="288">
        <v>246290</v>
      </c>
    </row>
    <row r="10" spans="1:3" ht="18" customHeight="1" thickBot="1">
      <c r="A10" s="290" t="s">
        <v>11</v>
      </c>
      <c r="B10" s="291" t="s">
        <v>313</v>
      </c>
      <c r="C10" s="292">
        <v>201676</v>
      </c>
    </row>
    <row r="11" spans="1:3" ht="25.5" customHeight="1">
      <c r="A11" s="293" t="s">
        <v>12</v>
      </c>
      <c r="B11" s="294" t="str">
        <f>+CONCATENATE("Záró pénzkészlet ",LEFT(ÖSSZEFÜGGÉSEK!A4,4),". december 31-én",CHAR(10),"ebből:")</f>
        <v>Záró pénzkészlet 2014. december 31-én
ebből:</v>
      </c>
      <c r="C11" s="295">
        <f>C6+C9-C10</f>
        <v>71044</v>
      </c>
    </row>
    <row r="12" spans="1:3" ht="18" customHeight="1">
      <c r="A12" s="286" t="s">
        <v>13</v>
      </c>
      <c r="B12" s="287" t="s">
        <v>310</v>
      </c>
      <c r="C12" s="288">
        <v>70969</v>
      </c>
    </row>
    <row r="13" spans="1:3" ht="18" customHeight="1" thickBot="1">
      <c r="A13" s="296" t="s">
        <v>14</v>
      </c>
      <c r="B13" s="297" t="s">
        <v>311</v>
      </c>
      <c r="C13" s="298">
        <v>75</v>
      </c>
    </row>
  </sheetData>
  <sheetProtection/>
  <mergeCells count="1">
    <mergeCell ref="A3:C3"/>
  </mergeCells>
  <conditionalFormatting sqref="C11">
    <cfRule type="cellIs" priority="1" dxfId="2" operator="notEqual" stopIfTrue="1">
      <formula>SUM(C12:C13)</formula>
    </cfRule>
  </conditionalFormatting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N56" sqref="N56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I161"/>
  <sheetViews>
    <sheetView view="pageLayout" zoomScaleNormal="130" zoomScaleSheetLayoutView="100" workbookViewId="0" topLeftCell="A76">
      <selection activeCell="J11" sqref="J11"/>
    </sheetView>
  </sheetViews>
  <sheetFormatPr defaultColWidth="9.00390625" defaultRowHeight="12.75"/>
  <cols>
    <col min="1" max="1" width="7.50390625" style="397" customWidth="1"/>
    <col min="2" max="2" width="54.375" style="397" customWidth="1"/>
    <col min="3" max="5" width="15.875" style="398" customWidth="1"/>
    <col min="6" max="6" width="9.375" style="408" hidden="1" customWidth="1"/>
    <col min="7" max="16384" width="9.375" style="408" customWidth="1"/>
  </cols>
  <sheetData>
    <row r="1" spans="1:5" ht="15.75" customHeight="1">
      <c r="A1" s="757" t="s">
        <v>4</v>
      </c>
      <c r="B1" s="757"/>
      <c r="C1" s="757"/>
      <c r="D1" s="757"/>
      <c r="E1" s="757"/>
    </row>
    <row r="2" spans="1:5" ht="15.75" customHeight="1" thickBot="1">
      <c r="A2" s="43" t="s">
        <v>112</v>
      </c>
      <c r="B2" s="43" t="s">
        <v>857</v>
      </c>
      <c r="C2" s="395"/>
      <c r="D2" s="395"/>
      <c r="E2" s="395" t="s">
        <v>159</v>
      </c>
    </row>
    <row r="3" spans="1:6" ht="15.75" customHeight="1">
      <c r="A3" s="763" t="s">
        <v>60</v>
      </c>
      <c r="B3" s="760" t="s">
        <v>6</v>
      </c>
      <c r="C3" s="758" t="str">
        <f>+'1.1.sz.mell.'!C3:E3</f>
        <v>2015. évi</v>
      </c>
      <c r="D3" s="758"/>
      <c r="E3" s="759"/>
      <c r="F3" s="665"/>
    </row>
    <row r="4" spans="1:6" ht="37.5" customHeight="1" thickBot="1">
      <c r="A4" s="764"/>
      <c r="B4" s="761"/>
      <c r="C4" s="45" t="s">
        <v>181</v>
      </c>
      <c r="D4" s="45" t="s">
        <v>186</v>
      </c>
      <c r="E4" s="46" t="s">
        <v>187</v>
      </c>
      <c r="F4" s="665"/>
    </row>
    <row r="5" spans="1:6" s="409" customFormat="1" ht="12" customHeight="1" thickBot="1">
      <c r="A5" s="373" t="s">
        <v>431</v>
      </c>
      <c r="B5" s="374" t="s">
        <v>432</v>
      </c>
      <c r="C5" s="374" t="s">
        <v>433</v>
      </c>
      <c r="D5" s="374" t="s">
        <v>434</v>
      </c>
      <c r="E5" s="421" t="s">
        <v>435</v>
      </c>
      <c r="F5" s="666"/>
    </row>
    <row r="6" spans="1:6" s="410" customFormat="1" ht="12" customHeight="1" thickBot="1">
      <c r="A6" s="368" t="s">
        <v>7</v>
      </c>
      <c r="B6" s="369" t="s">
        <v>315</v>
      </c>
      <c r="C6" s="394">
        <f>+C7+C8+C9+C10+C11+C12</f>
        <v>0</v>
      </c>
      <c r="D6" s="394">
        <f>+D7+D8+D9+D10+D11+D12</f>
        <v>0</v>
      </c>
      <c r="E6" s="383">
        <v>0</v>
      </c>
      <c r="F6" s="667" t="s">
        <v>748</v>
      </c>
    </row>
    <row r="7" spans="1:6" s="410" customFormat="1" ht="12" customHeight="1">
      <c r="A7" s="363" t="s">
        <v>72</v>
      </c>
      <c r="B7" s="411" t="s">
        <v>316</v>
      </c>
      <c r="C7" s="522"/>
      <c r="D7" s="522"/>
      <c r="E7" s="385"/>
      <c r="F7" s="667" t="s">
        <v>749</v>
      </c>
    </row>
    <row r="8" spans="1:6" s="410" customFormat="1" ht="12" customHeight="1">
      <c r="A8" s="362" t="s">
        <v>73</v>
      </c>
      <c r="B8" s="412" t="s">
        <v>317</v>
      </c>
      <c r="C8" s="521"/>
      <c r="D8" s="521"/>
      <c r="E8" s="384"/>
      <c r="F8" s="667" t="s">
        <v>750</v>
      </c>
    </row>
    <row r="9" spans="1:6" s="410" customFormat="1" ht="12" customHeight="1">
      <c r="A9" s="362" t="s">
        <v>74</v>
      </c>
      <c r="B9" s="412" t="s">
        <v>318</v>
      </c>
      <c r="C9" s="521"/>
      <c r="D9" s="521"/>
      <c r="E9" s="384"/>
      <c r="F9" s="667" t="s">
        <v>751</v>
      </c>
    </row>
    <row r="10" spans="1:6" s="410" customFormat="1" ht="12" customHeight="1">
      <c r="A10" s="362" t="s">
        <v>75</v>
      </c>
      <c r="B10" s="412" t="s">
        <v>319</v>
      </c>
      <c r="C10" s="521"/>
      <c r="D10" s="521"/>
      <c r="E10" s="384"/>
      <c r="F10" s="667" t="s">
        <v>752</v>
      </c>
    </row>
    <row r="11" spans="1:6" s="410" customFormat="1" ht="12" customHeight="1">
      <c r="A11" s="362" t="s">
        <v>108</v>
      </c>
      <c r="B11" s="412" t="s">
        <v>320</v>
      </c>
      <c r="C11" s="521"/>
      <c r="D11" s="521"/>
      <c r="E11" s="384"/>
      <c r="F11" s="667" t="s">
        <v>753</v>
      </c>
    </row>
    <row r="12" spans="1:6" s="410" customFormat="1" ht="12" customHeight="1" thickBot="1">
      <c r="A12" s="364" t="s">
        <v>76</v>
      </c>
      <c r="B12" s="413" t="s">
        <v>321</v>
      </c>
      <c r="C12" s="521"/>
      <c r="D12" s="521"/>
      <c r="E12" s="386"/>
      <c r="F12" s="667" t="s">
        <v>754</v>
      </c>
    </row>
    <row r="13" spans="1:6" s="410" customFormat="1" ht="12" customHeight="1" thickBot="1">
      <c r="A13" s="368" t="s">
        <v>8</v>
      </c>
      <c r="B13" s="390" t="s">
        <v>322</v>
      </c>
      <c r="C13" s="394">
        <f>+C14+C15+C16+C17+C18</f>
        <v>0</v>
      </c>
      <c r="D13" s="394">
        <f>+D14+D15+D16+D17+D18</f>
        <v>0</v>
      </c>
      <c r="E13" s="383"/>
      <c r="F13" s="667" t="s">
        <v>755</v>
      </c>
    </row>
    <row r="14" spans="1:6" s="410" customFormat="1" ht="12" customHeight="1">
      <c r="A14" s="363" t="s">
        <v>78</v>
      </c>
      <c r="B14" s="411" t="s">
        <v>323</v>
      </c>
      <c r="C14" s="522"/>
      <c r="D14" s="522"/>
      <c r="E14" s="385"/>
      <c r="F14" s="667" t="s">
        <v>756</v>
      </c>
    </row>
    <row r="15" spans="1:6" s="410" customFormat="1" ht="12" customHeight="1">
      <c r="A15" s="362" t="s">
        <v>79</v>
      </c>
      <c r="B15" s="412" t="s">
        <v>324</v>
      </c>
      <c r="C15" s="521"/>
      <c r="D15" s="521"/>
      <c r="E15" s="384"/>
      <c r="F15" s="667" t="s">
        <v>757</v>
      </c>
    </row>
    <row r="16" spans="1:6" s="410" customFormat="1" ht="12" customHeight="1">
      <c r="A16" s="362" t="s">
        <v>80</v>
      </c>
      <c r="B16" s="412" t="s">
        <v>325</v>
      </c>
      <c r="C16" s="521"/>
      <c r="D16" s="521"/>
      <c r="E16" s="384"/>
      <c r="F16" s="667" t="s">
        <v>758</v>
      </c>
    </row>
    <row r="17" spans="1:6" s="410" customFormat="1" ht="12" customHeight="1">
      <c r="A17" s="362" t="s">
        <v>81</v>
      </c>
      <c r="B17" s="412" t="s">
        <v>326</v>
      </c>
      <c r="C17" s="521"/>
      <c r="D17" s="521"/>
      <c r="E17" s="384"/>
      <c r="F17" s="667" t="s">
        <v>759</v>
      </c>
    </row>
    <row r="18" spans="1:6" s="410" customFormat="1" ht="12" customHeight="1">
      <c r="A18" s="362" t="s">
        <v>82</v>
      </c>
      <c r="B18" s="412" t="s">
        <v>327</v>
      </c>
      <c r="C18" s="521"/>
      <c r="D18" s="521"/>
      <c r="E18" s="384"/>
      <c r="F18" s="667" t="s">
        <v>760</v>
      </c>
    </row>
    <row r="19" spans="1:6" s="410" customFormat="1" ht="12" customHeight="1" thickBot="1">
      <c r="A19" s="364" t="s">
        <v>89</v>
      </c>
      <c r="B19" s="413" t="s">
        <v>328</v>
      </c>
      <c r="C19" s="523"/>
      <c r="D19" s="523"/>
      <c r="E19" s="386"/>
      <c r="F19" s="667" t="s">
        <v>761</v>
      </c>
    </row>
    <row r="20" spans="1:6" s="410" customFormat="1" ht="12" customHeight="1" thickBot="1">
      <c r="A20" s="368" t="s">
        <v>9</v>
      </c>
      <c r="B20" s="369" t="s">
        <v>329</v>
      </c>
      <c r="C20" s="394">
        <v>4753</v>
      </c>
      <c r="D20" s="394">
        <v>4753</v>
      </c>
      <c r="E20" s="383">
        <v>5766</v>
      </c>
      <c r="F20" s="667" t="s">
        <v>762</v>
      </c>
    </row>
    <row r="21" spans="1:6" s="410" customFormat="1" ht="12" customHeight="1">
      <c r="A21" s="363" t="s">
        <v>61</v>
      </c>
      <c r="B21" s="411" t="s">
        <v>330</v>
      </c>
      <c r="C21" s="522"/>
      <c r="D21" s="522"/>
      <c r="E21" s="385"/>
      <c r="F21" s="667" t="s">
        <v>763</v>
      </c>
    </row>
    <row r="22" spans="1:6" s="410" customFormat="1" ht="12" customHeight="1">
      <c r="A22" s="362" t="s">
        <v>62</v>
      </c>
      <c r="B22" s="412" t="s">
        <v>331</v>
      </c>
      <c r="C22" s="521"/>
      <c r="D22" s="521"/>
      <c r="E22" s="384"/>
      <c r="F22" s="667" t="s">
        <v>764</v>
      </c>
    </row>
    <row r="23" spans="1:6" s="410" customFormat="1" ht="12" customHeight="1">
      <c r="A23" s="362" t="s">
        <v>63</v>
      </c>
      <c r="B23" s="412" t="s">
        <v>332</v>
      </c>
      <c r="C23" s="521"/>
      <c r="D23" s="521"/>
      <c r="E23" s="384">
        <v>1013</v>
      </c>
      <c r="F23" s="667" t="s">
        <v>765</v>
      </c>
    </row>
    <row r="24" spans="1:6" s="410" customFormat="1" ht="12" customHeight="1">
      <c r="A24" s="362" t="s">
        <v>64</v>
      </c>
      <c r="B24" s="412" t="s">
        <v>333</v>
      </c>
      <c r="C24" s="521"/>
      <c r="D24" s="521"/>
      <c r="E24" s="384"/>
      <c r="F24" s="667" t="s">
        <v>766</v>
      </c>
    </row>
    <row r="25" spans="1:6" s="410" customFormat="1" ht="12" customHeight="1">
      <c r="A25" s="362" t="s">
        <v>122</v>
      </c>
      <c r="B25" s="412" t="s">
        <v>334</v>
      </c>
      <c r="C25" s="521">
        <v>4753</v>
      </c>
      <c r="D25" s="521">
        <v>4753</v>
      </c>
      <c r="E25" s="384">
        <v>4753</v>
      </c>
      <c r="F25" s="667" t="s">
        <v>767</v>
      </c>
    </row>
    <row r="26" spans="1:6" s="410" customFormat="1" ht="12" customHeight="1" thickBot="1">
      <c r="A26" s="364" t="s">
        <v>123</v>
      </c>
      <c r="B26" s="413" t="s">
        <v>335</v>
      </c>
      <c r="C26" s="523"/>
      <c r="D26" s="523"/>
      <c r="E26" s="386"/>
      <c r="F26" s="667" t="s">
        <v>768</v>
      </c>
    </row>
    <row r="27" spans="1:6" s="410" customFormat="1" ht="12" customHeight="1" thickBot="1">
      <c r="A27" s="368" t="s">
        <v>124</v>
      </c>
      <c r="B27" s="369" t="s">
        <v>336</v>
      </c>
      <c r="C27" s="524">
        <f>+C28+C31+C32+C33</f>
        <v>0</v>
      </c>
      <c r="D27" s="524">
        <f>+D28+D31+D32+D33</f>
        <v>0</v>
      </c>
      <c r="E27" s="418"/>
      <c r="F27" s="667" t="s">
        <v>769</v>
      </c>
    </row>
    <row r="28" spans="1:6" s="410" customFormat="1" ht="12" customHeight="1">
      <c r="A28" s="363" t="s">
        <v>337</v>
      </c>
      <c r="B28" s="411" t="s">
        <v>338</v>
      </c>
      <c r="C28" s="678">
        <f>+C29+C30</f>
        <v>0</v>
      </c>
      <c r="D28" s="678">
        <f>+D29+D30</f>
        <v>0</v>
      </c>
      <c r="E28" s="419"/>
      <c r="F28" s="667" t="s">
        <v>770</v>
      </c>
    </row>
    <row r="29" spans="1:6" s="410" customFormat="1" ht="12" customHeight="1">
      <c r="A29" s="362" t="s">
        <v>339</v>
      </c>
      <c r="B29" s="412" t="s">
        <v>340</v>
      </c>
      <c r="C29" s="521"/>
      <c r="D29" s="521"/>
      <c r="E29" s="384"/>
      <c r="F29" s="667" t="s">
        <v>771</v>
      </c>
    </row>
    <row r="30" spans="1:6" s="410" customFormat="1" ht="12" customHeight="1">
      <c r="A30" s="362" t="s">
        <v>341</v>
      </c>
      <c r="B30" s="412" t="s">
        <v>342</v>
      </c>
      <c r="C30" s="521"/>
      <c r="D30" s="521"/>
      <c r="E30" s="384"/>
      <c r="F30" s="667" t="s">
        <v>772</v>
      </c>
    </row>
    <row r="31" spans="1:6" s="410" customFormat="1" ht="12" customHeight="1">
      <c r="A31" s="362" t="s">
        <v>343</v>
      </c>
      <c r="B31" s="412" t="s">
        <v>344</v>
      </c>
      <c r="C31" s="521"/>
      <c r="D31" s="521"/>
      <c r="E31" s="384"/>
      <c r="F31" s="667" t="s">
        <v>773</v>
      </c>
    </row>
    <row r="32" spans="1:6" s="410" customFormat="1" ht="12" customHeight="1">
      <c r="A32" s="362" t="s">
        <v>345</v>
      </c>
      <c r="B32" s="412" t="s">
        <v>346</v>
      </c>
      <c r="C32" s="521"/>
      <c r="D32" s="521"/>
      <c r="E32" s="384"/>
      <c r="F32" s="667" t="s">
        <v>774</v>
      </c>
    </row>
    <row r="33" spans="1:6" s="410" customFormat="1" ht="12" customHeight="1" thickBot="1">
      <c r="A33" s="364" t="s">
        <v>347</v>
      </c>
      <c r="B33" s="413" t="s">
        <v>348</v>
      </c>
      <c r="C33" s="523"/>
      <c r="D33" s="523"/>
      <c r="E33" s="386"/>
      <c r="F33" s="667" t="s">
        <v>775</v>
      </c>
    </row>
    <row r="34" spans="1:6" s="410" customFormat="1" ht="12" customHeight="1" thickBot="1">
      <c r="A34" s="368" t="s">
        <v>11</v>
      </c>
      <c r="B34" s="369" t="s">
        <v>349</v>
      </c>
      <c r="C34" s="394">
        <f>SUM(C35:C44)</f>
        <v>0</v>
      </c>
      <c r="D34" s="394">
        <f>SUM(D35:D44)</f>
        <v>0</v>
      </c>
      <c r="E34" s="383"/>
      <c r="F34" s="667" t="s">
        <v>776</v>
      </c>
    </row>
    <row r="35" spans="1:6" s="410" customFormat="1" ht="12" customHeight="1">
      <c r="A35" s="363" t="s">
        <v>65</v>
      </c>
      <c r="B35" s="411" t="s">
        <v>350</v>
      </c>
      <c r="C35" s="522"/>
      <c r="D35" s="522"/>
      <c r="E35" s="385"/>
      <c r="F35" s="667" t="s">
        <v>777</v>
      </c>
    </row>
    <row r="36" spans="1:6" s="410" customFormat="1" ht="12" customHeight="1">
      <c r="A36" s="362" t="s">
        <v>66</v>
      </c>
      <c r="B36" s="412" t="s">
        <v>351</v>
      </c>
      <c r="C36" s="521"/>
      <c r="D36" s="521"/>
      <c r="E36" s="384"/>
      <c r="F36" s="667" t="s">
        <v>778</v>
      </c>
    </row>
    <row r="37" spans="1:6" s="410" customFormat="1" ht="12" customHeight="1">
      <c r="A37" s="362" t="s">
        <v>67</v>
      </c>
      <c r="B37" s="412" t="s">
        <v>352</v>
      </c>
      <c r="C37" s="521"/>
      <c r="D37" s="521"/>
      <c r="E37" s="384"/>
      <c r="F37" s="667" t="s">
        <v>779</v>
      </c>
    </row>
    <row r="38" spans="1:6" s="410" customFormat="1" ht="12" customHeight="1">
      <c r="A38" s="362" t="s">
        <v>126</v>
      </c>
      <c r="B38" s="412" t="s">
        <v>353</v>
      </c>
      <c r="C38" s="521"/>
      <c r="D38" s="521"/>
      <c r="E38" s="384"/>
      <c r="F38" s="667" t="s">
        <v>780</v>
      </c>
    </row>
    <row r="39" spans="1:6" s="410" customFormat="1" ht="12" customHeight="1">
      <c r="A39" s="362" t="s">
        <v>127</v>
      </c>
      <c r="B39" s="412" t="s">
        <v>354</v>
      </c>
      <c r="C39" s="521"/>
      <c r="D39" s="521"/>
      <c r="E39" s="384"/>
      <c r="F39" s="667" t="s">
        <v>781</v>
      </c>
    </row>
    <row r="40" spans="1:6" s="410" customFormat="1" ht="12" customHeight="1">
      <c r="A40" s="362" t="s">
        <v>128</v>
      </c>
      <c r="B40" s="412" t="s">
        <v>355</v>
      </c>
      <c r="C40" s="521"/>
      <c r="D40" s="521"/>
      <c r="E40" s="384"/>
      <c r="F40" s="667" t="s">
        <v>782</v>
      </c>
    </row>
    <row r="41" spans="1:6" s="410" customFormat="1" ht="12" customHeight="1">
      <c r="A41" s="362" t="s">
        <v>129</v>
      </c>
      <c r="B41" s="412" t="s">
        <v>356</v>
      </c>
      <c r="C41" s="521"/>
      <c r="D41" s="521"/>
      <c r="E41" s="384"/>
      <c r="F41" s="667" t="s">
        <v>783</v>
      </c>
    </row>
    <row r="42" spans="1:6" s="410" customFormat="1" ht="12" customHeight="1">
      <c r="A42" s="362" t="s">
        <v>130</v>
      </c>
      <c r="B42" s="412" t="s">
        <v>357</v>
      </c>
      <c r="C42" s="521"/>
      <c r="D42" s="521"/>
      <c r="E42" s="384"/>
      <c r="F42" s="667" t="s">
        <v>784</v>
      </c>
    </row>
    <row r="43" spans="1:6" s="410" customFormat="1" ht="12" customHeight="1">
      <c r="A43" s="362" t="s">
        <v>358</v>
      </c>
      <c r="B43" s="412" t="s">
        <v>359</v>
      </c>
      <c r="C43" s="679"/>
      <c r="D43" s="679"/>
      <c r="E43" s="387"/>
      <c r="F43" s="667" t="s">
        <v>785</v>
      </c>
    </row>
    <row r="44" spans="1:6" s="410" customFormat="1" ht="12" customHeight="1" thickBot="1">
      <c r="A44" s="364" t="s">
        <v>360</v>
      </c>
      <c r="B44" s="413" t="s">
        <v>361</v>
      </c>
      <c r="C44" s="680"/>
      <c r="D44" s="680"/>
      <c r="E44" s="388"/>
      <c r="F44" s="667" t="s">
        <v>786</v>
      </c>
    </row>
    <row r="45" spans="1:6" s="410" customFormat="1" ht="12" customHeight="1" thickBot="1">
      <c r="A45" s="368" t="s">
        <v>12</v>
      </c>
      <c r="B45" s="369" t="s">
        <v>362</v>
      </c>
      <c r="C45" s="394"/>
      <c r="D45" s="394">
        <v>4899</v>
      </c>
      <c r="E45" s="383">
        <v>4899</v>
      </c>
      <c r="F45" s="667" t="s">
        <v>787</v>
      </c>
    </row>
    <row r="46" spans="1:6" s="410" customFormat="1" ht="12" customHeight="1">
      <c r="A46" s="363" t="s">
        <v>68</v>
      </c>
      <c r="B46" s="411" t="s">
        <v>363</v>
      </c>
      <c r="C46" s="681"/>
      <c r="D46" s="681"/>
      <c r="E46" s="389"/>
      <c r="F46" s="667" t="s">
        <v>788</v>
      </c>
    </row>
    <row r="47" spans="1:6" s="410" customFormat="1" ht="12" customHeight="1">
      <c r="A47" s="362" t="s">
        <v>69</v>
      </c>
      <c r="B47" s="412" t="s">
        <v>364</v>
      </c>
      <c r="C47" s="679"/>
      <c r="D47" s="679">
        <v>4882</v>
      </c>
      <c r="E47" s="387">
        <v>4882</v>
      </c>
      <c r="F47" s="667" t="s">
        <v>789</v>
      </c>
    </row>
    <row r="48" spans="1:6" s="410" customFormat="1" ht="12" customHeight="1">
      <c r="A48" s="362" t="s">
        <v>365</v>
      </c>
      <c r="B48" s="412" t="s">
        <v>366</v>
      </c>
      <c r="C48" s="679"/>
      <c r="D48" s="679">
        <v>17</v>
      </c>
      <c r="E48" s="387">
        <v>17</v>
      </c>
      <c r="F48" s="667" t="s">
        <v>790</v>
      </c>
    </row>
    <row r="49" spans="1:6" s="410" customFormat="1" ht="12" customHeight="1">
      <c r="A49" s="362" t="s">
        <v>367</v>
      </c>
      <c r="B49" s="412" t="s">
        <v>368</v>
      </c>
      <c r="C49" s="679"/>
      <c r="D49" s="679"/>
      <c r="E49" s="387"/>
      <c r="F49" s="667" t="s">
        <v>791</v>
      </c>
    </row>
    <row r="50" spans="1:6" s="410" customFormat="1" ht="12" customHeight="1" thickBot="1">
      <c r="A50" s="364" t="s">
        <v>369</v>
      </c>
      <c r="B50" s="413" t="s">
        <v>370</v>
      </c>
      <c r="C50" s="680"/>
      <c r="D50" s="680"/>
      <c r="E50" s="388"/>
      <c r="F50" s="667" t="s">
        <v>792</v>
      </c>
    </row>
    <row r="51" spans="1:6" s="410" customFormat="1" ht="17.25" customHeight="1" thickBot="1">
      <c r="A51" s="368" t="s">
        <v>131</v>
      </c>
      <c r="B51" s="369" t="s">
        <v>371</v>
      </c>
      <c r="C51" s="394">
        <f>SUM(C52:C54)</f>
        <v>0</v>
      </c>
      <c r="D51" s="394">
        <f>SUM(D52:D54)</f>
        <v>0</v>
      </c>
      <c r="E51" s="383"/>
      <c r="F51" s="667" t="s">
        <v>793</v>
      </c>
    </row>
    <row r="52" spans="1:6" s="410" customFormat="1" ht="12" customHeight="1">
      <c r="A52" s="363" t="s">
        <v>70</v>
      </c>
      <c r="B52" s="411" t="s">
        <v>372</v>
      </c>
      <c r="C52" s="522"/>
      <c r="D52" s="522"/>
      <c r="E52" s="385"/>
      <c r="F52" s="667" t="s">
        <v>794</v>
      </c>
    </row>
    <row r="53" spans="1:6" s="410" customFormat="1" ht="12" customHeight="1">
      <c r="A53" s="362" t="s">
        <v>71</v>
      </c>
      <c r="B53" s="412" t="s">
        <v>373</v>
      </c>
      <c r="C53" s="521"/>
      <c r="D53" s="521"/>
      <c r="E53" s="384"/>
      <c r="F53" s="667" t="s">
        <v>795</v>
      </c>
    </row>
    <row r="54" spans="1:6" s="410" customFormat="1" ht="12" customHeight="1">
      <c r="A54" s="362" t="s">
        <v>374</v>
      </c>
      <c r="B54" s="412" t="s">
        <v>375</v>
      </c>
      <c r="C54" s="521"/>
      <c r="D54" s="521"/>
      <c r="E54" s="384"/>
      <c r="F54" s="667" t="s">
        <v>796</v>
      </c>
    </row>
    <row r="55" spans="1:6" s="410" customFormat="1" ht="12" customHeight="1" thickBot="1">
      <c r="A55" s="364" t="s">
        <v>376</v>
      </c>
      <c r="B55" s="413" t="s">
        <v>377</v>
      </c>
      <c r="C55" s="523"/>
      <c r="D55" s="523"/>
      <c r="E55" s="386"/>
      <c r="F55" s="667" t="s">
        <v>797</v>
      </c>
    </row>
    <row r="56" spans="1:6" s="410" customFormat="1" ht="12" customHeight="1" thickBot="1">
      <c r="A56" s="368" t="s">
        <v>14</v>
      </c>
      <c r="B56" s="390" t="s">
        <v>378</v>
      </c>
      <c r="C56" s="394">
        <f>SUM(C57:C59)</f>
        <v>0</v>
      </c>
      <c r="D56" s="394">
        <f>SUM(D57:D59)</f>
        <v>1149</v>
      </c>
      <c r="E56" s="383">
        <v>1149</v>
      </c>
      <c r="F56" s="667" t="s">
        <v>798</v>
      </c>
    </row>
    <row r="57" spans="1:6" s="410" customFormat="1" ht="12" customHeight="1">
      <c r="A57" s="363" t="s">
        <v>132</v>
      </c>
      <c r="B57" s="411" t="s">
        <v>379</v>
      </c>
      <c r="C57" s="679"/>
      <c r="D57" s="679"/>
      <c r="E57" s="387"/>
      <c r="F57" s="667" t="s">
        <v>799</v>
      </c>
    </row>
    <row r="58" spans="1:6" s="410" customFormat="1" ht="12" customHeight="1">
      <c r="A58" s="362" t="s">
        <v>133</v>
      </c>
      <c r="B58" s="412" t="s">
        <v>380</v>
      </c>
      <c r="C58" s="679"/>
      <c r="D58" s="679"/>
      <c r="E58" s="387"/>
      <c r="F58" s="667" t="s">
        <v>800</v>
      </c>
    </row>
    <row r="59" spans="1:6" s="410" customFormat="1" ht="12" customHeight="1">
      <c r="A59" s="362" t="s">
        <v>160</v>
      </c>
      <c r="B59" s="412" t="s">
        <v>381</v>
      </c>
      <c r="C59" s="679"/>
      <c r="D59" s="679">
        <v>1149</v>
      </c>
      <c r="E59" s="387">
        <v>1149</v>
      </c>
      <c r="F59" s="667" t="s">
        <v>801</v>
      </c>
    </row>
    <row r="60" spans="1:6" s="410" customFormat="1" ht="12" customHeight="1" thickBot="1">
      <c r="A60" s="364" t="s">
        <v>382</v>
      </c>
      <c r="B60" s="413" t="s">
        <v>383</v>
      </c>
      <c r="C60" s="679"/>
      <c r="D60" s="679"/>
      <c r="E60" s="387"/>
      <c r="F60" s="667" t="s">
        <v>802</v>
      </c>
    </row>
    <row r="61" spans="1:6" s="410" customFormat="1" ht="12" customHeight="1" thickBot="1">
      <c r="A61" s="368" t="s">
        <v>15</v>
      </c>
      <c r="B61" s="369" t="s">
        <v>384</v>
      </c>
      <c r="C61" s="524">
        <f>+C6+C13+C20+C27+C34+C45+C51+C56</f>
        <v>4753</v>
      </c>
      <c r="D61" s="524">
        <f>+D6+D13+D20+D27+D34+D45+D51+D56</f>
        <v>10801</v>
      </c>
      <c r="E61" s="418">
        <v>11814</v>
      </c>
      <c r="F61" s="667" t="s">
        <v>803</v>
      </c>
    </row>
    <row r="62" spans="1:6" s="410" customFormat="1" ht="12" customHeight="1" thickBot="1">
      <c r="A62" s="423" t="s">
        <v>385</v>
      </c>
      <c r="B62" s="390" t="s">
        <v>386</v>
      </c>
      <c r="C62" s="394">
        <f>SUM(C63:C65)</f>
        <v>0</v>
      </c>
      <c r="D62" s="394">
        <f>SUM(D63:D65)</f>
        <v>0</v>
      </c>
      <c r="E62" s="383"/>
      <c r="F62" s="667" t="s">
        <v>804</v>
      </c>
    </row>
    <row r="63" spans="1:6" s="410" customFormat="1" ht="12" customHeight="1">
      <c r="A63" s="363" t="s">
        <v>387</v>
      </c>
      <c r="B63" s="411" t="s">
        <v>388</v>
      </c>
      <c r="C63" s="679"/>
      <c r="D63" s="679"/>
      <c r="E63" s="387"/>
      <c r="F63" s="667" t="s">
        <v>805</v>
      </c>
    </row>
    <row r="64" spans="1:6" s="410" customFormat="1" ht="12" customHeight="1">
      <c r="A64" s="362" t="s">
        <v>389</v>
      </c>
      <c r="B64" s="412" t="s">
        <v>390</v>
      </c>
      <c r="C64" s="679"/>
      <c r="D64" s="679"/>
      <c r="E64" s="387"/>
      <c r="F64" s="667" t="s">
        <v>806</v>
      </c>
    </row>
    <row r="65" spans="1:6" s="410" customFormat="1" ht="12" customHeight="1" thickBot="1">
      <c r="A65" s="364" t="s">
        <v>391</v>
      </c>
      <c r="B65" s="348" t="s">
        <v>436</v>
      </c>
      <c r="C65" s="679"/>
      <c r="D65" s="679"/>
      <c r="E65" s="387"/>
      <c r="F65" s="667" t="s">
        <v>807</v>
      </c>
    </row>
    <row r="66" spans="1:6" s="410" customFormat="1" ht="12" customHeight="1" thickBot="1">
      <c r="A66" s="423" t="s">
        <v>393</v>
      </c>
      <c r="B66" s="390" t="s">
        <v>394</v>
      </c>
      <c r="C66" s="394">
        <f>SUM(C67:C70)</f>
        <v>0</v>
      </c>
      <c r="D66" s="394">
        <f>SUM(D67:D70)</f>
        <v>0</v>
      </c>
      <c r="E66" s="383"/>
      <c r="F66" s="667" t="s">
        <v>808</v>
      </c>
    </row>
    <row r="67" spans="1:6" s="410" customFormat="1" ht="13.5" customHeight="1">
      <c r="A67" s="363" t="s">
        <v>109</v>
      </c>
      <c r="B67" s="411" t="s">
        <v>395</v>
      </c>
      <c r="C67" s="679"/>
      <c r="D67" s="679"/>
      <c r="E67" s="387"/>
      <c r="F67" s="667" t="s">
        <v>809</v>
      </c>
    </row>
    <row r="68" spans="1:6" s="410" customFormat="1" ht="12" customHeight="1">
      <c r="A68" s="362" t="s">
        <v>110</v>
      </c>
      <c r="B68" s="412" t="s">
        <v>396</v>
      </c>
      <c r="C68" s="679"/>
      <c r="D68" s="679"/>
      <c r="E68" s="387"/>
      <c r="F68" s="667" t="s">
        <v>810</v>
      </c>
    </row>
    <row r="69" spans="1:6" s="410" customFormat="1" ht="12" customHeight="1">
      <c r="A69" s="362" t="s">
        <v>397</v>
      </c>
      <c r="B69" s="412" t="s">
        <v>398</v>
      </c>
      <c r="C69" s="679"/>
      <c r="D69" s="679"/>
      <c r="E69" s="387"/>
      <c r="F69" s="667" t="s">
        <v>811</v>
      </c>
    </row>
    <row r="70" spans="1:6" s="410" customFormat="1" ht="12" customHeight="1" thickBot="1">
      <c r="A70" s="364" t="s">
        <v>399</v>
      </c>
      <c r="B70" s="413" t="s">
        <v>400</v>
      </c>
      <c r="C70" s="679"/>
      <c r="D70" s="679"/>
      <c r="E70" s="387"/>
      <c r="F70" s="667" t="s">
        <v>812</v>
      </c>
    </row>
    <row r="71" spans="1:6" s="410" customFormat="1" ht="12" customHeight="1" thickBot="1">
      <c r="A71" s="423" t="s">
        <v>401</v>
      </c>
      <c r="B71" s="390" t="s">
        <v>402</v>
      </c>
      <c r="C71" s="394">
        <v>7664</v>
      </c>
      <c r="D71" s="394">
        <v>22898</v>
      </c>
      <c r="E71" s="383">
        <v>16992</v>
      </c>
      <c r="F71" s="667" t="s">
        <v>813</v>
      </c>
    </row>
    <row r="72" spans="1:6" s="410" customFormat="1" ht="12" customHeight="1">
      <c r="A72" s="363" t="s">
        <v>403</v>
      </c>
      <c r="B72" s="411" t="s">
        <v>404</v>
      </c>
      <c r="C72" s="679">
        <v>7664</v>
      </c>
      <c r="D72" s="679">
        <v>22898</v>
      </c>
      <c r="E72" s="387">
        <v>16992</v>
      </c>
      <c r="F72" s="667" t="s">
        <v>814</v>
      </c>
    </row>
    <row r="73" spans="1:6" s="410" customFormat="1" ht="12" customHeight="1" thickBot="1">
      <c r="A73" s="364" t="s">
        <v>405</v>
      </c>
      <c r="B73" s="413" t="s">
        <v>406</v>
      </c>
      <c r="C73" s="679"/>
      <c r="D73" s="679"/>
      <c r="E73" s="387"/>
      <c r="F73" s="667" t="s">
        <v>815</v>
      </c>
    </row>
    <row r="74" spans="1:6" s="410" customFormat="1" ht="12" customHeight="1" thickBot="1">
      <c r="A74" s="423" t="s">
        <v>407</v>
      </c>
      <c r="B74" s="390" t="s">
        <v>408</v>
      </c>
      <c r="C74" s="394">
        <f>SUM(C75:C77)</f>
        <v>0</v>
      </c>
      <c r="D74" s="394">
        <f>SUM(D75:D77)</f>
        <v>0</v>
      </c>
      <c r="E74" s="383"/>
      <c r="F74" s="667" t="s">
        <v>816</v>
      </c>
    </row>
    <row r="75" spans="1:6" s="410" customFormat="1" ht="12" customHeight="1">
      <c r="A75" s="363" t="s">
        <v>409</v>
      </c>
      <c r="B75" s="411" t="s">
        <v>410</v>
      </c>
      <c r="C75" s="679"/>
      <c r="D75" s="679"/>
      <c r="E75" s="387"/>
      <c r="F75" s="667" t="s">
        <v>817</v>
      </c>
    </row>
    <row r="76" spans="1:6" s="410" customFormat="1" ht="12" customHeight="1">
      <c r="A76" s="362" t="s">
        <v>411</v>
      </c>
      <c r="B76" s="412" t="s">
        <v>412</v>
      </c>
      <c r="C76" s="679"/>
      <c r="D76" s="679"/>
      <c r="E76" s="387"/>
      <c r="F76" s="667" t="s">
        <v>818</v>
      </c>
    </row>
    <row r="77" spans="1:6" s="410" customFormat="1" ht="12" customHeight="1" thickBot="1">
      <c r="A77" s="364" t="s">
        <v>413</v>
      </c>
      <c r="B77" s="392" t="s">
        <v>414</v>
      </c>
      <c r="C77" s="679"/>
      <c r="D77" s="679"/>
      <c r="E77" s="387"/>
      <c r="F77" s="667" t="s">
        <v>819</v>
      </c>
    </row>
    <row r="78" spans="1:6" s="410" customFormat="1" ht="12" customHeight="1" thickBot="1">
      <c r="A78" s="423" t="s">
        <v>415</v>
      </c>
      <c r="B78" s="390" t="s">
        <v>416</v>
      </c>
      <c r="C78" s="394">
        <f>SUM(C79:C82)</f>
        <v>0</v>
      </c>
      <c r="D78" s="394">
        <f>SUM(D79:D82)</f>
        <v>0</v>
      </c>
      <c r="E78" s="383"/>
      <c r="F78" s="667" t="s">
        <v>820</v>
      </c>
    </row>
    <row r="79" spans="1:6" s="410" customFormat="1" ht="12" customHeight="1">
      <c r="A79" s="414" t="s">
        <v>417</v>
      </c>
      <c r="B79" s="411" t="s">
        <v>418</v>
      </c>
      <c r="C79" s="679"/>
      <c r="D79" s="679"/>
      <c r="E79" s="387"/>
      <c r="F79" s="667" t="s">
        <v>821</v>
      </c>
    </row>
    <row r="80" spans="1:6" s="410" customFormat="1" ht="12" customHeight="1">
      <c r="A80" s="415" t="s">
        <v>419</v>
      </c>
      <c r="B80" s="412" t="s">
        <v>420</v>
      </c>
      <c r="C80" s="679"/>
      <c r="D80" s="679"/>
      <c r="E80" s="387"/>
      <c r="F80" s="667" t="s">
        <v>822</v>
      </c>
    </row>
    <row r="81" spans="1:6" s="410" customFormat="1" ht="12" customHeight="1">
      <c r="A81" s="415" t="s">
        <v>421</v>
      </c>
      <c r="B81" s="412" t="s">
        <v>422</v>
      </c>
      <c r="C81" s="679"/>
      <c r="D81" s="679"/>
      <c r="E81" s="387"/>
      <c r="F81" s="667" t="s">
        <v>823</v>
      </c>
    </row>
    <row r="82" spans="1:6" s="410" customFormat="1" ht="12" customHeight="1" thickBot="1">
      <c r="A82" s="424" t="s">
        <v>423</v>
      </c>
      <c r="B82" s="392" t="s">
        <v>424</v>
      </c>
      <c r="C82" s="679"/>
      <c r="D82" s="679"/>
      <c r="E82" s="387"/>
      <c r="F82" s="667" t="s">
        <v>824</v>
      </c>
    </row>
    <row r="83" spans="1:6" s="410" customFormat="1" ht="12" customHeight="1" thickBot="1">
      <c r="A83" s="423" t="s">
        <v>425</v>
      </c>
      <c r="B83" s="390" t="s">
        <v>426</v>
      </c>
      <c r="C83" s="682"/>
      <c r="D83" s="682"/>
      <c r="E83" s="427"/>
      <c r="F83" s="667" t="s">
        <v>825</v>
      </c>
    </row>
    <row r="84" spans="1:6" s="410" customFormat="1" ht="12" customHeight="1" thickBot="1">
      <c r="A84" s="423" t="s">
        <v>427</v>
      </c>
      <c r="B84" s="346" t="s">
        <v>428</v>
      </c>
      <c r="C84" s="524">
        <f>+C62+C66+C71+C74+C78+C83</f>
        <v>7664</v>
      </c>
      <c r="D84" s="524">
        <f>+D62+D66+D71+D74+D78+D83</f>
        <v>22898</v>
      </c>
      <c r="E84" s="418">
        <v>16992</v>
      </c>
      <c r="F84" s="667" t="s">
        <v>826</v>
      </c>
    </row>
    <row r="85" spans="1:6" s="410" customFormat="1" ht="12" customHeight="1" thickBot="1">
      <c r="A85" s="425" t="s">
        <v>429</v>
      </c>
      <c r="B85" s="349" t="s">
        <v>430</v>
      </c>
      <c r="C85" s="524">
        <f>+C61+C84</f>
        <v>12417</v>
      </c>
      <c r="D85" s="524">
        <f>+D61+D84</f>
        <v>33699</v>
      </c>
      <c r="E85" s="418">
        <v>28806</v>
      </c>
      <c r="F85" s="667" t="s">
        <v>827</v>
      </c>
    </row>
    <row r="86" spans="1:6" s="410" customFormat="1" ht="12" customHeight="1">
      <c r="A86" s="344"/>
      <c r="B86" s="344"/>
      <c r="C86" s="345"/>
      <c r="D86" s="345"/>
      <c r="E86" s="345"/>
      <c r="F86" s="667"/>
    </row>
    <row r="87" spans="1:6" ht="16.5" customHeight="1">
      <c r="A87" s="757" t="s">
        <v>36</v>
      </c>
      <c r="B87" s="757"/>
      <c r="C87" s="757"/>
      <c r="D87" s="757"/>
      <c r="E87" s="757"/>
      <c r="F87" s="665"/>
    </row>
    <row r="88" spans="1:6" s="416" customFormat="1" ht="16.5" customHeight="1" thickBot="1">
      <c r="A88" s="44" t="s">
        <v>113</v>
      </c>
      <c r="B88" s="43" t="s">
        <v>857</v>
      </c>
      <c r="C88" s="377"/>
      <c r="D88" s="377"/>
      <c r="E88" s="377" t="s">
        <v>159</v>
      </c>
      <c r="F88" s="668"/>
    </row>
    <row r="89" spans="1:6" s="416" customFormat="1" ht="16.5" customHeight="1">
      <c r="A89" s="763" t="s">
        <v>60</v>
      </c>
      <c r="B89" s="760" t="s">
        <v>180</v>
      </c>
      <c r="C89" s="758" t="str">
        <f>+C3</f>
        <v>2015. évi</v>
      </c>
      <c r="D89" s="758"/>
      <c r="E89" s="759"/>
      <c r="F89" s="668"/>
    </row>
    <row r="90" spans="1:6" ht="37.5" customHeight="1" thickBot="1">
      <c r="A90" s="764"/>
      <c r="B90" s="761"/>
      <c r="C90" s="45" t="s">
        <v>181</v>
      </c>
      <c r="D90" s="45" t="s">
        <v>186</v>
      </c>
      <c r="E90" s="46" t="s">
        <v>187</v>
      </c>
      <c r="F90" s="665"/>
    </row>
    <row r="91" spans="1:6" s="409" customFormat="1" ht="12" customHeight="1" thickBot="1">
      <c r="A91" s="373" t="s">
        <v>431</v>
      </c>
      <c r="B91" s="374" t="s">
        <v>432</v>
      </c>
      <c r="C91" s="374" t="s">
        <v>433</v>
      </c>
      <c r="D91" s="374" t="s">
        <v>434</v>
      </c>
      <c r="E91" s="375" t="s">
        <v>435</v>
      </c>
      <c r="F91" s="666"/>
    </row>
    <row r="92" spans="1:6" ht="12" customHeight="1" thickBot="1">
      <c r="A92" s="370" t="s">
        <v>7</v>
      </c>
      <c r="B92" s="372" t="s">
        <v>437</v>
      </c>
      <c r="C92" s="519"/>
      <c r="D92" s="519"/>
      <c r="E92" s="354"/>
      <c r="F92" s="665" t="s">
        <v>748</v>
      </c>
    </row>
    <row r="93" spans="1:6" ht="12" customHeight="1">
      <c r="A93" s="365" t="s">
        <v>72</v>
      </c>
      <c r="B93" s="358" t="s">
        <v>37</v>
      </c>
      <c r="C93" s="520"/>
      <c r="D93" s="520"/>
      <c r="E93" s="353"/>
      <c r="F93" s="665" t="s">
        <v>749</v>
      </c>
    </row>
    <row r="94" spans="1:6" ht="12" customHeight="1">
      <c r="A94" s="362" t="s">
        <v>73</v>
      </c>
      <c r="B94" s="356" t="s">
        <v>134</v>
      </c>
      <c r="C94" s="521"/>
      <c r="D94" s="521"/>
      <c r="E94" s="384"/>
      <c r="F94" s="665" t="s">
        <v>750</v>
      </c>
    </row>
    <row r="95" spans="1:6" ht="12" customHeight="1">
      <c r="A95" s="362" t="s">
        <v>74</v>
      </c>
      <c r="B95" s="356" t="s">
        <v>101</v>
      </c>
      <c r="C95" s="523"/>
      <c r="D95" s="523"/>
      <c r="E95" s="386"/>
      <c r="F95" s="665" t="s">
        <v>751</v>
      </c>
    </row>
    <row r="96" spans="1:6" ht="12" customHeight="1">
      <c r="A96" s="362" t="s">
        <v>75</v>
      </c>
      <c r="B96" s="359" t="s">
        <v>135</v>
      </c>
      <c r="C96" s="523"/>
      <c r="D96" s="523"/>
      <c r="E96" s="386"/>
      <c r="F96" s="665" t="s">
        <v>752</v>
      </c>
    </row>
    <row r="97" spans="1:6" ht="12" customHeight="1">
      <c r="A97" s="362" t="s">
        <v>84</v>
      </c>
      <c r="B97" s="367" t="s">
        <v>136</v>
      </c>
      <c r="C97" s="523"/>
      <c r="D97" s="523"/>
      <c r="E97" s="386"/>
      <c r="F97" s="665" t="s">
        <v>753</v>
      </c>
    </row>
    <row r="98" spans="1:6" ht="12" customHeight="1">
      <c r="A98" s="362" t="s">
        <v>76</v>
      </c>
      <c r="B98" s="356" t="s">
        <v>438</v>
      </c>
      <c r="C98" s="523"/>
      <c r="D98" s="523"/>
      <c r="E98" s="386"/>
      <c r="F98" s="665" t="s">
        <v>754</v>
      </c>
    </row>
    <row r="99" spans="1:6" ht="12" customHeight="1">
      <c r="A99" s="362" t="s">
        <v>77</v>
      </c>
      <c r="B99" s="379" t="s">
        <v>439</v>
      </c>
      <c r="C99" s="523"/>
      <c r="D99" s="523"/>
      <c r="E99" s="386"/>
      <c r="F99" s="665" t="s">
        <v>755</v>
      </c>
    </row>
    <row r="100" spans="1:6" ht="12" customHeight="1">
      <c r="A100" s="362" t="s">
        <v>85</v>
      </c>
      <c r="B100" s="380" t="s">
        <v>440</v>
      </c>
      <c r="C100" s="523"/>
      <c r="D100" s="523"/>
      <c r="E100" s="386"/>
      <c r="F100" s="665" t="s">
        <v>756</v>
      </c>
    </row>
    <row r="101" spans="1:6" ht="12" customHeight="1">
      <c r="A101" s="362" t="s">
        <v>86</v>
      </c>
      <c r="B101" s="380" t="s">
        <v>441</v>
      </c>
      <c r="C101" s="523"/>
      <c r="D101" s="523"/>
      <c r="E101" s="386"/>
      <c r="F101" s="665" t="s">
        <v>757</v>
      </c>
    </row>
    <row r="102" spans="1:6" ht="12" customHeight="1">
      <c r="A102" s="362" t="s">
        <v>87</v>
      </c>
      <c r="B102" s="379" t="s">
        <v>442</v>
      </c>
      <c r="C102" s="523"/>
      <c r="D102" s="523"/>
      <c r="E102" s="386"/>
      <c r="F102" s="665" t="s">
        <v>758</v>
      </c>
    </row>
    <row r="103" spans="1:6" ht="12" customHeight="1">
      <c r="A103" s="362" t="s">
        <v>88</v>
      </c>
      <c r="B103" s="379" t="s">
        <v>443</v>
      </c>
      <c r="C103" s="523"/>
      <c r="D103" s="523"/>
      <c r="E103" s="386"/>
      <c r="F103" s="665" t="s">
        <v>759</v>
      </c>
    </row>
    <row r="104" spans="1:6" ht="12" customHeight="1">
      <c r="A104" s="362" t="s">
        <v>90</v>
      </c>
      <c r="B104" s="380" t="s">
        <v>444</v>
      </c>
      <c r="C104" s="523"/>
      <c r="D104" s="523"/>
      <c r="E104" s="386"/>
      <c r="F104" s="665" t="s">
        <v>760</v>
      </c>
    </row>
    <row r="105" spans="1:6" ht="12" customHeight="1">
      <c r="A105" s="361" t="s">
        <v>137</v>
      </c>
      <c r="B105" s="381" t="s">
        <v>445</v>
      </c>
      <c r="C105" s="523"/>
      <c r="D105" s="523"/>
      <c r="E105" s="386"/>
      <c r="F105" s="665" t="s">
        <v>761</v>
      </c>
    </row>
    <row r="106" spans="1:6" ht="12" customHeight="1">
      <c r="A106" s="362" t="s">
        <v>446</v>
      </c>
      <c r="B106" s="381" t="s">
        <v>447</v>
      </c>
      <c r="C106" s="523"/>
      <c r="D106" s="523"/>
      <c r="E106" s="386"/>
      <c r="F106" s="665" t="s">
        <v>762</v>
      </c>
    </row>
    <row r="107" spans="1:6" ht="12" customHeight="1" thickBot="1">
      <c r="A107" s="366" t="s">
        <v>448</v>
      </c>
      <c r="B107" s="382" t="s">
        <v>449</v>
      </c>
      <c r="C107" s="525"/>
      <c r="D107" s="525"/>
      <c r="E107" s="347"/>
      <c r="F107" s="665" t="s">
        <v>763</v>
      </c>
    </row>
    <row r="108" spans="1:6" ht="12" customHeight="1" thickBot="1">
      <c r="A108" s="368" t="s">
        <v>8</v>
      </c>
      <c r="B108" s="371" t="s">
        <v>450</v>
      </c>
      <c r="C108" s="394">
        <v>12417</v>
      </c>
      <c r="D108" s="394">
        <v>33699</v>
      </c>
      <c r="E108" s="383">
        <v>28806</v>
      </c>
      <c r="F108" s="665" t="s">
        <v>764</v>
      </c>
    </row>
    <row r="109" spans="1:6" ht="12" customHeight="1">
      <c r="A109" s="363" t="s">
        <v>78</v>
      </c>
      <c r="B109" s="356" t="s">
        <v>158</v>
      </c>
      <c r="C109" s="522">
        <v>8150</v>
      </c>
      <c r="D109" s="522">
        <v>22634</v>
      </c>
      <c r="E109" s="385">
        <v>22540</v>
      </c>
      <c r="F109" s="665" t="s">
        <v>765</v>
      </c>
    </row>
    <row r="110" spans="1:6" ht="12" customHeight="1">
      <c r="A110" s="363" t="s">
        <v>79</v>
      </c>
      <c r="B110" s="360" t="s">
        <v>451</v>
      </c>
      <c r="C110" s="522"/>
      <c r="D110" s="522"/>
      <c r="E110" s="385"/>
      <c r="F110" s="665" t="s">
        <v>766</v>
      </c>
    </row>
    <row r="111" spans="1:6" ht="15.75">
      <c r="A111" s="363" t="s">
        <v>80</v>
      </c>
      <c r="B111" s="360" t="s">
        <v>138</v>
      </c>
      <c r="C111" s="521"/>
      <c r="D111" s="521">
        <v>5785</v>
      </c>
      <c r="E111" s="384">
        <v>5253</v>
      </c>
      <c r="F111" s="665" t="s">
        <v>767</v>
      </c>
    </row>
    <row r="112" spans="1:6" ht="12" customHeight="1">
      <c r="A112" s="363" t="s">
        <v>81</v>
      </c>
      <c r="B112" s="360" t="s">
        <v>452</v>
      </c>
      <c r="C112" s="384"/>
      <c r="D112" s="384"/>
      <c r="E112" s="384"/>
      <c r="F112" s="665" t="s">
        <v>768</v>
      </c>
    </row>
    <row r="113" spans="1:6" ht="12" customHeight="1">
      <c r="A113" s="363" t="s">
        <v>82</v>
      </c>
      <c r="B113" s="392" t="s">
        <v>161</v>
      </c>
      <c r="C113" s="384"/>
      <c r="D113" s="384">
        <v>1013</v>
      </c>
      <c r="E113" s="384">
        <v>1013</v>
      </c>
      <c r="F113" s="665" t="s">
        <v>769</v>
      </c>
    </row>
    <row r="114" spans="1:6" ht="21.75" customHeight="1">
      <c r="A114" s="363" t="s">
        <v>89</v>
      </c>
      <c r="B114" s="391" t="s">
        <v>453</v>
      </c>
      <c r="C114" s="384"/>
      <c r="D114" s="384"/>
      <c r="E114" s="384"/>
      <c r="F114" s="665" t="s">
        <v>770</v>
      </c>
    </row>
    <row r="115" spans="1:6" ht="24" customHeight="1">
      <c r="A115" s="363" t="s">
        <v>91</v>
      </c>
      <c r="B115" s="407" t="s">
        <v>454</v>
      </c>
      <c r="C115" s="384"/>
      <c r="D115" s="384"/>
      <c r="E115" s="384"/>
      <c r="F115" s="665" t="s">
        <v>771</v>
      </c>
    </row>
    <row r="116" spans="1:6" ht="12" customHeight="1">
      <c r="A116" s="363" t="s">
        <v>139</v>
      </c>
      <c r="B116" s="380" t="s">
        <v>441</v>
      </c>
      <c r="C116" s="384"/>
      <c r="D116" s="384"/>
      <c r="E116" s="384"/>
      <c r="F116" s="665" t="s">
        <v>772</v>
      </c>
    </row>
    <row r="117" spans="1:6" ht="12" customHeight="1">
      <c r="A117" s="363" t="s">
        <v>140</v>
      </c>
      <c r="B117" s="380" t="s">
        <v>455</v>
      </c>
      <c r="C117" s="384"/>
      <c r="D117" s="384">
        <v>1013</v>
      </c>
      <c r="E117" s="384">
        <v>1013</v>
      </c>
      <c r="F117" s="665" t="s">
        <v>773</v>
      </c>
    </row>
    <row r="118" spans="1:6" ht="12" customHeight="1">
      <c r="A118" s="363" t="s">
        <v>141</v>
      </c>
      <c r="B118" s="380" t="s">
        <v>456</v>
      </c>
      <c r="C118" s="384"/>
      <c r="D118" s="384"/>
      <c r="E118" s="384"/>
      <c r="F118" s="665" t="s">
        <v>774</v>
      </c>
    </row>
    <row r="119" spans="1:6" s="428" customFormat="1" ht="12" customHeight="1">
      <c r="A119" s="363" t="s">
        <v>457</v>
      </c>
      <c r="B119" s="380" t="s">
        <v>444</v>
      </c>
      <c r="C119" s="384"/>
      <c r="D119" s="384"/>
      <c r="E119" s="384"/>
      <c r="F119" s="665" t="s">
        <v>775</v>
      </c>
    </row>
    <row r="120" spans="1:6" ht="12" customHeight="1">
      <c r="A120" s="363" t="s">
        <v>458</v>
      </c>
      <c r="B120" s="380" t="s">
        <v>459</v>
      </c>
      <c r="C120" s="384"/>
      <c r="D120" s="384"/>
      <c r="E120" s="384"/>
      <c r="F120" s="665" t="s">
        <v>776</v>
      </c>
    </row>
    <row r="121" spans="1:6" ht="12" customHeight="1" thickBot="1">
      <c r="A121" s="361" t="s">
        <v>460</v>
      </c>
      <c r="B121" s="380" t="s">
        <v>461</v>
      </c>
      <c r="C121" s="386">
        <v>4267</v>
      </c>
      <c r="D121" s="386">
        <v>4267</v>
      </c>
      <c r="E121" s="386"/>
      <c r="F121" s="665" t="s">
        <v>777</v>
      </c>
    </row>
    <row r="122" spans="1:6" ht="12" customHeight="1" thickBot="1">
      <c r="A122" s="368" t="s">
        <v>9</v>
      </c>
      <c r="B122" s="376" t="s">
        <v>462</v>
      </c>
      <c r="C122" s="394">
        <f>+C123+C124</f>
        <v>0</v>
      </c>
      <c r="D122" s="394">
        <f>+D123+D124</f>
        <v>0</v>
      </c>
      <c r="E122" s="383"/>
      <c r="F122" s="665" t="s">
        <v>778</v>
      </c>
    </row>
    <row r="123" spans="1:6" ht="12" customHeight="1">
      <c r="A123" s="363" t="s">
        <v>61</v>
      </c>
      <c r="B123" s="357" t="s">
        <v>47</v>
      </c>
      <c r="C123" s="522"/>
      <c r="D123" s="522"/>
      <c r="E123" s="385"/>
      <c r="F123" s="665" t="s">
        <v>779</v>
      </c>
    </row>
    <row r="124" spans="1:6" ht="12" customHeight="1" thickBot="1">
      <c r="A124" s="364" t="s">
        <v>62</v>
      </c>
      <c r="B124" s="360" t="s">
        <v>48</v>
      </c>
      <c r="C124" s="523"/>
      <c r="D124" s="523"/>
      <c r="E124" s="386"/>
      <c r="F124" s="665" t="s">
        <v>780</v>
      </c>
    </row>
    <row r="125" spans="1:6" ht="12" customHeight="1" thickBot="1">
      <c r="A125" s="368" t="s">
        <v>10</v>
      </c>
      <c r="B125" s="376" t="s">
        <v>463</v>
      </c>
      <c r="C125" s="394">
        <f>+C92+C108+C122</f>
        <v>12417</v>
      </c>
      <c r="D125" s="394">
        <v>33699</v>
      </c>
      <c r="E125" s="383">
        <v>28806</v>
      </c>
      <c r="F125" s="665" t="s">
        <v>781</v>
      </c>
    </row>
    <row r="126" spans="1:6" ht="12" customHeight="1" thickBot="1">
      <c r="A126" s="368" t="s">
        <v>11</v>
      </c>
      <c r="B126" s="376" t="s">
        <v>464</v>
      </c>
      <c r="C126" s="394">
        <f>+C127+C128+C129</f>
        <v>0</v>
      </c>
      <c r="D126" s="394">
        <f>+D127+D128+D129</f>
        <v>0</v>
      </c>
      <c r="E126" s="383"/>
      <c r="F126" s="665" t="s">
        <v>782</v>
      </c>
    </row>
    <row r="127" spans="1:6" ht="12" customHeight="1">
      <c r="A127" s="363" t="s">
        <v>65</v>
      </c>
      <c r="B127" s="357" t="s">
        <v>465</v>
      </c>
      <c r="C127" s="384"/>
      <c r="D127" s="384"/>
      <c r="E127" s="384"/>
      <c r="F127" s="665" t="s">
        <v>783</v>
      </c>
    </row>
    <row r="128" spans="1:6" ht="12" customHeight="1">
      <c r="A128" s="363" t="s">
        <v>66</v>
      </c>
      <c r="B128" s="357" t="s">
        <v>466</v>
      </c>
      <c r="C128" s="384"/>
      <c r="D128" s="384"/>
      <c r="E128" s="384"/>
      <c r="F128" s="665" t="s">
        <v>784</v>
      </c>
    </row>
    <row r="129" spans="1:6" ht="12" customHeight="1" thickBot="1">
      <c r="A129" s="361" t="s">
        <v>67</v>
      </c>
      <c r="B129" s="355" t="s">
        <v>467</v>
      </c>
      <c r="C129" s="384"/>
      <c r="D129" s="384"/>
      <c r="E129" s="384"/>
      <c r="F129" s="665" t="s">
        <v>785</v>
      </c>
    </row>
    <row r="130" spans="1:6" ht="12" customHeight="1" thickBot="1">
      <c r="A130" s="368" t="s">
        <v>12</v>
      </c>
      <c r="B130" s="376" t="s">
        <v>468</v>
      </c>
      <c r="C130" s="394">
        <f>+C131+C132+C133+C134</f>
        <v>0</v>
      </c>
      <c r="D130" s="394">
        <f>+D131+D132+D133+D134</f>
        <v>0</v>
      </c>
      <c r="E130" s="383"/>
      <c r="F130" s="665" t="s">
        <v>786</v>
      </c>
    </row>
    <row r="131" spans="1:6" ht="12" customHeight="1">
      <c r="A131" s="363" t="s">
        <v>68</v>
      </c>
      <c r="B131" s="357" t="s">
        <v>469</v>
      </c>
      <c r="C131" s="384"/>
      <c r="D131" s="384"/>
      <c r="E131" s="384"/>
      <c r="F131" s="665" t="s">
        <v>787</v>
      </c>
    </row>
    <row r="132" spans="1:6" ht="12" customHeight="1">
      <c r="A132" s="363" t="s">
        <v>69</v>
      </c>
      <c r="B132" s="357" t="s">
        <v>470</v>
      </c>
      <c r="C132" s="384"/>
      <c r="D132" s="384"/>
      <c r="E132" s="384"/>
      <c r="F132" s="665" t="s">
        <v>788</v>
      </c>
    </row>
    <row r="133" spans="1:6" ht="12" customHeight="1">
      <c r="A133" s="363" t="s">
        <v>365</v>
      </c>
      <c r="B133" s="357" t="s">
        <v>471</v>
      </c>
      <c r="C133" s="384"/>
      <c r="D133" s="384"/>
      <c r="E133" s="384"/>
      <c r="F133" s="665" t="s">
        <v>789</v>
      </c>
    </row>
    <row r="134" spans="1:6" ht="12" customHeight="1" thickBot="1">
      <c r="A134" s="361" t="s">
        <v>367</v>
      </c>
      <c r="B134" s="355" t="s">
        <v>472</v>
      </c>
      <c r="C134" s="384"/>
      <c r="D134" s="384"/>
      <c r="E134" s="384"/>
      <c r="F134" s="665" t="s">
        <v>790</v>
      </c>
    </row>
    <row r="135" spans="1:6" ht="12" customHeight="1" thickBot="1">
      <c r="A135" s="368" t="s">
        <v>13</v>
      </c>
      <c r="B135" s="376" t="s">
        <v>473</v>
      </c>
      <c r="C135" s="524">
        <f>+C136+C137+C138+C139</f>
        <v>0</v>
      </c>
      <c r="D135" s="524">
        <f>+D136+D137+D138+D139</f>
        <v>0</v>
      </c>
      <c r="E135" s="418"/>
      <c r="F135" s="665" t="s">
        <v>791</v>
      </c>
    </row>
    <row r="136" spans="1:6" ht="12" customHeight="1">
      <c r="A136" s="363" t="s">
        <v>70</v>
      </c>
      <c r="B136" s="357" t="s">
        <v>474</v>
      </c>
      <c r="C136" s="384"/>
      <c r="D136" s="384"/>
      <c r="E136" s="384"/>
      <c r="F136" s="665" t="s">
        <v>792</v>
      </c>
    </row>
    <row r="137" spans="1:6" ht="12" customHeight="1">
      <c r="A137" s="363" t="s">
        <v>71</v>
      </c>
      <c r="B137" s="357" t="s">
        <v>475</v>
      </c>
      <c r="C137" s="384"/>
      <c r="D137" s="384"/>
      <c r="E137" s="384"/>
      <c r="F137" s="665" t="s">
        <v>793</v>
      </c>
    </row>
    <row r="138" spans="1:6" ht="12" customHeight="1">
      <c r="A138" s="363" t="s">
        <v>374</v>
      </c>
      <c r="B138" s="357" t="s">
        <v>476</v>
      </c>
      <c r="C138" s="384"/>
      <c r="D138" s="384"/>
      <c r="E138" s="384"/>
      <c r="F138" s="665" t="s">
        <v>794</v>
      </c>
    </row>
    <row r="139" spans="1:6" ht="12" customHeight="1" thickBot="1">
      <c r="A139" s="361" t="s">
        <v>376</v>
      </c>
      <c r="B139" s="355" t="s">
        <v>477</v>
      </c>
      <c r="C139" s="384"/>
      <c r="D139" s="384"/>
      <c r="E139" s="384"/>
      <c r="F139" s="665" t="s">
        <v>795</v>
      </c>
    </row>
    <row r="140" spans="1:9" ht="15" customHeight="1" thickBot="1">
      <c r="A140" s="368" t="s">
        <v>14</v>
      </c>
      <c r="B140" s="376" t="s">
        <v>478</v>
      </c>
      <c r="C140" s="526">
        <f>+C141+C142+C143+C144</f>
        <v>0</v>
      </c>
      <c r="D140" s="526">
        <f>+D141+D142+D143+D144</f>
        <v>0</v>
      </c>
      <c r="E140" s="352"/>
      <c r="F140" s="665" t="s">
        <v>796</v>
      </c>
      <c r="G140" s="417"/>
      <c r="H140" s="417"/>
      <c r="I140" s="417"/>
    </row>
    <row r="141" spans="1:6" s="410" customFormat="1" ht="12.75" customHeight="1">
      <c r="A141" s="363" t="s">
        <v>132</v>
      </c>
      <c r="B141" s="357" t="s">
        <v>479</v>
      </c>
      <c r="C141" s="384"/>
      <c r="D141" s="384"/>
      <c r="E141" s="384"/>
      <c r="F141" s="665" t="s">
        <v>797</v>
      </c>
    </row>
    <row r="142" spans="1:6" ht="12.75" customHeight="1">
      <c r="A142" s="363" t="s">
        <v>133</v>
      </c>
      <c r="B142" s="357" t="s">
        <v>480</v>
      </c>
      <c r="C142" s="384"/>
      <c r="D142" s="384"/>
      <c r="E142" s="384"/>
      <c r="F142" s="665" t="s">
        <v>798</v>
      </c>
    </row>
    <row r="143" spans="1:6" ht="12.75" customHeight="1">
      <c r="A143" s="363" t="s">
        <v>160</v>
      </c>
      <c r="B143" s="357" t="s">
        <v>481</v>
      </c>
      <c r="C143" s="384"/>
      <c r="D143" s="384"/>
      <c r="E143" s="384"/>
      <c r="F143" s="665" t="s">
        <v>799</v>
      </c>
    </row>
    <row r="144" spans="1:6" ht="12.75" customHeight="1" thickBot="1">
      <c r="A144" s="363" t="s">
        <v>382</v>
      </c>
      <c r="B144" s="357" t="s">
        <v>482</v>
      </c>
      <c r="C144" s="384"/>
      <c r="D144" s="384"/>
      <c r="E144" s="384"/>
      <c r="F144" s="665" t="s">
        <v>800</v>
      </c>
    </row>
    <row r="145" spans="1:6" ht="16.5" thickBot="1">
      <c r="A145" s="368" t="s">
        <v>15</v>
      </c>
      <c r="B145" s="376" t="s">
        <v>483</v>
      </c>
      <c r="C145" s="539">
        <f>+C126+C130+C135+C140</f>
        <v>0</v>
      </c>
      <c r="D145" s="539">
        <f>+D126+D130+D135+D140</f>
        <v>0</v>
      </c>
      <c r="E145" s="351"/>
      <c r="F145" s="665" t="s">
        <v>801</v>
      </c>
    </row>
    <row r="146" spans="1:6" ht="16.5" thickBot="1">
      <c r="A146" s="393" t="s">
        <v>16</v>
      </c>
      <c r="B146" s="396" t="s">
        <v>484</v>
      </c>
      <c r="C146" s="539">
        <f>+C125+C145</f>
        <v>12417</v>
      </c>
      <c r="D146" s="539">
        <f>+D125+D145</f>
        <v>33699</v>
      </c>
      <c r="E146" s="351">
        <v>28806</v>
      </c>
      <c r="F146" s="665" t="s">
        <v>802</v>
      </c>
    </row>
    <row r="148" spans="1:5" ht="18.75" customHeight="1">
      <c r="A148" s="762" t="s">
        <v>485</v>
      </c>
      <c r="B148" s="762"/>
      <c r="C148" s="762"/>
      <c r="D148" s="762"/>
      <c r="E148" s="762"/>
    </row>
    <row r="149" spans="1:5" ht="13.5" customHeight="1" thickBot="1">
      <c r="A149" s="378" t="s">
        <v>114</v>
      </c>
      <c r="B149" s="378"/>
      <c r="C149" s="408"/>
      <c r="E149" s="395" t="s">
        <v>159</v>
      </c>
    </row>
    <row r="150" spans="1:5" ht="21.75" thickBot="1">
      <c r="A150" s="368">
        <v>1</v>
      </c>
      <c r="B150" s="371" t="s">
        <v>486</v>
      </c>
      <c r="C150" s="394">
        <f>+C61-C125</f>
        <v>-7664</v>
      </c>
      <c r="D150" s="394">
        <f>+D61-D125</f>
        <v>-22898</v>
      </c>
      <c r="E150" s="394">
        <f>+E61-E125</f>
        <v>-16992</v>
      </c>
    </row>
    <row r="151" spans="1:5" ht="32.25" thickBot="1">
      <c r="A151" s="368" t="s">
        <v>8</v>
      </c>
      <c r="B151" s="371" t="s">
        <v>487</v>
      </c>
      <c r="C151" s="394">
        <f>+C84-C145</f>
        <v>7664</v>
      </c>
      <c r="D151" s="394">
        <f>+D84-D145</f>
        <v>22898</v>
      </c>
      <c r="E151" s="394">
        <f>+E84-E145</f>
        <v>16992</v>
      </c>
    </row>
    <row r="152" ht="7.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spans="3:6" s="397" customFormat="1" ht="12.75" customHeight="1">
      <c r="C161" s="398"/>
      <c r="D161" s="398"/>
      <c r="E161" s="398"/>
      <c r="F161" s="408"/>
    </row>
  </sheetData>
  <sheetProtection/>
  <mergeCells count="9">
    <mergeCell ref="A1:E1"/>
    <mergeCell ref="B89:B90"/>
    <mergeCell ref="A148:E148"/>
    <mergeCell ref="A89:A90"/>
    <mergeCell ref="C89:E89"/>
    <mergeCell ref="C3:E3"/>
    <mergeCell ref="B3:B4"/>
    <mergeCell ref="A3:A4"/>
    <mergeCell ref="A87:E87"/>
  </mergeCells>
  <printOptions horizontalCentered="1"/>
  <pageMargins left="0.3" right="0.24" top="1.4566929133858268" bottom="0.8661417322834646" header="0.5" footer="0.5"/>
  <pageSetup horizontalDpi="600" verticalDpi="600" orientation="portrait" paperSize="9" scale="63" r:id="rId1"/>
  <headerFooter alignWithMargins="0">
    <oddHeader>&amp;C&amp;"Times New Roman CE,Félkövér"&amp;12
Rábapatona Község Önkormányzat
2015. ÉVI ZÁRSZÁMADÁS
ÖNKÉNT VÁLLALT FELADATAINAK MÉRLEGE
&amp;R&amp;"Times New Roman CE,Félkövér dőlt"&amp;11 1.3. melléklet a ....../2016. (......) önkormányzati rendelethez</oddHeader>
  </headerFooter>
  <rowBreaks count="1" manualBreakCount="1">
    <brk id="86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E38"/>
  <sheetViews>
    <sheetView zoomScaleSheetLayoutView="115" zoomScalePageLayoutView="0" workbookViewId="0" topLeftCell="A1">
      <selection activeCell="C44" sqref="C44"/>
    </sheetView>
  </sheetViews>
  <sheetFormatPr defaultColWidth="9.00390625" defaultRowHeight="12.75"/>
  <cols>
    <col min="1" max="1" width="46.375" style="303" customWidth="1"/>
    <col min="2" max="2" width="13.875" style="303" customWidth="1"/>
    <col min="3" max="3" width="66.125" style="303" customWidth="1"/>
    <col min="4" max="5" width="13.875" style="303" customWidth="1"/>
    <col min="6" max="16384" width="9.375" style="303" customWidth="1"/>
  </cols>
  <sheetData>
    <row r="1" spans="1:5" ht="18.75">
      <c r="A1" s="492" t="s">
        <v>111</v>
      </c>
      <c r="E1" s="498" t="s">
        <v>115</v>
      </c>
    </row>
    <row r="3" spans="1:5" ht="12.75">
      <c r="A3" s="493"/>
      <c r="B3" s="499"/>
      <c r="C3" s="493"/>
      <c r="D3" s="500"/>
      <c r="E3" s="499"/>
    </row>
    <row r="4" spans="1:5" ht="15.75">
      <c r="A4" s="467" t="str">
        <f>+ÖSSZEFÜGGÉSEK!A4</f>
        <v>2014. évi eredeti előirányzat BEVÉTELEK</v>
      </c>
      <c r="B4" s="501"/>
      <c r="C4" s="494"/>
      <c r="D4" s="500"/>
      <c r="E4" s="499"/>
    </row>
    <row r="5" spans="1:5" ht="12.75">
      <c r="A5" s="493"/>
      <c r="B5" s="499"/>
      <c r="C5" s="493"/>
      <c r="D5" s="500"/>
      <c r="E5" s="499"/>
    </row>
    <row r="6" spans="1:5" ht="12.75">
      <c r="A6" s="493" t="s">
        <v>526</v>
      </c>
      <c r="B6" s="499">
        <f>+'1.1.sz.mell.'!C61</f>
        <v>192291</v>
      </c>
      <c r="C6" s="493" t="s">
        <v>527</v>
      </c>
      <c r="D6" s="500">
        <f>+'2.1.sz.mell  '!C18+'2.2.sz.mell  '!C17</f>
        <v>192291</v>
      </c>
      <c r="E6" s="499">
        <f>+B6-D6</f>
        <v>0</v>
      </c>
    </row>
    <row r="7" spans="1:5" ht="12.75">
      <c r="A7" s="493" t="s">
        <v>528</v>
      </c>
      <c r="B7" s="499">
        <f>+'1.1.sz.mell.'!C84</f>
        <v>26430</v>
      </c>
      <c r="C7" s="493" t="s">
        <v>529</v>
      </c>
      <c r="D7" s="500">
        <f>+'2.1.sz.mell  '!C27+'2.2.sz.mell  '!C30</f>
        <v>26430</v>
      </c>
      <c r="E7" s="499">
        <f>+B7-D7</f>
        <v>0</v>
      </c>
    </row>
    <row r="8" spans="1:5" ht="12.75">
      <c r="A8" s="493" t="s">
        <v>530</v>
      </c>
      <c r="B8" s="499">
        <f>+'1.1.sz.mell.'!C85</f>
        <v>218721</v>
      </c>
      <c r="C8" s="493" t="s">
        <v>531</v>
      </c>
      <c r="D8" s="500">
        <f>+'2.1.sz.mell  '!C28+'2.2.sz.mell  '!C31</f>
        <v>218721</v>
      </c>
      <c r="E8" s="499">
        <f>+B8-D8</f>
        <v>0</v>
      </c>
    </row>
    <row r="9" spans="1:5" ht="12.75">
      <c r="A9" s="493"/>
      <c r="B9" s="499"/>
      <c r="C9" s="493"/>
      <c r="D9" s="500"/>
      <c r="E9" s="499"/>
    </row>
    <row r="10" spans="1:5" ht="15.75">
      <c r="A10" s="467" t="str">
        <f>+ÖSSZEFÜGGÉSEK!A10</f>
        <v>2014. évi módosított előirányzat BEVÉTELEK</v>
      </c>
      <c r="B10" s="501"/>
      <c r="C10" s="494"/>
      <c r="D10" s="500"/>
      <c r="E10" s="499"/>
    </row>
    <row r="11" spans="1:5" ht="12.75">
      <c r="A11" s="493"/>
      <c r="B11" s="499"/>
      <c r="C11" s="493"/>
      <c r="D11" s="500"/>
      <c r="E11" s="499"/>
    </row>
    <row r="12" spans="1:5" ht="12.75">
      <c r="A12" s="493" t="s">
        <v>532</v>
      </c>
      <c r="B12" s="499">
        <f>+'1.1.sz.mell.'!D61</f>
        <v>245107</v>
      </c>
      <c r="C12" s="493" t="s">
        <v>538</v>
      </c>
      <c r="D12" s="500">
        <f>+'2.1.sz.mell  '!D18+'2.2.sz.mell  '!D17</f>
        <v>245107</v>
      </c>
      <c r="E12" s="499">
        <f>+B12-D12</f>
        <v>0</v>
      </c>
    </row>
    <row r="13" spans="1:5" ht="12.75">
      <c r="A13" s="493" t="s">
        <v>533</v>
      </c>
      <c r="B13" s="499">
        <f>+'1.1.sz.mell.'!D84</f>
        <v>26430</v>
      </c>
      <c r="C13" s="493" t="s">
        <v>539</v>
      </c>
      <c r="D13" s="500">
        <f>+'2.1.sz.mell  '!D27+'2.2.sz.mell  '!D30</f>
        <v>26430</v>
      </c>
      <c r="E13" s="499">
        <f>+B13-D13</f>
        <v>0</v>
      </c>
    </row>
    <row r="14" spans="1:5" ht="12.75">
      <c r="A14" s="493" t="s">
        <v>534</v>
      </c>
      <c r="B14" s="499">
        <f>+'1.1.sz.mell.'!D85</f>
        <v>271537</v>
      </c>
      <c r="C14" s="493" t="s">
        <v>540</v>
      </c>
      <c r="D14" s="500">
        <f>+'2.1.sz.mell  '!D28+'2.2.sz.mell  '!D31</f>
        <v>271537</v>
      </c>
      <c r="E14" s="499">
        <f>+B14-D14</f>
        <v>0</v>
      </c>
    </row>
    <row r="15" spans="1:5" ht="12.75">
      <c r="A15" s="493"/>
      <c r="B15" s="499"/>
      <c r="C15" s="493"/>
      <c r="D15" s="500"/>
      <c r="E15" s="499"/>
    </row>
    <row r="16" spans="1:5" ht="14.25">
      <c r="A16" s="502" t="str">
        <f>+ÖSSZEFÜGGÉSEK!A16</f>
        <v>2014. évi teljesítés BEVÉTELEK</v>
      </c>
      <c r="B16" s="466"/>
      <c r="C16" s="494"/>
      <c r="D16" s="500"/>
      <c r="E16" s="499"/>
    </row>
    <row r="17" spans="1:5" ht="12.75">
      <c r="A17" s="493"/>
      <c r="B17" s="499"/>
      <c r="C17" s="493"/>
      <c r="D17" s="500"/>
      <c r="E17" s="499"/>
    </row>
    <row r="18" spans="1:5" ht="12.75">
      <c r="A18" s="493" t="s">
        <v>535</v>
      </c>
      <c r="B18" s="499">
        <f>+'1.1.sz.mell.'!E61</f>
        <v>242875</v>
      </c>
      <c r="C18" s="493" t="s">
        <v>541</v>
      </c>
      <c r="D18" s="500">
        <f>+'2.1.sz.mell  '!E18+'2.2.sz.mell  '!E17</f>
        <v>242875</v>
      </c>
      <c r="E18" s="499">
        <f>+B18-D18</f>
        <v>0</v>
      </c>
    </row>
    <row r="19" spans="1:5" ht="12.75">
      <c r="A19" s="493" t="s">
        <v>536</v>
      </c>
      <c r="B19" s="499">
        <f>+'1.1.sz.mell.'!E84</f>
        <v>29778</v>
      </c>
      <c r="C19" s="493" t="s">
        <v>542</v>
      </c>
      <c r="D19" s="500">
        <f>+'2.1.sz.mell  '!E27+'2.2.sz.mell  '!E30</f>
        <v>29778</v>
      </c>
      <c r="E19" s="499">
        <f>+B19-D19</f>
        <v>0</v>
      </c>
    </row>
    <row r="20" spans="1:5" ht="12.75">
      <c r="A20" s="493" t="s">
        <v>537</v>
      </c>
      <c r="B20" s="499">
        <f>+'1.1.sz.mell.'!E85</f>
        <v>272653</v>
      </c>
      <c r="C20" s="493" t="s">
        <v>543</v>
      </c>
      <c r="D20" s="500">
        <f>+'2.1.sz.mell  '!E28+'2.2.sz.mell  '!E31</f>
        <v>272653</v>
      </c>
      <c r="E20" s="499">
        <f>+B20-D20</f>
        <v>0</v>
      </c>
    </row>
    <row r="21" spans="1:5" ht="12.75">
      <c r="A21" s="493"/>
      <c r="B21" s="499"/>
      <c r="C21" s="493"/>
      <c r="D21" s="500"/>
      <c r="E21" s="499"/>
    </row>
    <row r="22" spans="1:5" ht="15.75">
      <c r="A22" s="467" t="str">
        <f>+ÖSSZEFÜGGÉSEK!A22</f>
        <v>2014. évi eredeti előirányzat KIADÁSOK</v>
      </c>
      <c r="B22" s="501"/>
      <c r="C22" s="494"/>
      <c r="D22" s="500"/>
      <c r="E22" s="499"/>
    </row>
    <row r="23" spans="1:5" ht="12.75">
      <c r="A23" s="493"/>
      <c r="B23" s="499"/>
      <c r="C23" s="493"/>
      <c r="D23" s="500"/>
      <c r="E23" s="499"/>
    </row>
    <row r="24" spans="1:5" ht="12.75">
      <c r="A24" s="493" t="s">
        <v>544</v>
      </c>
      <c r="B24" s="499">
        <f>+'1.1.sz.mell.'!C125</f>
        <v>215166</v>
      </c>
      <c r="C24" s="493" t="s">
        <v>550</v>
      </c>
      <c r="D24" s="500">
        <f>+'2.1.sz.mell  '!G18+'2.2.sz.mell  '!G17</f>
        <v>215166</v>
      </c>
      <c r="E24" s="499">
        <f>+B24-D24</f>
        <v>0</v>
      </c>
    </row>
    <row r="25" spans="1:5" ht="12.75">
      <c r="A25" s="493" t="s">
        <v>523</v>
      </c>
      <c r="B25" s="499">
        <f>+'1.1.sz.mell.'!C145</f>
        <v>3555</v>
      </c>
      <c r="C25" s="493" t="s">
        <v>551</v>
      </c>
      <c r="D25" s="500">
        <f>+'2.1.sz.mell  '!G27+'2.2.sz.mell  '!G30</f>
        <v>3555</v>
      </c>
      <c r="E25" s="499">
        <f>+B25-D25</f>
        <v>0</v>
      </c>
    </row>
    <row r="26" spans="1:5" ht="12.75">
      <c r="A26" s="493" t="s">
        <v>545</v>
      </c>
      <c r="B26" s="499">
        <f>+'1.1.sz.mell.'!C146</f>
        <v>218721</v>
      </c>
      <c r="C26" s="493" t="s">
        <v>552</v>
      </c>
      <c r="D26" s="500">
        <f>+'2.1.sz.mell  '!G28+'2.2.sz.mell  '!G31</f>
        <v>218721</v>
      </c>
      <c r="E26" s="499">
        <f>+B26-D26</f>
        <v>0</v>
      </c>
    </row>
    <row r="27" spans="1:5" ht="12.75">
      <c r="A27" s="493"/>
      <c r="B27" s="499"/>
      <c r="C27" s="493"/>
      <c r="D27" s="500"/>
      <c r="E27" s="499"/>
    </row>
    <row r="28" spans="1:5" ht="15.75">
      <c r="A28" s="467" t="str">
        <f>+ÖSSZEFÜGGÉSEK!A28</f>
        <v>2014. évi módosított előirányzat KIADÁSOK</v>
      </c>
      <c r="B28" s="501"/>
      <c r="C28" s="494"/>
      <c r="D28" s="500"/>
      <c r="E28" s="499"/>
    </row>
    <row r="29" spans="1:5" ht="12.75">
      <c r="A29" s="493"/>
      <c r="B29" s="499"/>
      <c r="C29" s="493"/>
      <c r="D29" s="500"/>
      <c r="E29" s="499"/>
    </row>
    <row r="30" spans="1:5" ht="12.75">
      <c r="A30" s="493" t="s">
        <v>546</v>
      </c>
      <c r="B30" s="499">
        <f>+'1.1.sz.mell.'!D125</f>
        <v>267982</v>
      </c>
      <c r="C30" s="493" t="s">
        <v>557</v>
      </c>
      <c r="D30" s="500">
        <f>+'2.1.sz.mell  '!H18+'2.2.sz.mell  '!H17</f>
        <v>267982</v>
      </c>
      <c r="E30" s="499">
        <f>+B30-D30</f>
        <v>0</v>
      </c>
    </row>
    <row r="31" spans="1:5" ht="12.75">
      <c r="A31" s="493" t="s">
        <v>524</v>
      </c>
      <c r="B31" s="499">
        <f>+'1.1.sz.mell.'!D145</f>
        <v>3555</v>
      </c>
      <c r="C31" s="493" t="s">
        <v>554</v>
      </c>
      <c r="D31" s="500">
        <f>+'2.1.sz.mell  '!H27+'2.2.sz.mell  '!H30</f>
        <v>3555</v>
      </c>
      <c r="E31" s="499">
        <f>+B31-D31</f>
        <v>0</v>
      </c>
    </row>
    <row r="32" spans="1:5" ht="12.75">
      <c r="A32" s="493" t="s">
        <v>547</v>
      </c>
      <c r="B32" s="499">
        <f>+'1.1.sz.mell.'!D146</f>
        <v>271537</v>
      </c>
      <c r="C32" s="493" t="s">
        <v>553</v>
      </c>
      <c r="D32" s="500">
        <f>+'2.1.sz.mell  '!H28+'2.2.sz.mell  '!H31</f>
        <v>271537</v>
      </c>
      <c r="E32" s="499">
        <f>+B32-D32</f>
        <v>0</v>
      </c>
    </row>
    <row r="33" spans="1:5" ht="12.75">
      <c r="A33" s="493"/>
      <c r="B33" s="499"/>
      <c r="C33" s="493"/>
      <c r="D33" s="500"/>
      <c r="E33" s="499"/>
    </row>
    <row r="34" spans="1:5" ht="15.75">
      <c r="A34" s="497" t="str">
        <f>+ÖSSZEFÜGGÉSEK!A34</f>
        <v>2014. évi teljesítés KIADÁSOK</v>
      </c>
      <c r="B34" s="501"/>
      <c r="C34" s="494"/>
      <c r="D34" s="500"/>
      <c r="E34" s="499"/>
    </row>
    <row r="35" spans="1:5" ht="12.75">
      <c r="A35" s="493"/>
      <c r="B35" s="499"/>
      <c r="C35" s="493"/>
      <c r="D35" s="500"/>
      <c r="E35" s="499"/>
    </row>
    <row r="36" spans="1:5" ht="12.75">
      <c r="A36" s="493" t="s">
        <v>548</v>
      </c>
      <c r="B36" s="499">
        <f>+'1.1.sz.mell.'!E125</f>
        <v>198135</v>
      </c>
      <c r="C36" s="493" t="s">
        <v>558</v>
      </c>
      <c r="D36" s="500">
        <f>+'2.1.sz.mell  '!I18+'2.2.sz.mell  '!I17</f>
        <v>198135</v>
      </c>
      <c r="E36" s="499">
        <f>+B36-D36</f>
        <v>0</v>
      </c>
    </row>
    <row r="37" spans="1:5" ht="12.75">
      <c r="A37" s="493" t="s">
        <v>525</v>
      </c>
      <c r="B37" s="499">
        <f>+'1.1.sz.mell.'!E145</f>
        <v>3555</v>
      </c>
      <c r="C37" s="493" t="s">
        <v>556</v>
      </c>
      <c r="D37" s="500">
        <f>+'2.1.sz.mell  '!I27+'2.2.sz.mell  '!I30</f>
        <v>3555</v>
      </c>
      <c r="E37" s="499">
        <f>+B37-D37</f>
        <v>0</v>
      </c>
    </row>
    <row r="38" spans="1:5" ht="12.75">
      <c r="A38" s="493" t="s">
        <v>549</v>
      </c>
      <c r="B38" s="499">
        <f>+'1.1.sz.mell.'!E146</f>
        <v>201690</v>
      </c>
      <c r="C38" s="493" t="s">
        <v>555</v>
      </c>
      <c r="D38" s="500">
        <f>+'2.1.sz.mell  '!I28+'2.2.sz.mell  '!I31</f>
        <v>201690</v>
      </c>
      <c r="E38" s="499">
        <f>+B38-D38</f>
        <v>0</v>
      </c>
    </row>
  </sheetData>
  <sheetProtection sheet="1" objects="1" scenarios="1"/>
  <conditionalFormatting sqref="E3:E38">
    <cfRule type="cellIs" priority="1" dxfId="2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portrait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K30"/>
  <sheetViews>
    <sheetView view="pageLayout" zoomScaleSheetLayoutView="100" workbookViewId="0" topLeftCell="C1">
      <selection activeCell="J31" sqref="J31"/>
    </sheetView>
  </sheetViews>
  <sheetFormatPr defaultColWidth="9.00390625" defaultRowHeight="12.75"/>
  <cols>
    <col min="1" max="1" width="6.875" style="10" customWidth="1"/>
    <col min="2" max="2" width="55.125" style="24" customWidth="1"/>
    <col min="3" max="5" width="16.375" style="10" customWidth="1"/>
    <col min="6" max="6" width="55.125" style="10" customWidth="1"/>
    <col min="7" max="9" width="16.375" style="10" customWidth="1"/>
    <col min="10" max="10" width="4.875" style="10" customWidth="1"/>
    <col min="11" max="11" width="9.375" style="669" hidden="1" customWidth="1"/>
    <col min="12" max="16384" width="9.375" style="10" customWidth="1"/>
  </cols>
  <sheetData>
    <row r="1" spans="2:10" ht="39.75" customHeight="1">
      <c r="B1" s="441" t="s">
        <v>118</v>
      </c>
      <c r="C1" s="442"/>
      <c r="D1" s="442"/>
      <c r="E1" s="442"/>
      <c r="F1" s="442"/>
      <c r="G1" s="442"/>
      <c r="H1" s="442"/>
      <c r="I1" s="442"/>
      <c r="J1" s="765" t="str">
        <f>+CONCATENATE("2.1. melléklet a 7/",LEFT('1.1.sz.mell.'!C3,4)+1,". (IV.28.) önkormányzati rendelethez")</f>
        <v>2.1. melléklet a 7/2016. (IV.28.) önkormányzati rendelethez</v>
      </c>
    </row>
    <row r="2" spans="7:10" ht="14.25" thickBot="1">
      <c r="G2" s="37"/>
      <c r="H2" s="37"/>
      <c r="I2" s="37" t="s">
        <v>52</v>
      </c>
      <c r="J2" s="765"/>
    </row>
    <row r="3" spans="1:10" ht="18" customHeight="1" thickBot="1">
      <c r="A3" s="766" t="s">
        <v>60</v>
      </c>
      <c r="B3" s="469" t="s">
        <v>44</v>
      </c>
      <c r="C3" s="470"/>
      <c r="D3" s="470"/>
      <c r="E3" s="470"/>
      <c r="F3" s="469" t="s">
        <v>45</v>
      </c>
      <c r="G3" s="471"/>
      <c r="H3" s="471"/>
      <c r="I3" s="471"/>
      <c r="J3" s="765"/>
    </row>
    <row r="4" spans="1:11" s="443" customFormat="1" ht="35.25" customHeight="1" thickBot="1">
      <c r="A4" s="767"/>
      <c r="B4" s="25" t="s">
        <v>53</v>
      </c>
      <c r="C4" s="26" t="str">
        <f>+CONCATENATE(LEFT('1.1.sz.mell.'!C3,4),". évi eredeti előirányzat")</f>
        <v>2015. évi eredeti előirányzat</v>
      </c>
      <c r="D4" s="429" t="str">
        <f>+CONCATENATE(LEFT('1.1.sz.mell.'!C3,4),". évi módosított előirányzat")</f>
        <v>2015. évi módosított előirányzat</v>
      </c>
      <c r="E4" s="26" t="str">
        <f>+CONCATENATE(LEFT('1.1.sz.mell.'!C3,4),". évi teljesítés")</f>
        <v>2015. évi teljesítés</v>
      </c>
      <c r="F4" s="25" t="s">
        <v>53</v>
      </c>
      <c r="G4" s="26" t="str">
        <f>+C4</f>
        <v>2015. évi eredeti előirányzat</v>
      </c>
      <c r="H4" s="429" t="str">
        <f>+D4</f>
        <v>2015. évi módosított előirányzat</v>
      </c>
      <c r="I4" s="459" t="str">
        <f>+E4</f>
        <v>2015. évi teljesítés</v>
      </c>
      <c r="J4" s="765"/>
      <c r="K4" s="670"/>
    </row>
    <row r="5" spans="1:11" s="444" customFormat="1" ht="12" customHeight="1" thickBot="1">
      <c r="A5" s="472" t="s">
        <v>431</v>
      </c>
      <c r="B5" s="473" t="s">
        <v>432</v>
      </c>
      <c r="C5" s="474" t="s">
        <v>433</v>
      </c>
      <c r="D5" s="474" t="s">
        <v>434</v>
      </c>
      <c r="E5" s="474" t="s">
        <v>435</v>
      </c>
      <c r="F5" s="473" t="s">
        <v>512</v>
      </c>
      <c r="G5" s="474" t="s">
        <v>513</v>
      </c>
      <c r="H5" s="474" t="s">
        <v>514</v>
      </c>
      <c r="I5" s="475" t="s">
        <v>515</v>
      </c>
      <c r="J5" s="765"/>
      <c r="K5" s="671"/>
    </row>
    <row r="6" spans="1:11" ht="15" customHeight="1">
      <c r="A6" s="445" t="s">
        <v>7</v>
      </c>
      <c r="B6" s="446" t="s">
        <v>488</v>
      </c>
      <c r="C6" s="432">
        <v>102349</v>
      </c>
      <c r="D6" s="432">
        <v>105378</v>
      </c>
      <c r="E6" s="432">
        <v>105378</v>
      </c>
      <c r="F6" s="446" t="s">
        <v>54</v>
      </c>
      <c r="G6" s="432">
        <v>88150</v>
      </c>
      <c r="H6" s="432">
        <v>84871</v>
      </c>
      <c r="I6" s="438">
        <v>83962</v>
      </c>
      <c r="J6" s="765"/>
      <c r="K6" s="669" t="s">
        <v>748</v>
      </c>
    </row>
    <row r="7" spans="1:11" ht="15" customHeight="1">
      <c r="A7" s="447" t="s">
        <v>8</v>
      </c>
      <c r="B7" s="448" t="s">
        <v>489</v>
      </c>
      <c r="C7" s="433">
        <v>5147</v>
      </c>
      <c r="D7" s="433">
        <v>6446</v>
      </c>
      <c r="E7" s="433">
        <v>139</v>
      </c>
      <c r="F7" s="448" t="s">
        <v>134</v>
      </c>
      <c r="G7" s="433">
        <v>24503</v>
      </c>
      <c r="H7" s="433">
        <v>23352</v>
      </c>
      <c r="I7" s="439">
        <v>23352</v>
      </c>
      <c r="J7" s="765"/>
      <c r="K7" s="669" t="s">
        <v>749</v>
      </c>
    </row>
    <row r="8" spans="1:11" ht="15" customHeight="1">
      <c r="A8" s="447" t="s">
        <v>9</v>
      </c>
      <c r="B8" s="448" t="s">
        <v>490</v>
      </c>
      <c r="C8" s="433"/>
      <c r="D8" s="433"/>
      <c r="E8" s="433"/>
      <c r="F8" s="448" t="s">
        <v>164</v>
      </c>
      <c r="G8" s="433">
        <v>71496</v>
      </c>
      <c r="H8" s="433">
        <v>63017</v>
      </c>
      <c r="I8" s="439">
        <v>57307</v>
      </c>
      <c r="J8" s="765"/>
      <c r="K8" s="669" t="s">
        <v>750</v>
      </c>
    </row>
    <row r="9" spans="1:11" ht="15" customHeight="1">
      <c r="A9" s="447" t="s">
        <v>10</v>
      </c>
      <c r="B9" s="448" t="s">
        <v>125</v>
      </c>
      <c r="C9" s="433">
        <v>63800</v>
      </c>
      <c r="D9" s="433">
        <v>104467</v>
      </c>
      <c r="E9" s="433">
        <v>106061</v>
      </c>
      <c r="F9" s="448" t="s">
        <v>135</v>
      </c>
      <c r="G9" s="433">
        <v>5434</v>
      </c>
      <c r="H9" s="433">
        <v>5969</v>
      </c>
      <c r="I9" s="439">
        <v>3176</v>
      </c>
      <c r="J9" s="765"/>
      <c r="K9" s="669" t="s">
        <v>751</v>
      </c>
    </row>
    <row r="10" spans="1:11" ht="15" customHeight="1">
      <c r="A10" s="447" t="s">
        <v>11</v>
      </c>
      <c r="B10" s="449" t="s">
        <v>491</v>
      </c>
      <c r="C10" s="433"/>
      <c r="D10" s="433"/>
      <c r="E10" s="433"/>
      <c r="F10" s="448" t="s">
        <v>136</v>
      </c>
      <c r="G10" s="433">
        <v>8109</v>
      </c>
      <c r="H10" s="433">
        <v>8215</v>
      </c>
      <c r="I10" s="439">
        <v>1532</v>
      </c>
      <c r="J10" s="765"/>
      <c r="K10" s="669" t="s">
        <v>752</v>
      </c>
    </row>
    <row r="11" spans="1:11" ht="15" customHeight="1">
      <c r="A11" s="447" t="s">
        <v>12</v>
      </c>
      <c r="B11" s="448" t="s">
        <v>684</v>
      </c>
      <c r="C11" s="434"/>
      <c r="D11" s="434"/>
      <c r="E11" s="434"/>
      <c r="F11" s="448" t="s">
        <v>38</v>
      </c>
      <c r="G11" s="433">
        <v>5057</v>
      </c>
      <c r="H11" s="433">
        <v>48859</v>
      </c>
      <c r="I11" s="439"/>
      <c r="J11" s="765"/>
      <c r="K11" s="669" t="s">
        <v>753</v>
      </c>
    </row>
    <row r="12" spans="1:11" ht="15" customHeight="1">
      <c r="A12" s="447" t="s">
        <v>13</v>
      </c>
      <c r="B12" s="448" t="s">
        <v>361</v>
      </c>
      <c r="C12" s="433">
        <v>16242</v>
      </c>
      <c r="D12" s="433">
        <v>18015</v>
      </c>
      <c r="E12" s="433">
        <v>19483</v>
      </c>
      <c r="F12" s="7"/>
      <c r="G12" s="433"/>
      <c r="H12" s="433"/>
      <c r="I12" s="439"/>
      <c r="J12" s="765"/>
      <c r="K12" s="669" t="s">
        <v>754</v>
      </c>
    </row>
    <row r="13" spans="1:10" ht="15" customHeight="1">
      <c r="A13" s="447" t="s">
        <v>14</v>
      </c>
      <c r="B13" s="7"/>
      <c r="C13" s="433"/>
      <c r="D13" s="433"/>
      <c r="E13" s="433"/>
      <c r="F13" s="7"/>
      <c r="G13" s="433"/>
      <c r="H13" s="433"/>
      <c r="I13" s="439"/>
      <c r="J13" s="765"/>
    </row>
    <row r="14" spans="1:10" ht="15" customHeight="1">
      <c r="A14" s="447" t="s">
        <v>15</v>
      </c>
      <c r="B14" s="458"/>
      <c r="C14" s="434"/>
      <c r="D14" s="434"/>
      <c r="E14" s="434"/>
      <c r="F14" s="7"/>
      <c r="G14" s="433"/>
      <c r="H14" s="433"/>
      <c r="I14" s="439"/>
      <c r="J14" s="765"/>
    </row>
    <row r="15" spans="1:10" ht="15" customHeight="1">
      <c r="A15" s="447" t="s">
        <v>16</v>
      </c>
      <c r="B15" s="7"/>
      <c r="C15" s="433"/>
      <c r="D15" s="433"/>
      <c r="E15" s="433"/>
      <c r="F15" s="7"/>
      <c r="G15" s="433"/>
      <c r="H15" s="433"/>
      <c r="I15" s="439"/>
      <c r="J15" s="765"/>
    </row>
    <row r="16" spans="1:10" ht="15" customHeight="1">
      <c r="A16" s="447" t="s">
        <v>17</v>
      </c>
      <c r="B16" s="7"/>
      <c r="C16" s="433"/>
      <c r="D16" s="433"/>
      <c r="E16" s="433"/>
      <c r="F16" s="7"/>
      <c r="G16" s="433"/>
      <c r="H16" s="433"/>
      <c r="I16" s="439"/>
      <c r="J16" s="765"/>
    </row>
    <row r="17" spans="1:10" ht="15" customHeight="1" thickBot="1">
      <c r="A17" s="447" t="s">
        <v>18</v>
      </c>
      <c r="B17" s="11"/>
      <c r="C17" s="435"/>
      <c r="D17" s="435"/>
      <c r="E17" s="435"/>
      <c r="F17" s="7"/>
      <c r="G17" s="435"/>
      <c r="H17" s="435"/>
      <c r="I17" s="440"/>
      <c r="J17" s="765"/>
    </row>
    <row r="18" spans="1:11" ht="17.25" customHeight="1" thickBot="1">
      <c r="A18" s="450" t="s">
        <v>19</v>
      </c>
      <c r="B18" s="431" t="s">
        <v>492</v>
      </c>
      <c r="C18" s="436">
        <v>187538</v>
      </c>
      <c r="D18" s="436">
        <v>234306</v>
      </c>
      <c r="E18" s="436">
        <v>231061</v>
      </c>
      <c r="F18" s="431" t="s">
        <v>499</v>
      </c>
      <c r="G18" s="436">
        <f>SUM(G6:G17)</f>
        <v>202749</v>
      </c>
      <c r="H18" s="436">
        <f>SUM(H6:H17)</f>
        <v>234283</v>
      </c>
      <c r="I18" s="436">
        <f>SUM(I6:I17)</f>
        <v>169329</v>
      </c>
      <c r="J18" s="765"/>
      <c r="K18" s="669" t="s">
        <v>755</v>
      </c>
    </row>
    <row r="19" spans="1:11" ht="15" customHeight="1">
      <c r="A19" s="451" t="s">
        <v>20</v>
      </c>
      <c r="B19" s="452" t="s">
        <v>493</v>
      </c>
      <c r="C19" s="38"/>
      <c r="D19" s="38"/>
      <c r="E19" s="38"/>
      <c r="F19" s="453" t="s">
        <v>142</v>
      </c>
      <c r="G19" s="437"/>
      <c r="H19" s="437"/>
      <c r="I19" s="437"/>
      <c r="J19" s="765"/>
      <c r="K19" s="669" t="s">
        <v>756</v>
      </c>
    </row>
    <row r="20" spans="1:11" ht="15" customHeight="1">
      <c r="A20" s="454" t="s">
        <v>21</v>
      </c>
      <c r="B20" s="453" t="s">
        <v>156</v>
      </c>
      <c r="C20" s="430"/>
      <c r="D20" s="430"/>
      <c r="E20" s="430"/>
      <c r="F20" s="453" t="s">
        <v>500</v>
      </c>
      <c r="G20" s="430"/>
      <c r="H20" s="430"/>
      <c r="I20" s="430"/>
      <c r="J20" s="765"/>
      <c r="K20" s="669" t="s">
        <v>757</v>
      </c>
    </row>
    <row r="21" spans="1:11" ht="15" customHeight="1">
      <c r="A21" s="454" t="s">
        <v>22</v>
      </c>
      <c r="B21" s="453" t="s">
        <v>157</v>
      </c>
      <c r="C21" s="430"/>
      <c r="D21" s="430"/>
      <c r="E21" s="430"/>
      <c r="F21" s="453" t="s">
        <v>116</v>
      </c>
      <c r="G21" s="430"/>
      <c r="H21" s="430"/>
      <c r="I21" s="430"/>
      <c r="J21" s="765"/>
      <c r="K21" s="669" t="s">
        <v>758</v>
      </c>
    </row>
    <row r="22" spans="1:11" ht="15" customHeight="1">
      <c r="A22" s="454" t="s">
        <v>23</v>
      </c>
      <c r="B22" s="453" t="s">
        <v>162</v>
      </c>
      <c r="C22" s="430"/>
      <c r="D22" s="430"/>
      <c r="E22" s="430"/>
      <c r="F22" s="453" t="s">
        <v>117</v>
      </c>
      <c r="G22" s="430"/>
      <c r="H22" s="430"/>
      <c r="I22" s="430"/>
      <c r="J22" s="765"/>
      <c r="K22" s="669" t="s">
        <v>759</v>
      </c>
    </row>
    <row r="23" spans="1:11" ht="15" customHeight="1">
      <c r="A23" s="454" t="s">
        <v>24</v>
      </c>
      <c r="B23" s="453" t="s">
        <v>163</v>
      </c>
      <c r="C23" s="430"/>
      <c r="D23" s="430"/>
      <c r="E23" s="430">
        <v>3348</v>
      </c>
      <c r="F23" s="452" t="s">
        <v>165</v>
      </c>
      <c r="G23" s="430"/>
      <c r="H23" s="430"/>
      <c r="I23" s="430"/>
      <c r="J23" s="765"/>
      <c r="K23" s="669" t="s">
        <v>760</v>
      </c>
    </row>
    <row r="24" spans="1:11" ht="15" customHeight="1">
      <c r="A24" s="454" t="s">
        <v>25</v>
      </c>
      <c r="B24" s="453" t="s">
        <v>494</v>
      </c>
      <c r="C24" s="455"/>
      <c r="D24" s="455"/>
      <c r="E24" s="455"/>
      <c r="F24" s="453" t="s">
        <v>143</v>
      </c>
      <c r="G24" s="430"/>
      <c r="H24" s="430"/>
      <c r="I24" s="430"/>
      <c r="J24" s="765"/>
      <c r="K24" s="669" t="s">
        <v>761</v>
      </c>
    </row>
    <row r="25" spans="1:11" ht="15" customHeight="1">
      <c r="A25" s="451" t="s">
        <v>26</v>
      </c>
      <c r="B25" s="452" t="s">
        <v>495</v>
      </c>
      <c r="C25" s="437"/>
      <c r="D25" s="437"/>
      <c r="E25" s="437"/>
      <c r="F25" s="446" t="s">
        <v>144</v>
      </c>
      <c r="G25" s="437"/>
      <c r="H25" s="437"/>
      <c r="I25" s="437"/>
      <c r="J25" s="765"/>
      <c r="K25" s="669" t="s">
        <v>762</v>
      </c>
    </row>
    <row r="26" spans="1:11" ht="15" customHeight="1" thickBot="1">
      <c r="A26" s="454" t="s">
        <v>27</v>
      </c>
      <c r="B26" s="453" t="s">
        <v>496</v>
      </c>
      <c r="C26" s="430"/>
      <c r="D26" s="430"/>
      <c r="E26" s="430"/>
      <c r="F26" s="7" t="s">
        <v>858</v>
      </c>
      <c r="G26" s="430">
        <v>3555</v>
      </c>
      <c r="H26" s="430">
        <v>3555</v>
      </c>
      <c r="I26" s="430">
        <v>3555</v>
      </c>
      <c r="J26" s="765"/>
      <c r="K26" s="669" t="s">
        <v>763</v>
      </c>
    </row>
    <row r="27" spans="1:11" ht="17.25" customHeight="1" thickBot="1">
      <c r="A27" s="450" t="s">
        <v>28</v>
      </c>
      <c r="B27" s="431" t="s">
        <v>497</v>
      </c>
      <c r="C27" s="436"/>
      <c r="D27" s="436"/>
      <c r="E27" s="436">
        <v>3348</v>
      </c>
      <c r="F27" s="431" t="s">
        <v>501</v>
      </c>
      <c r="G27" s="436">
        <f>SUM(G19:G26)</f>
        <v>3555</v>
      </c>
      <c r="H27" s="436">
        <f>SUM(H19:H26)</f>
        <v>3555</v>
      </c>
      <c r="I27" s="436">
        <f>SUM(I19:I26)</f>
        <v>3555</v>
      </c>
      <c r="J27" s="765"/>
      <c r="K27" s="669" t="s">
        <v>764</v>
      </c>
    </row>
    <row r="28" spans="1:11" ht="17.25" customHeight="1" thickBot="1">
      <c r="A28" s="450" t="s">
        <v>29</v>
      </c>
      <c r="B28" s="456" t="s">
        <v>498</v>
      </c>
      <c r="C28" s="99">
        <v>187538</v>
      </c>
      <c r="D28" s="99">
        <v>234306</v>
      </c>
      <c r="E28" s="457">
        <v>234409</v>
      </c>
      <c r="F28" s="456" t="s">
        <v>502</v>
      </c>
      <c r="G28" s="99">
        <f>+G18+G27</f>
        <v>206304</v>
      </c>
      <c r="H28" s="99">
        <f>+H18+H27</f>
        <v>237838</v>
      </c>
      <c r="I28" s="99">
        <f>+I18+I27</f>
        <v>172884</v>
      </c>
      <c r="J28" s="765"/>
      <c r="K28" s="669" t="s">
        <v>765</v>
      </c>
    </row>
    <row r="29" spans="1:11" ht="17.25" customHeight="1" thickBot="1">
      <c r="A29" s="450" t="s">
        <v>30</v>
      </c>
      <c r="B29" s="456" t="s">
        <v>120</v>
      </c>
      <c r="C29" s="99"/>
      <c r="D29" s="99"/>
      <c r="E29" s="457"/>
      <c r="F29" s="456" t="s">
        <v>121</v>
      </c>
      <c r="G29" s="99" t="str">
        <f>IF(C18-G18&gt;0,C18-G18,"-")</f>
        <v>-</v>
      </c>
      <c r="H29" s="99">
        <f>IF(D18-H18&gt;0,D18-H18,"-")</f>
        <v>23</v>
      </c>
      <c r="I29" s="99">
        <f>IF(E18-I18&gt;0,E18-I18,"-")</f>
        <v>61732</v>
      </c>
      <c r="J29" s="765"/>
      <c r="K29" s="669" t="s">
        <v>766</v>
      </c>
    </row>
    <row r="30" spans="1:11" ht="17.25" customHeight="1" thickBot="1">
      <c r="A30" s="450" t="s">
        <v>31</v>
      </c>
      <c r="B30" s="456" t="s">
        <v>166</v>
      </c>
      <c r="C30" s="99"/>
      <c r="D30" s="99"/>
      <c r="E30" s="457"/>
      <c r="F30" s="456" t="s">
        <v>167</v>
      </c>
      <c r="G30" s="99" t="str">
        <f>IF(C28-G28&gt;0,C28-G28,"-")</f>
        <v>-</v>
      </c>
      <c r="H30" s="99" t="str">
        <f>IF(D28-H28&gt;0,D28-H28,"-")</f>
        <v>-</v>
      </c>
      <c r="I30" s="99">
        <f>IF(E28-I28&gt;0,E28-I28,"-")</f>
        <v>61525</v>
      </c>
      <c r="J30" s="765"/>
      <c r="K30" s="669" t="s">
        <v>767</v>
      </c>
    </row>
  </sheetData>
  <sheetProtection/>
  <mergeCells count="2">
    <mergeCell ref="J1:J30"/>
    <mergeCell ref="A3:A4"/>
  </mergeCells>
  <printOptions horizontalCentered="1"/>
  <pageMargins left="0.33" right="0.48" top="0.9055118110236221" bottom="0.5" header="0.6692913385826772" footer="0.28"/>
  <pageSetup horizontalDpi="600" verticalDpi="600" orientation="landscape" paperSize="9" scale="70" r:id="rId1"/>
  <headerFooter alignWithMargins="0">
    <oddHeader xml:space="preserve">&amp;R&amp;"Times New Roman CE,Félkövér dőlt"&amp;11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1:K33"/>
  <sheetViews>
    <sheetView view="pageBreakPreview" zoomScale="115" zoomScaleSheetLayoutView="115" zoomScalePageLayoutView="0" workbookViewId="0" topLeftCell="C1">
      <selection activeCell="G36" sqref="G36"/>
    </sheetView>
  </sheetViews>
  <sheetFormatPr defaultColWidth="9.00390625" defaultRowHeight="12.75"/>
  <cols>
    <col min="1" max="1" width="6.875" style="10" customWidth="1"/>
    <col min="2" max="2" width="55.125" style="24" customWidth="1"/>
    <col min="3" max="5" width="16.375" style="10" customWidth="1"/>
    <col min="6" max="6" width="55.125" style="10" customWidth="1"/>
    <col min="7" max="9" width="16.375" style="10" customWidth="1"/>
    <col min="10" max="10" width="4.875" style="10" customWidth="1"/>
    <col min="11" max="11" width="0" style="669" hidden="1" customWidth="1"/>
    <col min="12" max="16384" width="9.375" style="10" customWidth="1"/>
  </cols>
  <sheetData>
    <row r="1" spans="2:10" ht="39.75" customHeight="1">
      <c r="B1" s="441" t="s">
        <v>119</v>
      </c>
      <c r="C1" s="442"/>
      <c r="D1" s="442"/>
      <c r="E1" s="442"/>
      <c r="F1" s="442"/>
      <c r="G1" s="442"/>
      <c r="H1" s="442"/>
      <c r="I1" s="442"/>
      <c r="J1" s="768" t="str">
        <f>+CONCATENATE("2.2. melléklet a 7/",LEFT('1.1.sz.mell.'!C3,4)+1,". (IV.28.) önkormányzati rendelethez")</f>
        <v>2.2. melléklet a 7/2016. (IV.28.) önkormányzati rendelethez</v>
      </c>
    </row>
    <row r="2" spans="7:10" ht="14.25" thickBot="1">
      <c r="G2" s="37"/>
      <c r="H2" s="37"/>
      <c r="I2" s="37" t="s">
        <v>52</v>
      </c>
      <c r="J2" s="768"/>
    </row>
    <row r="3" spans="1:10" ht="24" customHeight="1" thickBot="1">
      <c r="A3" s="769" t="s">
        <v>60</v>
      </c>
      <c r="B3" s="469" t="s">
        <v>44</v>
      </c>
      <c r="C3" s="470"/>
      <c r="D3" s="470"/>
      <c r="E3" s="470"/>
      <c r="F3" s="469" t="s">
        <v>45</v>
      </c>
      <c r="G3" s="471"/>
      <c r="H3" s="471"/>
      <c r="I3" s="471"/>
      <c r="J3" s="768"/>
    </row>
    <row r="4" spans="1:11" s="443" customFormat="1" ht="35.25" customHeight="1" thickBot="1">
      <c r="A4" s="770"/>
      <c r="B4" s="25" t="s">
        <v>53</v>
      </c>
      <c r="C4" s="26" t="str">
        <f>+'2.1.sz.mell  '!C4</f>
        <v>2015. évi eredeti előirányzat</v>
      </c>
      <c r="D4" s="429" t="str">
        <f>+'2.1.sz.mell  '!D4</f>
        <v>2015. évi módosított előirányzat</v>
      </c>
      <c r="E4" s="26" t="str">
        <f>+'2.1.sz.mell  '!E4</f>
        <v>2015. évi teljesítés</v>
      </c>
      <c r="F4" s="25" t="s">
        <v>53</v>
      </c>
      <c r="G4" s="26" t="str">
        <f>+'2.1.sz.mell  '!C4</f>
        <v>2015. évi eredeti előirányzat</v>
      </c>
      <c r="H4" s="429" t="str">
        <f>+'2.1.sz.mell  '!D4</f>
        <v>2015. évi módosított előirányzat</v>
      </c>
      <c r="I4" s="459" t="str">
        <f>+'2.1.sz.mell  '!E4</f>
        <v>2015. évi teljesítés</v>
      </c>
      <c r="J4" s="768"/>
      <c r="K4" s="670"/>
    </row>
    <row r="5" spans="1:11" s="443" customFormat="1" ht="13.5" thickBot="1">
      <c r="A5" s="472" t="s">
        <v>431</v>
      </c>
      <c r="B5" s="473" t="s">
        <v>432</v>
      </c>
      <c r="C5" s="474" t="s">
        <v>433</v>
      </c>
      <c r="D5" s="474" t="s">
        <v>434</v>
      </c>
      <c r="E5" s="474" t="s">
        <v>435</v>
      </c>
      <c r="F5" s="473" t="s">
        <v>512</v>
      </c>
      <c r="G5" s="474" t="s">
        <v>513</v>
      </c>
      <c r="H5" s="474" t="s">
        <v>514</v>
      </c>
      <c r="I5" s="475" t="s">
        <v>515</v>
      </c>
      <c r="J5" s="768"/>
      <c r="K5" s="671"/>
    </row>
    <row r="6" spans="1:11" ht="12.75" customHeight="1">
      <c r="A6" s="445" t="s">
        <v>7</v>
      </c>
      <c r="B6" s="446" t="s">
        <v>503</v>
      </c>
      <c r="C6" s="432">
        <v>4753</v>
      </c>
      <c r="D6" s="432">
        <v>4753</v>
      </c>
      <c r="E6" s="432">
        <v>5766</v>
      </c>
      <c r="F6" s="446" t="s">
        <v>158</v>
      </c>
      <c r="G6" s="432">
        <v>8150</v>
      </c>
      <c r="H6" s="432">
        <v>22634</v>
      </c>
      <c r="I6" s="438">
        <v>22540</v>
      </c>
      <c r="J6" s="768"/>
      <c r="K6" s="669" t="s">
        <v>748</v>
      </c>
    </row>
    <row r="7" spans="1:11" ht="12.75">
      <c r="A7" s="447" t="s">
        <v>8</v>
      </c>
      <c r="B7" s="448" t="s">
        <v>504</v>
      </c>
      <c r="C7" s="433"/>
      <c r="D7" s="433"/>
      <c r="E7" s="433"/>
      <c r="F7" s="448" t="s">
        <v>516</v>
      </c>
      <c r="G7" s="433"/>
      <c r="H7" s="433"/>
      <c r="I7" s="439"/>
      <c r="J7" s="768"/>
      <c r="K7" s="669" t="s">
        <v>749</v>
      </c>
    </row>
    <row r="8" spans="1:11" ht="12.75" customHeight="1">
      <c r="A8" s="447" t="s">
        <v>9</v>
      </c>
      <c r="B8" s="448" t="s">
        <v>505</v>
      </c>
      <c r="C8" s="433"/>
      <c r="D8" s="433">
        <v>4899</v>
      </c>
      <c r="E8" s="433">
        <v>4899</v>
      </c>
      <c r="F8" s="448" t="s">
        <v>138</v>
      </c>
      <c r="G8" s="433"/>
      <c r="H8" s="433">
        <v>5785</v>
      </c>
      <c r="I8" s="439">
        <v>5253</v>
      </c>
      <c r="J8" s="768"/>
      <c r="K8" s="669" t="s">
        <v>750</v>
      </c>
    </row>
    <row r="9" spans="1:11" ht="12.75" customHeight="1">
      <c r="A9" s="447" t="s">
        <v>10</v>
      </c>
      <c r="B9" s="448" t="s">
        <v>506</v>
      </c>
      <c r="C9" s="433"/>
      <c r="D9" s="433">
        <v>1149</v>
      </c>
      <c r="E9" s="433">
        <v>1149</v>
      </c>
      <c r="F9" s="448" t="s">
        <v>517</v>
      </c>
      <c r="G9" s="433"/>
      <c r="H9" s="433"/>
      <c r="I9" s="439"/>
      <c r="J9" s="768"/>
      <c r="K9" s="669" t="s">
        <v>751</v>
      </c>
    </row>
    <row r="10" spans="1:11" ht="12.75" customHeight="1">
      <c r="A10" s="447" t="s">
        <v>11</v>
      </c>
      <c r="B10" s="448" t="s">
        <v>507</v>
      </c>
      <c r="C10" s="433"/>
      <c r="D10" s="433"/>
      <c r="E10" s="433"/>
      <c r="F10" s="448" t="s">
        <v>161</v>
      </c>
      <c r="G10" s="433">
        <v>4267</v>
      </c>
      <c r="H10" s="433">
        <v>5280</v>
      </c>
      <c r="I10" s="439">
        <v>1013</v>
      </c>
      <c r="J10" s="768"/>
      <c r="K10" s="669" t="s">
        <v>752</v>
      </c>
    </row>
    <row r="11" spans="1:11" ht="12.75" customHeight="1">
      <c r="A11" s="447" t="s">
        <v>12</v>
      </c>
      <c r="B11" s="448" t="s">
        <v>508</v>
      </c>
      <c r="C11" s="434"/>
      <c r="D11" s="434"/>
      <c r="E11" s="434"/>
      <c r="F11" s="490"/>
      <c r="G11" s="433"/>
      <c r="H11" s="433"/>
      <c r="I11" s="439"/>
      <c r="J11" s="768"/>
      <c r="K11" s="669" t="s">
        <v>753</v>
      </c>
    </row>
    <row r="12" spans="1:10" ht="12.75" customHeight="1">
      <c r="A12" s="447" t="s">
        <v>13</v>
      </c>
      <c r="B12" s="7"/>
      <c r="C12" s="433"/>
      <c r="D12" s="433"/>
      <c r="E12" s="433"/>
      <c r="F12" s="490"/>
      <c r="G12" s="433"/>
      <c r="H12" s="433"/>
      <c r="I12" s="439"/>
      <c r="J12" s="768"/>
    </row>
    <row r="13" spans="1:10" ht="12.75" customHeight="1">
      <c r="A13" s="447" t="s">
        <v>14</v>
      </c>
      <c r="B13" s="7"/>
      <c r="C13" s="433"/>
      <c r="D13" s="433"/>
      <c r="E13" s="433"/>
      <c r="F13" s="491"/>
      <c r="G13" s="433"/>
      <c r="H13" s="433"/>
      <c r="I13" s="439"/>
      <c r="J13" s="768"/>
    </row>
    <row r="14" spans="1:10" ht="12.75" customHeight="1">
      <c r="A14" s="447" t="s">
        <v>15</v>
      </c>
      <c r="B14" s="488"/>
      <c r="C14" s="434"/>
      <c r="D14" s="434"/>
      <c r="E14" s="434"/>
      <c r="F14" s="490"/>
      <c r="G14" s="433"/>
      <c r="H14" s="433"/>
      <c r="I14" s="439"/>
      <c r="J14" s="768"/>
    </row>
    <row r="15" spans="1:10" ht="12.75">
      <c r="A15" s="447" t="s">
        <v>16</v>
      </c>
      <c r="B15" s="7"/>
      <c r="C15" s="434"/>
      <c r="D15" s="434"/>
      <c r="E15" s="434"/>
      <c r="F15" s="490"/>
      <c r="G15" s="433"/>
      <c r="H15" s="433"/>
      <c r="I15" s="439"/>
      <c r="J15" s="768"/>
    </row>
    <row r="16" spans="1:10" ht="12.75" customHeight="1" thickBot="1">
      <c r="A16" s="485" t="s">
        <v>17</v>
      </c>
      <c r="B16" s="489"/>
      <c r="C16" s="487"/>
      <c r="D16" s="106"/>
      <c r="E16" s="113"/>
      <c r="F16" s="486" t="s">
        <v>38</v>
      </c>
      <c r="G16" s="433"/>
      <c r="H16" s="433"/>
      <c r="I16" s="439"/>
      <c r="J16" s="768"/>
    </row>
    <row r="17" spans="1:11" ht="15.75" customHeight="1" thickBot="1">
      <c r="A17" s="450" t="s">
        <v>18</v>
      </c>
      <c r="B17" s="431" t="s">
        <v>509</v>
      </c>
      <c r="C17" s="436">
        <f>+C6+C8+C9+C11+C12+C13+C14+C15+C16</f>
        <v>4753</v>
      </c>
      <c r="D17" s="436">
        <f>+D6+D8+D9+D11+D12+D13+D14+D15+D16</f>
        <v>10801</v>
      </c>
      <c r="E17" s="436">
        <v>11814</v>
      </c>
      <c r="F17" s="431" t="s">
        <v>518</v>
      </c>
      <c r="G17" s="436">
        <f>+G6+G8+G10+G11+G12+G13+G14+G15+G16</f>
        <v>12417</v>
      </c>
      <c r="H17" s="436">
        <f>+H6+H8+H10+H11+H12+H13+H14+H15+H16</f>
        <v>33699</v>
      </c>
      <c r="I17" s="468">
        <f>+I6+I8+I10+I11+I12+I13+I14+I15+I16</f>
        <v>28806</v>
      </c>
      <c r="J17" s="768"/>
      <c r="K17" s="669" t="s">
        <v>754</v>
      </c>
    </row>
    <row r="18" spans="1:11" ht="12.75" customHeight="1">
      <c r="A18" s="445" t="s">
        <v>19</v>
      </c>
      <c r="B18" s="477" t="s">
        <v>179</v>
      </c>
      <c r="C18" s="484">
        <f>+C19+C20+C21+C22+C23</f>
        <v>26430</v>
      </c>
      <c r="D18" s="484">
        <f>+D19+D20+D21+D22+D23</f>
        <v>26430</v>
      </c>
      <c r="E18" s="484">
        <v>26430</v>
      </c>
      <c r="F18" s="453" t="s">
        <v>142</v>
      </c>
      <c r="G18" s="101"/>
      <c r="H18" s="101"/>
      <c r="I18" s="463"/>
      <c r="J18" s="768"/>
      <c r="K18" s="669" t="s">
        <v>755</v>
      </c>
    </row>
    <row r="19" spans="1:11" ht="12.75" customHeight="1">
      <c r="A19" s="447" t="s">
        <v>20</v>
      </c>
      <c r="B19" s="478" t="s">
        <v>168</v>
      </c>
      <c r="C19" s="430">
        <v>26430</v>
      </c>
      <c r="D19" s="430">
        <v>26430</v>
      </c>
      <c r="E19" s="430">
        <v>26430</v>
      </c>
      <c r="F19" s="453" t="s">
        <v>145</v>
      </c>
      <c r="G19" s="430"/>
      <c r="H19" s="430"/>
      <c r="I19" s="464"/>
      <c r="J19" s="768"/>
      <c r="K19" s="669" t="s">
        <v>756</v>
      </c>
    </row>
    <row r="20" spans="1:11" ht="12.75" customHeight="1">
      <c r="A20" s="445" t="s">
        <v>21</v>
      </c>
      <c r="B20" s="478" t="s">
        <v>169</v>
      </c>
      <c r="C20" s="430"/>
      <c r="D20" s="430"/>
      <c r="E20" s="430"/>
      <c r="F20" s="453" t="s">
        <v>116</v>
      </c>
      <c r="G20" s="430"/>
      <c r="H20" s="430"/>
      <c r="I20" s="464"/>
      <c r="J20" s="768"/>
      <c r="K20" s="669" t="s">
        <v>757</v>
      </c>
    </row>
    <row r="21" spans="1:11" ht="12.75" customHeight="1">
      <c r="A21" s="447" t="s">
        <v>22</v>
      </c>
      <c r="B21" s="478" t="s">
        <v>170</v>
      </c>
      <c r="C21" s="430"/>
      <c r="D21" s="430"/>
      <c r="E21" s="430"/>
      <c r="F21" s="453" t="s">
        <v>117</v>
      </c>
      <c r="G21" s="430"/>
      <c r="H21" s="430"/>
      <c r="I21" s="464"/>
      <c r="J21" s="768"/>
      <c r="K21" s="669" t="s">
        <v>758</v>
      </c>
    </row>
    <row r="22" spans="1:11" ht="12.75" customHeight="1">
      <c r="A22" s="445" t="s">
        <v>23</v>
      </c>
      <c r="B22" s="478" t="s">
        <v>171</v>
      </c>
      <c r="C22" s="430"/>
      <c r="D22" s="430"/>
      <c r="E22" s="430"/>
      <c r="F22" s="452" t="s">
        <v>165</v>
      </c>
      <c r="G22" s="430"/>
      <c r="H22" s="430"/>
      <c r="I22" s="464"/>
      <c r="J22" s="768"/>
      <c r="K22" s="669" t="s">
        <v>759</v>
      </c>
    </row>
    <row r="23" spans="1:11" ht="12.75" customHeight="1">
      <c r="A23" s="447" t="s">
        <v>24</v>
      </c>
      <c r="B23" s="479" t="s">
        <v>172</v>
      </c>
      <c r="C23" s="430"/>
      <c r="D23" s="430"/>
      <c r="E23" s="430"/>
      <c r="F23" s="453" t="s">
        <v>146</v>
      </c>
      <c r="G23" s="430"/>
      <c r="H23" s="430"/>
      <c r="I23" s="464"/>
      <c r="J23" s="768"/>
      <c r="K23" s="669" t="s">
        <v>760</v>
      </c>
    </row>
    <row r="24" spans="1:11" ht="12.75" customHeight="1">
      <c r="A24" s="445" t="s">
        <v>25</v>
      </c>
      <c r="B24" s="480" t="s">
        <v>173</v>
      </c>
      <c r="C24" s="455">
        <f>+C25+C26+C27+C28+C29</f>
        <v>0</v>
      </c>
      <c r="D24" s="455">
        <f>+D25+D26+D27+D28+D29</f>
        <v>0</v>
      </c>
      <c r="E24" s="455"/>
      <c r="F24" s="481" t="s">
        <v>144</v>
      </c>
      <c r="G24" s="430"/>
      <c r="H24" s="430"/>
      <c r="I24" s="464"/>
      <c r="J24" s="768"/>
      <c r="K24" s="669" t="s">
        <v>761</v>
      </c>
    </row>
    <row r="25" spans="1:11" ht="12.75" customHeight="1">
      <c r="A25" s="447" t="s">
        <v>26</v>
      </c>
      <c r="B25" s="479" t="s">
        <v>174</v>
      </c>
      <c r="C25" s="430"/>
      <c r="D25" s="430"/>
      <c r="E25" s="430"/>
      <c r="F25" s="481" t="s">
        <v>519</v>
      </c>
      <c r="G25" s="430"/>
      <c r="H25" s="430"/>
      <c r="I25" s="464"/>
      <c r="J25" s="768"/>
      <c r="K25" s="669" t="s">
        <v>762</v>
      </c>
    </row>
    <row r="26" spans="1:11" ht="12.75" customHeight="1">
      <c r="A26" s="445" t="s">
        <v>27</v>
      </c>
      <c r="B26" s="479" t="s">
        <v>175</v>
      </c>
      <c r="C26" s="430"/>
      <c r="D26" s="430"/>
      <c r="E26" s="430"/>
      <c r="F26" s="476"/>
      <c r="G26" s="430"/>
      <c r="H26" s="430"/>
      <c r="I26" s="464"/>
      <c r="J26" s="768"/>
      <c r="K26" s="669" t="s">
        <v>763</v>
      </c>
    </row>
    <row r="27" spans="1:11" ht="12.75" customHeight="1">
      <c r="A27" s="447" t="s">
        <v>28</v>
      </c>
      <c r="B27" s="478" t="s">
        <v>176</v>
      </c>
      <c r="C27" s="430"/>
      <c r="D27" s="430"/>
      <c r="E27" s="430"/>
      <c r="F27" s="465"/>
      <c r="G27" s="430"/>
      <c r="H27" s="430"/>
      <c r="I27" s="464"/>
      <c r="J27" s="768"/>
      <c r="K27" s="669" t="s">
        <v>764</v>
      </c>
    </row>
    <row r="28" spans="1:11" ht="12.75" customHeight="1">
      <c r="A28" s="445" t="s">
        <v>29</v>
      </c>
      <c r="B28" s="482" t="s">
        <v>177</v>
      </c>
      <c r="C28" s="430"/>
      <c r="D28" s="430"/>
      <c r="E28" s="430"/>
      <c r="F28" s="7"/>
      <c r="G28" s="430"/>
      <c r="H28" s="430"/>
      <c r="I28" s="464"/>
      <c r="J28" s="768"/>
      <c r="K28" s="669" t="s">
        <v>765</v>
      </c>
    </row>
    <row r="29" spans="1:11" ht="12.75" customHeight="1" thickBot="1">
      <c r="A29" s="447" t="s">
        <v>30</v>
      </c>
      <c r="B29" s="483" t="s">
        <v>178</v>
      </c>
      <c r="C29" s="430"/>
      <c r="D29" s="430"/>
      <c r="E29" s="430"/>
      <c r="F29" s="465"/>
      <c r="G29" s="430"/>
      <c r="H29" s="430"/>
      <c r="I29" s="464"/>
      <c r="J29" s="768"/>
      <c r="K29" s="669" t="s">
        <v>766</v>
      </c>
    </row>
    <row r="30" spans="1:11" ht="16.5" customHeight="1" thickBot="1">
      <c r="A30" s="450" t="s">
        <v>31</v>
      </c>
      <c r="B30" s="431" t="s">
        <v>510</v>
      </c>
      <c r="C30" s="436">
        <f>+C18+C24</f>
        <v>26430</v>
      </c>
      <c r="D30" s="436">
        <f>+D18+D24</f>
        <v>26430</v>
      </c>
      <c r="E30" s="436">
        <v>26430</v>
      </c>
      <c r="F30" s="431" t="s">
        <v>521</v>
      </c>
      <c r="G30" s="436">
        <f>SUM(G18:G29)</f>
        <v>0</v>
      </c>
      <c r="H30" s="436">
        <f>SUM(H18:H29)</f>
        <v>0</v>
      </c>
      <c r="I30" s="468">
        <f>SUM(I18:I29)</f>
        <v>0</v>
      </c>
      <c r="J30" s="768"/>
      <c r="K30" s="669" t="s">
        <v>767</v>
      </c>
    </row>
    <row r="31" spans="1:11" ht="16.5" customHeight="1" thickBot="1">
      <c r="A31" s="450" t="s">
        <v>32</v>
      </c>
      <c r="B31" s="456" t="s">
        <v>511</v>
      </c>
      <c r="C31" s="99">
        <f>+C17+C30</f>
        <v>31183</v>
      </c>
      <c r="D31" s="99">
        <f>+D17+D30</f>
        <v>37231</v>
      </c>
      <c r="E31" s="457">
        <v>38244</v>
      </c>
      <c r="F31" s="456" t="s">
        <v>520</v>
      </c>
      <c r="G31" s="99">
        <f>+G17+G30</f>
        <v>12417</v>
      </c>
      <c r="H31" s="99">
        <f>+H17+H30</f>
        <v>33699</v>
      </c>
      <c r="I31" s="100">
        <f>+I17+I30</f>
        <v>28806</v>
      </c>
      <c r="J31" s="768"/>
      <c r="K31" s="669" t="s">
        <v>768</v>
      </c>
    </row>
    <row r="32" spans="1:11" ht="16.5" customHeight="1" thickBot="1">
      <c r="A32" s="450" t="s">
        <v>33</v>
      </c>
      <c r="B32" s="456" t="s">
        <v>120</v>
      </c>
      <c r="C32" s="99">
        <f>IF(C17-G17&lt;0,G17-C17,"-")</f>
        <v>7664</v>
      </c>
      <c r="D32" s="99">
        <f>IF(D17-H17&lt;0,H17-D17,"-")</f>
        <v>22898</v>
      </c>
      <c r="E32" s="457">
        <f>IF(E17-I17&lt;0,I17-E17,"-")</f>
        <v>16992</v>
      </c>
      <c r="F32" s="456" t="s">
        <v>121</v>
      </c>
      <c r="G32" s="99" t="str">
        <f>IF(C17-G17&gt;0,C17-G17,"-")</f>
        <v>-</v>
      </c>
      <c r="H32" s="99" t="str">
        <f>IF(D17-H17&gt;0,D17-H17,"-")</f>
        <v>-</v>
      </c>
      <c r="I32" s="100" t="str">
        <f>IF(E17-I17&gt;0,E17-I17,"-")</f>
        <v>-</v>
      </c>
      <c r="J32" s="768"/>
      <c r="K32" s="669" t="s">
        <v>769</v>
      </c>
    </row>
    <row r="33" spans="1:11" ht="16.5" customHeight="1" thickBot="1">
      <c r="A33" s="450" t="s">
        <v>34</v>
      </c>
      <c r="B33" s="456" t="s">
        <v>166</v>
      </c>
      <c r="C33" s="99" t="str">
        <f>IF(C26-G26&lt;0,G26-C26,"-")</f>
        <v>-</v>
      </c>
      <c r="D33" s="99" t="str">
        <f>IF(D26-H26&lt;0,H26-D26,"-")</f>
        <v>-</v>
      </c>
      <c r="E33" s="457" t="str">
        <f>IF(E26-I26&lt;0,I26-E26,"-")</f>
        <v>-</v>
      </c>
      <c r="F33" s="456" t="s">
        <v>167</v>
      </c>
      <c r="G33" s="99" t="str">
        <f>IF(C26-G26&gt;0,C26-G26,"-")</f>
        <v>-</v>
      </c>
      <c r="H33" s="99" t="str">
        <f>IF(D26-H26&gt;0,D26-H26,"-")</f>
        <v>-</v>
      </c>
      <c r="I33" s="100" t="str">
        <f>IF(E26-I26&gt;0,E26-I26,"-")</f>
        <v>-</v>
      </c>
      <c r="J33" s="768"/>
      <c r="K33" s="669" t="s">
        <v>770</v>
      </c>
    </row>
  </sheetData>
  <sheetProtection/>
  <mergeCells count="2">
    <mergeCell ref="J1:J33"/>
    <mergeCell ref="A3:A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A1:H44"/>
  <sheetViews>
    <sheetView view="pageBreakPreview" zoomScaleSheetLayoutView="100" zoomScalePageLayoutView="0" workbookViewId="0" topLeftCell="A1">
      <selection activeCell="E16" sqref="E16"/>
    </sheetView>
  </sheetViews>
  <sheetFormatPr defaultColWidth="9.00390625" defaultRowHeight="12.75"/>
  <cols>
    <col min="1" max="1" width="35.375" style="5" customWidth="1"/>
    <col min="2" max="7" width="15.625" style="4" customWidth="1"/>
    <col min="8" max="8" width="5.125" style="4" customWidth="1"/>
    <col min="9" max="16384" width="9.375" style="4" customWidth="1"/>
  </cols>
  <sheetData>
    <row r="1" spans="1:8" ht="18" customHeight="1">
      <c r="A1" s="772" t="s">
        <v>1</v>
      </c>
      <c r="B1" s="772"/>
      <c r="C1" s="772"/>
      <c r="D1" s="772"/>
      <c r="E1" s="772"/>
      <c r="F1" s="772"/>
      <c r="G1" s="772"/>
      <c r="H1" s="771" t="s">
        <v>890</v>
      </c>
    </row>
    <row r="2" spans="1:8" ht="22.5" customHeight="1" thickBot="1">
      <c r="A2" s="727"/>
      <c r="B2" s="728"/>
      <c r="C2" s="728"/>
      <c r="D2" s="728"/>
      <c r="E2" s="728"/>
      <c r="F2" s="773" t="s">
        <v>52</v>
      </c>
      <c r="G2" s="773"/>
      <c r="H2" s="771"/>
    </row>
    <row r="3" spans="1:8" s="6" customFormat="1" ht="50.25" customHeight="1" thickBot="1">
      <c r="A3" s="729" t="s">
        <v>56</v>
      </c>
      <c r="B3" s="730" t="s">
        <v>57</v>
      </c>
      <c r="C3" s="730" t="s">
        <v>58</v>
      </c>
      <c r="D3" s="730" t="str">
        <f>+CONCATENATE("Felhasználás ",LEFT(ÖSSZEFÜGGÉSEK!A4,4)-1,". XII.31-ig")</f>
        <v>Felhasználás 2013. XII.31-ig</v>
      </c>
      <c r="E3" s="730" t="str">
        <f>+CONCATENATE(LEFT(ÖSSZEFÜGGÉSEK!A4,4),". évi módosított előirányzat")</f>
        <v>2014. évi módosított előirányzat</v>
      </c>
      <c r="F3" s="731" t="str">
        <f>+CONCATENATE(LEFT(ÖSSZEFÜGGÉSEK!A4,4),". évi teljesítés")</f>
        <v>2014. évi teljesítés</v>
      </c>
      <c r="G3" s="732" t="str">
        <f>+CONCATENATE("Összes teljesítés ",LEFT(ÖSSZEFÜGGÉSEK!A4,4),". dec. 31-ig")</f>
        <v>Összes teljesítés 2014. dec. 31-ig</v>
      </c>
      <c r="H3" s="771"/>
    </row>
    <row r="4" spans="1:8" s="10" customFormat="1" ht="12" customHeight="1" thickBot="1">
      <c r="A4" s="733" t="s">
        <v>431</v>
      </c>
      <c r="B4" s="734" t="s">
        <v>432</v>
      </c>
      <c r="C4" s="734" t="s">
        <v>433</v>
      </c>
      <c r="D4" s="734" t="s">
        <v>434</v>
      </c>
      <c r="E4" s="734" t="s">
        <v>435</v>
      </c>
      <c r="F4" s="735" t="s">
        <v>512</v>
      </c>
      <c r="G4" s="736" t="s">
        <v>559</v>
      </c>
      <c r="H4" s="771"/>
    </row>
    <row r="5" spans="1:8" s="10" customFormat="1" ht="12" customHeight="1">
      <c r="A5" s="737" t="s">
        <v>155</v>
      </c>
      <c r="B5" s="738"/>
      <c r="C5" s="739"/>
      <c r="D5" s="738"/>
      <c r="E5" s="740"/>
      <c r="F5" s="740"/>
      <c r="G5" s="741"/>
      <c r="H5" s="771"/>
    </row>
    <row r="6" spans="1:8" s="10" customFormat="1" ht="12" customHeight="1">
      <c r="A6" s="742" t="s">
        <v>832</v>
      </c>
      <c r="B6" s="738"/>
      <c r="C6" s="739"/>
      <c r="D6" s="738"/>
      <c r="E6" s="740"/>
      <c r="F6" s="740"/>
      <c r="G6" s="741"/>
      <c r="H6" s="771"/>
    </row>
    <row r="7" spans="1:8" s="10" customFormat="1" ht="12" customHeight="1">
      <c r="A7" s="742" t="s">
        <v>869</v>
      </c>
      <c r="B7" s="738">
        <v>11181</v>
      </c>
      <c r="C7" s="739"/>
      <c r="D7" s="738"/>
      <c r="E7" s="740">
        <v>11230</v>
      </c>
      <c r="F7" s="740">
        <v>11181</v>
      </c>
      <c r="G7" s="756">
        <v>11181</v>
      </c>
      <c r="H7" s="771"/>
    </row>
    <row r="8" spans="1:8" ht="15.75" customHeight="1">
      <c r="A8" s="742" t="s">
        <v>870</v>
      </c>
      <c r="B8" s="738">
        <v>240</v>
      </c>
      <c r="C8" s="739"/>
      <c r="D8" s="738"/>
      <c r="E8" s="740">
        <v>240</v>
      </c>
      <c r="F8" s="740">
        <v>240</v>
      </c>
      <c r="G8" s="743">
        <v>240</v>
      </c>
      <c r="H8" s="771"/>
    </row>
    <row r="9" spans="1:8" ht="15.75" customHeight="1">
      <c r="A9" s="742" t="s">
        <v>871</v>
      </c>
      <c r="B9" s="755">
        <v>4991</v>
      </c>
      <c r="C9" s="739"/>
      <c r="D9" s="738"/>
      <c r="E9" s="740">
        <v>4991</v>
      </c>
      <c r="F9" s="740">
        <v>4991</v>
      </c>
      <c r="G9" s="743">
        <v>4991</v>
      </c>
      <c r="H9" s="771"/>
    </row>
    <row r="10" spans="1:8" ht="15.75" customHeight="1">
      <c r="A10" s="744" t="s">
        <v>872</v>
      </c>
      <c r="B10" s="738">
        <v>650</v>
      </c>
      <c r="C10" s="739"/>
      <c r="D10" s="738"/>
      <c r="E10" s="740">
        <v>650</v>
      </c>
      <c r="F10" s="740">
        <v>650</v>
      </c>
      <c r="G10" s="743">
        <v>650</v>
      </c>
      <c r="H10" s="771"/>
    </row>
    <row r="11" spans="1:8" ht="15.75" customHeight="1">
      <c r="A11" s="742" t="s">
        <v>866</v>
      </c>
      <c r="B11" s="738">
        <v>4555</v>
      </c>
      <c r="C11" s="739"/>
      <c r="D11" s="738"/>
      <c r="E11" s="740">
        <v>4600</v>
      </c>
      <c r="F11" s="740">
        <v>4555</v>
      </c>
      <c r="G11" s="743">
        <v>4555</v>
      </c>
      <c r="H11" s="771"/>
    </row>
    <row r="12" spans="1:8" ht="15.75" customHeight="1">
      <c r="A12" s="742"/>
      <c r="B12" s="738"/>
      <c r="C12" s="739"/>
      <c r="D12" s="738"/>
      <c r="E12" s="740"/>
      <c r="F12" s="740"/>
      <c r="G12" s="743"/>
      <c r="H12" s="771"/>
    </row>
    <row r="13" spans="1:8" ht="15.75" customHeight="1">
      <c r="A13" s="737" t="s">
        <v>862</v>
      </c>
      <c r="B13" s="738"/>
      <c r="C13" s="739"/>
      <c r="D13" s="738"/>
      <c r="E13" s="740"/>
      <c r="F13" s="740"/>
      <c r="G13" s="743"/>
      <c r="H13" s="771"/>
    </row>
    <row r="14" spans="1:8" ht="15.75" customHeight="1">
      <c r="A14" s="742" t="s">
        <v>873</v>
      </c>
      <c r="B14" s="738">
        <v>156</v>
      </c>
      <c r="C14" s="739"/>
      <c r="D14" s="738"/>
      <c r="E14" s="740">
        <v>156</v>
      </c>
      <c r="F14" s="740">
        <v>156</v>
      </c>
      <c r="G14" s="743">
        <v>156</v>
      </c>
      <c r="H14" s="771"/>
    </row>
    <row r="15" spans="1:8" ht="15.75" customHeight="1">
      <c r="A15" s="744" t="s">
        <v>874</v>
      </c>
      <c r="B15" s="738">
        <v>142</v>
      </c>
      <c r="C15" s="739"/>
      <c r="D15" s="738"/>
      <c r="E15" s="740">
        <v>142</v>
      </c>
      <c r="F15" s="740">
        <v>142</v>
      </c>
      <c r="G15" s="743">
        <v>142</v>
      </c>
      <c r="H15" s="771"/>
    </row>
    <row r="16" spans="1:8" ht="15.75" customHeight="1">
      <c r="A16" s="742" t="s">
        <v>866</v>
      </c>
      <c r="B16" s="738">
        <v>59</v>
      </c>
      <c r="C16" s="739"/>
      <c r="D16" s="738"/>
      <c r="E16" s="740">
        <v>59</v>
      </c>
      <c r="F16" s="740">
        <v>59</v>
      </c>
      <c r="G16" s="743">
        <v>59</v>
      </c>
      <c r="H16" s="771"/>
    </row>
    <row r="17" spans="1:8" ht="15.75" customHeight="1">
      <c r="A17" s="742"/>
      <c r="B17" s="738"/>
      <c r="C17" s="739"/>
      <c r="D17" s="738"/>
      <c r="E17" s="740"/>
      <c r="F17" s="740"/>
      <c r="G17" s="743"/>
      <c r="H17" s="771"/>
    </row>
    <row r="18" spans="1:8" ht="15.75" customHeight="1">
      <c r="A18" s="737" t="s">
        <v>867</v>
      </c>
      <c r="B18" s="738"/>
      <c r="C18" s="739"/>
      <c r="D18" s="738"/>
      <c r="E18" s="740"/>
      <c r="F18" s="740"/>
      <c r="G18" s="743"/>
      <c r="H18" s="771"/>
    </row>
    <row r="19" spans="1:8" ht="15.75" customHeight="1">
      <c r="A19" s="742" t="s">
        <v>875</v>
      </c>
      <c r="B19" s="738">
        <v>169</v>
      </c>
      <c r="C19" s="739"/>
      <c r="D19" s="738"/>
      <c r="E19" s="740">
        <v>169</v>
      </c>
      <c r="F19" s="740">
        <v>169</v>
      </c>
      <c r="G19" s="743">
        <v>169</v>
      </c>
      <c r="H19" s="771"/>
    </row>
    <row r="20" spans="1:8" ht="15.75" customHeight="1">
      <c r="A20" s="745" t="s">
        <v>876</v>
      </c>
      <c r="B20" s="746">
        <v>55</v>
      </c>
      <c r="C20" s="747"/>
      <c r="D20" s="746"/>
      <c r="E20" s="748">
        <v>55</v>
      </c>
      <c r="F20" s="748">
        <v>55</v>
      </c>
      <c r="G20" s="743">
        <f aca="true" t="shared" si="0" ref="G20:G34">+D20+F20</f>
        <v>55</v>
      </c>
      <c r="H20" s="771"/>
    </row>
    <row r="21" spans="1:8" ht="15.75" customHeight="1">
      <c r="A21" s="745" t="s">
        <v>866</v>
      </c>
      <c r="B21" s="746">
        <v>60</v>
      </c>
      <c r="C21" s="747"/>
      <c r="D21" s="746"/>
      <c r="E21" s="748">
        <v>60</v>
      </c>
      <c r="F21" s="748">
        <v>60</v>
      </c>
      <c r="G21" s="743">
        <f t="shared" si="0"/>
        <v>60</v>
      </c>
      <c r="H21" s="771"/>
    </row>
    <row r="22" spans="1:8" ht="15.75" customHeight="1">
      <c r="A22" s="745"/>
      <c r="B22" s="746"/>
      <c r="C22" s="747"/>
      <c r="D22" s="746"/>
      <c r="E22" s="748"/>
      <c r="F22" s="748"/>
      <c r="G22" s="743">
        <f t="shared" si="0"/>
        <v>0</v>
      </c>
      <c r="H22" s="771"/>
    </row>
    <row r="23" spans="1:8" ht="15.75" customHeight="1">
      <c r="A23" s="737" t="s">
        <v>833</v>
      </c>
      <c r="B23" s="738"/>
      <c r="C23" s="739"/>
      <c r="D23" s="738"/>
      <c r="E23" s="740"/>
      <c r="F23" s="740"/>
      <c r="G23" s="743">
        <f t="shared" si="0"/>
        <v>0</v>
      </c>
      <c r="H23" s="771"/>
    </row>
    <row r="24" spans="1:8" ht="15.75" customHeight="1">
      <c r="A24" s="737" t="s">
        <v>862</v>
      </c>
      <c r="B24" s="738"/>
      <c r="C24" s="739"/>
      <c r="D24" s="738"/>
      <c r="E24" s="740"/>
      <c r="F24" s="740"/>
      <c r="G24" s="743">
        <f t="shared" si="0"/>
        <v>0</v>
      </c>
      <c r="H24" s="771"/>
    </row>
    <row r="25" spans="1:8" ht="15.75" customHeight="1">
      <c r="A25" s="742" t="s">
        <v>863</v>
      </c>
      <c r="B25" s="738">
        <v>156</v>
      </c>
      <c r="C25" s="739"/>
      <c r="D25" s="738"/>
      <c r="E25" s="740">
        <v>156</v>
      </c>
      <c r="F25" s="740">
        <v>156</v>
      </c>
      <c r="G25" s="743">
        <f t="shared" si="0"/>
        <v>156</v>
      </c>
      <c r="H25" s="771"/>
    </row>
    <row r="26" spans="1:8" ht="15.75" customHeight="1">
      <c r="A26" s="742" t="s">
        <v>864</v>
      </c>
      <c r="B26" s="738">
        <v>39</v>
      </c>
      <c r="C26" s="739"/>
      <c r="D26" s="738"/>
      <c r="E26" s="740">
        <v>39</v>
      </c>
      <c r="F26" s="740">
        <v>39</v>
      </c>
      <c r="G26" s="743">
        <f t="shared" si="0"/>
        <v>39</v>
      </c>
      <c r="H26" s="771"/>
    </row>
    <row r="27" spans="1:8" ht="15.75" customHeight="1">
      <c r="A27" s="742" t="s">
        <v>865</v>
      </c>
      <c r="B27" s="738">
        <v>38</v>
      </c>
      <c r="C27" s="739"/>
      <c r="D27" s="738"/>
      <c r="E27" s="740">
        <v>38</v>
      </c>
      <c r="F27" s="740">
        <v>38</v>
      </c>
      <c r="G27" s="743">
        <f t="shared" si="0"/>
        <v>38</v>
      </c>
      <c r="H27" s="771"/>
    </row>
    <row r="28" spans="1:8" ht="15.75" customHeight="1">
      <c r="A28" s="749" t="s">
        <v>866</v>
      </c>
      <c r="B28" s="746">
        <v>31</v>
      </c>
      <c r="C28" s="747"/>
      <c r="D28" s="746"/>
      <c r="E28" s="748">
        <v>31</v>
      </c>
      <c r="F28" s="748">
        <v>31</v>
      </c>
      <c r="G28" s="743">
        <f t="shared" si="0"/>
        <v>31</v>
      </c>
      <c r="H28" s="771"/>
    </row>
    <row r="29" spans="1:8" ht="15.75" customHeight="1">
      <c r="A29" s="745" t="s">
        <v>867</v>
      </c>
      <c r="B29" s="746"/>
      <c r="C29" s="747"/>
      <c r="D29" s="746"/>
      <c r="E29" s="748"/>
      <c r="F29" s="748"/>
      <c r="G29" s="743">
        <f t="shared" si="0"/>
        <v>0</v>
      </c>
      <c r="H29" s="771"/>
    </row>
    <row r="30" spans="1:8" ht="15.75" customHeight="1">
      <c r="A30" s="745" t="s">
        <v>868</v>
      </c>
      <c r="B30" s="746">
        <v>14</v>
      </c>
      <c r="C30" s="747"/>
      <c r="D30" s="746"/>
      <c r="E30" s="748">
        <v>14</v>
      </c>
      <c r="F30" s="748">
        <v>14</v>
      </c>
      <c r="G30" s="743">
        <f t="shared" si="0"/>
        <v>14</v>
      </c>
      <c r="H30" s="771"/>
    </row>
    <row r="31" spans="1:8" ht="15.75" customHeight="1">
      <c r="A31" s="745" t="s">
        <v>866</v>
      </c>
      <c r="B31" s="746">
        <v>4</v>
      </c>
      <c r="C31" s="747"/>
      <c r="D31" s="746"/>
      <c r="E31" s="748">
        <v>4</v>
      </c>
      <c r="F31" s="748">
        <v>4</v>
      </c>
      <c r="G31" s="743">
        <f t="shared" si="0"/>
        <v>4</v>
      </c>
      <c r="H31" s="771"/>
    </row>
    <row r="32" spans="1:8" ht="15.75" customHeight="1">
      <c r="A32" s="745"/>
      <c r="B32" s="746"/>
      <c r="C32" s="747"/>
      <c r="D32" s="746"/>
      <c r="E32" s="748"/>
      <c r="F32" s="748"/>
      <c r="G32" s="743">
        <f t="shared" si="0"/>
        <v>0</v>
      </c>
      <c r="H32" s="771"/>
    </row>
    <row r="33" spans="1:8" ht="15.75" customHeight="1">
      <c r="A33" s="745"/>
      <c r="B33" s="746"/>
      <c r="C33" s="747"/>
      <c r="D33" s="746"/>
      <c r="E33" s="748"/>
      <c r="F33" s="748"/>
      <c r="G33" s="743">
        <f t="shared" si="0"/>
        <v>0</v>
      </c>
      <c r="H33" s="771"/>
    </row>
    <row r="34" spans="1:8" ht="15.75" customHeight="1" thickBot="1">
      <c r="A34" s="745"/>
      <c r="B34" s="746"/>
      <c r="C34" s="747"/>
      <c r="D34" s="746"/>
      <c r="E34" s="748"/>
      <c r="F34" s="748"/>
      <c r="G34" s="743">
        <f t="shared" si="0"/>
        <v>0</v>
      </c>
      <c r="H34" s="771"/>
    </row>
    <row r="35" spans="1:8" s="14" customFormat="1" ht="18" customHeight="1" thickBot="1">
      <c r="A35" s="750" t="s">
        <v>55</v>
      </c>
      <c r="B35" s="751">
        <f>SUM(B5:B34)</f>
        <v>22540</v>
      </c>
      <c r="C35" s="752"/>
      <c r="D35" s="751">
        <f>SUM(D5:D34)</f>
        <v>0</v>
      </c>
      <c r="E35" s="753">
        <v>22634</v>
      </c>
      <c r="F35" s="753">
        <f>SUM(F5:F34)</f>
        <v>22540</v>
      </c>
      <c r="G35" s="754">
        <f>SUM(G5:G34)</f>
        <v>22540</v>
      </c>
      <c r="H35" s="771"/>
    </row>
    <row r="36" spans="6:8" ht="12.75">
      <c r="F36" s="14"/>
      <c r="G36" s="14"/>
      <c r="H36" s="648"/>
    </row>
    <row r="37" ht="12.75">
      <c r="H37" s="648"/>
    </row>
    <row r="38" ht="12.75">
      <c r="H38" s="648"/>
    </row>
    <row r="39" ht="12.75">
      <c r="H39" s="648"/>
    </row>
    <row r="40" ht="12.75">
      <c r="H40" s="648"/>
    </row>
    <row r="41" ht="12.75">
      <c r="H41" s="648"/>
    </row>
    <row r="42" ht="12.75">
      <c r="H42" s="648"/>
    </row>
    <row r="43" ht="12.75">
      <c r="H43" s="648"/>
    </row>
    <row r="44" ht="12.75">
      <c r="H44" s="648"/>
    </row>
  </sheetData>
  <sheetProtection/>
  <mergeCells count="3">
    <mergeCell ref="H1:H35"/>
    <mergeCell ref="A1:G1"/>
    <mergeCell ref="F2:G2"/>
  </mergeCells>
  <printOptions horizontalCentered="1"/>
  <pageMargins left="0.38" right="0.25" top="0.22" bottom="0.16" header="0.22" footer="0.16"/>
  <pageSetup horizontalDpi="600" verticalDpi="600" orientation="landscape" paperSize="9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H24"/>
  <sheetViews>
    <sheetView view="pageLayout" zoomScaleSheetLayoutView="130" workbookViewId="0" topLeftCell="A1">
      <selection activeCell="B18" sqref="B18:C18"/>
    </sheetView>
  </sheetViews>
  <sheetFormatPr defaultColWidth="9.00390625" defaultRowHeight="12.75"/>
  <cols>
    <col min="1" max="1" width="48.125" style="5" customWidth="1"/>
    <col min="2" max="7" width="15.875" style="4" customWidth="1"/>
    <col min="8" max="8" width="4.125" style="4" customWidth="1"/>
    <col min="9" max="9" width="13.875" style="4" customWidth="1"/>
    <col min="10" max="16384" width="9.375" style="4" customWidth="1"/>
  </cols>
  <sheetData>
    <row r="1" spans="1:8" ht="24.75" customHeight="1">
      <c r="A1" s="775" t="s">
        <v>2</v>
      </c>
      <c r="B1" s="775"/>
      <c r="C1" s="775"/>
      <c r="D1" s="775"/>
      <c r="E1" s="775"/>
      <c r="F1" s="775"/>
      <c r="G1" s="775"/>
      <c r="H1" s="774" t="s">
        <v>891</v>
      </c>
    </row>
    <row r="2" spans="1:8" ht="23.25" customHeight="1" thickBot="1">
      <c r="A2" s="24"/>
      <c r="B2" s="10"/>
      <c r="C2" s="10"/>
      <c r="D2" s="10"/>
      <c r="E2" s="10"/>
      <c r="F2" s="776" t="s">
        <v>52</v>
      </c>
      <c r="G2" s="776"/>
      <c r="H2" s="774"/>
    </row>
    <row r="3" spans="1:8" s="6" customFormat="1" ht="48.75" customHeight="1" thickBot="1">
      <c r="A3" s="25" t="s">
        <v>59</v>
      </c>
      <c r="B3" s="26" t="s">
        <v>57</v>
      </c>
      <c r="C3" s="26" t="s">
        <v>58</v>
      </c>
      <c r="D3" s="26" t="str">
        <f>+'3.sz.mell.'!D3</f>
        <v>Felhasználás 2013. XII.31-ig</v>
      </c>
      <c r="E3" s="26" t="str">
        <f>+'3.sz.mell.'!E3</f>
        <v>2014. évi módosított előirányzat</v>
      </c>
      <c r="F3" s="103" t="str">
        <f>+'3.sz.mell.'!F3</f>
        <v>2014. évi teljesítés</v>
      </c>
      <c r="G3" s="102" t="str">
        <f>+'3.sz.mell.'!G3</f>
        <v>Összes teljesítés 2014. dec. 31-ig</v>
      </c>
      <c r="H3" s="774"/>
    </row>
    <row r="4" spans="1:8" s="10" customFormat="1" ht="15" customHeight="1" thickBot="1">
      <c r="A4" s="460" t="s">
        <v>431</v>
      </c>
      <c r="B4" s="461" t="s">
        <v>432</v>
      </c>
      <c r="C4" s="461" t="s">
        <v>433</v>
      </c>
      <c r="D4" s="461" t="s">
        <v>434</v>
      </c>
      <c r="E4" s="461" t="s">
        <v>435</v>
      </c>
      <c r="F4" s="47" t="s">
        <v>512</v>
      </c>
      <c r="G4" s="462" t="s">
        <v>559</v>
      </c>
      <c r="H4" s="774"/>
    </row>
    <row r="5" spans="1:8" ht="15.75" customHeight="1">
      <c r="A5" s="15" t="s">
        <v>859</v>
      </c>
      <c r="B5" s="2">
        <v>64</v>
      </c>
      <c r="C5" s="327"/>
      <c r="D5" s="2"/>
      <c r="E5" s="2">
        <v>64</v>
      </c>
      <c r="F5" s="48">
        <v>64</v>
      </c>
      <c r="G5" s="49">
        <f aca="true" t="shared" si="0" ref="G5:G23">+D5+F5</f>
        <v>64</v>
      </c>
      <c r="H5" s="774"/>
    </row>
    <row r="6" spans="1:8" ht="15.75" customHeight="1">
      <c r="A6" s="15"/>
      <c r="B6" s="2"/>
      <c r="C6" s="327"/>
      <c r="D6" s="2"/>
      <c r="E6" s="2"/>
      <c r="F6" s="48"/>
      <c r="G6" s="49">
        <f t="shared" si="0"/>
        <v>0</v>
      </c>
      <c r="H6" s="774"/>
    </row>
    <row r="7" spans="1:8" ht="15.75" customHeight="1">
      <c r="A7" s="15" t="s">
        <v>860</v>
      </c>
      <c r="B7" s="2">
        <v>1417</v>
      </c>
      <c r="C7" s="327"/>
      <c r="D7" s="2"/>
      <c r="E7" s="2">
        <v>1115</v>
      </c>
      <c r="F7" s="48">
        <v>1114</v>
      </c>
      <c r="G7" s="49">
        <f t="shared" si="0"/>
        <v>1114</v>
      </c>
      <c r="H7" s="774"/>
    </row>
    <row r="8" spans="1:8" ht="15.75" customHeight="1">
      <c r="A8" s="15" t="s">
        <v>831</v>
      </c>
      <c r="B8" s="2"/>
      <c r="C8" s="327"/>
      <c r="D8" s="2"/>
      <c r="E8" s="2">
        <v>305</v>
      </c>
      <c r="F8" s="48">
        <v>303</v>
      </c>
      <c r="G8" s="49">
        <f t="shared" si="0"/>
        <v>303</v>
      </c>
      <c r="H8" s="774"/>
    </row>
    <row r="9" spans="1:8" ht="15.75" customHeight="1">
      <c r="A9" s="15"/>
      <c r="B9" s="2"/>
      <c r="C9" s="327"/>
      <c r="D9" s="2"/>
      <c r="E9" s="2"/>
      <c r="F9" s="48"/>
      <c r="G9" s="49">
        <f t="shared" si="0"/>
        <v>0</v>
      </c>
      <c r="H9" s="774"/>
    </row>
    <row r="10" spans="1:8" ht="15.75" customHeight="1">
      <c r="A10" s="15" t="s">
        <v>861</v>
      </c>
      <c r="B10" s="2">
        <v>3772</v>
      </c>
      <c r="C10" s="327"/>
      <c r="D10" s="2"/>
      <c r="E10" s="2">
        <v>3501</v>
      </c>
      <c r="F10" s="48">
        <v>2972</v>
      </c>
      <c r="G10" s="49">
        <f t="shared" si="0"/>
        <v>2972</v>
      </c>
      <c r="H10" s="774"/>
    </row>
    <row r="11" spans="1:8" ht="15.75" customHeight="1">
      <c r="A11" s="15" t="s">
        <v>831</v>
      </c>
      <c r="B11" s="2"/>
      <c r="C11" s="327"/>
      <c r="D11" s="2"/>
      <c r="E11" s="2">
        <v>800</v>
      </c>
      <c r="F11" s="48">
        <v>800</v>
      </c>
      <c r="G11" s="49">
        <f t="shared" si="0"/>
        <v>800</v>
      </c>
      <c r="H11" s="774"/>
    </row>
    <row r="12" spans="1:8" ht="15.75" customHeight="1">
      <c r="A12" s="15"/>
      <c r="B12" s="2"/>
      <c r="C12" s="327"/>
      <c r="D12" s="2"/>
      <c r="E12" s="2"/>
      <c r="F12" s="48"/>
      <c r="G12" s="49">
        <f t="shared" si="0"/>
        <v>0</v>
      </c>
      <c r="H12" s="774"/>
    </row>
    <row r="13" spans="1:8" ht="15.75" customHeight="1">
      <c r="A13" s="15"/>
      <c r="B13" s="2"/>
      <c r="C13" s="327"/>
      <c r="D13" s="2"/>
      <c r="E13" s="2"/>
      <c r="F13" s="48"/>
      <c r="G13" s="49">
        <f t="shared" si="0"/>
        <v>0</v>
      </c>
      <c r="H13" s="774"/>
    </row>
    <row r="14" spans="1:8" ht="15.75" customHeight="1">
      <c r="A14" s="15"/>
      <c r="B14" s="2"/>
      <c r="C14" s="327"/>
      <c r="D14" s="2"/>
      <c r="E14" s="2"/>
      <c r="F14" s="48"/>
      <c r="G14" s="49">
        <f t="shared" si="0"/>
        <v>0</v>
      </c>
      <c r="H14" s="774"/>
    </row>
    <row r="15" spans="1:8" ht="15.75" customHeight="1">
      <c r="A15" s="15"/>
      <c r="B15" s="2"/>
      <c r="C15" s="327"/>
      <c r="D15" s="2"/>
      <c r="E15" s="2"/>
      <c r="F15" s="48"/>
      <c r="G15" s="49">
        <f t="shared" si="0"/>
        <v>0</v>
      </c>
      <c r="H15" s="774"/>
    </row>
    <row r="16" spans="1:8" ht="15.75" customHeight="1">
      <c r="A16" s="15"/>
      <c r="B16" s="2"/>
      <c r="C16" s="327"/>
      <c r="D16" s="2"/>
      <c r="E16" s="2"/>
      <c r="F16" s="48"/>
      <c r="G16" s="49">
        <f t="shared" si="0"/>
        <v>0</v>
      </c>
      <c r="H16" s="774"/>
    </row>
    <row r="17" spans="1:8" ht="15.75" customHeight="1">
      <c r="A17" s="15"/>
      <c r="B17" s="2"/>
      <c r="C17" s="327"/>
      <c r="D17" s="2"/>
      <c r="E17" s="2"/>
      <c r="F17" s="48"/>
      <c r="G17" s="49">
        <f t="shared" si="0"/>
        <v>0</v>
      </c>
      <c r="H17" s="774"/>
    </row>
    <row r="18" spans="1:8" ht="15.75" customHeight="1">
      <c r="A18" s="15"/>
      <c r="B18" s="2"/>
      <c r="C18" s="327"/>
      <c r="D18" s="2"/>
      <c r="E18" s="2"/>
      <c r="F18" s="48"/>
      <c r="G18" s="49">
        <f t="shared" si="0"/>
        <v>0</v>
      </c>
      <c r="H18" s="774"/>
    </row>
    <row r="19" spans="1:8" ht="15.75" customHeight="1">
      <c r="A19" s="15"/>
      <c r="B19" s="2"/>
      <c r="C19" s="327"/>
      <c r="D19" s="2"/>
      <c r="E19" s="2"/>
      <c r="F19" s="48"/>
      <c r="G19" s="49">
        <f t="shared" si="0"/>
        <v>0</v>
      </c>
      <c r="H19" s="774"/>
    </row>
    <row r="20" spans="1:8" ht="15.75" customHeight="1">
      <c r="A20" s="15"/>
      <c r="B20" s="2"/>
      <c r="C20" s="327"/>
      <c r="D20" s="2"/>
      <c r="E20" s="2"/>
      <c r="F20" s="48"/>
      <c r="G20" s="49">
        <f t="shared" si="0"/>
        <v>0</v>
      </c>
      <c r="H20" s="774"/>
    </row>
    <row r="21" spans="1:8" ht="15.75" customHeight="1">
      <c r="A21" s="15"/>
      <c r="B21" s="2"/>
      <c r="C21" s="327"/>
      <c r="D21" s="2"/>
      <c r="E21" s="2"/>
      <c r="F21" s="48"/>
      <c r="G21" s="49">
        <f t="shared" si="0"/>
        <v>0</v>
      </c>
      <c r="H21" s="774"/>
    </row>
    <row r="22" spans="1:8" ht="15.75" customHeight="1">
      <c r="A22" s="15"/>
      <c r="B22" s="2"/>
      <c r="C22" s="327"/>
      <c r="D22" s="2"/>
      <c r="E22" s="2"/>
      <c r="F22" s="48"/>
      <c r="G22" s="49">
        <f t="shared" si="0"/>
        <v>0</v>
      </c>
      <c r="H22" s="774"/>
    </row>
    <row r="23" spans="1:8" ht="15.75" customHeight="1" thickBot="1">
      <c r="A23" s="16"/>
      <c r="B23" s="3"/>
      <c r="C23" s="328"/>
      <c r="D23" s="3"/>
      <c r="E23" s="3"/>
      <c r="F23" s="50"/>
      <c r="G23" s="49">
        <f t="shared" si="0"/>
        <v>0</v>
      </c>
      <c r="H23" s="774"/>
    </row>
    <row r="24" spans="1:8" s="14" customFormat="1" ht="18" customHeight="1" thickBot="1">
      <c r="A24" s="27" t="s">
        <v>55</v>
      </c>
      <c r="B24" s="12">
        <f>SUM(B5:B23)</f>
        <v>5253</v>
      </c>
      <c r="C24" s="19"/>
      <c r="D24" s="12">
        <f>SUM(D5:D23)</f>
        <v>0</v>
      </c>
      <c r="E24" s="12">
        <f>SUM(E5:E23)</f>
        <v>5785</v>
      </c>
      <c r="F24" s="12">
        <f>SUM(F5:F23)</f>
        <v>5253</v>
      </c>
      <c r="G24" s="13">
        <f>SUM(G5:G23)</f>
        <v>5253</v>
      </c>
      <c r="H24" s="774"/>
    </row>
  </sheetData>
  <sheetProtection/>
  <mergeCells count="3">
    <mergeCell ref="H1:H24"/>
    <mergeCell ref="A1:G1"/>
    <mergeCell ref="F2:G2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Iroda953</dc:creator>
  <cp:keywords/>
  <dc:description/>
  <cp:lastModifiedBy>WIN7</cp:lastModifiedBy>
  <cp:lastPrinted>2016-04-28T09:54:53Z</cp:lastPrinted>
  <dcterms:created xsi:type="dcterms:W3CDTF">2015-03-31T11:43:33Z</dcterms:created>
  <dcterms:modified xsi:type="dcterms:W3CDTF">2016-04-28T09:56:11Z</dcterms:modified>
  <cp:category/>
  <cp:version/>
  <cp:contentType/>
  <cp:contentStatus/>
</cp:coreProperties>
</file>