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44CE20B1-FE5A-4749-9CCA-AA4FD8C8B28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. melléklet" sheetId="15" r:id="rId1"/>
    <sheet name="2. melléklet" sheetId="16" r:id="rId2"/>
    <sheet name="3. melléklet" sheetId="3" r:id="rId3"/>
    <sheet name="4. melléklet" sheetId="17" r:id="rId4"/>
    <sheet name="5. melléklet" sheetId="18" r:id="rId5"/>
    <sheet name="6. melléklet" sheetId="6" r:id="rId6"/>
    <sheet name="7. melléklet" sheetId="19" r:id="rId7"/>
    <sheet name="8. melléklet" sheetId="20" r:id="rId8"/>
    <sheet name="9. melléklet" sheetId="9" r:id="rId9"/>
    <sheet name="10. melléklet" sheetId="10" r:id="rId10"/>
    <sheet name="11. melléklet" sheetId="21" r:id="rId11"/>
    <sheet name="12. melléklet" sheetId="22" r:id="rId12"/>
    <sheet name="Munka13" sheetId="13" r:id="rId13"/>
    <sheet name="Munka14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22" l="1"/>
  <c r="F31" i="22"/>
  <c r="F29" i="22"/>
  <c r="F27" i="22"/>
  <c r="F25" i="22"/>
  <c r="F23" i="22"/>
  <c r="F21" i="22"/>
  <c r="F19" i="22"/>
  <c r="F17" i="22"/>
  <c r="F15" i="22"/>
  <c r="E14" i="22"/>
  <c r="E16" i="22" s="1"/>
  <c r="E18" i="22" s="1"/>
  <c r="E20" i="22" s="1"/>
  <c r="E22" i="22" s="1"/>
  <c r="E24" i="22" s="1"/>
  <c r="E26" i="22" s="1"/>
  <c r="E28" i="22" s="1"/>
  <c r="E30" i="22" s="1"/>
  <c r="E32" i="22" s="1"/>
  <c r="E34" i="22" s="1"/>
  <c r="F13" i="22"/>
  <c r="E12" i="22"/>
  <c r="D12" i="22"/>
  <c r="D14" i="22" s="1"/>
  <c r="G11" i="22"/>
  <c r="C13" i="22" s="1"/>
  <c r="G13" i="22" s="1"/>
  <c r="C15" i="22" s="1"/>
  <c r="G15" i="22" s="1"/>
  <c r="C17" i="22" s="1"/>
  <c r="G17" i="22" s="1"/>
  <c r="C19" i="22" s="1"/>
  <c r="G19" i="22" s="1"/>
  <c r="C21" i="22" s="1"/>
  <c r="G21" i="22" s="1"/>
  <c r="C23" i="22" s="1"/>
  <c r="G23" i="22" s="1"/>
  <c r="C25" i="22" s="1"/>
  <c r="G25" i="22" s="1"/>
  <c r="C27" i="22" s="1"/>
  <c r="G27" i="22" s="1"/>
  <c r="C29" i="22" s="1"/>
  <c r="G29" i="22" s="1"/>
  <c r="C31" i="22" s="1"/>
  <c r="G31" i="22" s="1"/>
  <c r="C33" i="22" s="1"/>
  <c r="G33" i="22" s="1"/>
  <c r="F11" i="22"/>
  <c r="O40" i="21"/>
  <c r="M40" i="21"/>
  <c r="M41" i="21" s="1"/>
  <c r="L40" i="21"/>
  <c r="M39" i="21"/>
  <c r="N39" i="21" s="1"/>
  <c r="N40" i="21" s="1"/>
  <c r="O38" i="21"/>
  <c r="N38" i="21"/>
  <c r="M38" i="21"/>
  <c r="L38" i="21"/>
  <c r="L34" i="21"/>
  <c r="L28" i="21" s="1"/>
  <c r="N33" i="21"/>
  <c r="O33" i="21" s="1"/>
  <c r="M33" i="21"/>
  <c r="N32" i="21"/>
  <c r="O32" i="21" s="1"/>
  <c r="M32" i="21"/>
  <c r="N31" i="21"/>
  <c r="O31" i="21" s="1"/>
  <c r="M31" i="21"/>
  <c r="O30" i="21"/>
  <c r="N30" i="21"/>
  <c r="M30" i="21"/>
  <c r="N29" i="21"/>
  <c r="O29" i="21" s="1"/>
  <c r="M29" i="21"/>
  <c r="M34" i="21" s="1"/>
  <c r="M28" i="21" s="1"/>
  <c r="O23" i="21"/>
  <c r="N23" i="21"/>
  <c r="N24" i="21" s="1"/>
  <c r="M23" i="21"/>
  <c r="L23" i="21"/>
  <c r="L24" i="21" s="1"/>
  <c r="N21" i="21"/>
  <c r="M21" i="21"/>
  <c r="L21" i="21"/>
  <c r="O20" i="21"/>
  <c r="O19" i="21"/>
  <c r="O18" i="21"/>
  <c r="O21" i="21" s="1"/>
  <c r="N18" i="21"/>
  <c r="L17" i="21"/>
  <c r="N16" i="21"/>
  <c r="O16" i="21" s="1"/>
  <c r="M16" i="21"/>
  <c r="M17" i="21" s="1"/>
  <c r="M12" i="21" s="1"/>
  <c r="N15" i="21"/>
  <c r="O15" i="21" s="1"/>
  <c r="M15" i="21"/>
  <c r="O14" i="21"/>
  <c r="N14" i="21"/>
  <c r="M14" i="21"/>
  <c r="N13" i="21"/>
  <c r="N17" i="21" s="1"/>
  <c r="N12" i="21" s="1"/>
  <c r="M13" i="21"/>
  <c r="L12" i="21"/>
  <c r="C14" i="19"/>
  <c r="C13" i="19"/>
  <c r="C6" i="19"/>
  <c r="C29" i="18"/>
  <c r="F28" i="18"/>
  <c r="F27" i="18"/>
  <c r="F26" i="18"/>
  <c r="F22" i="18" s="1"/>
  <c r="F25" i="18"/>
  <c r="F24" i="18"/>
  <c r="F23" i="18"/>
  <c r="E22" i="18"/>
  <c r="E29" i="18" s="1"/>
  <c r="D22" i="18"/>
  <c r="D29" i="18" s="1"/>
  <c r="C22" i="18"/>
  <c r="B22" i="18"/>
  <c r="B29" i="18" s="1"/>
  <c r="F21" i="18"/>
  <c r="F17" i="18"/>
  <c r="F16" i="18"/>
  <c r="F15" i="18"/>
  <c r="F14" i="18"/>
  <c r="F13" i="18"/>
  <c r="F12" i="18"/>
  <c r="F11" i="18"/>
  <c r="F10" i="18"/>
  <c r="F9" i="18"/>
  <c r="F8" i="18"/>
  <c r="F7" i="18"/>
  <c r="F6" i="18"/>
  <c r="E5" i="18"/>
  <c r="D5" i="18"/>
  <c r="C5" i="18"/>
  <c r="B5" i="18"/>
  <c r="F5" i="18" s="1"/>
  <c r="C15" i="17"/>
  <c r="C21" i="17" s="1"/>
  <c r="C13" i="17"/>
  <c r="E204" i="16"/>
  <c r="D204" i="16"/>
  <c r="E203" i="16"/>
  <c r="D203" i="16"/>
  <c r="E202" i="16"/>
  <c r="D202" i="16"/>
  <c r="E201" i="16"/>
  <c r="D201" i="16"/>
  <c r="E200" i="16"/>
  <c r="D200" i="16"/>
  <c r="E199" i="16"/>
  <c r="D199" i="16"/>
  <c r="E198" i="16"/>
  <c r="D198" i="16"/>
  <c r="E197" i="16"/>
  <c r="D197" i="16"/>
  <c r="E196" i="16"/>
  <c r="D196" i="16"/>
  <c r="E195" i="16"/>
  <c r="D195" i="16"/>
  <c r="E194" i="16"/>
  <c r="D194" i="16"/>
  <c r="E193" i="16"/>
  <c r="D193" i="16"/>
  <c r="E192" i="16"/>
  <c r="D192" i="16"/>
  <c r="M191" i="16"/>
  <c r="M205" i="16" s="1"/>
  <c r="L191" i="16"/>
  <c r="L205" i="16" s="1"/>
  <c r="K191" i="16"/>
  <c r="K205" i="16" s="1"/>
  <c r="J191" i="16"/>
  <c r="J205" i="16" s="1"/>
  <c r="I191" i="16"/>
  <c r="I205" i="16" s="1"/>
  <c r="H191" i="16"/>
  <c r="H205" i="16" s="1"/>
  <c r="G191" i="16"/>
  <c r="G205" i="16" s="1"/>
  <c r="F191" i="16"/>
  <c r="F205" i="16" s="1"/>
  <c r="D191" i="16"/>
  <c r="E190" i="16"/>
  <c r="D190" i="16"/>
  <c r="E189" i="16"/>
  <c r="D189" i="16"/>
  <c r="E188" i="16"/>
  <c r="D188" i="16"/>
  <c r="E187" i="16"/>
  <c r="D187" i="16"/>
  <c r="E186" i="16"/>
  <c r="D186" i="16"/>
  <c r="E185" i="16"/>
  <c r="D185" i="16"/>
  <c r="E184" i="16"/>
  <c r="D184" i="16"/>
  <c r="E183" i="16"/>
  <c r="D183" i="16"/>
  <c r="E182" i="16"/>
  <c r="D182" i="16"/>
  <c r="E181" i="16"/>
  <c r="D181" i="16"/>
  <c r="E180" i="16"/>
  <c r="D180" i="16"/>
  <c r="E178" i="16"/>
  <c r="D178" i="16"/>
  <c r="E177" i="16"/>
  <c r="D177" i="16"/>
  <c r="E176" i="16"/>
  <c r="D176" i="16"/>
  <c r="E175" i="16"/>
  <c r="D175" i="16"/>
  <c r="E174" i="16"/>
  <c r="D174" i="16"/>
  <c r="E173" i="16"/>
  <c r="D173" i="16"/>
  <c r="E172" i="16"/>
  <c r="D172" i="16"/>
  <c r="E171" i="16"/>
  <c r="D171" i="16"/>
  <c r="L170" i="16"/>
  <c r="J170" i="16"/>
  <c r="H170" i="16"/>
  <c r="F170" i="16"/>
  <c r="D170" i="16" s="1"/>
  <c r="E170" i="16"/>
  <c r="E169" i="16"/>
  <c r="D169" i="16"/>
  <c r="E168" i="16"/>
  <c r="D168" i="16"/>
  <c r="E167" i="16"/>
  <c r="D167" i="16"/>
  <c r="E166" i="16"/>
  <c r="D166" i="16"/>
  <c r="M165" i="16"/>
  <c r="L165" i="16"/>
  <c r="K165" i="16"/>
  <c r="J165" i="16"/>
  <c r="I165" i="16"/>
  <c r="H165" i="16"/>
  <c r="G165" i="16"/>
  <c r="E165" i="16" s="1"/>
  <c r="F165" i="16"/>
  <c r="F156" i="16" s="1"/>
  <c r="D165" i="16"/>
  <c r="E164" i="16"/>
  <c r="D164" i="16"/>
  <c r="E163" i="16"/>
  <c r="D163" i="16"/>
  <c r="E162" i="16"/>
  <c r="D162" i="16"/>
  <c r="E161" i="16"/>
  <c r="D161" i="16"/>
  <c r="E160" i="16"/>
  <c r="D160" i="16"/>
  <c r="E159" i="16"/>
  <c r="D159" i="16"/>
  <c r="E158" i="16"/>
  <c r="D158" i="16"/>
  <c r="M157" i="16"/>
  <c r="L157" i="16"/>
  <c r="L156" i="16" s="1"/>
  <c r="K157" i="16"/>
  <c r="J157" i="16"/>
  <c r="J156" i="16" s="1"/>
  <c r="I157" i="16"/>
  <c r="H157" i="16"/>
  <c r="H156" i="16" s="1"/>
  <c r="G157" i="16"/>
  <c r="E157" i="16" s="1"/>
  <c r="M156" i="16"/>
  <c r="K156" i="16"/>
  <c r="I156" i="16"/>
  <c r="G156" i="16"/>
  <c r="E156" i="16"/>
  <c r="E155" i="16"/>
  <c r="D155" i="16"/>
  <c r="E154" i="16"/>
  <c r="D154" i="16"/>
  <c r="F153" i="16"/>
  <c r="E153" i="16"/>
  <c r="D153" i="16"/>
  <c r="E152" i="16"/>
  <c r="D152" i="16"/>
  <c r="E151" i="16"/>
  <c r="D151" i="16"/>
  <c r="E150" i="16"/>
  <c r="D150" i="16"/>
  <c r="E149" i="16"/>
  <c r="D149" i="16"/>
  <c r="E148" i="16"/>
  <c r="D148" i="16"/>
  <c r="E147" i="16"/>
  <c r="D147" i="16"/>
  <c r="E146" i="16"/>
  <c r="D146" i="16"/>
  <c r="E145" i="16"/>
  <c r="D145" i="16"/>
  <c r="E144" i="16"/>
  <c r="D144" i="16"/>
  <c r="E143" i="16"/>
  <c r="D143" i="16"/>
  <c r="E142" i="16"/>
  <c r="D142" i="16"/>
  <c r="E141" i="16"/>
  <c r="D141" i="16"/>
  <c r="M140" i="16"/>
  <c r="L140" i="16"/>
  <c r="K140" i="16"/>
  <c r="J140" i="16"/>
  <c r="I140" i="16"/>
  <c r="H140" i="16"/>
  <c r="G140" i="16"/>
  <c r="F140" i="16"/>
  <c r="D140" i="16" s="1"/>
  <c r="E140" i="16"/>
  <c r="E139" i="16"/>
  <c r="D139" i="16"/>
  <c r="E138" i="16"/>
  <c r="D138" i="16"/>
  <c r="E137" i="16"/>
  <c r="D137" i="16"/>
  <c r="M136" i="16"/>
  <c r="L136" i="16"/>
  <c r="K136" i="16"/>
  <c r="J136" i="16"/>
  <c r="I136" i="16"/>
  <c r="H136" i="16"/>
  <c r="G136" i="16"/>
  <c r="F136" i="16"/>
  <c r="D136" i="16" s="1"/>
  <c r="E136" i="16"/>
  <c r="E135" i="16"/>
  <c r="D135" i="16"/>
  <c r="E134" i="16"/>
  <c r="D134" i="16"/>
  <c r="E133" i="16"/>
  <c r="D133" i="16"/>
  <c r="E132" i="16"/>
  <c r="D132" i="16"/>
  <c r="E131" i="16"/>
  <c r="D131" i="16"/>
  <c r="E130" i="16"/>
  <c r="D130" i="16"/>
  <c r="E129" i="16"/>
  <c r="D129" i="16"/>
  <c r="E128" i="16"/>
  <c r="D128" i="16"/>
  <c r="E127" i="16"/>
  <c r="D127" i="16"/>
  <c r="E126" i="16"/>
  <c r="D126" i="16"/>
  <c r="E125" i="16"/>
  <c r="D125" i="16"/>
  <c r="E124" i="16"/>
  <c r="D124" i="16"/>
  <c r="E123" i="16"/>
  <c r="D123" i="16"/>
  <c r="E122" i="16"/>
  <c r="D122" i="16"/>
  <c r="E121" i="16"/>
  <c r="D121" i="16"/>
  <c r="E120" i="16"/>
  <c r="D120" i="16"/>
  <c r="E119" i="16"/>
  <c r="D119" i="16"/>
  <c r="E118" i="16"/>
  <c r="D118" i="16"/>
  <c r="E117" i="16"/>
  <c r="D117" i="16"/>
  <c r="M116" i="16"/>
  <c r="L116" i="16"/>
  <c r="K116" i="16"/>
  <c r="J116" i="16"/>
  <c r="I116" i="16"/>
  <c r="H116" i="16"/>
  <c r="G116" i="16"/>
  <c r="F116" i="16"/>
  <c r="D116" i="16" s="1"/>
  <c r="E116" i="16"/>
  <c r="E115" i="16"/>
  <c r="D115" i="16"/>
  <c r="E114" i="16"/>
  <c r="D114" i="16"/>
  <c r="E113" i="16"/>
  <c r="D113" i="16"/>
  <c r="E112" i="16"/>
  <c r="D112" i="16"/>
  <c r="E111" i="16"/>
  <c r="D111" i="16"/>
  <c r="E110" i="16"/>
  <c r="D110" i="16"/>
  <c r="M109" i="16"/>
  <c r="L109" i="16"/>
  <c r="K109" i="16"/>
  <c r="J109" i="16"/>
  <c r="I109" i="16"/>
  <c r="H109" i="16"/>
  <c r="G109" i="16"/>
  <c r="E109" i="16" s="1"/>
  <c r="F109" i="16"/>
  <c r="D109" i="16"/>
  <c r="E108" i="16"/>
  <c r="D108" i="16"/>
  <c r="E107" i="16"/>
  <c r="D107" i="16"/>
  <c r="E106" i="16"/>
  <c r="D106" i="16"/>
  <c r="E105" i="16"/>
  <c r="D105" i="16"/>
  <c r="E104" i="16"/>
  <c r="D104" i="16"/>
  <c r="E103" i="16"/>
  <c r="D103" i="16"/>
  <c r="E102" i="16"/>
  <c r="D102" i="16"/>
  <c r="E101" i="16"/>
  <c r="D101" i="16"/>
  <c r="E100" i="16"/>
  <c r="D100" i="16"/>
  <c r="E99" i="16"/>
  <c r="D99" i="16"/>
  <c r="E98" i="16"/>
  <c r="D98" i="16"/>
  <c r="E97" i="16"/>
  <c r="D97" i="16"/>
  <c r="E96" i="16"/>
  <c r="D96" i="16"/>
  <c r="E95" i="16"/>
  <c r="D95" i="16"/>
  <c r="E94" i="16"/>
  <c r="D94" i="16"/>
  <c r="E93" i="16"/>
  <c r="D93" i="16"/>
  <c r="M92" i="16"/>
  <c r="M91" i="16" s="1"/>
  <c r="M179" i="16" s="1"/>
  <c r="L92" i="16"/>
  <c r="K92" i="16"/>
  <c r="J92" i="16"/>
  <c r="J91" i="16" s="1"/>
  <c r="J179" i="16" s="1"/>
  <c r="J206" i="16" s="1"/>
  <c r="I92" i="16"/>
  <c r="I91" i="16" s="1"/>
  <c r="I179" i="16" s="1"/>
  <c r="H92" i="16"/>
  <c r="G92" i="16"/>
  <c r="F92" i="16"/>
  <c r="D92" i="16" s="1"/>
  <c r="E92" i="16"/>
  <c r="L91" i="16"/>
  <c r="K91" i="16"/>
  <c r="K179" i="16" s="1"/>
  <c r="K206" i="16" s="1"/>
  <c r="H91" i="16"/>
  <c r="H179" i="16" s="1"/>
  <c r="H206" i="16" s="1"/>
  <c r="G91" i="16"/>
  <c r="G179" i="16" s="1"/>
  <c r="M86" i="16"/>
  <c r="K86" i="16" s="1"/>
  <c r="I86" i="16" s="1"/>
  <c r="G86" i="16" s="1"/>
  <c r="E86" i="16" s="1"/>
  <c r="L86" i="16"/>
  <c r="J86" i="16"/>
  <c r="H86" i="16" s="1"/>
  <c r="F86" i="16" s="1"/>
  <c r="D86" i="16" s="1"/>
  <c r="E85" i="16"/>
  <c r="D85" i="16"/>
  <c r="E84" i="16"/>
  <c r="D84" i="16"/>
  <c r="E83" i="16"/>
  <c r="D83" i="16"/>
  <c r="E82" i="16"/>
  <c r="D82" i="16"/>
  <c r="E81" i="16"/>
  <c r="D81" i="16"/>
  <c r="M80" i="16"/>
  <c r="L80" i="16"/>
  <c r="K80" i="16"/>
  <c r="J80" i="16"/>
  <c r="I80" i="16"/>
  <c r="H80" i="16"/>
  <c r="G80" i="16"/>
  <c r="F80" i="16"/>
  <c r="D80" i="16" s="1"/>
  <c r="E80" i="16"/>
  <c r="E79" i="16"/>
  <c r="D79" i="16"/>
  <c r="E78" i="16"/>
  <c r="D78" i="16"/>
  <c r="E77" i="16"/>
  <c r="D77" i="16"/>
  <c r="E76" i="16"/>
  <c r="D76" i="16"/>
  <c r="M75" i="16"/>
  <c r="L75" i="16"/>
  <c r="K75" i="16"/>
  <c r="J75" i="16"/>
  <c r="I75" i="16"/>
  <c r="H75" i="16"/>
  <c r="G75" i="16"/>
  <c r="E75" i="16" s="1"/>
  <c r="F75" i="16"/>
  <c r="D75" i="16"/>
  <c r="E74" i="16"/>
  <c r="D74" i="16"/>
  <c r="E73" i="16"/>
  <c r="D73" i="16"/>
  <c r="M72" i="16"/>
  <c r="L72" i="16"/>
  <c r="K72" i="16"/>
  <c r="J72" i="16"/>
  <c r="I72" i="16"/>
  <c r="H72" i="16"/>
  <c r="G72" i="16"/>
  <c r="F72" i="16"/>
  <c r="D72" i="16" s="1"/>
  <c r="E72" i="16"/>
  <c r="E71" i="16"/>
  <c r="D71" i="16"/>
  <c r="E70" i="16"/>
  <c r="D70" i="16"/>
  <c r="E69" i="16"/>
  <c r="D69" i="16"/>
  <c r="E68" i="16"/>
  <c r="D68" i="16"/>
  <c r="M67" i="16"/>
  <c r="L67" i="16"/>
  <c r="K67" i="16"/>
  <c r="J67" i="16"/>
  <c r="I67" i="16"/>
  <c r="H67" i="16"/>
  <c r="G67" i="16"/>
  <c r="E67" i="16" s="1"/>
  <c r="F67" i="16"/>
  <c r="D67" i="16"/>
  <c r="E66" i="16"/>
  <c r="D66" i="16"/>
  <c r="E65" i="16"/>
  <c r="D65" i="16"/>
  <c r="E64" i="16"/>
  <c r="D64" i="16"/>
  <c r="M63" i="16"/>
  <c r="M87" i="16" s="1"/>
  <c r="L63" i="16"/>
  <c r="L87" i="16" s="1"/>
  <c r="K63" i="16"/>
  <c r="K87" i="16" s="1"/>
  <c r="J63" i="16"/>
  <c r="J87" i="16" s="1"/>
  <c r="I63" i="16"/>
  <c r="H63" i="16"/>
  <c r="G63" i="16"/>
  <c r="G87" i="16" s="1"/>
  <c r="F63" i="16"/>
  <c r="F87" i="16" s="1"/>
  <c r="D63" i="16"/>
  <c r="E61" i="16"/>
  <c r="D61" i="16"/>
  <c r="E60" i="16"/>
  <c r="D60" i="16"/>
  <c r="E59" i="16"/>
  <c r="D59" i="16"/>
  <c r="M58" i="16"/>
  <c r="L58" i="16"/>
  <c r="K58" i="16"/>
  <c r="J58" i="16"/>
  <c r="I58" i="16"/>
  <c r="H58" i="16"/>
  <c r="G58" i="16"/>
  <c r="F58" i="16"/>
  <c r="D58" i="16" s="1"/>
  <c r="E58" i="16"/>
  <c r="E57" i="16"/>
  <c r="D57" i="16"/>
  <c r="E56" i="16"/>
  <c r="D56" i="16"/>
  <c r="E55" i="16"/>
  <c r="D55" i="16"/>
  <c r="M54" i="16"/>
  <c r="L54" i="16"/>
  <c r="K54" i="16"/>
  <c r="J54" i="16"/>
  <c r="I54" i="16"/>
  <c r="H54" i="16"/>
  <c r="G54" i="16"/>
  <c r="F54" i="16"/>
  <c r="D54" i="16" s="1"/>
  <c r="E54" i="16"/>
  <c r="E53" i="16"/>
  <c r="D53" i="16"/>
  <c r="E52" i="16"/>
  <c r="D52" i="16"/>
  <c r="E51" i="16"/>
  <c r="D51" i="16"/>
  <c r="E50" i="16"/>
  <c r="D50" i="16"/>
  <c r="E49" i="16"/>
  <c r="D49" i="16"/>
  <c r="M48" i="16"/>
  <c r="L48" i="16"/>
  <c r="K48" i="16"/>
  <c r="J48" i="16"/>
  <c r="I48" i="16"/>
  <c r="H48" i="16"/>
  <c r="G48" i="16"/>
  <c r="F48" i="16"/>
  <c r="D48" i="16" s="1"/>
  <c r="E48" i="16"/>
  <c r="E47" i="16"/>
  <c r="D47" i="16"/>
  <c r="E46" i="16"/>
  <c r="D46" i="16"/>
  <c r="E45" i="16"/>
  <c r="D45" i="16"/>
  <c r="E44" i="16"/>
  <c r="D44" i="16"/>
  <c r="E43" i="16"/>
  <c r="D43" i="16"/>
  <c r="E42" i="16"/>
  <c r="D42" i="16"/>
  <c r="E41" i="16"/>
  <c r="D41" i="16"/>
  <c r="E40" i="16"/>
  <c r="D40" i="16"/>
  <c r="E39" i="16"/>
  <c r="D39" i="16"/>
  <c r="E38" i="16"/>
  <c r="D38" i="16"/>
  <c r="E37" i="16"/>
  <c r="D37" i="16"/>
  <c r="M36" i="16"/>
  <c r="L36" i="16"/>
  <c r="L62" i="16" s="1"/>
  <c r="L88" i="16" s="1"/>
  <c r="K36" i="16"/>
  <c r="J36" i="16"/>
  <c r="J62" i="16" s="1"/>
  <c r="J88" i="16" s="1"/>
  <c r="I36" i="16"/>
  <c r="H36" i="16"/>
  <c r="G36" i="16"/>
  <c r="F36" i="16"/>
  <c r="D36" i="16" s="1"/>
  <c r="E36" i="16"/>
  <c r="E35" i="16"/>
  <c r="D35" i="16"/>
  <c r="E34" i="16"/>
  <c r="D34" i="16"/>
  <c r="E33" i="16"/>
  <c r="D33" i="16"/>
  <c r="E32" i="16"/>
  <c r="D32" i="16"/>
  <c r="E31" i="16"/>
  <c r="D31" i="16"/>
  <c r="E30" i="16"/>
  <c r="D30" i="16"/>
  <c r="E29" i="16"/>
  <c r="D29" i="16"/>
  <c r="E28" i="16"/>
  <c r="D28" i="16"/>
  <c r="J27" i="16"/>
  <c r="H27" i="16"/>
  <c r="H26" i="16" s="1"/>
  <c r="H62" i="16" s="1"/>
  <c r="F27" i="16"/>
  <c r="D27" i="16" s="1"/>
  <c r="E27" i="16"/>
  <c r="M26" i="16"/>
  <c r="L26" i="16"/>
  <c r="K26" i="16"/>
  <c r="J26" i="16"/>
  <c r="I26" i="16"/>
  <c r="G26" i="16"/>
  <c r="E26" i="16"/>
  <c r="E25" i="16"/>
  <c r="D25" i="16"/>
  <c r="E24" i="16"/>
  <c r="D24" i="16"/>
  <c r="E23" i="16"/>
  <c r="D23" i="16"/>
  <c r="E22" i="16"/>
  <c r="D22" i="16"/>
  <c r="E21" i="16"/>
  <c r="D21" i="16"/>
  <c r="M20" i="16"/>
  <c r="L20" i="16"/>
  <c r="K20" i="16"/>
  <c r="J20" i="16"/>
  <c r="I20" i="16"/>
  <c r="E20" i="16" s="1"/>
  <c r="H20" i="16"/>
  <c r="G20" i="16"/>
  <c r="F20" i="16"/>
  <c r="D20" i="16"/>
  <c r="E19" i="16"/>
  <c r="D19" i="16"/>
  <c r="E18" i="16"/>
  <c r="D18" i="16"/>
  <c r="E17" i="16"/>
  <c r="D17" i="16"/>
  <c r="E16" i="16"/>
  <c r="D16" i="16"/>
  <c r="E15" i="16"/>
  <c r="D15" i="16"/>
  <c r="M14" i="16"/>
  <c r="L14" i="16"/>
  <c r="K14" i="16"/>
  <c r="J14" i="16"/>
  <c r="I14" i="16"/>
  <c r="H14" i="16"/>
  <c r="G14" i="16"/>
  <c r="F14" i="16"/>
  <c r="E14" i="16"/>
  <c r="D14" i="16"/>
  <c r="E13" i="16"/>
  <c r="D13" i="16"/>
  <c r="E12" i="16"/>
  <c r="D12" i="16"/>
  <c r="E11" i="16"/>
  <c r="D11" i="16"/>
  <c r="E10" i="16"/>
  <c r="D10" i="16"/>
  <c r="E9" i="16"/>
  <c r="D9" i="16"/>
  <c r="E8" i="16"/>
  <c r="D8" i="16"/>
  <c r="M7" i="16"/>
  <c r="M62" i="16" s="1"/>
  <c r="M88" i="16" s="1"/>
  <c r="L7" i="16"/>
  <c r="K7" i="16"/>
  <c r="K62" i="16" s="1"/>
  <c r="K88" i="16" s="1"/>
  <c r="J7" i="16"/>
  <c r="I7" i="16"/>
  <c r="I62" i="16" s="1"/>
  <c r="H7" i="16"/>
  <c r="G7" i="16"/>
  <c r="E7" i="16" s="1"/>
  <c r="F7" i="16"/>
  <c r="D7" i="16" s="1"/>
  <c r="X25" i="15"/>
  <c r="W25" i="15"/>
  <c r="V25" i="15"/>
  <c r="U25" i="15"/>
  <c r="T25" i="15"/>
  <c r="S25" i="15"/>
  <c r="R25" i="15"/>
  <c r="Q25" i="15"/>
  <c r="L25" i="15"/>
  <c r="K25" i="15"/>
  <c r="J25" i="15"/>
  <c r="I25" i="15"/>
  <c r="H25" i="15"/>
  <c r="G25" i="15"/>
  <c r="F25" i="15"/>
  <c r="E25" i="15"/>
  <c r="P24" i="15"/>
  <c r="O24" i="15"/>
  <c r="D24" i="15"/>
  <c r="C24" i="15"/>
  <c r="P23" i="15"/>
  <c r="O23" i="15"/>
  <c r="D23" i="15"/>
  <c r="C23" i="15"/>
  <c r="P22" i="15"/>
  <c r="P25" i="15" s="1"/>
  <c r="O22" i="15"/>
  <c r="O25" i="15" s="1"/>
  <c r="D22" i="15"/>
  <c r="D25" i="15" s="1"/>
  <c r="C22" i="15"/>
  <c r="C25" i="15" s="1"/>
  <c r="X20" i="15"/>
  <c r="W20" i="15"/>
  <c r="V20" i="15"/>
  <c r="U20" i="15"/>
  <c r="T20" i="15"/>
  <c r="S20" i="15"/>
  <c r="R20" i="15"/>
  <c r="Q20" i="15"/>
  <c r="L20" i="15"/>
  <c r="K20" i="15"/>
  <c r="J20" i="15"/>
  <c r="I20" i="15"/>
  <c r="H20" i="15"/>
  <c r="G20" i="15"/>
  <c r="F20" i="15"/>
  <c r="E20" i="15"/>
  <c r="P19" i="15"/>
  <c r="O19" i="15"/>
  <c r="D19" i="15"/>
  <c r="C19" i="15"/>
  <c r="P18" i="15"/>
  <c r="O18" i="15"/>
  <c r="D18" i="15"/>
  <c r="C18" i="15"/>
  <c r="P17" i="15"/>
  <c r="P20" i="15" s="1"/>
  <c r="O17" i="15"/>
  <c r="O20" i="15" s="1"/>
  <c r="D17" i="15"/>
  <c r="D20" i="15" s="1"/>
  <c r="C17" i="15"/>
  <c r="C20" i="15" s="1"/>
  <c r="X15" i="15"/>
  <c r="X26" i="15" s="1"/>
  <c r="W15" i="15"/>
  <c r="W26" i="15" s="1"/>
  <c r="V15" i="15"/>
  <c r="V26" i="15" s="1"/>
  <c r="U15" i="15"/>
  <c r="U26" i="15" s="1"/>
  <c r="T15" i="15"/>
  <c r="T26" i="15" s="1"/>
  <c r="S15" i="15"/>
  <c r="S26" i="15" s="1"/>
  <c r="R15" i="15"/>
  <c r="R26" i="15" s="1"/>
  <c r="Q15" i="15"/>
  <c r="Q26" i="15" s="1"/>
  <c r="L15" i="15"/>
  <c r="L26" i="15" s="1"/>
  <c r="K15" i="15"/>
  <c r="K26" i="15" s="1"/>
  <c r="J15" i="15"/>
  <c r="J26" i="15" s="1"/>
  <c r="I15" i="15"/>
  <c r="I26" i="15" s="1"/>
  <c r="H15" i="15"/>
  <c r="H26" i="15" s="1"/>
  <c r="G15" i="15"/>
  <c r="G26" i="15" s="1"/>
  <c r="F15" i="15"/>
  <c r="F26" i="15" s="1"/>
  <c r="E15" i="15"/>
  <c r="E26" i="15" s="1"/>
  <c r="D15" i="15"/>
  <c r="D26" i="15" s="1"/>
  <c r="P14" i="15"/>
  <c r="O14" i="15"/>
  <c r="O15" i="15" s="1"/>
  <c r="O26" i="15" s="1"/>
  <c r="P13" i="15"/>
  <c r="O13" i="15"/>
  <c r="D13" i="15"/>
  <c r="C13" i="15"/>
  <c r="P12" i="15"/>
  <c r="O12" i="15"/>
  <c r="D12" i="15"/>
  <c r="C12" i="15"/>
  <c r="P11" i="15"/>
  <c r="O11" i="15"/>
  <c r="D11" i="15"/>
  <c r="C11" i="15"/>
  <c r="P10" i="15"/>
  <c r="P15" i="15" s="1"/>
  <c r="O10" i="15"/>
  <c r="D10" i="15"/>
  <c r="C10" i="15"/>
  <c r="C15" i="15" s="1"/>
  <c r="F14" i="22" l="1"/>
  <c r="D16" i="22"/>
  <c r="F12" i="22"/>
  <c r="O24" i="21"/>
  <c r="O41" i="21"/>
  <c r="M24" i="21"/>
  <c r="O34" i="21"/>
  <c r="O28" i="21" s="1"/>
  <c r="L41" i="21"/>
  <c r="N34" i="21"/>
  <c r="N28" i="21" s="1"/>
  <c r="N41" i="21" s="1"/>
  <c r="O13" i="21"/>
  <c r="O17" i="21" s="1"/>
  <c r="O12" i="21" s="1"/>
  <c r="F29" i="18"/>
  <c r="D87" i="16"/>
  <c r="H87" i="16"/>
  <c r="H88" i="16" s="1"/>
  <c r="L179" i="16"/>
  <c r="L206" i="16" s="1"/>
  <c r="D156" i="16"/>
  <c r="D205" i="16"/>
  <c r="I87" i="16"/>
  <c r="E87" i="16" s="1"/>
  <c r="G206" i="16"/>
  <c r="E179" i="16"/>
  <c r="I206" i="16"/>
  <c r="M206" i="16"/>
  <c r="E205" i="16"/>
  <c r="F26" i="16"/>
  <c r="G62" i="16"/>
  <c r="E63" i="16"/>
  <c r="E91" i="16"/>
  <c r="D157" i="16"/>
  <c r="E191" i="16"/>
  <c r="F91" i="16"/>
  <c r="P26" i="15"/>
  <c r="C26" i="15"/>
  <c r="C14" i="6"/>
  <c r="D23" i="10"/>
  <c r="E23" i="10"/>
  <c r="C23" i="10"/>
  <c r="F46" i="9"/>
  <c r="D46" i="9"/>
  <c r="E27" i="9"/>
  <c r="F27" i="9"/>
  <c r="D27" i="9"/>
  <c r="D21" i="9"/>
  <c r="D49" i="9" s="1"/>
  <c r="E21" i="9"/>
  <c r="F21" i="9"/>
  <c r="F49" i="9" s="1"/>
  <c r="D18" i="22" l="1"/>
  <c r="F16" i="22"/>
  <c r="E62" i="16"/>
  <c r="G88" i="16"/>
  <c r="E88" i="16" s="1"/>
  <c r="I88" i="16"/>
  <c r="D26" i="16"/>
  <c r="F62" i="16"/>
  <c r="D91" i="16"/>
  <c r="F179" i="16"/>
  <c r="E206" i="16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20" i="3"/>
  <c r="C43" i="3"/>
  <c r="D43" i="3"/>
  <c r="E43" i="3"/>
  <c r="E44" i="3" s="1"/>
  <c r="F43" i="3"/>
  <c r="F44" i="3" s="1"/>
  <c r="B43" i="3"/>
  <c r="G15" i="3"/>
  <c r="C18" i="3"/>
  <c r="G17" i="3"/>
  <c r="G16" i="3"/>
  <c r="D20" i="22" l="1"/>
  <c r="F18" i="22"/>
  <c r="D62" i="16"/>
  <c r="F88" i="16"/>
  <c r="D88" i="16" s="1"/>
  <c r="F206" i="16"/>
  <c r="D206" i="16" s="1"/>
  <c r="D179" i="16"/>
  <c r="K43" i="3"/>
  <c r="C44" i="3"/>
  <c r="G43" i="3"/>
  <c r="D22" i="22" l="1"/>
  <c r="F20" i="22"/>
  <c r="F18" i="10"/>
  <c r="F17" i="10"/>
  <c r="F16" i="10"/>
  <c r="F15" i="10"/>
  <c r="F13" i="10"/>
  <c r="F12" i="10"/>
  <c r="F11" i="10"/>
  <c r="F10" i="10"/>
  <c r="F9" i="10"/>
  <c r="F8" i="10"/>
  <c r="D24" i="22" l="1"/>
  <c r="F22" i="22"/>
  <c r="F23" i="10"/>
  <c r="E47" i="9"/>
  <c r="E32" i="9"/>
  <c r="E34" i="9" s="1"/>
  <c r="E46" i="9" s="1"/>
  <c r="E49" i="9" s="1"/>
  <c r="D26" i="22" l="1"/>
  <c r="F24" i="22"/>
  <c r="I43" i="3"/>
  <c r="I44" i="3" s="1"/>
  <c r="H43" i="3"/>
  <c r="H18" i="3"/>
  <c r="D18" i="3"/>
  <c r="D44" i="3" s="1"/>
  <c r="B18" i="3"/>
  <c r="B44" i="3" s="1"/>
  <c r="K17" i="3"/>
  <c r="K16" i="3"/>
  <c r="K15" i="3"/>
  <c r="F26" i="22" l="1"/>
  <c r="D28" i="22"/>
  <c r="H44" i="3"/>
  <c r="K18" i="3"/>
  <c r="K44" i="3" s="1"/>
  <c r="G18" i="3"/>
  <c r="D30" i="22" l="1"/>
  <c r="F28" i="22"/>
  <c r="G44" i="3"/>
  <c r="D32" i="22" l="1"/>
  <c r="F30" i="22"/>
  <c r="D34" i="22" l="1"/>
  <c r="F34" i="22" s="1"/>
  <c r="F32" i="22"/>
</calcChain>
</file>

<file path=xl/sharedStrings.xml><?xml version="1.0" encoding="utf-8"?>
<sst xmlns="http://schemas.openxmlformats.org/spreadsheetml/2006/main" count="1124" uniqueCount="925">
  <si>
    <t>Csákvár Város Önkormányzata és intézményei összevont</t>
  </si>
  <si>
    <t>2020. évi költségvetési mérlege</t>
  </si>
  <si>
    <t>(forintban)</t>
  </si>
  <si>
    <t>B E V É T E L E K</t>
  </si>
  <si>
    <t>K I A D Á S O K</t>
  </si>
  <si>
    <t>Megnevezés</t>
  </si>
  <si>
    <t>Rovat száma</t>
  </si>
  <si>
    <t>Összesen</t>
  </si>
  <si>
    <t>Önkormányzat</t>
  </si>
  <si>
    <t>Floriana</t>
  </si>
  <si>
    <t>M Ű K Ö D É S I</t>
  </si>
  <si>
    <t>Működési célú támogatások államháztartáson belülről</t>
  </si>
  <si>
    <t>B1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</si>
  <si>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</si>
  <si>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</si>
  <si>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</si>
  <si>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</si>
  <si>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</si>
  <si>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</si>
  <si>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</si>
  <si>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</si>
  <si>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</si>
  <si>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</si>
  <si>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</si>
  <si>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</si>
  <si>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</si>
  <si>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</si>
  <si>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</si>
  <si>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</si>
  <si>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</si>
  <si>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</si>
  <si>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</si>
  <si>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</si>
  <si>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</si>
  <si>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</si>
  <si>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</si>
  <si>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</si>
  <si>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</si>
  <si>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</si>
  <si>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</si>
  <si>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</si>
  <si>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</si>
  <si>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</si>
  <si>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</si>
  <si>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</si>
  <si>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</si>
  <si>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</si>
  <si>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Hitel, kölcsön felvétel ÁHT-n kívülről</t>
  </si>
  <si>
    <t>B811</t>
  </si>
  <si>
    <t>Áht-on belüli megelőlegezések visszafizetése</t>
  </si>
  <si>
    <t>K914</t>
  </si>
  <si>
    <t>Irányítószervi támogatás</t>
  </si>
  <si>
    <t>B816</t>
  </si>
  <si>
    <t>K915</t>
  </si>
  <si>
    <t>Pénzmaradvány</t>
  </si>
  <si>
    <t>B813</t>
  </si>
  <si>
    <t>Hitel, kölcsön törlesztés</t>
  </si>
  <si>
    <t>K911</t>
  </si>
  <si>
    <t>FINANSZÍROZÁSI BEVÉTELEK</t>
  </si>
  <si>
    <t>FINANSZÍROZÁSI KIADÁSOK</t>
  </si>
  <si>
    <t>KÖLTSÉGVETÉSI BEVÉTELEK MINDÖSSZESEN</t>
  </si>
  <si>
    <t>KÖLTSÉGVETÉSI KIADÁSOK MINDÖSSZESEN</t>
  </si>
  <si>
    <t>MEGNEVEZÉS</t>
  </si>
  <si>
    <t>BEVÉTEL</t>
  </si>
  <si>
    <t>KIADÁS</t>
  </si>
  <si>
    <t>KÖTELEZŐ FELADATOKHOZ KAPCSOLÓDÓ</t>
  </si>
  <si>
    <t>ÖNKÉNT VÁLLALT FELADATOKHOZ KAPCSOLÓDÓ</t>
  </si>
  <si>
    <t>ÁLLAMIGAZGATÁSI FELADATOKHOZ KAPCSOLÓDÓ</t>
  </si>
  <si>
    <t>ÖSSZESEN</t>
  </si>
  <si>
    <t>KÖZPONTI KÖLTSÉGVETÉSI FORRÁS</t>
  </si>
  <si>
    <t>ÖNKORMÁNYZATI FORRÁS</t>
  </si>
  <si>
    <t>INTÉZMÉNYEK ÖSSZESEN:</t>
  </si>
  <si>
    <t>Közvilágítás</t>
  </si>
  <si>
    <t>Civil szervezetek támogatása</t>
  </si>
  <si>
    <t>ÖNKORMÁNYZAT ÖSSZESEN:</t>
  </si>
  <si>
    <t>MINDÖSSZESEN:</t>
  </si>
  <si>
    <t>Általános tartalék</t>
  </si>
  <si>
    <t>Tervezett tartalék (szabad felhasználású)</t>
  </si>
  <si>
    <t>Céltartalék</t>
  </si>
  <si>
    <t>Mindösszesen</t>
  </si>
  <si>
    <t>BERUHÁZÁSOK</t>
  </si>
  <si>
    <t>Beruházás előzetesen felszámított ÁFA-ja</t>
  </si>
  <si>
    <t>FELÚJÍTÁSOK</t>
  </si>
  <si>
    <t>Felújítások előzetes felszámított ÁFA-ja</t>
  </si>
  <si>
    <t>Beruházások és Felújítások</t>
  </si>
  <si>
    <t>ebből</t>
  </si>
  <si>
    <t>A</t>
  </si>
  <si>
    <t>Saját bevétel</t>
  </si>
  <si>
    <t>1.</t>
  </si>
  <si>
    <t xml:space="preserve">a helyi adóból származó bevétel, </t>
  </si>
  <si>
    <t>2.</t>
  </si>
  <si>
    <t xml:space="preserve">az önkormányzati vagyon és az önkormányzatot megillető vagyoni értékű jog értékesítéséből és hasznosításából származó bevétel, </t>
  </si>
  <si>
    <t>3.</t>
  </si>
  <si>
    <t xml:space="preserve">az osztalék, a koncessziós díj és a hozambevétel, </t>
  </si>
  <si>
    <t>4.</t>
  </si>
  <si>
    <t xml:space="preserve">a tárgyi eszköz és az immateriális jószág, részvény, részesedés, vállalat értékesítéséből vagy privatizációból származó bevétel, </t>
  </si>
  <si>
    <t>5.</t>
  </si>
  <si>
    <t xml:space="preserve">bírság-, pótlék- és díjbevétel, valamint </t>
  </si>
  <si>
    <t>6.</t>
  </si>
  <si>
    <t>a kezességvállalással kapcsolatos megtérülés.</t>
  </si>
  <si>
    <t>Adósságot keletkeztető ügyletből származó éves fizetési kötelezettségének felső korlátja az adott évi saját bevétel 50 %-a</t>
  </si>
  <si>
    <t>B</t>
  </si>
  <si>
    <t>7.</t>
  </si>
  <si>
    <t>8.</t>
  </si>
  <si>
    <t>lízingdíj</t>
  </si>
  <si>
    <t>9.</t>
  </si>
  <si>
    <t>kamatfizetési kötelezettség</t>
  </si>
  <si>
    <t>BEVÉTELEK ROVATTÖRZS SZERINTI JOGCÍMEI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</si>
  <si>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</si>
  <si>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</si>
  <si>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</si>
  <si>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</si>
  <si>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</si>
  <si>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</si>
  <si>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</si>
  <si>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</si>
  <si>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</si>
  <si>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</si>
  <si>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</si>
  <si>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</si>
  <si>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Össz.</t>
  </si>
  <si>
    <t>A. KÖLTSÉGVETÉSI BEVÉTELEK (I. + II. )</t>
  </si>
  <si>
    <t xml:space="preserve">B 1 </t>
  </si>
  <si>
    <t xml:space="preserve">Műk.célú támogatások ÁHT-on belülről </t>
  </si>
  <si>
    <t>B 3</t>
  </si>
  <si>
    <t xml:space="preserve">Közhatalmi bevételek </t>
  </si>
  <si>
    <t>B 4</t>
  </si>
  <si>
    <t xml:space="preserve">Működési bevételek </t>
  </si>
  <si>
    <t>B 6</t>
  </si>
  <si>
    <t xml:space="preserve">Működési célú átvett pénzeszközök </t>
  </si>
  <si>
    <t xml:space="preserve">I. </t>
  </si>
  <si>
    <t xml:space="preserve">Működési bevételek összesen  </t>
  </si>
  <si>
    <t xml:space="preserve">B 2 </t>
  </si>
  <si>
    <t xml:space="preserve">Felhalm.célú támogatások ÁHT-on belül </t>
  </si>
  <si>
    <t>B 5</t>
  </si>
  <si>
    <t xml:space="preserve">Felhalmozási bevételek </t>
  </si>
  <si>
    <t>B 7</t>
  </si>
  <si>
    <t xml:space="preserve">Felhalmozási célú átvett pénzeszközök </t>
  </si>
  <si>
    <t>II.</t>
  </si>
  <si>
    <t xml:space="preserve"> Felhalmozási bevételek összesen </t>
  </si>
  <si>
    <t xml:space="preserve">B 8 </t>
  </si>
  <si>
    <t xml:space="preserve">Finanszírozási bevételek </t>
  </si>
  <si>
    <t xml:space="preserve">B. </t>
  </si>
  <si>
    <t>BEVÉTELEK MINDÖSSZESEN (A + B )</t>
  </si>
  <si>
    <t>KIADÁSOK ROVATTÖRZS SZERINTI JOGCÍMEI</t>
  </si>
  <si>
    <t>A.</t>
  </si>
  <si>
    <t>KÖLTSÉGVETÉSI KIADÁSOK (I.+ II.)</t>
  </si>
  <si>
    <t>K 1</t>
  </si>
  <si>
    <t>Személyi juttatások</t>
  </si>
  <si>
    <t>K 2</t>
  </si>
  <si>
    <t>Munkaadót terh.jár.és szoc.hoz.jár.adó</t>
  </si>
  <si>
    <t>K 3</t>
  </si>
  <si>
    <t xml:space="preserve">Dologi kiadások </t>
  </si>
  <si>
    <t>K 4</t>
  </si>
  <si>
    <t xml:space="preserve">Ellátottak pénzbeli juttatásai </t>
  </si>
  <si>
    <t>K 5</t>
  </si>
  <si>
    <t xml:space="preserve">Egyéb működési célú kiadások </t>
  </si>
  <si>
    <t xml:space="preserve">Működési kiadások összesen </t>
  </si>
  <si>
    <t>Beruházások</t>
  </si>
  <si>
    <t>K 7</t>
  </si>
  <si>
    <t xml:space="preserve">Felújítások </t>
  </si>
  <si>
    <t>K 8</t>
  </si>
  <si>
    <t xml:space="preserve">Egyéb felhalmozási célú kiadások </t>
  </si>
  <si>
    <t xml:space="preserve">II. </t>
  </si>
  <si>
    <t>Felhalmozási kiadások összesen</t>
  </si>
  <si>
    <t>K 9</t>
  </si>
  <si>
    <t xml:space="preserve">Finanszírozási kiadások </t>
  </si>
  <si>
    <t>B.</t>
  </si>
  <si>
    <t xml:space="preserve">FINANSZÍROZÁSI KIADÁSOK ÖSSZESEN </t>
  </si>
  <si>
    <t xml:space="preserve">           KIADÁSOK ÖSSZESEN (A + B)</t>
  </si>
  <si>
    <t>KIADÁSOK MINDÖSSZESEN (A +B)</t>
  </si>
  <si>
    <t>Hónap</t>
  </si>
  <si>
    <t>Adat jellege</t>
  </si>
  <si>
    <t>Nyitó pénz állomány</t>
  </si>
  <si>
    <t>Pénzforgalmi és egyéb</t>
  </si>
  <si>
    <t>Záró pénz állomány</t>
  </si>
  <si>
    <t>pénz</t>
  </si>
  <si>
    <t>Bevétel</t>
  </si>
  <si>
    <t>Kiadás</t>
  </si>
  <si>
    <t>Egyenleg</t>
  </si>
  <si>
    <t>állomány</t>
  </si>
  <si>
    <t>Január</t>
  </si>
  <si>
    <t>Havi</t>
  </si>
  <si>
    <t xml:space="preserve">Halmozott 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</si>
  <si>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</si>
  <si>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</si>
  <si>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</si>
  <si>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</si>
  <si>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</si>
  <si>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</si>
  <si>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</si>
  <si>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</si>
  <si>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</si>
  <si>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</si>
  <si>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</si>
  <si>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Szám</t>
  </si>
  <si>
    <t>Mutató</t>
  </si>
  <si>
    <t>2015. évi módosított előirányzat</t>
  </si>
  <si>
    <t>I.1.a)</t>
  </si>
  <si>
    <t>Önkormányzati hivatal működésének támogatása</t>
  </si>
  <si>
    <t>I.1.b)</t>
  </si>
  <si>
    <t>Település üzemeltetéshez kapcsolódó feladat ellátás</t>
  </si>
  <si>
    <t xml:space="preserve">   I.1.ba)</t>
  </si>
  <si>
    <t>Zöldterület-gazdálkodással kapcsolatos feladatok ellátásának támogatása</t>
  </si>
  <si>
    <t xml:space="preserve">   I.1.bb)</t>
  </si>
  <si>
    <t>Közvilágítás fenntartásának támogatása</t>
  </si>
  <si>
    <t xml:space="preserve">   I.1.bc)</t>
  </si>
  <si>
    <t>Köztemető fenntartásának támogatása</t>
  </si>
  <si>
    <t xml:space="preserve">   I.1.bd)</t>
  </si>
  <si>
    <t>Közutak fenntartásának támogatása</t>
  </si>
  <si>
    <t xml:space="preserve">I. 1. c) </t>
  </si>
  <si>
    <t>Egyéb önkormányzati feladatok támogatása</t>
  </si>
  <si>
    <t xml:space="preserve">I. 1. d) </t>
  </si>
  <si>
    <t>Lakott külterülettel kapcsolatos feladatok támogatása</t>
  </si>
  <si>
    <t xml:space="preserve">I. 1. e) </t>
  </si>
  <si>
    <t>Üdülőhelyi feladatok támogatása</t>
  </si>
  <si>
    <t>I.6.</t>
  </si>
  <si>
    <t>Polgármesteri illetmény támogatása</t>
  </si>
  <si>
    <t>I.</t>
  </si>
  <si>
    <t>Általános feladatok támogatása összesen</t>
  </si>
  <si>
    <t>Települési önkormányzatok köznevelési feladatainak támogatása összesen</t>
  </si>
  <si>
    <t>III.2.</t>
  </si>
  <si>
    <t>Szociális étkeztetés</t>
  </si>
  <si>
    <t>III.5.aa)</t>
  </si>
  <si>
    <t>A finanszírozás szempontjából elismert dolgozók bértámogatása</t>
  </si>
  <si>
    <t>III.5.ab)</t>
  </si>
  <si>
    <t>Gyermekétkeztetés üzemeltetési támogatása</t>
  </si>
  <si>
    <t>III.5.b)</t>
  </si>
  <si>
    <t>A rászoruló gyermekek szünidei étkeztetésének támogatása</t>
  </si>
  <si>
    <t>Gyermekétkeztetés támogatása</t>
  </si>
  <si>
    <t>III.</t>
  </si>
  <si>
    <t xml:space="preserve">IV. </t>
  </si>
  <si>
    <t>A települési önkormányzatok kulturális feladatainak támogatása összesen</t>
  </si>
  <si>
    <t>Összesen:</t>
  </si>
  <si>
    <t>Adónem</t>
  </si>
  <si>
    <t>Közvetett támogatás</t>
  </si>
  <si>
    <t>Kedvezmény</t>
  </si>
  <si>
    <t>Mentesség</t>
  </si>
  <si>
    <t>Elengedés</t>
  </si>
  <si>
    <t>Építmény adó</t>
  </si>
  <si>
    <t>Telekadó</t>
  </si>
  <si>
    <t>Idegenforgalmi adó</t>
  </si>
  <si>
    <t>Iparűzési adó</t>
  </si>
  <si>
    <t>Talajterhelési díj</t>
  </si>
  <si>
    <t>Gépjármű adó</t>
  </si>
  <si>
    <t>Késedelmi pótlék</t>
  </si>
  <si>
    <t>Bírság</t>
  </si>
  <si>
    <t>Egyéb bevétel</t>
  </si>
  <si>
    <t>Helyi adó összesen:</t>
  </si>
  <si>
    <t>Ellátottak térítési méltányossági díjának, kártérítésének elengedése</t>
  </si>
  <si>
    <t>Lakosság részére lakásépítéshez, lakásfelújításhoz  nyújtott kölcsön elengedése</t>
  </si>
  <si>
    <t>Helyiségek, eszközök hasznosításából származó bevételből nyújtott kedvezmény, mentesség</t>
  </si>
  <si>
    <t>KÖZVETETT TÁMOGATÁSOK ÖSSZESEN:</t>
  </si>
  <si>
    <t>2020.év</t>
  </si>
  <si>
    <t>2021.év</t>
  </si>
  <si>
    <t>Működési célú támogatások ÁHT-on belülről (B11+B12+B16)</t>
  </si>
  <si>
    <t>Közhatalmi bevételek (B31+B34+B35+B36)</t>
  </si>
  <si>
    <t>Működési bevételek (B402+B403+ ….+B411)</t>
  </si>
  <si>
    <t>Működési célú átvett pénzeszközök (B64+B65)</t>
  </si>
  <si>
    <t>Működési bevételek összesen  (B1+B3+B4+B6 )</t>
  </si>
  <si>
    <t xml:space="preserve">Felhalmozási célú támogatások ÁHT-on belülről </t>
  </si>
  <si>
    <t>Felhalmozási bevételek (B52+B53+B55)</t>
  </si>
  <si>
    <t>Felhalmozási célú átvett pénzeszközök (B74+B75 )</t>
  </si>
  <si>
    <t>II. Felhalmozási bevételek összesen (B2+B5+B7)</t>
  </si>
  <si>
    <t>Finanszírozási bevételek (B811+B813+B814+B816+B817)</t>
  </si>
  <si>
    <t>FINANSZÍROZÁSI BEVÉTELEK (B8)</t>
  </si>
  <si>
    <t>Személyi juttatások (K 11+ K12)</t>
  </si>
  <si>
    <t>Munkaadót terhelő járulék és szociális hozzájár.adó (K2-01+…K2-07)</t>
  </si>
  <si>
    <t>Dologi kiadások (K31+K32+ K33+ K34 +K35)</t>
  </si>
  <si>
    <t>Ellátottak pénzbeli juttatásai (K42+K48)</t>
  </si>
  <si>
    <t>Egyéb működési célú támogatások (K502+….K513)</t>
  </si>
  <si>
    <t>Működési kiadások összesen (K1+…K5)</t>
  </si>
  <si>
    <t>Beruházások (K61+K62+K63+K64+K65+K66+K67)</t>
  </si>
  <si>
    <t>Felújítások (K71+K72+K73+K74)</t>
  </si>
  <si>
    <t>Egyéb felhalmozási célú kiadások (K86+K89)</t>
  </si>
  <si>
    <t>Felhalmozási kiadások összesen (K 6+K 7+K 8)</t>
  </si>
  <si>
    <t>Finanszírozási kiadások  (K 91)</t>
  </si>
  <si>
    <t>FINANSZÍROZÁSI KIADÁSOK ÖSSZESEN ( K9)</t>
  </si>
  <si>
    <t>KIADÁSOK ÖSSZESEN (A. + B.)</t>
  </si>
  <si>
    <t>Csákvár Város Önkormányzata és intézményei 2020. évi költségvetésében szereplő bevételi és kiadási előirányzatok megoszlása kötelező, önként vállalt és államigazgatási feladatok szerint</t>
  </si>
  <si>
    <t>Csákvári Közös Önkormányzati Hivatal</t>
  </si>
  <si>
    <t>Floriana Könyvtár és Közösségi Tér</t>
  </si>
  <si>
    <t>Csákvári Mese-Vár Óvoda és Bölcsőde</t>
  </si>
  <si>
    <t>SAJÁT BEVÉTEL</t>
  </si>
  <si>
    <t>Önkormányzatok jogalkotó és ált.ig.tev.</t>
  </si>
  <si>
    <t>Önkormányzati vagyonnal való gazdálkodás</t>
  </si>
  <si>
    <t>Kiemelt állami és önkormányzati rendezvények</t>
  </si>
  <si>
    <t>Önk.elszámolásai központi költségvetéssel</t>
  </si>
  <si>
    <t>Támogatási célú fin.műv.</t>
  </si>
  <si>
    <t>Hosszú távú közfoglalkoztatás</t>
  </si>
  <si>
    <t>Közutak, hidak, alagutak üzemeltetése</t>
  </si>
  <si>
    <t>Szennyvíz gyűjtése, tisztítása</t>
  </si>
  <si>
    <t>Víztermelés, kezelés, ellátás</t>
  </si>
  <si>
    <t>Város- és községgazdálkodás</t>
  </si>
  <si>
    <t>Háziorvosi alapellátás</t>
  </si>
  <si>
    <t>Fertőző betegségek megelőzése</t>
  </si>
  <si>
    <t>Sportlétesítmények működtetése</t>
  </si>
  <si>
    <t>Ált.isk. tanulók nappali rendszerű nevelése, oktatása (1-4.)</t>
  </si>
  <si>
    <t>Ált.isk. tanulók nappali rendszerű nevelése, oktatása (5-8.)</t>
  </si>
  <si>
    <t>Iskolai intézményi étkeztetés</t>
  </si>
  <si>
    <t>Intézményen kívüli gyermekétkeztetés</t>
  </si>
  <si>
    <t>Falugondnoki, tanyagondnoki szolg.</t>
  </si>
  <si>
    <t>Egyéb szociális és természetbeni ellátások, támogatások</t>
  </si>
  <si>
    <t>Adó, vám és jövedéki igazgatás</t>
  </si>
  <si>
    <t>Háziorvosi ügyeleti ellátás</t>
  </si>
  <si>
    <t>Csákvár Város Önkormányzatának  2020. évi általános és céltartalékai</t>
  </si>
  <si>
    <t>2020. évi tervezett előirányzat</t>
  </si>
  <si>
    <t>Lakbérszámlán elkülönített összeg</t>
  </si>
  <si>
    <t>Víziközmű-számla egyenlege</t>
  </si>
  <si>
    <t>Vis-maior támogatás kapcsán keletkezett visszafizetési kötelezettség</t>
  </si>
  <si>
    <t>Beruházási önrész (kommunális adó-számla egyenlege</t>
  </si>
  <si>
    <t>Csákvár Város Önkormányzata által 2020. évben nyújtott közvetett támogatások</t>
  </si>
  <si>
    <t>Egyéb nyújtott kedvezmény vagy kölcsön elengedése</t>
  </si>
  <si>
    <t>Csákvár Város Önkormányzata központi költségvetésből származó 2020. évi normatív támogatásai</t>
  </si>
  <si>
    <t xml:space="preserve">A települési önkormányzatok általános működésének és ágazati feladatainak támogatása a Magyarország 2020. központi költségvetéséről szóló LXXI.   törvény 2. számú melléklete szerint </t>
  </si>
  <si>
    <t>2020. évi eredeti előirányzat beszámítás előtt (forintban)</t>
  </si>
  <si>
    <t>2020. évi eredeti előirányzat beszámítás után (forintban)</t>
  </si>
  <si>
    <t>II.1. (1)</t>
  </si>
  <si>
    <t>Pedagógusok elismert létszáma</t>
  </si>
  <si>
    <t>II.1. (2)</t>
  </si>
  <si>
    <t>Pedagógus szakképzettséggel nem rendelkező, pedagógusok nevelő munkáját közvetlenül segítők száma a Köznev.tv.2.melléklete szerint</t>
  </si>
  <si>
    <t>II.1. (3)</t>
  </si>
  <si>
    <t>Pedagógus szakképzettséggel rendelkező, pedagógusok nevelő munkáját közvetlenül segítők száma a Köznev.tv.2.melléklete szerint</t>
  </si>
  <si>
    <t>II.2. (1)</t>
  </si>
  <si>
    <t>Óvodaműködtetési támogatás</t>
  </si>
  <si>
    <t>II.4.a (1)</t>
  </si>
  <si>
    <t>Alapfokú végzettségű pedagógus II. kategóriába sorolt pedagógusok kiegészítő támogatása, akik a minősítést 2019. január 1-jei átsorolással szerezték meg</t>
  </si>
  <si>
    <t>III.1.</t>
  </si>
  <si>
    <t>A települési önkormányzatok szociális feladatainak egyéb támogatása</t>
  </si>
  <si>
    <t>III.2.a</t>
  </si>
  <si>
    <t>Család- és gyermekjóléti szolgálat</t>
  </si>
  <si>
    <t>III.2.c (1)</t>
  </si>
  <si>
    <t>III.2.da</t>
  </si>
  <si>
    <t>Házi segítségnyújtás - szociális segítés</t>
  </si>
  <si>
    <t>III.2.db (2)</t>
  </si>
  <si>
    <t>Házi segítségnyújtás - személyi gondozás - társulás által történő feladatellátás</t>
  </si>
  <si>
    <t>III.2.e</t>
  </si>
  <si>
    <t>Felugondnoki vagy tanyagondnoki szolgáltatás</t>
  </si>
  <si>
    <t>III.2.f (1)</t>
  </si>
  <si>
    <t>Időskorúak nappali intézményi ellátása</t>
  </si>
  <si>
    <t>Egyes szociális és gyermekjóléti feladatok támogatása</t>
  </si>
  <si>
    <t>III.3.</t>
  </si>
  <si>
    <t>Bölcsőde, mini bölcsőde támogatása</t>
  </si>
  <si>
    <t>III.3.a (2)</t>
  </si>
  <si>
    <t>A finanszírozás szempontjából elismert szakmai dolgozók bértámogatása: bölcsődei dajkák, középfokú végzettségű kisgyermeknevelők, szaktanácsadók</t>
  </si>
  <si>
    <t>III.3.b</t>
  </si>
  <si>
    <t>Bölcsődei üzemeltetési támogatás</t>
  </si>
  <si>
    <t>III.4</t>
  </si>
  <si>
    <t>A települési önkormányzatok által biztosított egyes szociális szakosított ellátások</t>
  </si>
  <si>
    <t>III.4.a</t>
  </si>
  <si>
    <t>A finanszírozás szempontjából elismert szakmai dolgozók bértámogatása</t>
  </si>
  <si>
    <t>III.4.b</t>
  </si>
  <si>
    <t>Intézmény-üzemeltetési támogatás</t>
  </si>
  <si>
    <t>III.5</t>
  </si>
  <si>
    <t>A települési önkormányzatok szociális, gyermekjóléti és gyermekétkeztetési feladatainak támogatása összesen</t>
  </si>
  <si>
    <t>Kommunális adó</t>
  </si>
  <si>
    <t>Csákvár Város Önkormányzata 2020. évi költségvetési évet követő 3 év tervezett bevételi és kiadási előirányzatainak keretszámai</t>
  </si>
  <si>
    <t>2022.év</t>
  </si>
  <si>
    <t>2023.év</t>
  </si>
  <si>
    <t>Csákvár Város Önkormányzata és intézményeinek 2020. évi költségvetésére vonatkozó előirányzat-felhasználási ütemterve</t>
  </si>
  <si>
    <t>Csákvár Város Önkormányzatának és intézményeinek 2020. évi költségvetésére vonatkozó likvid terve</t>
  </si>
  <si>
    <t>Csákvár Város Önkormányzata a Stabilitási tv. 45 § (1) bekezdés a.) pont felhatalmazás alapján kiadott jogszabályban meghatározottak szerinti 2019. évi saját bevételei</t>
  </si>
  <si>
    <t>2020. eredeti ei.</t>
  </si>
  <si>
    <t>hosszú lejáratú kötelezettség (közvilágítás korszerűsítés)</t>
  </si>
  <si>
    <t xml:space="preserve">                         -</t>
  </si>
  <si>
    <t>Csákvár Város Önkormányzata 2020. évi több éves kihatással járó döntései</t>
  </si>
  <si>
    <t>2020. évig göngyölt teljesítés</t>
  </si>
  <si>
    <t>Kötelezettség</t>
  </si>
  <si>
    <t>Közvilágítás korszerűsítése</t>
  </si>
  <si>
    <t>Bruttó korszerűsítési díj</t>
  </si>
  <si>
    <t>2020. évi előirányzat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</si>
  <si>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</si>
  <si>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</si>
  <si>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</si>
  <si>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</si>
  <si>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</si>
  <si>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</si>
  <si>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</si>
  <si>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</si>
  <si>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</si>
  <si>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</si>
  <si>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</si>
  <si>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</si>
  <si>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</si>
  <si>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</si>
  <si>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Csákvár Város Önkormányzata és intézményei 2020. évi fejlesztési kiadásainak célonkénti bontása</t>
  </si>
  <si>
    <t>Pataksor u. felújítása</t>
  </si>
  <si>
    <t>ivóvízhálózat felújítása keretösszeg</t>
  </si>
  <si>
    <t>közvilágítás-hálózat felújítása</t>
  </si>
  <si>
    <t>fűtéskorszerűsítés</t>
  </si>
  <si>
    <t>iskola tetőszerkezetének felújítása</t>
  </si>
  <si>
    <t>könyvbeszerzés</t>
  </si>
  <si>
    <t>takarítógép 2 db</t>
  </si>
  <si>
    <t>informatikai eszközök beszerzése</t>
  </si>
  <si>
    <t>bútorbeszerzés</t>
  </si>
  <si>
    <t>multimédiás eszközök</t>
  </si>
  <si>
    <t>egyéb kisértékű tárgyi eszközök beszerzése</t>
  </si>
  <si>
    <t>bútorbeszerzés, játékok, egyéb kisértékű tárgyi eszközök beszerzése</t>
  </si>
  <si>
    <t>takarítókocsi 2 db</t>
  </si>
  <si>
    <t>folyóirattartó</t>
  </si>
  <si>
    <t>szőnyeg 3 db</t>
  </si>
  <si>
    <t>világítástechnika</t>
  </si>
  <si>
    <t>kamera</t>
  </si>
  <si>
    <t>Száma</t>
  </si>
  <si>
    <t>Részletező</t>
  </si>
  <si>
    <t>Előirányzat megnevezése</t>
  </si>
  <si>
    <t>Bevételek</t>
  </si>
  <si>
    <t>Önkormányzat működési támogatásai (1.1.+…+.1.6.)</t>
  </si>
  <si>
    <t>1.1.</t>
  </si>
  <si>
    <t>B111</t>
  </si>
  <si>
    <t>Helyi önkormányzatok működésének általános támogatása</t>
  </si>
  <si>
    <t>1.2.</t>
  </si>
  <si>
    <t>B112</t>
  </si>
  <si>
    <t>Önkormányzatok egyes köznevelési feladatainak támogatása</t>
  </si>
  <si>
    <t>1.3.</t>
  </si>
  <si>
    <t>B113</t>
  </si>
  <si>
    <t>Önkormányzatok szociális és gyermekjóléti, étkeztetési feladatainak támogatása</t>
  </si>
  <si>
    <t>1.4.</t>
  </si>
  <si>
    <t>B114</t>
  </si>
  <si>
    <t>Önkormányzatok kulturális feladatainak támogatása</t>
  </si>
  <si>
    <t>1.5.</t>
  </si>
  <si>
    <t>B115</t>
  </si>
  <si>
    <t>Működési célú kvi támogatások és kiegészítő támogatások</t>
  </si>
  <si>
    <t>1.6.</t>
  </si>
  <si>
    <t>B116</t>
  </si>
  <si>
    <t>Elszámolásból származó bevételek</t>
  </si>
  <si>
    <t>Működési célú támogatások államháztartáson belülről (2.1.+…+.2.5.)</t>
  </si>
  <si>
    <t>2.1.</t>
  </si>
  <si>
    <t>B12</t>
  </si>
  <si>
    <t>Elvonások és befizetések bevételei</t>
  </si>
  <si>
    <t>2.2.</t>
  </si>
  <si>
    <t>B13</t>
  </si>
  <si>
    <t xml:space="preserve">Működési célú garancia- és kezességvállalásból megtérülések </t>
  </si>
  <si>
    <t>2.3.</t>
  </si>
  <si>
    <t>B14</t>
  </si>
  <si>
    <t xml:space="preserve">Működési célú visszatérítendő támogatások, kölcsönök visszatérülése </t>
  </si>
  <si>
    <t>2.4.</t>
  </si>
  <si>
    <t>B15</t>
  </si>
  <si>
    <t>Működési célú visszatérítendő támogatások, kölcsönök igénybevétele</t>
  </si>
  <si>
    <t>2.5.</t>
  </si>
  <si>
    <t>B16</t>
  </si>
  <si>
    <t xml:space="preserve">Egyéb működési célú támogatások bevételei </t>
  </si>
  <si>
    <t>2.6.</t>
  </si>
  <si>
    <t>Felhalmozási célú támogatások államháztartáson belülről (3.1.+…+3.5.)</t>
  </si>
  <si>
    <t>3.1.</t>
  </si>
  <si>
    <t>B21</t>
  </si>
  <si>
    <t>Felhalmozási célú önkormányzati támogatások</t>
  </si>
  <si>
    <t>3.2.</t>
  </si>
  <si>
    <t>B22</t>
  </si>
  <si>
    <t>Felhalmozási célú garancia- és kezességvállalásból megtérülések</t>
  </si>
  <si>
    <t>3.3.</t>
  </si>
  <si>
    <t>B23</t>
  </si>
  <si>
    <t>Felhalmozási célú visszatérítendő támogatások, kölcsönök visszatérülése</t>
  </si>
  <si>
    <t>3.4.</t>
  </si>
  <si>
    <t>B24</t>
  </si>
  <si>
    <t>Felhalmozási célú visszatérítendő támogatások, kölcsönök igénybevétele</t>
  </si>
  <si>
    <t>3.5.</t>
  </si>
  <si>
    <t>B25</t>
  </si>
  <si>
    <t>Egyéb felhalmozási célú támogatások bevételei</t>
  </si>
  <si>
    <t xml:space="preserve">4. </t>
  </si>
  <si>
    <t>Közhatalmi bevételek (4.1.+...+4.7.)</t>
  </si>
  <si>
    <t>4.1.</t>
  </si>
  <si>
    <t>B34</t>
  </si>
  <si>
    <t>Vagyoni típusú adók</t>
  </si>
  <si>
    <t>4.1.1</t>
  </si>
  <si>
    <t>építményadó</t>
  </si>
  <si>
    <t>4.1.2</t>
  </si>
  <si>
    <t>magánszemeélyek kommunális adója</t>
  </si>
  <si>
    <t>4.1.3</t>
  </si>
  <si>
    <t>telekadó</t>
  </si>
  <si>
    <t>4.3.</t>
  </si>
  <si>
    <t>B351</t>
  </si>
  <si>
    <t>4.4.</t>
  </si>
  <si>
    <t>B355</t>
  </si>
  <si>
    <t>4.5.</t>
  </si>
  <si>
    <t>B354</t>
  </si>
  <si>
    <t>Gépjárműadó</t>
  </si>
  <si>
    <t>4.6.</t>
  </si>
  <si>
    <t>4.7.</t>
  </si>
  <si>
    <t>B36</t>
  </si>
  <si>
    <t>Egyéb közhatalmi bevételek</t>
  </si>
  <si>
    <t>Működési bevételek (5.1.+…+ 5.11.)</t>
  </si>
  <si>
    <t>5.1.</t>
  </si>
  <si>
    <t>B401</t>
  </si>
  <si>
    <t>Készletértékesítés ellenértéke</t>
  </si>
  <si>
    <t>5.2.</t>
  </si>
  <si>
    <t>B402</t>
  </si>
  <si>
    <t>Szolgáltatások ellenértéke</t>
  </si>
  <si>
    <t>5.3.</t>
  </si>
  <si>
    <t>B403</t>
  </si>
  <si>
    <t>Közvetített szolgáltatások értéke</t>
  </si>
  <si>
    <t>5.4.</t>
  </si>
  <si>
    <t>B404</t>
  </si>
  <si>
    <t>Tulajdonosi bevételek</t>
  </si>
  <si>
    <t>5.5.</t>
  </si>
  <si>
    <t>B405</t>
  </si>
  <si>
    <t>Ellátási díjak</t>
  </si>
  <si>
    <t>5.6.</t>
  </si>
  <si>
    <t>B406</t>
  </si>
  <si>
    <t xml:space="preserve">Kiszámlázott általános forgalmi adó </t>
  </si>
  <si>
    <t>5.7.</t>
  </si>
  <si>
    <t>B407</t>
  </si>
  <si>
    <t>Általános forgalmi adó visszatérítése</t>
  </si>
  <si>
    <t>5.8.</t>
  </si>
  <si>
    <t>B408</t>
  </si>
  <si>
    <t>Kamatbevételek és más nyereségjellegű bevételek</t>
  </si>
  <si>
    <t>5.9.</t>
  </si>
  <si>
    <t>B409</t>
  </si>
  <si>
    <t>Egyéb pénzügyi műveletek bevételei</t>
  </si>
  <si>
    <t>5.10.</t>
  </si>
  <si>
    <t>B410</t>
  </si>
  <si>
    <t>Biztosító által fizetett kártérítés</t>
  </si>
  <si>
    <t>5.11.</t>
  </si>
  <si>
    <t>B411</t>
  </si>
  <si>
    <t>Egyéb működési bevételek</t>
  </si>
  <si>
    <t>Felhalmozási bevételek (6.1.+…+6.5.)</t>
  </si>
  <si>
    <t>6.1.</t>
  </si>
  <si>
    <t>B51</t>
  </si>
  <si>
    <t>Immateriális javak értékesítése</t>
  </si>
  <si>
    <t>6.2.</t>
  </si>
  <si>
    <t>B52</t>
  </si>
  <si>
    <t>Ingatlanok értékesítése</t>
  </si>
  <si>
    <t>6.3.</t>
  </si>
  <si>
    <t>B53</t>
  </si>
  <si>
    <t>Egyéb tárgyi eszközök értékesítése</t>
  </si>
  <si>
    <t>6.4.</t>
  </si>
  <si>
    <t>B54</t>
  </si>
  <si>
    <t>Részesedések értékesítése</t>
  </si>
  <si>
    <t>6.5.</t>
  </si>
  <si>
    <t>B55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</si>
  <si>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</si>
  <si>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</si>
  <si>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</si>
  <si>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</si>
  <si>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B61</t>
  </si>
  <si>
    <t>Működési célú garancia- és kezességvállalásból megtérülések ÁH-n kívülről</t>
  </si>
  <si>
    <t>7.2.</t>
  </si>
  <si>
    <t>B64</t>
  </si>
  <si>
    <t>Működési célú visszatérítendő támogatások, kölcsönök visszatér. ÁH-n kívülről</t>
  </si>
  <si>
    <t>7.3.</t>
  </si>
  <si>
    <t>B65</t>
  </si>
  <si>
    <t>Egyéb működési célú átvett pénzeszköz</t>
  </si>
  <si>
    <t>7.4.</t>
  </si>
  <si>
    <t>Felhalmozási célú átvett pénzeszközök (8.1.+8.2.+8.3.)</t>
  </si>
  <si>
    <t>8.1.</t>
  </si>
  <si>
    <t>B71</t>
  </si>
  <si>
    <t>Felhalm. célú garancia- és kezességvállalásból megtérülések ÁH-n kívülről</t>
  </si>
  <si>
    <t>8.2.</t>
  </si>
  <si>
    <t>B74</t>
  </si>
  <si>
    <t>Felhalm. célú visszatérítendő támogatások, kölcsönök visszatér. ÁH-n kívülről</t>
  </si>
  <si>
    <t>8.3.</t>
  </si>
  <si>
    <t>B75</t>
  </si>
  <si>
    <t>Egyéb felhalmozási célú átvett pénzeszköz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</si>
  <si>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</si>
  <si>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</si>
  <si>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</si>
  <si>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</si>
  <si>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B8111</t>
  </si>
  <si>
    <t>Hosszú lejáratú  hitelek, kölcsönök felvétele</t>
  </si>
  <si>
    <t>10.2.</t>
  </si>
  <si>
    <t>B8112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</si>
  <si>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</si>
  <si>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</si>
  <si>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</si>
  <si>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</si>
  <si>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</si>
  <si>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</si>
  <si>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B8121</t>
  </si>
  <si>
    <t>Forgatási célú belföldi értékpapírok beváltása,  értékesítése</t>
  </si>
  <si>
    <t>11.2.</t>
  </si>
  <si>
    <t>B8122</t>
  </si>
  <si>
    <t>Forgatási célú belföldi értékpapírok kibocsátása</t>
  </si>
  <si>
    <t>11.3.</t>
  </si>
  <si>
    <t>B8123</t>
  </si>
  <si>
    <t>Befektetési célú belföldi értékpapírok beváltása,  értékesítése</t>
  </si>
  <si>
    <t>11.4.</t>
  </si>
  <si>
    <t>B8124</t>
  </si>
  <si>
    <t>Befektetési célú belföldi értékpapírok kibocsátása</t>
  </si>
  <si>
    <t xml:space="preserve">    12.</t>
  </si>
  <si>
    <t>Maradvány igénybevétele (12.1. + 12.2.)</t>
  </si>
  <si>
    <t>12.1.</t>
  </si>
  <si>
    <t>B8131</t>
  </si>
  <si>
    <t>Előző év költségvetési maradványának igénybevétele</t>
  </si>
  <si>
    <t>12.2.</t>
  </si>
  <si>
    <t>B8132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</si>
  <si>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</si>
  <si>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</si>
  <si>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</si>
  <si>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</si>
  <si>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B814</t>
  </si>
  <si>
    <t>Államháztartáson belüli megelőlegezések</t>
  </si>
  <si>
    <t>13.2.</t>
  </si>
  <si>
    <t>B815</t>
  </si>
  <si>
    <t>Államháztartáson belüli megelőlegezések törlesztése</t>
  </si>
  <si>
    <t>13.3.</t>
  </si>
  <si>
    <t>Központi, irányítószervi támogatás</t>
  </si>
  <si>
    <t>13.4.</t>
  </si>
  <si>
    <t>B817</t>
  </si>
  <si>
    <t>Betétek megszüntetése</t>
  </si>
  <si>
    <t xml:space="preserve">    14.</t>
  </si>
  <si>
    <t>Külföldi finanszírozás bevételei (14.1.+…14.4.)</t>
  </si>
  <si>
    <t xml:space="preserve">    14.1.</t>
  </si>
  <si>
    <t>B821</t>
  </si>
  <si>
    <t>Forgatási célú külföldi értékpapírok beváltása,  értékesítése</t>
  </si>
  <si>
    <t xml:space="preserve">    14.2.</t>
  </si>
  <si>
    <t>B822</t>
  </si>
  <si>
    <t>Befektetési célú külföldi értékpapírok beváltása,  értékesítése</t>
  </si>
  <si>
    <t xml:space="preserve">    14.3.</t>
  </si>
  <si>
    <t>B823</t>
  </si>
  <si>
    <t>Külföldi értékpapírok kibocsátása</t>
  </si>
  <si>
    <t xml:space="preserve">    14.4.</t>
  </si>
  <si>
    <t>B825</t>
  </si>
  <si>
    <t>Külföldi hitelek, kölcsönök felvétele</t>
  </si>
  <si>
    <t xml:space="preserve">    15.</t>
  </si>
  <si>
    <t>B84</t>
  </si>
  <si>
    <t>Váltóbevételek</t>
  </si>
  <si>
    <t xml:space="preserve">   16.</t>
  </si>
  <si>
    <t>B83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</si>
  <si>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</si>
  <si>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</si>
  <si>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</si>
  <si>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</si>
  <si>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</si>
  <si>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</si>
  <si>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1.1.1</t>
  </si>
  <si>
    <t>K1101</t>
  </si>
  <si>
    <t>Törvény szerinti illetmények, munkabérek</t>
  </si>
  <si>
    <t>1.1.2</t>
  </si>
  <si>
    <t>K1102</t>
  </si>
  <si>
    <t>Normatív jutalmak</t>
  </si>
  <si>
    <t>1.1.3</t>
  </si>
  <si>
    <t>K1103</t>
  </si>
  <si>
    <t>Céljuttatás, projektprémium</t>
  </si>
  <si>
    <t>1.1.4</t>
  </si>
  <si>
    <t>K1104</t>
  </si>
  <si>
    <t>Készenlét, ügyeleti, helyettesítési díj, túlóra, túlszolgálat</t>
  </si>
  <si>
    <t>1.1.5</t>
  </si>
  <si>
    <t>K1105</t>
  </si>
  <si>
    <t>Végkielégítés</t>
  </si>
  <si>
    <t>1.1.6</t>
  </si>
  <si>
    <t>K1106</t>
  </si>
  <si>
    <t>Jubileumi jutalom</t>
  </si>
  <si>
    <t>1.1.7</t>
  </si>
  <si>
    <t>K1107</t>
  </si>
  <si>
    <t>Béren kívüli juttatások</t>
  </si>
  <si>
    <t>1.1.8</t>
  </si>
  <si>
    <t>K1108</t>
  </si>
  <si>
    <t>Ruházati költségtérítés</t>
  </si>
  <si>
    <t>1.1.9</t>
  </si>
  <si>
    <t>K1109</t>
  </si>
  <si>
    <t>Közlekedési költségtérítés</t>
  </si>
  <si>
    <t>1.1.10</t>
  </si>
  <si>
    <t>K1110</t>
  </si>
  <si>
    <t>Egyéb költségtérítések</t>
  </si>
  <si>
    <t>1.1.11</t>
  </si>
  <si>
    <t>K1111</t>
  </si>
  <si>
    <t>Lakhatási támogatások</t>
  </si>
  <si>
    <t>1.1.12</t>
  </si>
  <si>
    <t>K1112</t>
  </si>
  <si>
    <t>Szociális támogatások</t>
  </si>
  <si>
    <t>1.1.13</t>
  </si>
  <si>
    <t>K1113</t>
  </si>
  <si>
    <t>Foglalkoztatottak egyéb személyi juttatások</t>
  </si>
  <si>
    <t>1.1.14</t>
  </si>
  <si>
    <t>K121</t>
  </si>
  <si>
    <t>Választott tisztségviselők juttaátsai</t>
  </si>
  <si>
    <t>1.1.15</t>
  </si>
  <si>
    <t>K122</t>
  </si>
  <si>
    <t>Munkavégzésre irányuló egyéb jogviszonyban n.s. f. fiz. Juttatások</t>
  </si>
  <si>
    <t>1.1.16</t>
  </si>
  <si>
    <t>K123</t>
  </si>
  <si>
    <t>Egyéb külső személyi juttatások</t>
  </si>
  <si>
    <t>Munkaadókat terhelő járulékok és szociális hozzájárulási adó</t>
  </si>
  <si>
    <t>1.2.1</t>
  </si>
  <si>
    <t>szociális hozzájárulási adó</t>
  </si>
  <si>
    <t>1.2.2</t>
  </si>
  <si>
    <t>rehabililtációs hozzájárulás</t>
  </si>
  <si>
    <t>1.2.3</t>
  </si>
  <si>
    <t>egészségügyi hozzájárulás</t>
  </si>
  <si>
    <t>1.2.4</t>
  </si>
  <si>
    <t>táppénzhozzájárulás</t>
  </si>
  <si>
    <t>1.2.5</t>
  </si>
  <si>
    <t xml:space="preserve">munkaadót a foglalkoztatottak részére történő kifizetésekkel kapcsolatban terhelő más járulék jellegű kötelezettségek </t>
  </si>
  <si>
    <t>1.2.6</t>
  </si>
  <si>
    <t>munkáltatót terhelő személyi jövedelmadó</t>
  </si>
  <si>
    <t>Dologi  kiadások</t>
  </si>
  <si>
    <t>1.3.1</t>
  </si>
  <si>
    <t>K311</t>
  </si>
  <si>
    <t>Szakmai anyagok beszerzése</t>
  </si>
  <si>
    <t>1.3.2</t>
  </si>
  <si>
    <t>K312</t>
  </si>
  <si>
    <t>Üzemeltetési anyagok beszerzése</t>
  </si>
  <si>
    <t>1.3.3</t>
  </si>
  <si>
    <t>K313</t>
  </si>
  <si>
    <t>Árubeszerzés</t>
  </si>
  <si>
    <t>1.3.4</t>
  </si>
  <si>
    <t>K321</t>
  </si>
  <si>
    <t>Informatikai szolgáltatások igénybevétele</t>
  </si>
  <si>
    <t>1.3.5</t>
  </si>
  <si>
    <t>K322</t>
  </si>
  <si>
    <t>Egyéb kommunikációs szolgáltatások</t>
  </si>
  <si>
    <t>1.3.6</t>
  </si>
  <si>
    <t>K331</t>
  </si>
  <si>
    <t>Közüzemi díjak</t>
  </si>
  <si>
    <t>1.3.7</t>
  </si>
  <si>
    <t>K332</t>
  </si>
  <si>
    <t>Vásárolt élelmezés</t>
  </si>
  <si>
    <t>1.3.8</t>
  </si>
  <si>
    <t>K333</t>
  </si>
  <si>
    <t>Bérleti-és lízingdíjak</t>
  </si>
  <si>
    <t>1.3.9</t>
  </si>
  <si>
    <t>K334</t>
  </si>
  <si>
    <t>Karbantartási, kisjavítási szolgáltatások</t>
  </si>
  <si>
    <t>1.3.10</t>
  </si>
  <si>
    <t>K335</t>
  </si>
  <si>
    <t>Közvetített szolgáltatások</t>
  </si>
  <si>
    <t>1.3.11</t>
  </si>
  <si>
    <t>K336</t>
  </si>
  <si>
    <t>Szakmai tevékenységet segítő szolgáltatások</t>
  </si>
  <si>
    <t>1.3.12</t>
  </si>
  <si>
    <t>K337</t>
  </si>
  <si>
    <t>Egyéb szolgáltatások</t>
  </si>
  <si>
    <t>1.3.13</t>
  </si>
  <si>
    <t>K341</t>
  </si>
  <si>
    <t>Kiküldetések kiadásai</t>
  </si>
  <si>
    <t>1.3.14</t>
  </si>
  <si>
    <t>K342</t>
  </si>
  <si>
    <t>Reklám-és propaganda kidások</t>
  </si>
  <si>
    <t>1.3.15</t>
  </si>
  <si>
    <t>K351</t>
  </si>
  <si>
    <t>Működési célú, előzetesen felsz.ÁFA</t>
  </si>
  <si>
    <t>1.3.16</t>
  </si>
  <si>
    <t>K352</t>
  </si>
  <si>
    <t>Fizetendő ÁFA</t>
  </si>
  <si>
    <t>1.3.17</t>
  </si>
  <si>
    <t>K353</t>
  </si>
  <si>
    <t>Kamatkiadások</t>
  </si>
  <si>
    <t>1.3.18</t>
  </si>
  <si>
    <t>K354</t>
  </si>
  <si>
    <t>Egyéb pénzügyi műveletek kiadásai</t>
  </si>
  <si>
    <t>1.3.19</t>
  </si>
  <si>
    <t>K355</t>
  </si>
  <si>
    <t>Ellátottak pénzbeli juttatásai</t>
  </si>
  <si>
    <t>1.4.1</t>
  </si>
  <si>
    <t>K42</t>
  </si>
  <si>
    <t>Családtámogatási ellátások</t>
  </si>
  <si>
    <t>1.4.2</t>
  </si>
  <si>
    <t>K46</t>
  </si>
  <si>
    <t>Lakhatással kapcsoalatos támogatások</t>
  </si>
  <si>
    <t>1.4.3</t>
  </si>
  <si>
    <t xml:space="preserve">K48 </t>
  </si>
  <si>
    <t>Egyéb nem intézményi ellátások</t>
  </si>
  <si>
    <t>1.5</t>
  </si>
  <si>
    <t>Egyéb működési célú kiadások</t>
  </si>
  <si>
    <t>K5021</t>
  </si>
  <si>
    <t xml:space="preserve"> az 1.5-ből: - Előző évi elszámolásból származó befizetések</t>
  </si>
  <si>
    <t>1.7.</t>
  </si>
  <si>
    <t>K5022</t>
  </si>
  <si>
    <t xml:space="preserve">   - Törvényi előíráson alapuló befizetések</t>
  </si>
  <si>
    <t>1.8.</t>
  </si>
  <si>
    <t>K5023</t>
  </si>
  <si>
    <t xml:space="preserve">   - Elvonások és befizetések</t>
  </si>
  <si>
    <t>1.9.</t>
  </si>
  <si>
    <t>K503</t>
  </si>
  <si>
    <t xml:space="preserve">   - Garancia- és kezességvállalásból kifizetés ÁH-n belülre</t>
  </si>
  <si>
    <t>1.10.</t>
  </si>
  <si>
    <t>K504</t>
  </si>
  <si>
    <t xml:space="preserve">   -Visszatérítendő támogatások, kölcsönök nyújtása ÁH-n belülre</t>
  </si>
  <si>
    <t>1.11.</t>
  </si>
  <si>
    <t>K505</t>
  </si>
  <si>
    <t xml:space="preserve">   - Visszatérítendő támogatások, kölcsönök törlesztése ÁH-n belülre</t>
  </si>
  <si>
    <t>1.12.</t>
  </si>
  <si>
    <t>K506</t>
  </si>
  <si>
    <t xml:space="preserve">   - Egyéb működési célú támogatások ÁH-n belülre</t>
  </si>
  <si>
    <t>1.13.</t>
  </si>
  <si>
    <t>K507</t>
  </si>
  <si>
    <t xml:space="preserve">   - Garancia és kezességvállalásból kifizetés ÁH-n kívülre</t>
  </si>
  <si>
    <t>1.14.</t>
  </si>
  <si>
    <t>K508</t>
  </si>
  <si>
    <t xml:space="preserve">   - Visszatérítendő támogatások, kölcsönök nyújtása ÁH-n kívülre</t>
  </si>
  <si>
    <t>1.15.</t>
  </si>
  <si>
    <t>K509</t>
  </si>
  <si>
    <t xml:space="preserve">   - Árkiegészítések, ártámogatások</t>
  </si>
  <si>
    <t>1.16.</t>
  </si>
  <si>
    <t>K510</t>
  </si>
  <si>
    <t xml:space="preserve">   - Kamattámogatások</t>
  </si>
  <si>
    <t>1.17.</t>
  </si>
  <si>
    <t>K512</t>
  </si>
  <si>
    <t xml:space="preserve">   - Egyéb működési célú támogatások államháztartáson kívülre</t>
  </si>
  <si>
    <t>1.18.</t>
  </si>
  <si>
    <t>K513</t>
  </si>
  <si>
    <t>Tartalékok</t>
  </si>
  <si>
    <t>1.18.1</t>
  </si>
  <si>
    <t xml:space="preserve"> az 1.18-ból: - Általános tartalék</t>
  </si>
  <si>
    <t>1.18.2</t>
  </si>
  <si>
    <t xml:space="preserve">     - Céltartalék</t>
  </si>
  <si>
    <t>2.1.1</t>
  </si>
  <si>
    <t>K61</t>
  </si>
  <si>
    <t>Immateriális javak beszerzése, létesítése</t>
  </si>
  <si>
    <t>2.1.2</t>
  </si>
  <si>
    <t>K62</t>
  </si>
  <si>
    <t>Ingatlanok beszerzése, létesítése</t>
  </si>
  <si>
    <t>2.1.3</t>
  </si>
  <si>
    <t>K63</t>
  </si>
  <si>
    <t>Informatikai eszközök beszerzése, létesítése</t>
  </si>
  <si>
    <t>2.1.4</t>
  </si>
  <si>
    <t>K64</t>
  </si>
  <si>
    <t>Egyéb tárgyi eszközök beszerzése, létesítése</t>
  </si>
  <si>
    <t>2.1.5</t>
  </si>
  <si>
    <t>K65</t>
  </si>
  <si>
    <t>Részesedések beszerzése</t>
  </si>
  <si>
    <t>2.1.6</t>
  </si>
  <si>
    <t>K66</t>
  </si>
  <si>
    <t>Meglévő részesedések növeléséhez kapcsoloódó kiadások</t>
  </si>
  <si>
    <t>2.1.7</t>
  </si>
  <si>
    <t>K67</t>
  </si>
  <si>
    <t>Beruházási célú előzetesen felszámított ÁFA</t>
  </si>
  <si>
    <t>Felújítások</t>
  </si>
  <si>
    <t>2.3.1</t>
  </si>
  <si>
    <t>K71</t>
  </si>
  <si>
    <t>Ingatlanok felújítása</t>
  </si>
  <si>
    <t>2.3.2</t>
  </si>
  <si>
    <t>K72</t>
  </si>
  <si>
    <t>Informatikai eszközök felújítása</t>
  </si>
  <si>
    <t>2.3.3</t>
  </si>
  <si>
    <t>K73</t>
  </si>
  <si>
    <t>Egyéb tárgyi eszközök felújítása</t>
  </si>
  <si>
    <t>2.3.4</t>
  </si>
  <si>
    <t>K74</t>
  </si>
  <si>
    <t>Felújítási célú előzetesen felszámított ÁFA</t>
  </si>
  <si>
    <t>Egyéb felhalmozási kiadások</t>
  </si>
  <si>
    <t>K81</t>
  </si>
  <si>
    <t>2.5.-ből        - Garancia- és kezességvállalásból kifizetés ÁH-n belülre</t>
  </si>
  <si>
    <t>2.7.</t>
  </si>
  <si>
    <t>K82</t>
  </si>
  <si>
    <t xml:space="preserve">   - Visszatérítendő támogatások, kölcsönök nyújtása ÁH-n belülre</t>
  </si>
  <si>
    <t>2.8.</t>
  </si>
  <si>
    <t>K83</t>
  </si>
  <si>
    <t>2.9.</t>
  </si>
  <si>
    <t>K84</t>
  </si>
  <si>
    <t xml:space="preserve">   - Egyéb felhalmozási célú támogatások ÁH-n belülre</t>
  </si>
  <si>
    <t>2.10.</t>
  </si>
  <si>
    <t>K85</t>
  </si>
  <si>
    <t xml:space="preserve">   - Garancia- és kezességvállalásból kifizetés ÁH-n kívülre</t>
  </si>
  <si>
    <t>2.11.</t>
  </si>
  <si>
    <t>K86</t>
  </si>
  <si>
    <t>2.12.</t>
  </si>
  <si>
    <t>K87</t>
  </si>
  <si>
    <t xml:space="preserve">   - Lakástámogatás</t>
  </si>
  <si>
    <t>2.13.</t>
  </si>
  <si>
    <t>K89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</si>
  <si>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</si>
  <si>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</si>
  <si>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</si>
  <si>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K9111</t>
  </si>
  <si>
    <t>Hosszú lejáratú hitelek, kölcsönök törlesztése</t>
  </si>
  <si>
    <t>4.2.</t>
  </si>
  <si>
    <t>K9112</t>
  </si>
  <si>
    <t>Likviditási célú hitelek, kölcsönök törlesztése pénzügyi vállalkozásnak</t>
  </si>
  <si>
    <t>K9113</t>
  </si>
  <si>
    <t>Rövid lejáratú hitelek, kölcsönök törlesztése</t>
  </si>
  <si>
    <t>Belföldi értékpapírok kiadásai (5.1. + … + 5.6.)</t>
  </si>
  <si>
    <t>K9121</t>
  </si>
  <si>
    <t>Forgatási célú belföldi értékpapírok vásárlása</t>
  </si>
  <si>
    <t>K9122</t>
  </si>
  <si>
    <t>Befektetési célú belföldi értékpapírok vásárlása</t>
  </si>
  <si>
    <t>K9123</t>
  </si>
  <si>
    <t>Kincstárjegyek beváltása</t>
  </si>
  <si>
    <t>K9124</t>
  </si>
  <si>
    <t>Éven belüli lejáatú belföldi értékpapírok beváltása</t>
  </si>
  <si>
    <t>K9125</t>
  </si>
  <si>
    <t>Belföldi kötvények beváltása</t>
  </si>
  <si>
    <t>K9126</t>
  </si>
  <si>
    <t>Éven túli lejáratú belföldi értékpapírok beváltása</t>
  </si>
  <si>
    <t>Belföldi finanszírozás kiadásai (6.1. + … + 6.5.)</t>
  </si>
  <si>
    <t>K913</t>
  </si>
  <si>
    <t>Államháztartáson belüli megelőlegezések folyósítása</t>
  </si>
  <si>
    <t>Államháztartáson belüli megelőlegezések visszafizetése</t>
  </si>
  <si>
    <t>Központi, irányító szervi támogatás</t>
  </si>
  <si>
    <t>K916</t>
  </si>
  <si>
    <t>Pénzeszközök lekötött betétként elhelyezése</t>
  </si>
  <si>
    <t>K917</t>
  </si>
  <si>
    <t>Pénzügyi lízing kiadásai</t>
  </si>
  <si>
    <t>Külföldi finanszírozás kiadásai (7.1. + … + 7.5.)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</si>
  <si>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</si>
  <si>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</si>
  <si>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</si>
  <si>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</si>
  <si>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</si>
  <si>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</si>
  <si>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</si>
  <si>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Hitelek, kölcsönök törlesztése külföldi kormányoknak nemz. szervezeteknek</t>
  </si>
  <si>
    <t>7.5.</t>
  </si>
  <si>
    <t>K925</t>
  </si>
  <si>
    <t>Hitelek, kölcsönök törlesztése külföldi pénzintézeteknek</t>
  </si>
  <si>
    <t>Adóssághoz nem kapcsolódó származékos ügyletek</t>
  </si>
  <si>
    <t>K94</t>
  </si>
  <si>
    <t>Váltókiadások</t>
  </si>
  <si>
    <t>10.</t>
  </si>
  <si>
    <t>FINANSZÍROZÁSI KIADÁSOK ÖSSZESEN: (4.+…+9.)</t>
  </si>
  <si>
    <t>11.</t>
  </si>
  <si>
    <t>KIADÁSOK ÖSSZESEN: (3.+10.)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</si>
  <si>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</si>
  <si>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</si>
  <si>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Egyéb dologi kiadások</t>
  </si>
  <si>
    <t>Csákvár Város Önkormányzata és intézményei 2020. évi összevont bevételei és kiadásai</t>
  </si>
  <si>
    <t xml:space="preserve">3. melléklet Csákvár Város Önkormányzata és intézményeinek 2020.évi költségvetéséről és annak végrehajtási szabályairól szóló 6/2020. (II. 28.)  rendeletéhez                                                                                                </t>
  </si>
  <si>
    <t>5. melléklet Csákvár Város Önkormányzata és intézményeinek 2020. évi költségvetéséről és annak végrehajtási szabályairól szóló 6/2020. (II. 28.) rendeletéhez</t>
  </si>
  <si>
    <t>6. melléklet Csákvár Város Önkormányzata és intézményeinek 2020. évi költségvetéséről és annak végrehajtási szabályairól szóló 6/2020. (II. 28.) rendeletéhez</t>
  </si>
  <si>
    <t xml:space="preserve">8. melléklet Csákvár Város és intézményeinek 2020. évi költségvetéséről és annak végrehajtási szabályairól szóló 6/2020. (II. 28.) rendeletéhez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</si>
  <si>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9. melléklet Csákvár Város Önkormányzata és intézményeinek 2020. évi költségvetéséről és annak végrehajtási szabályairól szóló 6/2020. (II. 28.) rendeletéhez</t>
  </si>
  <si>
    <t>10. melléklet Csákvár Város Önkormányzata és intézményeinek 2020. évi költségvetéséről és annak végrehajtási szabályairól szóló 6/2020. (II.28.) rendeletéhez</t>
  </si>
  <si>
    <t xml:space="preserve">                                                                                                                       12. melléklet Csákvár Város Önkormányzata és intézményeinek 2020. évi költségvetéséről és annak végrehajtási szabályairól szóló 6/2020. (II. 28.) rendeletéhez</t>
  </si>
  <si>
    <t>eredeti ei</t>
  </si>
  <si>
    <t>módosított ei</t>
  </si>
  <si>
    <t>KEHOP-2.2.2-15-2016-00085 szennyvíz beruházás</t>
  </si>
  <si>
    <t>energetikai tanúsítvány</t>
  </si>
  <si>
    <t>"Nagyház" színházterem multimédiás eszközök</t>
  </si>
  <si>
    <t>szennyvízhálózat</t>
  </si>
  <si>
    <t>Rövid lejáratú kötelezettség (tárgyévi fizetési kötelezettségek)</t>
  </si>
  <si>
    <t xml:space="preserve">                                                                                                                       11. melléklet Csákvár Város Önkormányzata és intézményeinek 2020. évi költségvetéséről és annak végrehajtási szabályairól szóló 6/2020. (II. 28.) rendeletéhez</t>
  </si>
  <si>
    <t xml:space="preserve">                                                                                                                       7. melléklet Csákvár Város Önkormányzata és intézményeinek 2020. évi költségvetéséről és annak végrehajtási szabályairól szóló 6/2020. (II. 28.) rendeletéhez</t>
  </si>
  <si>
    <t>4. melléklet Csákvár Város Önkormányzata és intézményeinek 2020. évi költségvetéséről és annak végrehajtási szabályairól szóló 6/2020. (II. 28.) rendeletéhez</t>
  </si>
  <si>
    <t>2. melléklet Csákvár Város Önkormányzata és intézményeinek 2020. évi költségvetéséről és annak végrehajtási szabályairól szóló 6/2020. (II. 28.) rendeletéhez</t>
  </si>
  <si>
    <t>1. melléklet Csákvár Város Önkormányzata és intézményeinek 2020. évi költségvetéséről és annak végrehajtási szabályairól szóló 6/2020. (II. 28.)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</si>
</sst>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\ _F_t"/>
    <numFmt numFmtId="166" formatCode="_-* #,##0\ _F_t_-;\-* #,##0\ _F_t_-;_-* &quot;-&quot;??\ _F_t_-;_-@_-"/>
    <numFmt numFmtId="167" formatCode="#,##0;[Red]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6" fillId="0" borderId="63" applyNumberFormat="0" applyFill="0" applyAlignment="0" applyProtection="0"/>
    <xf numFmtId="0" fontId="22" fillId="0" borderId="0"/>
    <xf numFmtId="0" fontId="26" fillId="0" borderId="0" applyNumberFormat="0" applyFill="0" applyBorder="0" applyAlignment="0" applyProtection="0"/>
    <xf numFmtId="0" fontId="31" fillId="0" borderId="0"/>
  </cellStyleXfs>
  <cellXfs count="62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5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19" xfId="0" applyFont="1" applyBorder="1"/>
    <xf numFmtId="165" fontId="4" fillId="0" borderId="22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3" fontId="7" fillId="0" borderId="16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165" fontId="4" fillId="0" borderId="20" xfId="0" applyNumberFormat="1" applyFont="1" applyBorder="1" applyAlignment="1">
      <alignment horizontal="right" vertical="center"/>
    </xf>
    <xf numFmtId="3" fontId="4" fillId="0" borderId="36" xfId="0" applyNumberFormat="1" applyFont="1" applyBorder="1" applyAlignment="1">
      <alignment horizontal="right" vertical="center"/>
    </xf>
    <xf numFmtId="165" fontId="4" fillId="0" borderId="45" xfId="0" applyNumberFormat="1" applyFont="1" applyBorder="1" applyAlignment="1">
      <alignment horizontal="right" vertical="center"/>
    </xf>
    <xf numFmtId="165" fontId="4" fillId="0" borderId="47" xfId="0" applyNumberFormat="1" applyFont="1" applyBorder="1" applyAlignment="1">
      <alignment horizontal="right" vertical="center"/>
    </xf>
    <xf numFmtId="3" fontId="4" fillId="0" borderId="49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/>
    </xf>
    <xf numFmtId="3" fontId="7" fillId="0" borderId="17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/>
    </xf>
    <xf numFmtId="165" fontId="8" fillId="0" borderId="4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center"/>
    </xf>
    <xf numFmtId="165" fontId="8" fillId="0" borderId="1" xfId="0" applyNumberFormat="1" applyFont="1" applyBorder="1" applyAlignment="1"/>
    <xf numFmtId="165" fontId="8" fillId="0" borderId="21" xfId="0" applyNumberFormat="1" applyFont="1" applyBorder="1" applyAlignment="1">
      <alignment horizontal="center"/>
    </xf>
    <xf numFmtId="165" fontId="8" fillId="0" borderId="20" xfId="0" applyNumberFormat="1" applyFont="1" applyBorder="1" applyAlignment="1">
      <alignment horizontal="center"/>
    </xf>
    <xf numFmtId="165" fontId="8" fillId="0" borderId="20" xfId="0" applyNumberFormat="1" applyFont="1" applyBorder="1" applyAlignment="1">
      <alignment horizontal="right"/>
    </xf>
    <xf numFmtId="165" fontId="8" fillId="0" borderId="23" xfId="0" applyNumberFormat="1" applyFont="1" applyBorder="1" applyAlignment="1">
      <alignment horizontal="center"/>
    </xf>
    <xf numFmtId="165" fontId="8" fillId="0" borderId="53" xfId="0" applyNumberFormat="1" applyFont="1" applyBorder="1" applyAlignment="1"/>
    <xf numFmtId="165" fontId="8" fillId="0" borderId="10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right"/>
    </xf>
    <xf numFmtId="165" fontId="8" fillId="0" borderId="36" xfId="0" applyNumberFormat="1" applyFont="1" applyBorder="1" applyAlignment="1">
      <alignment horizontal="center"/>
    </xf>
    <xf numFmtId="165" fontId="8" fillId="0" borderId="55" xfId="0" applyNumberFormat="1" applyFont="1" applyBorder="1" applyAlignment="1"/>
    <xf numFmtId="165" fontId="8" fillId="0" borderId="22" xfId="0" applyNumberFormat="1" applyFont="1" applyBorder="1" applyAlignment="1">
      <alignment horizontal="center"/>
    </xf>
    <xf numFmtId="165" fontId="8" fillId="0" borderId="19" xfId="0" applyNumberFormat="1" applyFont="1" applyBorder="1" applyAlignment="1"/>
    <xf numFmtId="0" fontId="8" fillId="0" borderId="0" xfId="0" applyFont="1" applyBorder="1"/>
    <xf numFmtId="0" fontId="10" fillId="0" borderId="56" xfId="0" applyFont="1" applyBorder="1" applyAlignment="1">
      <alignment horizontal="center" vertical="center" wrapText="1"/>
    </xf>
    <xf numFmtId="165" fontId="10" fillId="0" borderId="62" xfId="0" applyNumberFormat="1" applyFont="1" applyBorder="1" applyAlignment="1">
      <alignment horizontal="center"/>
    </xf>
    <xf numFmtId="165" fontId="10" fillId="0" borderId="28" xfId="0" applyNumberFormat="1" applyFont="1" applyBorder="1" applyAlignment="1">
      <alignment horizontal="center"/>
    </xf>
    <xf numFmtId="165" fontId="10" fillId="0" borderId="62" xfId="0" applyNumberFormat="1" applyFont="1" applyBorder="1"/>
    <xf numFmtId="165" fontId="10" fillId="0" borderId="62" xfId="0" applyNumberFormat="1" applyFont="1" applyBorder="1" applyAlignment="1"/>
    <xf numFmtId="0" fontId="10" fillId="0" borderId="62" xfId="0" applyFont="1" applyBorder="1" applyAlignment="1">
      <alignment horizontal="center" vertical="center" wrapText="1"/>
    </xf>
    <xf numFmtId="165" fontId="10" fillId="0" borderId="62" xfId="0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right"/>
    </xf>
    <xf numFmtId="0" fontId="18" fillId="0" borderId="20" xfId="0" applyFont="1" applyBorder="1" applyAlignment="1">
      <alignment horizontal="center" vertical="center" wrapText="1"/>
    </xf>
    <xf numFmtId="166" fontId="18" fillId="0" borderId="20" xfId="1" applyNumberFormat="1" applyFont="1" applyBorder="1" applyAlignment="1">
      <alignment horizontal="center" vertical="center" wrapText="1"/>
    </xf>
    <xf numFmtId="49" fontId="17" fillId="2" borderId="20" xfId="2" applyNumberFormat="1" applyFont="1" applyFill="1" applyBorder="1" applyAlignment="1">
      <alignment vertical="top"/>
    </xf>
    <xf numFmtId="166" fontId="18" fillId="0" borderId="20" xfId="1" applyNumberFormat="1" applyFont="1" applyBorder="1" applyAlignment="1">
      <alignment horizontal="right" vertical="center" wrapText="1"/>
    </xf>
    <xf numFmtId="0" fontId="19" fillId="3" borderId="25" xfId="0" applyFont="1" applyFill="1" applyBorder="1"/>
    <xf numFmtId="166" fontId="19" fillId="0" borderId="20" xfId="1" applyNumberFormat="1" applyFont="1" applyBorder="1" applyAlignment="1">
      <alignment horizontal="right" vertical="center" wrapText="1"/>
    </xf>
    <xf numFmtId="167" fontId="17" fillId="0" borderId="20" xfId="1" applyNumberFormat="1" applyFont="1" applyBorder="1" applyAlignment="1">
      <alignment horizontal="right" vertical="center" wrapText="1"/>
    </xf>
    <xf numFmtId="167" fontId="19" fillId="0" borderId="20" xfId="1" applyNumberFormat="1" applyFont="1" applyBorder="1" applyAlignment="1">
      <alignment horizontal="right" vertical="center" wrapText="1"/>
    </xf>
    <xf numFmtId="166" fontId="17" fillId="0" borderId="20" xfId="1" applyNumberFormat="1" applyFont="1" applyBorder="1" applyAlignment="1">
      <alignment horizontal="right" wrapText="1"/>
    </xf>
    <xf numFmtId="166" fontId="4" fillId="0" borderId="0" xfId="0" applyNumberFormat="1" applyFont="1"/>
    <xf numFmtId="0" fontId="19" fillId="0" borderId="0" xfId="1" applyNumberFormat="1" applyFont="1" applyAlignment="1"/>
    <xf numFmtId="0" fontId="14" fillId="0" borderId="0" xfId="0" applyFont="1" applyAlignment="1">
      <alignment horizontal="right"/>
    </xf>
    <xf numFmtId="165" fontId="8" fillId="0" borderId="0" xfId="0" applyNumberFormat="1" applyFont="1"/>
    <xf numFmtId="167" fontId="8" fillId="0" borderId="20" xfId="0" applyNumberFormat="1" applyFont="1" applyBorder="1" applyAlignment="1">
      <alignment wrapText="1"/>
    </xf>
    <xf numFmtId="167" fontId="8" fillId="0" borderId="20" xfId="0" applyNumberFormat="1" applyFont="1" applyBorder="1" applyAlignment="1">
      <alignment vertical="center" wrapText="1"/>
    </xf>
    <xf numFmtId="167" fontId="8" fillId="0" borderId="20" xfId="0" applyNumberFormat="1" applyFont="1" applyBorder="1" applyAlignment="1">
      <alignment horizontal="right"/>
    </xf>
    <xf numFmtId="167" fontId="8" fillId="0" borderId="20" xfId="0" applyNumberFormat="1" applyFont="1" applyBorder="1" applyAlignment="1">
      <alignment horizontal="right" vertical="center"/>
    </xf>
    <xf numFmtId="167" fontId="8" fillId="0" borderId="20" xfId="0" applyNumberFormat="1" applyFont="1" applyBorder="1" applyAlignment="1">
      <alignment horizontal="right" wrapText="1"/>
    </xf>
    <xf numFmtId="167" fontId="8" fillId="0" borderId="20" xfId="0" applyNumberFormat="1" applyFont="1" applyBorder="1" applyAlignment="1">
      <alignment horizontal="right" vertical="center" wrapText="1"/>
    </xf>
    <xf numFmtId="0" fontId="5" fillId="0" borderId="0" xfId="0" applyFont="1" applyAlignment="1"/>
    <xf numFmtId="0" fontId="5" fillId="0" borderId="0" xfId="0" applyFont="1" applyAlignment="1">
      <alignment horizontal="right" vertical="center" wrapText="1"/>
    </xf>
    <xf numFmtId="0" fontId="21" fillId="0" borderId="0" xfId="0" applyFont="1"/>
    <xf numFmtId="166" fontId="4" fillId="0" borderId="0" xfId="1" applyNumberFormat="1" applyFont="1"/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1" applyNumberFormat="1" applyFont="1" applyAlignment="1">
      <alignment horizontal="right"/>
    </xf>
    <xf numFmtId="0" fontId="18" fillId="0" borderId="5" xfId="0" applyFont="1" applyBorder="1" applyAlignment="1">
      <alignment horizontal="center"/>
    </xf>
    <xf numFmtId="166" fontId="18" fillId="0" borderId="7" xfId="1" applyNumberFormat="1" applyFont="1" applyBorder="1" applyAlignment="1"/>
    <xf numFmtId="0" fontId="7" fillId="0" borderId="19" xfId="0" applyFont="1" applyBorder="1"/>
    <xf numFmtId="0" fontId="6" fillId="0" borderId="20" xfId="0" applyFont="1" applyBorder="1"/>
    <xf numFmtId="166" fontId="6" fillId="0" borderId="23" xfId="1" applyNumberFormat="1" applyFont="1" applyBorder="1"/>
    <xf numFmtId="0" fontId="9" fillId="0" borderId="20" xfId="0" applyFont="1" applyBorder="1" applyAlignment="1">
      <alignment horizontal="justify"/>
    </xf>
    <xf numFmtId="166" fontId="9" fillId="0" borderId="23" xfId="1" applyNumberFormat="1" applyFont="1" applyBorder="1"/>
    <xf numFmtId="0" fontId="9" fillId="0" borderId="20" xfId="0" applyFont="1" applyBorder="1"/>
    <xf numFmtId="0" fontId="6" fillId="0" borderId="20" xfId="0" applyFont="1" applyBorder="1" applyAlignment="1">
      <alignment wrapText="1"/>
    </xf>
    <xf numFmtId="0" fontId="4" fillId="0" borderId="8" xfId="0" applyFont="1" applyBorder="1"/>
    <xf numFmtId="0" fontId="9" fillId="0" borderId="9" xfId="0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56" xfId="0" applyFont="1" applyBorder="1"/>
    <xf numFmtId="0" fontId="19" fillId="0" borderId="58" xfId="0" applyFont="1" applyBorder="1"/>
    <xf numFmtId="0" fontId="18" fillId="0" borderId="65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9" fillId="0" borderId="59" xfId="0" applyFont="1" applyBorder="1"/>
    <xf numFmtId="0" fontId="19" fillId="0" borderId="60" xfId="0" applyFont="1" applyBorder="1"/>
    <xf numFmtId="0" fontId="18" fillId="4" borderId="62" xfId="0" applyFont="1" applyFill="1" applyBorder="1"/>
    <xf numFmtId="0" fontId="18" fillId="4" borderId="39" xfId="0" applyFont="1" applyFill="1" applyBorder="1"/>
    <xf numFmtId="0" fontId="18" fillId="4" borderId="40" xfId="0" applyFont="1" applyFill="1" applyBorder="1"/>
    <xf numFmtId="0" fontId="18" fillId="0" borderId="62" xfId="0" applyFont="1" applyBorder="1"/>
    <xf numFmtId="0" fontId="18" fillId="0" borderId="39" xfId="0" applyFont="1" applyBorder="1"/>
    <xf numFmtId="0" fontId="18" fillId="0" borderId="40" xfId="0" applyFont="1" applyBorder="1"/>
    <xf numFmtId="0" fontId="18" fillId="4" borderId="17" xfId="0" applyFont="1" applyFill="1" applyBorder="1"/>
    <xf numFmtId="3" fontId="19" fillId="0" borderId="0" xfId="0" applyNumberFormat="1" applyFont="1"/>
    <xf numFmtId="0" fontId="19" fillId="0" borderId="0" xfId="0" applyFont="1" applyAlignment="1">
      <alignment horizontal="center" wrapText="1"/>
    </xf>
    <xf numFmtId="0" fontId="18" fillId="0" borderId="0" xfId="0" applyFont="1"/>
    <xf numFmtId="0" fontId="19" fillId="0" borderId="46" xfId="0" applyFont="1" applyBorder="1" applyAlignment="1">
      <alignment horizontal="center"/>
    </xf>
    <xf numFmtId="3" fontId="18" fillId="0" borderId="46" xfId="0" applyNumberFormat="1" applyFont="1" applyBorder="1"/>
    <xf numFmtId="3" fontId="19" fillId="0" borderId="46" xfId="0" applyNumberFormat="1" applyFont="1" applyBorder="1"/>
    <xf numFmtId="3" fontId="19" fillId="0" borderId="43" xfId="0" applyNumberFormat="1" applyFont="1" applyBorder="1"/>
    <xf numFmtId="3" fontId="19" fillId="0" borderId="50" xfId="0" applyNumberFormat="1" applyFont="1" applyBorder="1"/>
    <xf numFmtId="3" fontId="4" fillId="0" borderId="0" xfId="0" applyNumberFormat="1" applyFont="1"/>
    <xf numFmtId="3" fontId="19" fillId="0" borderId="12" xfId="0" applyNumberFormat="1" applyFont="1" applyBorder="1"/>
    <xf numFmtId="3" fontId="19" fillId="0" borderId="54" xfId="0" applyNumberFormat="1" applyFont="1" applyBorder="1"/>
    <xf numFmtId="3" fontId="19" fillId="0" borderId="42" xfId="0" applyNumberFormat="1" applyFont="1" applyBorder="1"/>
    <xf numFmtId="3" fontId="19" fillId="0" borderId="61" xfId="0" applyNumberFormat="1" applyFont="1" applyBorder="1"/>
    <xf numFmtId="3" fontId="19" fillId="0" borderId="20" xfId="0" applyNumberFormat="1" applyFont="1" applyBorder="1"/>
    <xf numFmtId="0" fontId="19" fillId="3" borderId="42" xfId="0" applyFont="1" applyFill="1" applyBorder="1" applyAlignment="1">
      <alignment horizontal="center"/>
    </xf>
    <xf numFmtId="3" fontId="19" fillId="3" borderId="20" xfId="0" applyNumberFormat="1" applyFont="1" applyFill="1" applyBorder="1"/>
    <xf numFmtId="3" fontId="19" fillId="3" borderId="43" xfId="0" applyNumberFormat="1" applyFont="1" applyFill="1" applyBorder="1"/>
    <xf numFmtId="3" fontId="19" fillId="3" borderId="50" xfId="0" applyNumberFormat="1" applyFont="1" applyFill="1" applyBorder="1"/>
    <xf numFmtId="3" fontId="19" fillId="3" borderId="10" xfId="0" applyNumberFormat="1" applyFont="1" applyFill="1" applyBorder="1" applyAlignment="1">
      <alignment horizontal="right"/>
    </xf>
    <xf numFmtId="3" fontId="19" fillId="3" borderId="9" xfId="0" applyNumberFormat="1" applyFont="1" applyFill="1" applyBorder="1"/>
    <xf numFmtId="3" fontId="19" fillId="3" borderId="12" xfId="0" applyNumberFormat="1" applyFont="1" applyFill="1" applyBorder="1"/>
    <xf numFmtId="3" fontId="19" fillId="3" borderId="54" xfId="0" applyNumberFormat="1" applyFont="1" applyFill="1" applyBorder="1"/>
    <xf numFmtId="0" fontId="19" fillId="2" borderId="42" xfId="0" applyFont="1" applyFill="1" applyBorder="1" applyAlignment="1">
      <alignment horizontal="center"/>
    </xf>
    <xf numFmtId="3" fontId="19" fillId="2" borderId="20" xfId="0" applyNumberFormat="1" applyFont="1" applyFill="1" applyBorder="1"/>
    <xf numFmtId="0" fontId="19" fillId="2" borderId="20" xfId="0" applyFont="1" applyFill="1" applyBorder="1" applyAlignment="1">
      <alignment horizontal="center"/>
    </xf>
    <xf numFmtId="3" fontId="19" fillId="2" borderId="10" xfId="0" applyNumberFormat="1" applyFont="1" applyFill="1" applyBorder="1" applyAlignment="1">
      <alignment horizontal="right"/>
    </xf>
    <xf numFmtId="3" fontId="19" fillId="2" borderId="9" xfId="0" applyNumberFormat="1" applyFont="1" applyFill="1" applyBorder="1"/>
    <xf numFmtId="3" fontId="19" fillId="2" borderId="42" xfId="0" applyNumberFormat="1" applyFont="1" applyFill="1" applyBorder="1"/>
    <xf numFmtId="3" fontId="19" fillId="2" borderId="43" xfId="0" applyNumberFormat="1" applyFont="1" applyFill="1" applyBorder="1"/>
    <xf numFmtId="3" fontId="19" fillId="2" borderId="61" xfId="0" applyNumberFormat="1" applyFont="1" applyFill="1" applyBorder="1"/>
    <xf numFmtId="3" fontId="19" fillId="2" borderId="12" xfId="0" applyNumberFormat="1" applyFont="1" applyFill="1" applyBorder="1"/>
    <xf numFmtId="3" fontId="19" fillId="2" borderId="54" xfId="0" applyNumberFormat="1" applyFont="1" applyFill="1" applyBorder="1"/>
    <xf numFmtId="14" fontId="4" fillId="0" borderId="0" xfId="0" applyNumberFormat="1" applyFont="1"/>
    <xf numFmtId="0" fontId="19" fillId="0" borderId="0" xfId="3" applyFont="1"/>
    <xf numFmtId="0" fontId="19" fillId="0" borderId="0" xfId="3" applyFont="1" applyAlignment="1">
      <alignment horizontal="left" vertical="center"/>
    </xf>
    <xf numFmtId="0" fontId="3" fillId="0" borderId="0" xfId="0" applyFont="1" applyAlignment="1">
      <alignment wrapText="1"/>
    </xf>
    <xf numFmtId="0" fontId="18" fillId="0" borderId="0" xfId="3" applyFont="1" applyAlignment="1">
      <alignment horizontal="center"/>
    </xf>
    <xf numFmtId="0" fontId="25" fillId="0" borderId="0" xfId="3" applyFont="1"/>
    <xf numFmtId="0" fontId="18" fillId="0" borderId="0" xfId="3" applyFont="1"/>
    <xf numFmtId="0" fontId="18" fillId="0" borderId="0" xfId="3" applyFont="1" applyBorder="1" applyAlignment="1">
      <alignment horizontal="center" vertical="center" wrapText="1"/>
    </xf>
    <xf numFmtId="0" fontId="19" fillId="0" borderId="20" xfId="3" applyFont="1" applyBorder="1"/>
    <xf numFmtId="0" fontId="19" fillId="0" borderId="20" xfId="3" applyFont="1" applyBorder="1" applyAlignment="1">
      <alignment horizontal="left" wrapText="1"/>
    </xf>
    <xf numFmtId="0" fontId="19" fillId="0" borderId="20" xfId="3" applyFont="1" applyBorder="1" applyAlignment="1">
      <alignment wrapText="1"/>
    </xf>
    <xf numFmtId="3" fontId="19" fillId="0" borderId="20" xfId="3" applyNumberFormat="1" applyFont="1" applyBorder="1" applyAlignment="1">
      <alignment horizontal="right"/>
    </xf>
    <xf numFmtId="3" fontId="19" fillId="0" borderId="20" xfId="3" applyNumberFormat="1" applyFont="1" applyBorder="1"/>
    <xf numFmtId="165" fontId="19" fillId="0" borderId="20" xfId="3" applyNumberFormat="1" applyFont="1" applyBorder="1"/>
    <xf numFmtId="165" fontId="19" fillId="0" borderId="20" xfId="3" applyNumberFormat="1" applyFont="1" applyFill="1" applyBorder="1"/>
    <xf numFmtId="3" fontId="19" fillId="0" borderId="20" xfId="3" applyNumberFormat="1" applyFont="1" applyFill="1" applyBorder="1"/>
    <xf numFmtId="3" fontId="18" fillId="0" borderId="20" xfId="3" applyNumberFormat="1" applyFont="1" applyFill="1" applyBorder="1"/>
    <xf numFmtId="0" fontId="18" fillId="0" borderId="20" xfId="3" applyFont="1" applyBorder="1" applyAlignment="1">
      <alignment horizontal="left" wrapText="1"/>
    </xf>
    <xf numFmtId="0" fontId="18" fillId="0" borderId="20" xfId="3" applyFont="1" applyFill="1" applyBorder="1"/>
    <xf numFmtId="165" fontId="18" fillId="0" borderId="20" xfId="3" applyNumberFormat="1" applyFont="1" applyFill="1" applyBorder="1"/>
    <xf numFmtId="3" fontId="18" fillId="3" borderId="20" xfId="3" applyNumberFormat="1" applyFont="1" applyFill="1" applyBorder="1"/>
    <xf numFmtId="165" fontId="18" fillId="0" borderId="20" xfId="3" applyNumberFormat="1" applyFont="1" applyBorder="1"/>
    <xf numFmtId="0" fontId="18" fillId="0" borderId="20" xfId="3" applyFont="1" applyBorder="1"/>
    <xf numFmtId="0" fontId="18" fillId="0" borderId="20" xfId="3" applyFont="1" applyBorder="1" applyAlignment="1">
      <alignment wrapText="1"/>
    </xf>
    <xf numFmtId="165" fontId="18" fillId="0" borderId="20" xfId="3" applyNumberFormat="1" applyFont="1" applyBorder="1" applyAlignment="1">
      <alignment wrapText="1"/>
    </xf>
    <xf numFmtId="3" fontId="18" fillId="3" borderId="20" xfId="3" applyNumberFormat="1" applyFont="1" applyFill="1" applyBorder="1" applyAlignment="1">
      <alignment wrapText="1"/>
    </xf>
    <xf numFmtId="3" fontId="19" fillId="3" borderId="20" xfId="3" applyNumberFormat="1" applyFont="1" applyFill="1" applyBorder="1" applyAlignment="1">
      <alignment wrapText="1"/>
    </xf>
    <xf numFmtId="165" fontId="19" fillId="0" borderId="20" xfId="3" applyNumberFormat="1" applyFont="1" applyBorder="1" applyAlignment="1">
      <alignment wrapText="1"/>
    </xf>
    <xf numFmtId="3" fontId="19" fillId="3" borderId="20" xfId="3" applyNumberFormat="1" applyFont="1" applyFill="1" applyBorder="1"/>
    <xf numFmtId="4" fontId="19" fillId="0" borderId="20" xfId="3" applyNumberFormat="1" applyFont="1" applyBorder="1"/>
    <xf numFmtId="0" fontId="18" fillId="0" borderId="46" xfId="3" applyFont="1" applyFill="1" applyBorder="1" applyAlignment="1">
      <alignment vertical="center"/>
    </xf>
    <xf numFmtId="0" fontId="18" fillId="0" borderId="42" xfId="3" applyFont="1" applyBorder="1" applyAlignment="1">
      <alignment wrapText="1"/>
    </xf>
    <xf numFmtId="165" fontId="18" fillId="0" borderId="42" xfId="3" applyNumberFormat="1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top" wrapText="1"/>
    </xf>
    <xf numFmtId="0" fontId="4" fillId="0" borderId="0" xfId="4" applyFont="1" applyFill="1" applyBorder="1" applyAlignment="1">
      <alignment horizontal="center" vertical="top" wrapText="1"/>
    </xf>
    <xf numFmtId="166" fontId="18" fillId="0" borderId="20" xfId="1" applyNumberFormat="1" applyFont="1" applyBorder="1" applyAlignment="1">
      <alignment horizontal="center"/>
    </xf>
    <xf numFmtId="166" fontId="18" fillId="0" borderId="71" xfId="1" applyNumberFormat="1" applyFont="1" applyBorder="1" applyAlignment="1">
      <alignment horizontal="center"/>
    </xf>
    <xf numFmtId="0" fontId="19" fillId="0" borderId="19" xfId="0" applyFont="1" applyBorder="1" applyAlignment="1">
      <alignment wrapText="1"/>
    </xf>
    <xf numFmtId="166" fontId="19" fillId="0" borderId="20" xfId="1" applyNumberFormat="1" applyFont="1" applyBorder="1" applyAlignment="1">
      <alignment wrapText="1"/>
    </xf>
    <xf numFmtId="166" fontId="19" fillId="0" borderId="71" xfId="1" applyNumberFormat="1" applyFont="1" applyBorder="1" applyAlignment="1">
      <alignment wrapText="1"/>
    </xf>
    <xf numFmtId="0" fontId="27" fillId="0" borderId="19" xfId="0" applyFont="1" applyBorder="1" applyAlignment="1">
      <alignment wrapText="1"/>
    </xf>
    <xf numFmtId="166" fontId="27" fillId="0" borderId="20" xfId="1" applyNumberFormat="1" applyFont="1" applyBorder="1" applyAlignment="1">
      <alignment wrapText="1"/>
    </xf>
    <xf numFmtId="166" fontId="27" fillId="0" borderId="71" xfId="1" applyNumberFormat="1" applyFont="1" applyBorder="1" applyAlignment="1">
      <alignment wrapText="1"/>
    </xf>
    <xf numFmtId="0" fontId="28" fillId="0" borderId="8" xfId="0" applyFont="1" applyBorder="1" applyAlignment="1">
      <alignment wrapText="1"/>
    </xf>
    <xf numFmtId="166" fontId="28" fillId="0" borderId="9" xfId="1" applyNumberFormat="1" applyFont="1" applyBorder="1" applyAlignment="1">
      <alignment wrapText="1"/>
    </xf>
    <xf numFmtId="166" fontId="19" fillId="0" borderId="0" xfId="1" applyNumberFormat="1" applyFont="1"/>
    <xf numFmtId="0" fontId="17" fillId="5" borderId="38" xfId="0" applyFont="1" applyFill="1" applyBorder="1"/>
    <xf numFmtId="0" fontId="17" fillId="5" borderId="39" xfId="0" applyFont="1" applyFill="1" applyBorder="1"/>
    <xf numFmtId="0" fontId="17" fillId="5" borderId="40" xfId="0" applyFont="1" applyFill="1" applyBorder="1"/>
    <xf numFmtId="3" fontId="18" fillId="6" borderId="62" xfId="1" applyNumberFormat="1" applyFont="1" applyFill="1" applyBorder="1" applyAlignment="1">
      <alignment horizontal="right" vertical="center"/>
    </xf>
    <xf numFmtId="0" fontId="18" fillId="0" borderId="74" xfId="0" applyFont="1" applyBorder="1"/>
    <xf numFmtId="0" fontId="18" fillId="0" borderId="69" xfId="0" applyFont="1" applyBorder="1"/>
    <xf numFmtId="0" fontId="18" fillId="0" borderId="72" xfId="0" applyFont="1" applyBorder="1"/>
    <xf numFmtId="3" fontId="9" fillId="6" borderId="44" xfId="1" applyNumberFormat="1" applyFont="1" applyFill="1" applyBorder="1" applyAlignment="1">
      <alignment horizontal="right" vertical="center"/>
    </xf>
    <xf numFmtId="0" fontId="18" fillId="0" borderId="53" xfId="0" applyFont="1" applyBorder="1"/>
    <xf numFmtId="0" fontId="18" fillId="0" borderId="34" xfId="0" applyFont="1" applyBorder="1"/>
    <xf numFmtId="0" fontId="18" fillId="0" borderId="73" xfId="0" applyFont="1" applyBorder="1"/>
    <xf numFmtId="3" fontId="9" fillId="6" borderId="23" xfId="1" applyNumberFormat="1" applyFont="1" applyFill="1" applyBorder="1" applyAlignment="1">
      <alignment horizontal="right" vertical="center"/>
    </xf>
    <xf numFmtId="0" fontId="18" fillId="0" borderId="75" xfId="0" applyFont="1" applyBorder="1"/>
    <xf numFmtId="0" fontId="18" fillId="0" borderId="35" xfId="0" applyFont="1" applyBorder="1"/>
    <xf numFmtId="0" fontId="18" fillId="0" borderId="76" xfId="0" applyFont="1" applyBorder="1"/>
    <xf numFmtId="0" fontId="18" fillId="5" borderId="38" xfId="0" applyFont="1" applyFill="1" applyBorder="1"/>
    <xf numFmtId="0" fontId="18" fillId="5" borderId="39" xfId="0" applyFont="1" applyFill="1" applyBorder="1"/>
    <xf numFmtId="0" fontId="18" fillId="5" borderId="40" xfId="0" applyFont="1" applyFill="1" applyBorder="1"/>
    <xf numFmtId="3" fontId="9" fillId="6" borderId="49" xfId="1" applyNumberFormat="1" applyFont="1" applyFill="1" applyBorder="1" applyAlignment="1">
      <alignment horizontal="right" vertical="center"/>
    </xf>
    <xf numFmtId="0" fontId="18" fillId="0" borderId="33" xfId="0" applyFont="1" applyBorder="1"/>
    <xf numFmtId="0" fontId="18" fillId="0" borderId="64" xfId="0" applyFont="1" applyBorder="1"/>
    <xf numFmtId="0" fontId="18" fillId="5" borderId="13" xfId="0" applyFont="1" applyFill="1" applyBorder="1"/>
    <xf numFmtId="0" fontId="18" fillId="5" borderId="15" xfId="0" applyFont="1" applyFill="1" applyBorder="1"/>
    <xf numFmtId="0" fontId="18" fillId="5" borderId="16" xfId="0" applyFont="1" applyFill="1" applyBorder="1"/>
    <xf numFmtId="3" fontId="18" fillId="6" borderId="40" xfId="1" applyNumberFormat="1" applyFont="1" applyFill="1" applyBorder="1" applyAlignment="1">
      <alignment horizontal="right" vertical="center"/>
    </xf>
    <xf numFmtId="0" fontId="18" fillId="0" borderId="38" xfId="0" applyFont="1" applyBorder="1"/>
    <xf numFmtId="0" fontId="18" fillId="0" borderId="67" xfId="0" applyFont="1" applyBorder="1"/>
    <xf numFmtId="0" fontId="18" fillId="0" borderId="60" xfId="0" applyFont="1" applyBorder="1"/>
    <xf numFmtId="3" fontId="18" fillId="6" borderId="56" xfId="1" applyNumberFormat="1" applyFont="1" applyFill="1" applyBorder="1" applyAlignment="1">
      <alignment horizontal="right" vertical="center"/>
    </xf>
    <xf numFmtId="0" fontId="4" fillId="0" borderId="56" xfId="0" applyFont="1" applyBorder="1"/>
    <xf numFmtId="0" fontId="7" fillId="0" borderId="65" xfId="0" applyFont="1" applyBorder="1" applyAlignment="1">
      <alignment horizontal="center"/>
    </xf>
    <xf numFmtId="0" fontId="4" fillId="0" borderId="65" xfId="0" applyFont="1" applyBorder="1"/>
    <xf numFmtId="3" fontId="18" fillId="7" borderId="62" xfId="1" applyNumberFormat="1" applyFont="1" applyFill="1" applyBorder="1" applyAlignment="1">
      <alignment horizontal="right" vertical="center"/>
    </xf>
    <xf numFmtId="0" fontId="18" fillId="0" borderId="66" xfId="0" applyFont="1" applyBorder="1"/>
    <xf numFmtId="0" fontId="18" fillId="0" borderId="27" xfId="0" applyFont="1" applyBorder="1"/>
    <xf numFmtId="0" fontId="18" fillId="0" borderId="28" xfId="0" applyFont="1" applyBorder="1"/>
    <xf numFmtId="0" fontId="18" fillId="0" borderId="58" xfId="0" applyFont="1" applyBorder="1"/>
    <xf numFmtId="0" fontId="5" fillId="0" borderId="61" xfId="0" applyFont="1" applyBorder="1" applyAlignment="1">
      <alignment horizontal="center" wrapText="1"/>
    </xf>
    <xf numFmtId="0" fontId="5" fillId="0" borderId="51" xfId="0" applyFont="1" applyBorder="1" applyAlignment="1">
      <alignment horizontal="center"/>
    </xf>
    <xf numFmtId="0" fontId="5" fillId="0" borderId="51" xfId="0" applyFont="1" applyBorder="1" applyAlignment="1">
      <alignment horizontal="center" wrapText="1"/>
    </xf>
    <xf numFmtId="0" fontId="5" fillId="0" borderId="50" xfId="0" applyFont="1" applyBorder="1" applyAlignment="1">
      <alignment horizontal="center" wrapText="1"/>
    </xf>
    <xf numFmtId="0" fontId="5" fillId="0" borderId="54" xfId="0" applyFont="1" applyBorder="1" applyAlignment="1">
      <alignment horizontal="center" wrapText="1"/>
    </xf>
    <xf numFmtId="165" fontId="8" fillId="0" borderId="21" xfId="0" applyNumberFormat="1" applyFont="1" applyFill="1" applyBorder="1" applyAlignment="1">
      <alignment horizontal="center"/>
    </xf>
    <xf numFmtId="49" fontId="19" fillId="2" borderId="25" xfId="2" applyNumberFormat="1" applyFont="1" applyFill="1" applyBorder="1" applyAlignment="1">
      <alignment vertical="top"/>
    </xf>
    <xf numFmtId="3" fontId="18" fillId="0" borderId="20" xfId="3" applyNumberFormat="1" applyFont="1" applyFill="1" applyBorder="1" applyAlignment="1">
      <alignment horizontal="center" wrapText="1"/>
    </xf>
    <xf numFmtId="166" fontId="18" fillId="0" borderId="73" xfId="1" applyNumberFormat="1" applyFont="1" applyBorder="1" applyAlignment="1">
      <alignment wrapText="1"/>
    </xf>
    <xf numFmtId="166" fontId="18" fillId="0" borderId="23" xfId="1" applyNumberFormat="1" applyFont="1" applyBorder="1" applyAlignment="1">
      <alignment wrapText="1"/>
    </xf>
    <xf numFmtId="3" fontId="7" fillId="4" borderId="62" xfId="0" applyNumberFormat="1" applyFont="1" applyFill="1" applyBorder="1"/>
    <xf numFmtId="3" fontId="4" fillId="0" borderId="62" xfId="0" applyNumberFormat="1" applyFont="1" applyBorder="1"/>
    <xf numFmtId="3" fontId="4" fillId="0" borderId="40" xfId="0" applyNumberFormat="1" applyFont="1" applyBorder="1"/>
    <xf numFmtId="3" fontId="4" fillId="0" borderId="65" xfId="0" applyNumberFormat="1" applyFont="1" applyBorder="1"/>
    <xf numFmtId="3" fontId="4" fillId="2" borderId="40" xfId="0" applyNumberFormat="1" applyFont="1" applyFill="1" applyBorder="1"/>
    <xf numFmtId="3" fontId="4" fillId="2" borderId="62" xfId="0" applyNumberFormat="1" applyFont="1" applyFill="1" applyBorder="1"/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3" fontId="8" fillId="0" borderId="23" xfId="0" applyNumberFormat="1" applyFont="1" applyBorder="1"/>
    <xf numFmtId="0" fontId="8" fillId="0" borderId="9" xfId="0" applyFont="1" applyBorder="1" applyAlignment="1">
      <alignment horizontal="center"/>
    </xf>
    <xf numFmtId="3" fontId="8" fillId="0" borderId="36" xfId="0" applyNumberFormat="1" applyFont="1" applyBorder="1"/>
    <xf numFmtId="0" fontId="8" fillId="0" borderId="42" xfId="0" applyFont="1" applyBorder="1" applyAlignment="1">
      <alignment horizontal="center" wrapText="1"/>
    </xf>
    <xf numFmtId="3" fontId="8" fillId="0" borderId="44" xfId="0" applyNumberFormat="1" applyFont="1" applyBorder="1"/>
    <xf numFmtId="3" fontId="21" fillId="0" borderId="17" xfId="0" applyNumberFormat="1" applyFont="1" applyBorder="1"/>
    <xf numFmtId="0" fontId="10" fillId="0" borderId="19" xfId="0" applyFont="1" applyBorder="1" applyAlignment="1">
      <alignment horizontal="center"/>
    </xf>
    <xf numFmtId="0" fontId="8" fillId="0" borderId="19" xfId="0" applyFont="1" applyBorder="1" applyAlignment="1">
      <alignment wrapText="1"/>
    </xf>
    <xf numFmtId="167" fontId="8" fillId="0" borderId="23" xfId="0" applyNumberFormat="1" applyFont="1" applyBorder="1" applyAlignment="1">
      <alignment vertical="center" wrapText="1"/>
    </xf>
    <xf numFmtId="167" fontId="8" fillId="0" borderId="23" xfId="0" applyNumberFormat="1" applyFont="1" applyBorder="1" applyAlignment="1">
      <alignment horizontal="right"/>
    </xf>
    <xf numFmtId="0" fontId="10" fillId="0" borderId="8" xfId="0" applyFont="1" applyBorder="1"/>
    <xf numFmtId="0" fontId="10" fillId="0" borderId="41" xfId="0" applyFont="1" applyBorder="1" applyAlignment="1">
      <alignment horizontal="center"/>
    </xf>
    <xf numFmtId="167" fontId="10" fillId="0" borderId="42" xfId="0" applyNumberFormat="1" applyFont="1" applyBorder="1" applyAlignment="1">
      <alignment horizontal="right"/>
    </xf>
    <xf numFmtId="167" fontId="10" fillId="0" borderId="44" xfId="0" applyNumberFormat="1" applyFont="1" applyBorder="1" applyAlignment="1">
      <alignment horizontal="right"/>
    </xf>
    <xf numFmtId="0" fontId="8" fillId="0" borderId="13" xfId="0" applyFont="1" applyBorder="1"/>
    <xf numFmtId="0" fontId="10" fillId="0" borderId="15" xfId="0" applyFont="1" applyBorder="1" applyAlignment="1">
      <alignment horizontal="center" wrapText="1"/>
    </xf>
    <xf numFmtId="0" fontId="5" fillId="0" borderId="0" xfId="0" applyFont="1"/>
    <xf numFmtId="165" fontId="5" fillId="0" borderId="20" xfId="0" applyNumberFormat="1" applyFont="1" applyBorder="1"/>
    <xf numFmtId="165" fontId="4" fillId="9" borderId="20" xfId="5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0" xfId="0" applyNumberFormat="1" applyFont="1" applyBorder="1" applyAlignment="1">
      <alignment wrapText="1"/>
    </xf>
    <xf numFmtId="165" fontId="5" fillId="0" borderId="0" xfId="0" applyNumberFormat="1" applyFont="1"/>
    <xf numFmtId="0" fontId="32" fillId="0" borderId="15" xfId="0" applyFont="1" applyBorder="1" applyAlignment="1">
      <alignment horizontal="center" wrapText="1"/>
    </xf>
    <xf numFmtId="0" fontId="32" fillId="0" borderId="15" xfId="0" quotePrefix="1" applyFont="1" applyBorder="1" applyAlignment="1">
      <alignment horizontal="center" wrapText="1"/>
    </xf>
    <xf numFmtId="0" fontId="32" fillId="0" borderId="17" xfId="0" applyFont="1" applyBorder="1" applyAlignment="1">
      <alignment horizontal="center" wrapText="1"/>
    </xf>
    <xf numFmtId="165" fontId="4" fillId="9" borderId="23" xfId="5" applyNumberFormat="1" applyFont="1" applyFill="1" applyBorder="1" applyAlignment="1" applyProtection="1">
      <alignment horizontal="right" vertical="center" wrapText="1" indent="1"/>
      <protection locked="0"/>
    </xf>
    <xf numFmtId="49" fontId="19" fillId="2" borderId="25" xfId="2" applyNumberFormat="1" applyFont="1" applyFill="1" applyBorder="1" applyAlignment="1">
      <alignment vertical="top" wrapText="1"/>
    </xf>
    <xf numFmtId="166" fontId="9" fillId="0" borderId="36" xfId="1" applyNumberFormat="1" applyFont="1" applyBorder="1"/>
    <xf numFmtId="3" fontId="7" fillId="0" borderId="13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4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3" fillId="0" borderId="0" xfId="1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9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45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5" xfId="0" applyBorder="1" applyAlignment="1">
      <alignment wrapText="1"/>
    </xf>
    <xf numFmtId="0" fontId="11" fillId="0" borderId="43" xfId="0" applyFont="1" applyBorder="1" applyAlignment="1">
      <alignment horizontal="center" vertical="center" wrapText="1"/>
    </xf>
    <xf numFmtId="0" fontId="0" fillId="0" borderId="22" xfId="0" applyBorder="1" applyAlignment="1">
      <alignment wrapText="1"/>
    </xf>
    <xf numFmtId="0" fontId="0" fillId="0" borderId="48" xfId="0" applyBorder="1" applyAlignment="1">
      <alignment wrapText="1"/>
    </xf>
    <xf numFmtId="0" fontId="11" fillId="0" borderId="41" xfId="0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24" xfId="0" applyBorder="1" applyAlignment="1">
      <alignment wrapText="1"/>
    </xf>
    <xf numFmtId="0" fontId="11" fillId="0" borderId="44" xfId="0" applyFont="1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0" fillId="0" borderId="49" xfId="0" applyBorder="1" applyAlignment="1">
      <alignment wrapText="1"/>
    </xf>
    <xf numFmtId="0" fontId="12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165" fontId="10" fillId="0" borderId="57" xfId="0" applyNumberFormat="1" applyFont="1" applyBorder="1" applyAlignment="1">
      <alignment horizontal="center" wrapText="1"/>
    </xf>
    <xf numFmtId="165" fontId="0" fillId="0" borderId="29" xfId="0" applyNumberFormat="1" applyBorder="1" applyAlignment="1">
      <alignment horizontal="center" wrapText="1"/>
    </xf>
    <xf numFmtId="165" fontId="10" fillId="0" borderId="31" xfId="0" applyNumberFormat="1" applyFont="1" applyBorder="1" applyAlignment="1">
      <alignment horizontal="center" wrapText="1"/>
    </xf>
    <xf numFmtId="165" fontId="0" fillId="0" borderId="37" xfId="0" applyNumberFormat="1" applyBorder="1" applyAlignment="1">
      <alignment horizontal="center" wrapText="1"/>
    </xf>
    <xf numFmtId="165" fontId="10" fillId="0" borderId="31" xfId="0" applyNumberFormat="1" applyFont="1" applyBorder="1" applyAlignment="1">
      <alignment horizontal="right" wrapText="1"/>
    </xf>
    <xf numFmtId="165" fontId="0" fillId="0" borderId="37" xfId="0" applyNumberFormat="1" applyBorder="1" applyAlignment="1">
      <alignment horizontal="right" wrapText="1"/>
    </xf>
    <xf numFmtId="165" fontId="10" fillId="0" borderId="37" xfId="0" applyNumberFormat="1" applyFont="1" applyBorder="1" applyAlignment="1">
      <alignment horizontal="center" wrapText="1"/>
    </xf>
    <xf numFmtId="165" fontId="10" fillId="0" borderId="58" xfId="0" applyNumberFormat="1" applyFont="1" applyBorder="1" applyAlignment="1">
      <alignment horizontal="center" wrapText="1"/>
    </xf>
    <xf numFmtId="165" fontId="0" fillId="0" borderId="60" xfId="0" applyNumberFormat="1" applyBorder="1" applyAlignment="1">
      <alignment horizontal="center" wrapText="1"/>
    </xf>
    <xf numFmtId="165" fontId="10" fillId="0" borderId="57" xfId="0" applyNumberFormat="1" applyFon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1" applyNumberFormat="1" applyFont="1" applyAlignment="1">
      <alignment horizontal="left" wrapText="1"/>
    </xf>
    <xf numFmtId="0" fontId="19" fillId="0" borderId="0" xfId="1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20" fillId="0" borderId="7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3" fillId="0" borderId="0" xfId="1" applyNumberFormat="1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wrapText="1"/>
    </xf>
    <xf numFmtId="0" fontId="4" fillId="0" borderId="0" xfId="1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28" xfId="0" applyFont="1" applyBorder="1" applyAlignment="1">
      <alignment vertical="center"/>
    </xf>
    <xf numFmtId="0" fontId="19" fillId="0" borderId="58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64" xfId="0" applyFont="1" applyBorder="1" applyAlignment="1">
      <alignment vertical="center"/>
    </xf>
    <xf numFmtId="0" fontId="19" fillId="0" borderId="66" xfId="0" applyFont="1" applyBorder="1" applyAlignment="1">
      <alignment vertical="center"/>
    </xf>
    <xf numFmtId="0" fontId="19" fillId="0" borderId="67" xfId="0" applyFont="1" applyBorder="1" applyAlignment="1">
      <alignment vertical="center"/>
    </xf>
    <xf numFmtId="0" fontId="19" fillId="0" borderId="60" xfId="0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19" fillId="0" borderId="0" xfId="3" applyFont="1" applyAlignment="1">
      <alignment horizontal="left" vertical="center"/>
    </xf>
    <xf numFmtId="0" fontId="18" fillId="0" borderId="0" xfId="3" applyFont="1" applyAlignment="1">
      <alignment horizontal="center"/>
    </xf>
    <xf numFmtId="0" fontId="18" fillId="0" borderId="69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0" xfId="4" applyFont="1" applyFill="1" applyBorder="1" applyAlignment="1">
      <alignment horizontal="center" vertical="top" wrapText="1"/>
    </xf>
    <xf numFmtId="0" fontId="17" fillId="0" borderId="57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166" fontId="18" fillId="0" borderId="5" xfId="1" applyNumberFormat="1" applyFont="1" applyBorder="1" applyAlignment="1">
      <alignment horizontal="center"/>
    </xf>
    <xf numFmtId="166" fontId="18" fillId="0" borderId="70" xfId="1" applyNumberFormat="1" applyFont="1" applyBorder="1" applyAlignment="1">
      <alignment horizontal="center"/>
    </xf>
    <xf numFmtId="166" fontId="18" fillId="0" borderId="58" xfId="1" applyNumberFormat="1" applyFont="1" applyBorder="1" applyAlignment="1">
      <alignment horizontal="center" vertical="center"/>
    </xf>
    <xf numFmtId="166" fontId="18" fillId="0" borderId="72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4" fillId="0" borderId="0" xfId="1" applyNumberFormat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8" fillId="0" borderId="56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7" fillId="3" borderId="5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40" xfId="0" applyNumberFormat="1" applyFont="1" applyBorder="1" applyAlignment="1">
      <alignment horizontal="center" vertical="center" wrapText="1"/>
    </xf>
    <xf numFmtId="3" fontId="7" fillId="0" borderId="32" xfId="0" applyNumberFormat="1" applyFont="1" applyBorder="1" applyAlignment="1">
      <alignment horizontal="center" vertical="center" wrapText="1"/>
    </xf>
    <xf numFmtId="3" fontId="7" fillId="0" borderId="77" xfId="0" applyNumberFormat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 wrapText="1"/>
    </xf>
    <xf numFmtId="3" fontId="7" fillId="0" borderId="58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7" fillId="0" borderId="30" xfId="0" applyNumberFormat="1" applyFont="1" applyBorder="1" applyAlignment="1">
      <alignment horizontal="center" vertical="center" wrapText="1"/>
    </xf>
    <xf numFmtId="3" fontId="7" fillId="0" borderId="67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6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" fillId="0" borderId="18" xfId="0" applyFont="1" applyBorder="1" applyAlignment="1">
      <alignment horizontal="left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5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19" xfId="0" applyFont="1" applyBorder="1" applyAlignment="1">
      <alignment horizontal="left"/>
    </xf>
    <xf numFmtId="3" fontId="4" fillId="0" borderId="20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165" fontId="4" fillId="0" borderId="20" xfId="0" applyNumberFormat="1" applyFont="1" applyBorder="1" applyAlignment="1">
      <alignment horizontal="right"/>
    </xf>
    <xf numFmtId="3" fontId="4" fillId="0" borderId="22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3" fontId="4" fillId="0" borderId="9" xfId="0" applyNumberFormat="1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36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165" fontId="4" fillId="0" borderId="48" xfId="0" applyNumberFormat="1" applyFont="1" applyBorder="1" applyAlignment="1">
      <alignment horizontal="right"/>
    </xf>
    <xf numFmtId="165" fontId="4" fillId="0" borderId="25" xfId="0" applyNumberFormat="1" applyFont="1" applyBorder="1" applyAlignment="1">
      <alignment horizontal="right"/>
    </xf>
    <xf numFmtId="3" fontId="4" fillId="0" borderId="48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left" vertical="center" wrapText="1"/>
    </xf>
    <xf numFmtId="3" fontId="7" fillId="0" borderId="15" xfId="0" applyNumberFormat="1" applyFont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3" fontId="6" fillId="0" borderId="27" xfId="0" applyNumberFormat="1" applyFont="1" applyBorder="1" applyAlignment="1">
      <alignment horizontal="left" vertical="center" wrapText="1"/>
    </xf>
    <xf numFmtId="3" fontId="6" fillId="0" borderId="28" xfId="0" applyNumberFormat="1" applyFont="1" applyBorder="1" applyAlignment="1">
      <alignment horizontal="left" vertical="center" wrapText="1"/>
    </xf>
    <xf numFmtId="3" fontId="6" fillId="0" borderId="58" xfId="0" applyNumberFormat="1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 wrapText="1"/>
    </xf>
    <xf numFmtId="0" fontId="4" fillId="0" borderId="18" xfId="0" applyFont="1" applyBorder="1" applyAlignment="1">
      <alignment horizontal="left"/>
    </xf>
    <xf numFmtId="3" fontId="4" fillId="0" borderId="6" xfId="0" applyNumberFormat="1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left" vertical="center"/>
    </xf>
    <xf numFmtId="3" fontId="4" fillId="0" borderId="22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65" fontId="4" fillId="0" borderId="22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48" xfId="0" applyNumberFormat="1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3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left" vertical="center" wrapText="1"/>
    </xf>
    <xf numFmtId="3" fontId="7" fillId="0" borderId="30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165" fontId="4" fillId="0" borderId="72" xfId="0" applyNumberFormat="1" applyFont="1" applyBorder="1" applyAlignment="1">
      <alignment horizontal="right" vertical="center"/>
    </xf>
    <xf numFmtId="0" fontId="4" fillId="0" borderId="46" xfId="0" applyFont="1" applyBorder="1" applyAlignment="1">
      <alignment horizontal="left" vertical="center"/>
    </xf>
    <xf numFmtId="3" fontId="4" fillId="0" borderId="4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5" fontId="4" fillId="0" borderId="10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165" fontId="7" fillId="0" borderId="17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7" fillId="0" borderId="14" xfId="0" applyNumberFormat="1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left" vertical="center"/>
    </xf>
    <xf numFmtId="3" fontId="7" fillId="0" borderId="1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7" fillId="0" borderId="5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wrapText="1"/>
    </xf>
    <xf numFmtId="0" fontId="32" fillId="0" borderId="77" xfId="0" applyFont="1" applyBorder="1" applyAlignment="1">
      <alignment horizontal="center" wrapText="1"/>
    </xf>
    <xf numFmtId="0" fontId="32" fillId="0" borderId="32" xfId="0" quotePrefix="1" applyFont="1" applyBorder="1" applyAlignment="1">
      <alignment horizontal="center" wrapText="1"/>
    </xf>
    <xf numFmtId="0" fontId="32" fillId="0" borderId="77" xfId="0" quotePrefix="1" applyFont="1" applyBorder="1" applyAlignment="1">
      <alignment horizontal="center" wrapText="1"/>
    </xf>
    <xf numFmtId="0" fontId="32" fillId="0" borderId="58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5" fontId="18" fillId="8" borderId="1" xfId="0" applyNumberFormat="1" applyFont="1" applyFill="1" applyBorder="1" applyAlignment="1">
      <alignment horizontal="left" vertical="center" wrapText="1"/>
    </xf>
    <xf numFmtId="165" fontId="18" fillId="8" borderId="2" xfId="0" applyNumberFormat="1" applyFont="1" applyFill="1" applyBorder="1" applyAlignment="1">
      <alignment horizontal="left" vertical="center" wrapText="1"/>
    </xf>
    <xf numFmtId="165" fontId="18" fillId="8" borderId="3" xfId="0" applyNumberFormat="1" applyFont="1" applyFill="1" applyBorder="1" applyAlignment="1">
      <alignment horizontal="left" vertical="center" wrapText="1"/>
    </xf>
    <xf numFmtId="165" fontId="7" fillId="9" borderId="19" xfId="5" applyNumberFormat="1" applyFont="1" applyFill="1" applyBorder="1" applyAlignment="1">
      <alignment horizontal="center" vertical="center" wrapText="1"/>
    </xf>
    <xf numFmtId="165" fontId="7" fillId="9" borderId="20" xfId="5" applyNumberFormat="1" applyFont="1" applyFill="1" applyBorder="1" applyAlignment="1">
      <alignment horizontal="center" vertical="center" wrapText="1"/>
    </xf>
    <xf numFmtId="165" fontId="7" fillId="9" borderId="20" xfId="5" applyNumberFormat="1" applyFont="1" applyFill="1" applyBorder="1" applyAlignment="1">
      <alignment horizontal="left" vertical="center" wrapText="1" indent="1"/>
    </xf>
    <xf numFmtId="165" fontId="7" fillId="9" borderId="20" xfId="5" applyNumberFormat="1" applyFont="1" applyFill="1" applyBorder="1" applyAlignment="1">
      <alignment horizontal="right" vertical="center" wrapText="1" indent="1"/>
    </xf>
    <xf numFmtId="165" fontId="7" fillId="9" borderId="23" xfId="5" applyNumberFormat="1" applyFont="1" applyFill="1" applyBorder="1" applyAlignment="1">
      <alignment horizontal="right" vertical="center" wrapText="1" indent="1"/>
    </xf>
    <xf numFmtId="165" fontId="4" fillId="0" borderId="19" xfId="5" applyNumberFormat="1" applyFont="1" applyBorder="1" applyAlignment="1">
      <alignment horizontal="center" vertical="center" wrapText="1"/>
    </xf>
    <xf numFmtId="165" fontId="4" fillId="0" borderId="20" xfId="5" applyNumberFormat="1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left" wrapText="1" indent="1"/>
    </xf>
    <xf numFmtId="165" fontId="5" fillId="0" borderId="22" xfId="0" applyNumberFormat="1" applyFont="1" applyBorder="1"/>
    <xf numFmtId="0" fontId="5" fillId="0" borderId="23" xfId="0" applyFont="1" applyBorder="1"/>
    <xf numFmtId="165" fontId="7" fillId="9" borderId="20" xfId="0" applyNumberFormat="1" applyFont="1" applyFill="1" applyBorder="1" applyAlignment="1">
      <alignment horizontal="left" vertical="center" wrapText="1" indent="1"/>
    </xf>
    <xf numFmtId="165" fontId="4" fillId="0" borderId="20" xfId="0" applyNumberFormat="1" applyFont="1" applyBorder="1" applyAlignment="1">
      <alignment horizontal="left" indent="1"/>
    </xf>
    <xf numFmtId="165" fontId="7" fillId="10" borderId="19" xfId="5" applyNumberFormat="1" applyFont="1" applyFill="1" applyBorder="1" applyAlignment="1">
      <alignment horizontal="center" vertical="center" wrapText="1"/>
    </xf>
    <xf numFmtId="165" fontId="7" fillId="10" borderId="20" xfId="5" applyNumberFormat="1" applyFont="1" applyFill="1" applyBorder="1" applyAlignment="1">
      <alignment horizontal="center" vertical="center" wrapText="1"/>
    </xf>
    <xf numFmtId="165" fontId="7" fillId="10" borderId="20" xfId="5" applyNumberFormat="1" applyFont="1" applyFill="1" applyBorder="1" applyAlignment="1">
      <alignment horizontal="left" vertical="center" wrapText="1" indent="1"/>
    </xf>
    <xf numFmtId="165" fontId="7" fillId="10" borderId="20" xfId="5" applyNumberFormat="1" applyFont="1" applyFill="1" applyBorder="1" applyAlignment="1">
      <alignment horizontal="right" vertical="center" wrapText="1" indent="1"/>
    </xf>
    <xf numFmtId="165" fontId="7" fillId="10" borderId="20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10" borderId="23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9" borderId="19" xfId="0" applyNumberFormat="1" applyFont="1" applyFill="1" applyBorder="1" applyAlignment="1">
      <alignment horizontal="center" wrapText="1"/>
    </xf>
    <xf numFmtId="165" fontId="7" fillId="9" borderId="20" xfId="0" applyNumberFormat="1" applyFont="1" applyFill="1" applyBorder="1" applyAlignment="1">
      <alignment horizontal="center" wrapText="1"/>
    </xf>
    <xf numFmtId="165" fontId="4" fillId="0" borderId="20" xfId="0" applyNumberFormat="1" applyFont="1" applyBorder="1" applyAlignment="1">
      <alignment wrapText="1"/>
    </xf>
    <xf numFmtId="166" fontId="5" fillId="0" borderId="23" xfId="1" applyNumberFormat="1" applyFont="1" applyBorder="1"/>
    <xf numFmtId="165" fontId="4" fillId="0" borderId="19" xfId="0" applyNumberFormat="1" applyFont="1" applyBorder="1" applyAlignment="1">
      <alignment horizontal="center" wrapText="1"/>
    </xf>
    <xf numFmtId="165" fontId="4" fillId="0" borderId="20" xfId="0" applyNumberFormat="1" applyFont="1" applyBorder="1" applyAlignment="1">
      <alignment horizontal="center" wrapText="1"/>
    </xf>
    <xf numFmtId="165" fontId="7" fillId="10" borderId="24" xfId="0" applyNumberFormat="1" applyFont="1" applyFill="1" applyBorder="1" applyAlignment="1">
      <alignment horizontal="center" wrapText="1"/>
    </xf>
    <xf numFmtId="165" fontId="7" fillId="10" borderId="25" xfId="0" applyNumberFormat="1" applyFont="1" applyFill="1" applyBorder="1" applyAlignment="1">
      <alignment horizontal="center" wrapText="1"/>
    </xf>
    <xf numFmtId="165" fontId="7" fillId="10" borderId="25" xfId="0" applyNumberFormat="1" applyFont="1" applyFill="1" applyBorder="1" applyAlignment="1">
      <alignment wrapText="1"/>
    </xf>
    <xf numFmtId="165" fontId="7" fillId="10" borderId="25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10" borderId="49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11" borderId="13" xfId="0" applyNumberFormat="1" applyFont="1" applyFill="1" applyBorder="1" applyAlignment="1">
      <alignment horizontal="center" wrapText="1"/>
    </xf>
    <xf numFmtId="165" fontId="7" fillId="11" borderId="15" xfId="0" applyNumberFormat="1" applyFont="1" applyFill="1" applyBorder="1" applyAlignment="1">
      <alignment horizontal="center" wrapText="1"/>
    </xf>
    <xf numFmtId="165" fontId="7" fillId="11" borderId="15" xfId="0" applyNumberFormat="1" applyFont="1" applyFill="1" applyBorder="1" applyAlignment="1">
      <alignment wrapText="1"/>
    </xf>
    <xf numFmtId="165" fontId="7" fillId="11" borderId="15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11" borderId="17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left" vertical="center" wrapText="1" indent="1"/>
    </xf>
    <xf numFmtId="165" fontId="7" fillId="0" borderId="0" xfId="5" applyNumberFormat="1" applyFont="1" applyAlignment="1">
      <alignment horizontal="right" vertical="center" wrapText="1" indent="1"/>
    </xf>
    <xf numFmtId="165" fontId="18" fillId="8" borderId="38" xfId="0" applyNumberFormat="1" applyFont="1" applyFill="1" applyBorder="1" applyAlignment="1">
      <alignment horizontal="left" vertical="center" wrapText="1"/>
    </xf>
    <xf numFmtId="165" fontId="18" fillId="8" borderId="39" xfId="0" applyNumberFormat="1" applyFont="1" applyFill="1" applyBorder="1" applyAlignment="1">
      <alignment horizontal="left" vertical="center" wrapText="1"/>
    </xf>
    <xf numFmtId="165" fontId="18" fillId="8" borderId="40" xfId="0" applyNumberFormat="1" applyFont="1" applyFill="1" applyBorder="1" applyAlignment="1">
      <alignment horizontal="left" vertical="center" wrapText="1"/>
    </xf>
    <xf numFmtId="165" fontId="7" fillId="9" borderId="18" xfId="5" applyNumberFormat="1" applyFont="1" applyFill="1" applyBorder="1" applyAlignment="1">
      <alignment horizontal="center" vertical="center" wrapText="1"/>
    </xf>
    <xf numFmtId="165" fontId="7" fillId="9" borderId="5" xfId="5" applyNumberFormat="1" applyFont="1" applyFill="1" applyBorder="1" applyAlignment="1">
      <alignment horizontal="center" vertical="center" wrapText="1"/>
    </xf>
    <xf numFmtId="165" fontId="7" fillId="9" borderId="5" xfId="5" applyNumberFormat="1" applyFont="1" applyFill="1" applyBorder="1" applyAlignment="1">
      <alignment vertical="center" wrapText="1"/>
    </xf>
    <xf numFmtId="165" fontId="7" fillId="9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9" borderId="7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8" borderId="20" xfId="5" applyNumberFormat="1" applyFont="1" applyFill="1" applyBorder="1" applyAlignment="1">
      <alignment horizontal="center" vertical="center" wrapText="1"/>
    </xf>
    <xf numFmtId="165" fontId="4" fillId="0" borderId="20" xfId="5" applyNumberFormat="1" applyFont="1" applyBorder="1" applyAlignment="1">
      <alignment horizontal="left" vertical="center" wrapText="1" indent="1"/>
    </xf>
    <xf numFmtId="165" fontId="7" fillId="9" borderId="20" xfId="5" applyNumberFormat="1" applyFont="1" applyFill="1" applyBorder="1" applyAlignment="1" applyProtection="1">
      <alignment horizontal="right" vertical="center" wrapText="1" indent="1"/>
      <protection locked="0"/>
    </xf>
    <xf numFmtId="165" fontId="7" fillId="9" borderId="23" xfId="5" applyNumberFormat="1" applyFont="1" applyFill="1" applyBorder="1" applyAlignment="1" applyProtection="1">
      <alignment horizontal="right" vertical="center" wrapText="1" indent="1"/>
      <protection locked="0"/>
    </xf>
    <xf numFmtId="165" fontId="4" fillId="3" borderId="20" xfId="5" applyNumberFormat="1" applyFont="1" applyFill="1" applyBorder="1" applyAlignment="1">
      <alignment horizontal="center" vertical="center" wrapText="1"/>
    </xf>
    <xf numFmtId="165" fontId="33" fillId="8" borderId="20" xfId="5" applyNumberFormat="1" applyFont="1" applyFill="1" applyBorder="1" applyAlignment="1">
      <alignment horizontal="center" vertical="center" wrapText="1"/>
    </xf>
    <xf numFmtId="165" fontId="4" fillId="0" borderId="20" xfId="5" applyNumberFormat="1" applyFont="1" applyBorder="1" applyAlignment="1">
      <alignment horizontal="left" indent="6"/>
    </xf>
    <xf numFmtId="165" fontId="4" fillId="0" borderId="20" xfId="5" applyNumberFormat="1" applyFont="1" applyBorder="1" applyAlignment="1">
      <alignment horizontal="left" vertical="center" wrapText="1" indent="6"/>
    </xf>
    <xf numFmtId="165" fontId="7" fillId="9" borderId="20" xfId="5" applyNumberFormat="1" applyFont="1" applyFill="1" applyBorder="1" applyAlignment="1">
      <alignment vertical="center" wrapText="1"/>
    </xf>
    <xf numFmtId="165" fontId="4" fillId="0" borderId="20" xfId="0" applyNumberFormat="1" applyFont="1" applyBorder="1" applyAlignment="1">
      <alignment horizontal="left" vertical="center" wrapText="1" indent="1"/>
    </xf>
    <xf numFmtId="165" fontId="4" fillId="9" borderId="22" xfId="5" applyNumberFormat="1" applyFont="1" applyFill="1" applyBorder="1" applyAlignment="1" applyProtection="1">
      <alignment horizontal="right" vertical="center" wrapText="1" indent="1"/>
      <protection locked="0"/>
    </xf>
    <xf numFmtId="165" fontId="32" fillId="10" borderId="20" xfId="0" applyNumberFormat="1" applyFont="1" applyFill="1" applyBorder="1"/>
    <xf numFmtId="165" fontId="32" fillId="10" borderId="23" xfId="0" applyNumberFormat="1" applyFont="1" applyFill="1" applyBorder="1"/>
    <xf numFmtId="165" fontId="7" fillId="11" borderId="8" xfId="0" applyNumberFormat="1" applyFont="1" applyFill="1" applyBorder="1" applyAlignment="1">
      <alignment horizontal="center" vertical="center" wrapText="1"/>
    </xf>
    <xf numFmtId="165" fontId="7" fillId="11" borderId="9" xfId="0" applyNumberFormat="1" applyFont="1" applyFill="1" applyBorder="1" applyAlignment="1">
      <alignment horizontal="center" vertical="center" wrapText="1"/>
    </xf>
    <xf numFmtId="165" fontId="7" fillId="11" borderId="9" xfId="0" applyNumberFormat="1" applyFont="1" applyFill="1" applyBorder="1" applyAlignment="1">
      <alignment horizontal="left" vertical="center" wrapText="1" indent="1"/>
    </xf>
    <xf numFmtId="165" fontId="7" fillId="11" borderId="9" xfId="0" applyNumberFormat="1" applyFont="1" applyFill="1" applyBorder="1" applyAlignment="1">
      <alignment horizontal="right" vertical="center" wrapText="1" indent="1"/>
    </xf>
    <xf numFmtId="165" fontId="32" fillId="11" borderId="9" xfId="0" applyNumberFormat="1" applyFont="1" applyFill="1" applyBorder="1"/>
    <xf numFmtId="165" fontId="32" fillId="11" borderId="36" xfId="0" applyNumberFormat="1" applyFont="1" applyFill="1" applyBorder="1"/>
    <xf numFmtId="0" fontId="17" fillId="0" borderId="0" xfId="0" applyFont="1" applyAlignment="1">
      <alignment horizontal="center" vertical="center"/>
    </xf>
    <xf numFmtId="0" fontId="10" fillId="0" borderId="15" xfId="0" applyFont="1" applyBorder="1"/>
    <xf numFmtId="0" fontId="8" fillId="0" borderId="19" xfId="0" applyFont="1" applyBorder="1"/>
    <xf numFmtId="167" fontId="10" fillId="0" borderId="20" xfId="0" applyNumberFormat="1" applyFont="1" applyBorder="1"/>
    <xf numFmtId="167" fontId="10" fillId="0" borderId="23" xfId="0" applyNumberFormat="1" applyFont="1" applyBorder="1"/>
    <xf numFmtId="167" fontId="8" fillId="0" borderId="20" xfId="0" applyNumberFormat="1" applyFont="1" applyBorder="1"/>
    <xf numFmtId="167" fontId="10" fillId="0" borderId="9" xfId="0" applyNumberFormat="1" applyFont="1" applyBorder="1"/>
    <xf numFmtId="167" fontId="10" fillId="0" borderId="36" xfId="0" applyNumberFormat="1" applyFont="1" applyBorder="1"/>
    <xf numFmtId="165" fontId="14" fillId="0" borderId="0" xfId="0" applyNumberFormat="1" applyFont="1"/>
    <xf numFmtId="165" fontId="14" fillId="0" borderId="0" xfId="0" applyNumberFormat="1" applyFont="1" applyAlignment="1">
      <alignment horizontal="center"/>
    </xf>
    <xf numFmtId="0" fontId="18" fillId="0" borderId="18" xfId="0" applyFont="1" applyBorder="1"/>
    <xf numFmtId="0" fontId="19" fillId="0" borderId="0" xfId="0" applyFont="1"/>
    <xf numFmtId="0" fontId="18" fillId="4" borderId="38" xfId="0" applyFont="1" applyFill="1" applyBorder="1"/>
    <xf numFmtId="0" fontId="18" fillId="4" borderId="39" xfId="0" applyFont="1" applyFill="1" applyBorder="1"/>
    <xf numFmtId="3" fontId="18" fillId="0" borderId="0" xfId="0" applyNumberFormat="1" applyFont="1"/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/>
    </xf>
    <xf numFmtId="3" fontId="19" fillId="0" borderId="10" xfId="0" applyNumberFormat="1" applyFont="1" applyBorder="1" applyAlignment="1">
      <alignment horizontal="right"/>
    </xf>
    <xf numFmtId="3" fontId="19" fillId="0" borderId="9" xfId="0" applyNumberFormat="1" applyFont="1" applyBorder="1"/>
    <xf numFmtId="0" fontId="19" fillId="0" borderId="42" xfId="0" applyFont="1" applyBorder="1" applyAlignment="1">
      <alignment horizontal="center"/>
    </xf>
    <xf numFmtId="0" fontId="19" fillId="0" borderId="20" xfId="0" applyFont="1" applyBorder="1" applyAlignment="1">
      <alignment horizontal="center"/>
    </xf>
  </cellXfs>
  <cellStyles count="6">
    <cellStyle name="Cím" xfId="4" builtinId="15"/>
    <cellStyle name="Címsor 1" xfId="2" builtinId="16"/>
    <cellStyle name="Ezres" xfId="1" builtinId="3"/>
    <cellStyle name="Normál" xfId="0" builtinId="0"/>
    <cellStyle name="Normál 6" xfId="3" xr:uid="{00000000-0005-0000-0000-000004000000}"/>
    <cellStyle name="Normál_KVRENMUNKA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95FE-62A2-486F-881C-C365457291C6}">
  <sheetPr>
    <pageSetUpPr fitToPage="1"/>
  </sheetPr>
  <dimension ref="A1:Z32"/>
  <sheetViews>
    <sheetView tabSelected="1" topLeftCell="M1" workbookViewId="0">
      <selection activeCell="A3" sqref="A3:W3"/>
    </sheetView>
  </sheetViews>
  <sheetFormatPr defaultRowHeight="15" x14ac:dyDescent="0.25"/>
  <cols>
    <col min="1" max="1" width="35.42578125" style="1" customWidth="1"/>
    <col min="2" max="2" width="6" style="1" customWidth="1"/>
    <col min="3" max="3" width="14.28515625" style="1" bestFit="1" customWidth="1"/>
    <col min="4" max="4" width="14.28515625" style="1" customWidth="1"/>
    <col min="5" max="5" width="12.85546875" style="1" customWidth="1"/>
    <col min="6" max="6" width="14.42578125" style="1" bestFit="1" customWidth="1"/>
    <col min="7" max="11" width="12.85546875" style="1" customWidth="1"/>
    <col min="12" max="12" width="12.85546875" style="1" bestFit="1" customWidth="1"/>
    <col min="13" max="13" width="44.28515625" style="1" customWidth="1"/>
    <col min="14" max="14" width="6.5703125" style="1" customWidth="1"/>
    <col min="15" max="15" width="14.28515625" style="1" bestFit="1" customWidth="1"/>
    <col min="16" max="16" width="14.28515625" style="1" customWidth="1"/>
    <col min="17" max="17" width="12.85546875" style="1" customWidth="1"/>
    <col min="18" max="18" width="14.28515625" style="1" bestFit="1" customWidth="1"/>
    <col min="19" max="22" width="12.85546875" style="1" customWidth="1"/>
    <col min="23" max="23" width="12.42578125" style="1" bestFit="1" customWidth="1"/>
    <col min="24" max="26" width="12.42578125" style="1" customWidth="1"/>
    <col min="27" max="272" width="9.140625" style="1"/>
    <col min="273" max="273" width="55.42578125" style="1" customWidth="1"/>
    <col min="274" max="274" width="6" style="1" customWidth="1"/>
    <col min="275" max="275" width="12.85546875" style="1" bestFit="1" customWidth="1"/>
    <col min="276" max="276" width="12.42578125" style="1" customWidth="1"/>
    <col min="277" max="277" width="12.7109375" style="1" customWidth="1"/>
    <col min="278" max="278" width="54.85546875" style="1" customWidth="1"/>
    <col min="279" max="279" width="6.5703125" style="1" customWidth="1"/>
    <col min="280" max="280" width="12.85546875" style="1" bestFit="1" customWidth="1"/>
    <col min="281" max="281" width="12.85546875" style="1" customWidth="1"/>
    <col min="282" max="282" width="12.42578125" style="1" bestFit="1" customWidth="1"/>
    <col min="283" max="528" width="9.140625" style="1"/>
    <col min="529" max="529" width="55.42578125" style="1" customWidth="1"/>
    <col min="530" max="530" width="6" style="1" customWidth="1"/>
    <col min="531" max="531" width="12.85546875" style="1" bestFit="1" customWidth="1"/>
    <col min="532" max="532" width="12.42578125" style="1" customWidth="1"/>
    <col min="533" max="533" width="12.7109375" style="1" customWidth="1"/>
    <col min="534" max="534" width="54.85546875" style="1" customWidth="1"/>
    <col min="535" max="535" width="6.5703125" style="1" customWidth="1"/>
    <col min="536" max="536" width="12.85546875" style="1" bestFit="1" customWidth="1"/>
    <col min="537" max="537" width="12.85546875" style="1" customWidth="1"/>
    <col min="538" max="538" width="12.42578125" style="1" bestFit="1" customWidth="1"/>
    <col min="539" max="784" width="9.140625" style="1"/>
    <col min="785" max="785" width="55.42578125" style="1" customWidth="1"/>
    <col min="786" max="786" width="6" style="1" customWidth="1"/>
    <col min="787" max="787" width="12.85546875" style="1" bestFit="1" customWidth="1"/>
    <col min="788" max="788" width="12.42578125" style="1" customWidth="1"/>
    <col min="789" max="789" width="12.7109375" style="1" customWidth="1"/>
    <col min="790" max="790" width="54.85546875" style="1" customWidth="1"/>
    <col min="791" max="791" width="6.5703125" style="1" customWidth="1"/>
    <col min="792" max="792" width="12.85546875" style="1" bestFit="1" customWidth="1"/>
    <col min="793" max="793" width="12.85546875" style="1" customWidth="1"/>
    <col min="794" max="794" width="12.42578125" style="1" bestFit="1" customWidth="1"/>
    <col min="795" max="1040" width="9.140625" style="1"/>
    <col min="1041" max="1041" width="55.42578125" style="1" customWidth="1"/>
    <col min="1042" max="1042" width="6" style="1" customWidth="1"/>
    <col min="1043" max="1043" width="12.85546875" style="1" bestFit="1" customWidth="1"/>
    <col min="1044" max="1044" width="12.42578125" style="1" customWidth="1"/>
    <col min="1045" max="1045" width="12.7109375" style="1" customWidth="1"/>
    <col min="1046" max="1046" width="54.85546875" style="1" customWidth="1"/>
    <col min="1047" max="1047" width="6.5703125" style="1" customWidth="1"/>
    <col min="1048" max="1048" width="12.85546875" style="1" bestFit="1" customWidth="1"/>
    <col min="1049" max="1049" width="12.85546875" style="1" customWidth="1"/>
    <col min="1050" max="1050" width="12.42578125" style="1" bestFit="1" customWidth="1"/>
    <col min="1051" max="1296" width="9.140625" style="1"/>
    <col min="1297" max="1297" width="55.42578125" style="1" customWidth="1"/>
    <col min="1298" max="1298" width="6" style="1" customWidth="1"/>
    <col min="1299" max="1299" width="12.85546875" style="1" bestFit="1" customWidth="1"/>
    <col min="1300" max="1300" width="12.42578125" style="1" customWidth="1"/>
    <col min="1301" max="1301" width="12.7109375" style="1" customWidth="1"/>
    <col min="1302" max="1302" width="54.85546875" style="1" customWidth="1"/>
    <col min="1303" max="1303" width="6.5703125" style="1" customWidth="1"/>
    <col min="1304" max="1304" width="12.85546875" style="1" bestFit="1" customWidth="1"/>
    <col min="1305" max="1305" width="12.85546875" style="1" customWidth="1"/>
    <col min="1306" max="1306" width="12.42578125" style="1" bestFit="1" customWidth="1"/>
    <col min="1307" max="1552" width="9.140625" style="1"/>
    <col min="1553" max="1553" width="55.42578125" style="1" customWidth="1"/>
    <col min="1554" max="1554" width="6" style="1" customWidth="1"/>
    <col min="1555" max="1555" width="12.85546875" style="1" bestFit="1" customWidth="1"/>
    <col min="1556" max="1556" width="12.42578125" style="1" customWidth="1"/>
    <col min="1557" max="1557" width="12.7109375" style="1" customWidth="1"/>
    <col min="1558" max="1558" width="54.85546875" style="1" customWidth="1"/>
    <col min="1559" max="1559" width="6.5703125" style="1" customWidth="1"/>
    <col min="1560" max="1560" width="12.85546875" style="1" bestFit="1" customWidth="1"/>
    <col min="1561" max="1561" width="12.85546875" style="1" customWidth="1"/>
    <col min="1562" max="1562" width="12.42578125" style="1" bestFit="1" customWidth="1"/>
    <col min="1563" max="1808" width="9.140625" style="1"/>
    <col min="1809" max="1809" width="55.42578125" style="1" customWidth="1"/>
    <col min="1810" max="1810" width="6" style="1" customWidth="1"/>
    <col min="1811" max="1811" width="12.85546875" style="1" bestFit="1" customWidth="1"/>
    <col min="1812" max="1812" width="12.42578125" style="1" customWidth="1"/>
    <col min="1813" max="1813" width="12.7109375" style="1" customWidth="1"/>
    <col min="1814" max="1814" width="54.85546875" style="1" customWidth="1"/>
    <col min="1815" max="1815" width="6.5703125" style="1" customWidth="1"/>
    <col min="1816" max="1816" width="12.85546875" style="1" bestFit="1" customWidth="1"/>
    <col min="1817" max="1817" width="12.85546875" style="1" customWidth="1"/>
    <col min="1818" max="1818" width="12.42578125" style="1" bestFit="1" customWidth="1"/>
    <col min="1819" max="2064" width="9.140625" style="1"/>
    <col min="2065" max="2065" width="55.42578125" style="1" customWidth="1"/>
    <col min="2066" max="2066" width="6" style="1" customWidth="1"/>
    <col min="2067" max="2067" width="12.85546875" style="1" bestFit="1" customWidth="1"/>
    <col min="2068" max="2068" width="12.42578125" style="1" customWidth="1"/>
    <col min="2069" max="2069" width="12.7109375" style="1" customWidth="1"/>
    <col min="2070" max="2070" width="54.85546875" style="1" customWidth="1"/>
    <col min="2071" max="2071" width="6.5703125" style="1" customWidth="1"/>
    <col min="2072" max="2072" width="12.85546875" style="1" bestFit="1" customWidth="1"/>
    <col min="2073" max="2073" width="12.85546875" style="1" customWidth="1"/>
    <col min="2074" max="2074" width="12.42578125" style="1" bestFit="1" customWidth="1"/>
    <col min="2075" max="2320" width="9.140625" style="1"/>
    <col min="2321" max="2321" width="55.42578125" style="1" customWidth="1"/>
    <col min="2322" max="2322" width="6" style="1" customWidth="1"/>
    <col min="2323" max="2323" width="12.85546875" style="1" bestFit="1" customWidth="1"/>
    <col min="2324" max="2324" width="12.42578125" style="1" customWidth="1"/>
    <col min="2325" max="2325" width="12.7109375" style="1" customWidth="1"/>
    <col min="2326" max="2326" width="54.85546875" style="1" customWidth="1"/>
    <col min="2327" max="2327" width="6.5703125" style="1" customWidth="1"/>
    <col min="2328" max="2328" width="12.85546875" style="1" bestFit="1" customWidth="1"/>
    <col min="2329" max="2329" width="12.85546875" style="1" customWidth="1"/>
    <col min="2330" max="2330" width="12.42578125" style="1" bestFit="1" customWidth="1"/>
    <col min="2331" max="2576" width="9.140625" style="1"/>
    <col min="2577" max="2577" width="55.42578125" style="1" customWidth="1"/>
    <col min="2578" max="2578" width="6" style="1" customWidth="1"/>
    <col min="2579" max="2579" width="12.85546875" style="1" bestFit="1" customWidth="1"/>
    <col min="2580" max="2580" width="12.42578125" style="1" customWidth="1"/>
    <col min="2581" max="2581" width="12.7109375" style="1" customWidth="1"/>
    <col min="2582" max="2582" width="54.85546875" style="1" customWidth="1"/>
    <col min="2583" max="2583" width="6.5703125" style="1" customWidth="1"/>
    <col min="2584" max="2584" width="12.85546875" style="1" bestFit="1" customWidth="1"/>
    <col min="2585" max="2585" width="12.85546875" style="1" customWidth="1"/>
    <col min="2586" max="2586" width="12.42578125" style="1" bestFit="1" customWidth="1"/>
    <col min="2587" max="2832" width="9.140625" style="1"/>
    <col min="2833" max="2833" width="55.42578125" style="1" customWidth="1"/>
    <col min="2834" max="2834" width="6" style="1" customWidth="1"/>
    <col min="2835" max="2835" width="12.85546875" style="1" bestFit="1" customWidth="1"/>
    <col min="2836" max="2836" width="12.42578125" style="1" customWidth="1"/>
    <col min="2837" max="2837" width="12.7109375" style="1" customWidth="1"/>
    <col min="2838" max="2838" width="54.85546875" style="1" customWidth="1"/>
    <col min="2839" max="2839" width="6.5703125" style="1" customWidth="1"/>
    <col min="2840" max="2840" width="12.85546875" style="1" bestFit="1" customWidth="1"/>
    <col min="2841" max="2841" width="12.85546875" style="1" customWidth="1"/>
    <col min="2842" max="2842" width="12.42578125" style="1" bestFit="1" customWidth="1"/>
    <col min="2843" max="3088" width="9.140625" style="1"/>
    <col min="3089" max="3089" width="55.42578125" style="1" customWidth="1"/>
    <col min="3090" max="3090" width="6" style="1" customWidth="1"/>
    <col min="3091" max="3091" width="12.85546875" style="1" bestFit="1" customWidth="1"/>
    <col min="3092" max="3092" width="12.42578125" style="1" customWidth="1"/>
    <col min="3093" max="3093" width="12.7109375" style="1" customWidth="1"/>
    <col min="3094" max="3094" width="54.85546875" style="1" customWidth="1"/>
    <col min="3095" max="3095" width="6.5703125" style="1" customWidth="1"/>
    <col min="3096" max="3096" width="12.85546875" style="1" bestFit="1" customWidth="1"/>
    <col min="3097" max="3097" width="12.85546875" style="1" customWidth="1"/>
    <col min="3098" max="3098" width="12.42578125" style="1" bestFit="1" customWidth="1"/>
    <col min="3099" max="3344" width="9.140625" style="1"/>
    <col min="3345" max="3345" width="55.42578125" style="1" customWidth="1"/>
    <col min="3346" max="3346" width="6" style="1" customWidth="1"/>
    <col min="3347" max="3347" width="12.85546875" style="1" bestFit="1" customWidth="1"/>
    <col min="3348" max="3348" width="12.42578125" style="1" customWidth="1"/>
    <col min="3349" max="3349" width="12.7109375" style="1" customWidth="1"/>
    <col min="3350" max="3350" width="54.85546875" style="1" customWidth="1"/>
    <col min="3351" max="3351" width="6.5703125" style="1" customWidth="1"/>
    <col min="3352" max="3352" width="12.85546875" style="1" bestFit="1" customWidth="1"/>
    <col min="3353" max="3353" width="12.85546875" style="1" customWidth="1"/>
    <col min="3354" max="3354" width="12.42578125" style="1" bestFit="1" customWidth="1"/>
    <col min="3355" max="3600" width="9.140625" style="1"/>
    <col min="3601" max="3601" width="55.42578125" style="1" customWidth="1"/>
    <col min="3602" max="3602" width="6" style="1" customWidth="1"/>
    <col min="3603" max="3603" width="12.85546875" style="1" bestFit="1" customWidth="1"/>
    <col min="3604" max="3604" width="12.42578125" style="1" customWidth="1"/>
    <col min="3605" max="3605" width="12.7109375" style="1" customWidth="1"/>
    <col min="3606" max="3606" width="54.85546875" style="1" customWidth="1"/>
    <col min="3607" max="3607" width="6.5703125" style="1" customWidth="1"/>
    <col min="3608" max="3608" width="12.85546875" style="1" bestFit="1" customWidth="1"/>
    <col min="3609" max="3609" width="12.85546875" style="1" customWidth="1"/>
    <col min="3610" max="3610" width="12.42578125" style="1" bestFit="1" customWidth="1"/>
    <col min="3611" max="3856" width="9.140625" style="1"/>
    <col min="3857" max="3857" width="55.42578125" style="1" customWidth="1"/>
    <col min="3858" max="3858" width="6" style="1" customWidth="1"/>
    <col min="3859" max="3859" width="12.85546875" style="1" bestFit="1" customWidth="1"/>
    <col min="3860" max="3860" width="12.42578125" style="1" customWidth="1"/>
    <col min="3861" max="3861" width="12.7109375" style="1" customWidth="1"/>
    <col min="3862" max="3862" width="54.85546875" style="1" customWidth="1"/>
    <col min="3863" max="3863" width="6.5703125" style="1" customWidth="1"/>
    <col min="3864" max="3864" width="12.85546875" style="1" bestFit="1" customWidth="1"/>
    <col min="3865" max="3865" width="12.85546875" style="1" customWidth="1"/>
    <col min="3866" max="3866" width="12.42578125" style="1" bestFit="1" customWidth="1"/>
    <col min="3867" max="4112" width="9.140625" style="1"/>
    <col min="4113" max="4113" width="55.42578125" style="1" customWidth="1"/>
    <col min="4114" max="4114" width="6" style="1" customWidth="1"/>
    <col min="4115" max="4115" width="12.85546875" style="1" bestFit="1" customWidth="1"/>
    <col min="4116" max="4116" width="12.42578125" style="1" customWidth="1"/>
    <col min="4117" max="4117" width="12.7109375" style="1" customWidth="1"/>
    <col min="4118" max="4118" width="54.85546875" style="1" customWidth="1"/>
    <col min="4119" max="4119" width="6.5703125" style="1" customWidth="1"/>
    <col min="4120" max="4120" width="12.85546875" style="1" bestFit="1" customWidth="1"/>
    <col min="4121" max="4121" width="12.85546875" style="1" customWidth="1"/>
    <col min="4122" max="4122" width="12.42578125" style="1" bestFit="1" customWidth="1"/>
    <col min="4123" max="4368" width="9.140625" style="1"/>
    <col min="4369" max="4369" width="55.42578125" style="1" customWidth="1"/>
    <col min="4370" max="4370" width="6" style="1" customWidth="1"/>
    <col min="4371" max="4371" width="12.85546875" style="1" bestFit="1" customWidth="1"/>
    <col min="4372" max="4372" width="12.42578125" style="1" customWidth="1"/>
    <col min="4373" max="4373" width="12.7109375" style="1" customWidth="1"/>
    <col min="4374" max="4374" width="54.85546875" style="1" customWidth="1"/>
    <col min="4375" max="4375" width="6.5703125" style="1" customWidth="1"/>
    <col min="4376" max="4376" width="12.85546875" style="1" bestFit="1" customWidth="1"/>
    <col min="4377" max="4377" width="12.85546875" style="1" customWidth="1"/>
    <col min="4378" max="4378" width="12.42578125" style="1" bestFit="1" customWidth="1"/>
    <col min="4379" max="4624" width="9.140625" style="1"/>
    <col min="4625" max="4625" width="55.42578125" style="1" customWidth="1"/>
    <col min="4626" max="4626" width="6" style="1" customWidth="1"/>
    <col min="4627" max="4627" width="12.85546875" style="1" bestFit="1" customWidth="1"/>
    <col min="4628" max="4628" width="12.42578125" style="1" customWidth="1"/>
    <col min="4629" max="4629" width="12.7109375" style="1" customWidth="1"/>
    <col min="4630" max="4630" width="54.85546875" style="1" customWidth="1"/>
    <col min="4631" max="4631" width="6.5703125" style="1" customWidth="1"/>
    <col min="4632" max="4632" width="12.85546875" style="1" bestFit="1" customWidth="1"/>
    <col min="4633" max="4633" width="12.85546875" style="1" customWidth="1"/>
    <col min="4634" max="4634" width="12.42578125" style="1" bestFit="1" customWidth="1"/>
    <col min="4635" max="4880" width="9.140625" style="1"/>
    <col min="4881" max="4881" width="55.42578125" style="1" customWidth="1"/>
    <col min="4882" max="4882" width="6" style="1" customWidth="1"/>
    <col min="4883" max="4883" width="12.85546875" style="1" bestFit="1" customWidth="1"/>
    <col min="4884" max="4884" width="12.42578125" style="1" customWidth="1"/>
    <col min="4885" max="4885" width="12.7109375" style="1" customWidth="1"/>
    <col min="4886" max="4886" width="54.85546875" style="1" customWidth="1"/>
    <col min="4887" max="4887" width="6.5703125" style="1" customWidth="1"/>
    <col min="4888" max="4888" width="12.85546875" style="1" bestFit="1" customWidth="1"/>
    <col min="4889" max="4889" width="12.85546875" style="1" customWidth="1"/>
    <col min="4890" max="4890" width="12.42578125" style="1" bestFit="1" customWidth="1"/>
    <col min="4891" max="5136" width="9.140625" style="1"/>
    <col min="5137" max="5137" width="55.42578125" style="1" customWidth="1"/>
    <col min="5138" max="5138" width="6" style="1" customWidth="1"/>
    <col min="5139" max="5139" width="12.85546875" style="1" bestFit="1" customWidth="1"/>
    <col min="5140" max="5140" width="12.42578125" style="1" customWidth="1"/>
    <col min="5141" max="5141" width="12.7109375" style="1" customWidth="1"/>
    <col min="5142" max="5142" width="54.85546875" style="1" customWidth="1"/>
    <col min="5143" max="5143" width="6.5703125" style="1" customWidth="1"/>
    <col min="5144" max="5144" width="12.85546875" style="1" bestFit="1" customWidth="1"/>
    <col min="5145" max="5145" width="12.85546875" style="1" customWidth="1"/>
    <col min="5146" max="5146" width="12.42578125" style="1" bestFit="1" customWidth="1"/>
    <col min="5147" max="5392" width="9.140625" style="1"/>
    <col min="5393" max="5393" width="55.42578125" style="1" customWidth="1"/>
    <col min="5394" max="5394" width="6" style="1" customWidth="1"/>
    <col min="5395" max="5395" width="12.85546875" style="1" bestFit="1" customWidth="1"/>
    <col min="5396" max="5396" width="12.42578125" style="1" customWidth="1"/>
    <col min="5397" max="5397" width="12.7109375" style="1" customWidth="1"/>
    <col min="5398" max="5398" width="54.85546875" style="1" customWidth="1"/>
    <col min="5399" max="5399" width="6.5703125" style="1" customWidth="1"/>
    <col min="5400" max="5400" width="12.85546875" style="1" bestFit="1" customWidth="1"/>
    <col min="5401" max="5401" width="12.85546875" style="1" customWidth="1"/>
    <col min="5402" max="5402" width="12.42578125" style="1" bestFit="1" customWidth="1"/>
    <col min="5403" max="5648" width="9.140625" style="1"/>
    <col min="5649" max="5649" width="55.42578125" style="1" customWidth="1"/>
    <col min="5650" max="5650" width="6" style="1" customWidth="1"/>
    <col min="5651" max="5651" width="12.85546875" style="1" bestFit="1" customWidth="1"/>
    <col min="5652" max="5652" width="12.42578125" style="1" customWidth="1"/>
    <col min="5653" max="5653" width="12.7109375" style="1" customWidth="1"/>
    <col min="5654" max="5654" width="54.85546875" style="1" customWidth="1"/>
    <col min="5655" max="5655" width="6.5703125" style="1" customWidth="1"/>
    <col min="5656" max="5656" width="12.85546875" style="1" bestFit="1" customWidth="1"/>
    <col min="5657" max="5657" width="12.85546875" style="1" customWidth="1"/>
    <col min="5658" max="5658" width="12.42578125" style="1" bestFit="1" customWidth="1"/>
    <col min="5659" max="5904" width="9.140625" style="1"/>
    <col min="5905" max="5905" width="55.42578125" style="1" customWidth="1"/>
    <col min="5906" max="5906" width="6" style="1" customWidth="1"/>
    <col min="5907" max="5907" width="12.85546875" style="1" bestFit="1" customWidth="1"/>
    <col min="5908" max="5908" width="12.42578125" style="1" customWidth="1"/>
    <col min="5909" max="5909" width="12.7109375" style="1" customWidth="1"/>
    <col min="5910" max="5910" width="54.85546875" style="1" customWidth="1"/>
    <col min="5911" max="5911" width="6.5703125" style="1" customWidth="1"/>
    <col min="5912" max="5912" width="12.85546875" style="1" bestFit="1" customWidth="1"/>
    <col min="5913" max="5913" width="12.85546875" style="1" customWidth="1"/>
    <col min="5914" max="5914" width="12.42578125" style="1" bestFit="1" customWidth="1"/>
    <col min="5915" max="6160" width="9.140625" style="1"/>
    <col min="6161" max="6161" width="55.42578125" style="1" customWidth="1"/>
    <col min="6162" max="6162" width="6" style="1" customWidth="1"/>
    <col min="6163" max="6163" width="12.85546875" style="1" bestFit="1" customWidth="1"/>
    <col min="6164" max="6164" width="12.42578125" style="1" customWidth="1"/>
    <col min="6165" max="6165" width="12.7109375" style="1" customWidth="1"/>
    <col min="6166" max="6166" width="54.85546875" style="1" customWidth="1"/>
    <col min="6167" max="6167" width="6.5703125" style="1" customWidth="1"/>
    <col min="6168" max="6168" width="12.85546875" style="1" bestFit="1" customWidth="1"/>
    <col min="6169" max="6169" width="12.85546875" style="1" customWidth="1"/>
    <col min="6170" max="6170" width="12.42578125" style="1" bestFit="1" customWidth="1"/>
    <col min="6171" max="6416" width="9.140625" style="1"/>
    <col min="6417" max="6417" width="55.42578125" style="1" customWidth="1"/>
    <col min="6418" max="6418" width="6" style="1" customWidth="1"/>
    <col min="6419" max="6419" width="12.85546875" style="1" bestFit="1" customWidth="1"/>
    <col min="6420" max="6420" width="12.42578125" style="1" customWidth="1"/>
    <col min="6421" max="6421" width="12.7109375" style="1" customWidth="1"/>
    <col min="6422" max="6422" width="54.85546875" style="1" customWidth="1"/>
    <col min="6423" max="6423" width="6.5703125" style="1" customWidth="1"/>
    <col min="6424" max="6424" width="12.85546875" style="1" bestFit="1" customWidth="1"/>
    <col min="6425" max="6425" width="12.85546875" style="1" customWidth="1"/>
    <col min="6426" max="6426" width="12.42578125" style="1" bestFit="1" customWidth="1"/>
    <col min="6427" max="6672" width="9.140625" style="1"/>
    <col min="6673" max="6673" width="55.42578125" style="1" customWidth="1"/>
    <col min="6674" max="6674" width="6" style="1" customWidth="1"/>
    <col min="6675" max="6675" width="12.85546875" style="1" bestFit="1" customWidth="1"/>
    <col min="6676" max="6676" width="12.42578125" style="1" customWidth="1"/>
    <col min="6677" max="6677" width="12.7109375" style="1" customWidth="1"/>
    <col min="6678" max="6678" width="54.85546875" style="1" customWidth="1"/>
    <col min="6679" max="6679" width="6.5703125" style="1" customWidth="1"/>
    <col min="6680" max="6680" width="12.85546875" style="1" bestFit="1" customWidth="1"/>
    <col min="6681" max="6681" width="12.85546875" style="1" customWidth="1"/>
    <col min="6682" max="6682" width="12.42578125" style="1" bestFit="1" customWidth="1"/>
    <col min="6683" max="6928" width="9.140625" style="1"/>
    <col min="6929" max="6929" width="55.42578125" style="1" customWidth="1"/>
    <col min="6930" max="6930" width="6" style="1" customWidth="1"/>
    <col min="6931" max="6931" width="12.85546875" style="1" bestFit="1" customWidth="1"/>
    <col min="6932" max="6932" width="12.42578125" style="1" customWidth="1"/>
    <col min="6933" max="6933" width="12.7109375" style="1" customWidth="1"/>
    <col min="6934" max="6934" width="54.85546875" style="1" customWidth="1"/>
    <col min="6935" max="6935" width="6.5703125" style="1" customWidth="1"/>
    <col min="6936" max="6936" width="12.85546875" style="1" bestFit="1" customWidth="1"/>
    <col min="6937" max="6937" width="12.85546875" style="1" customWidth="1"/>
    <col min="6938" max="6938" width="12.42578125" style="1" bestFit="1" customWidth="1"/>
    <col min="6939" max="7184" width="9.140625" style="1"/>
    <col min="7185" max="7185" width="55.42578125" style="1" customWidth="1"/>
    <col min="7186" max="7186" width="6" style="1" customWidth="1"/>
    <col min="7187" max="7187" width="12.85546875" style="1" bestFit="1" customWidth="1"/>
    <col min="7188" max="7188" width="12.42578125" style="1" customWidth="1"/>
    <col min="7189" max="7189" width="12.7109375" style="1" customWidth="1"/>
    <col min="7190" max="7190" width="54.85546875" style="1" customWidth="1"/>
    <col min="7191" max="7191" width="6.5703125" style="1" customWidth="1"/>
    <col min="7192" max="7192" width="12.85546875" style="1" bestFit="1" customWidth="1"/>
    <col min="7193" max="7193" width="12.85546875" style="1" customWidth="1"/>
    <col min="7194" max="7194" width="12.42578125" style="1" bestFit="1" customWidth="1"/>
    <col min="7195" max="7440" width="9.140625" style="1"/>
    <col min="7441" max="7441" width="55.42578125" style="1" customWidth="1"/>
    <col min="7442" max="7442" width="6" style="1" customWidth="1"/>
    <col min="7443" max="7443" width="12.85546875" style="1" bestFit="1" customWidth="1"/>
    <col min="7444" max="7444" width="12.42578125" style="1" customWidth="1"/>
    <col min="7445" max="7445" width="12.7109375" style="1" customWidth="1"/>
    <col min="7446" max="7446" width="54.85546875" style="1" customWidth="1"/>
    <col min="7447" max="7447" width="6.5703125" style="1" customWidth="1"/>
    <col min="7448" max="7448" width="12.85546875" style="1" bestFit="1" customWidth="1"/>
    <col min="7449" max="7449" width="12.85546875" style="1" customWidth="1"/>
    <col min="7450" max="7450" width="12.42578125" style="1" bestFit="1" customWidth="1"/>
    <col min="7451" max="7696" width="9.140625" style="1"/>
    <col min="7697" max="7697" width="55.42578125" style="1" customWidth="1"/>
    <col min="7698" max="7698" width="6" style="1" customWidth="1"/>
    <col min="7699" max="7699" width="12.85546875" style="1" bestFit="1" customWidth="1"/>
    <col min="7700" max="7700" width="12.42578125" style="1" customWidth="1"/>
    <col min="7701" max="7701" width="12.7109375" style="1" customWidth="1"/>
    <col min="7702" max="7702" width="54.85546875" style="1" customWidth="1"/>
    <col min="7703" max="7703" width="6.5703125" style="1" customWidth="1"/>
    <col min="7704" max="7704" width="12.85546875" style="1" bestFit="1" customWidth="1"/>
    <col min="7705" max="7705" width="12.85546875" style="1" customWidth="1"/>
    <col min="7706" max="7706" width="12.42578125" style="1" bestFit="1" customWidth="1"/>
    <col min="7707" max="7952" width="9.140625" style="1"/>
    <col min="7953" max="7953" width="55.42578125" style="1" customWidth="1"/>
    <col min="7954" max="7954" width="6" style="1" customWidth="1"/>
    <col min="7955" max="7955" width="12.85546875" style="1" bestFit="1" customWidth="1"/>
    <col min="7956" max="7956" width="12.42578125" style="1" customWidth="1"/>
    <col min="7957" max="7957" width="12.7109375" style="1" customWidth="1"/>
    <col min="7958" max="7958" width="54.85546875" style="1" customWidth="1"/>
    <col min="7959" max="7959" width="6.5703125" style="1" customWidth="1"/>
    <col min="7960" max="7960" width="12.85546875" style="1" bestFit="1" customWidth="1"/>
    <col min="7961" max="7961" width="12.85546875" style="1" customWidth="1"/>
    <col min="7962" max="7962" width="12.42578125" style="1" bestFit="1" customWidth="1"/>
    <col min="7963" max="8208" width="9.140625" style="1"/>
    <col min="8209" max="8209" width="55.42578125" style="1" customWidth="1"/>
    <col min="8210" max="8210" width="6" style="1" customWidth="1"/>
    <col min="8211" max="8211" width="12.85546875" style="1" bestFit="1" customWidth="1"/>
    <col min="8212" max="8212" width="12.42578125" style="1" customWidth="1"/>
    <col min="8213" max="8213" width="12.7109375" style="1" customWidth="1"/>
    <col min="8214" max="8214" width="54.85546875" style="1" customWidth="1"/>
    <col min="8215" max="8215" width="6.5703125" style="1" customWidth="1"/>
    <col min="8216" max="8216" width="12.85546875" style="1" bestFit="1" customWidth="1"/>
    <col min="8217" max="8217" width="12.85546875" style="1" customWidth="1"/>
    <col min="8218" max="8218" width="12.42578125" style="1" bestFit="1" customWidth="1"/>
    <col min="8219" max="8464" width="9.140625" style="1"/>
    <col min="8465" max="8465" width="55.42578125" style="1" customWidth="1"/>
    <col min="8466" max="8466" width="6" style="1" customWidth="1"/>
    <col min="8467" max="8467" width="12.85546875" style="1" bestFit="1" customWidth="1"/>
    <col min="8468" max="8468" width="12.42578125" style="1" customWidth="1"/>
    <col min="8469" max="8469" width="12.7109375" style="1" customWidth="1"/>
    <col min="8470" max="8470" width="54.85546875" style="1" customWidth="1"/>
    <col min="8471" max="8471" width="6.5703125" style="1" customWidth="1"/>
    <col min="8472" max="8472" width="12.85546875" style="1" bestFit="1" customWidth="1"/>
    <col min="8473" max="8473" width="12.85546875" style="1" customWidth="1"/>
    <col min="8474" max="8474" width="12.42578125" style="1" bestFit="1" customWidth="1"/>
    <col min="8475" max="8720" width="9.140625" style="1"/>
    <col min="8721" max="8721" width="55.42578125" style="1" customWidth="1"/>
    <col min="8722" max="8722" width="6" style="1" customWidth="1"/>
    <col min="8723" max="8723" width="12.85546875" style="1" bestFit="1" customWidth="1"/>
    <col min="8724" max="8724" width="12.42578125" style="1" customWidth="1"/>
    <col min="8725" max="8725" width="12.7109375" style="1" customWidth="1"/>
    <col min="8726" max="8726" width="54.85546875" style="1" customWidth="1"/>
    <col min="8727" max="8727" width="6.5703125" style="1" customWidth="1"/>
    <col min="8728" max="8728" width="12.85546875" style="1" bestFit="1" customWidth="1"/>
    <col min="8729" max="8729" width="12.85546875" style="1" customWidth="1"/>
    <col min="8730" max="8730" width="12.42578125" style="1" bestFit="1" customWidth="1"/>
    <col min="8731" max="8976" width="9.140625" style="1"/>
    <col min="8977" max="8977" width="55.42578125" style="1" customWidth="1"/>
    <col min="8978" max="8978" width="6" style="1" customWidth="1"/>
    <col min="8979" max="8979" width="12.85546875" style="1" bestFit="1" customWidth="1"/>
    <col min="8980" max="8980" width="12.42578125" style="1" customWidth="1"/>
    <col min="8981" max="8981" width="12.7109375" style="1" customWidth="1"/>
    <col min="8982" max="8982" width="54.85546875" style="1" customWidth="1"/>
    <col min="8983" max="8983" width="6.5703125" style="1" customWidth="1"/>
    <col min="8984" max="8984" width="12.85546875" style="1" bestFit="1" customWidth="1"/>
    <col min="8985" max="8985" width="12.85546875" style="1" customWidth="1"/>
    <col min="8986" max="8986" width="12.42578125" style="1" bestFit="1" customWidth="1"/>
    <col min="8987" max="9232" width="9.140625" style="1"/>
    <col min="9233" max="9233" width="55.42578125" style="1" customWidth="1"/>
    <col min="9234" max="9234" width="6" style="1" customWidth="1"/>
    <col min="9235" max="9235" width="12.85546875" style="1" bestFit="1" customWidth="1"/>
    <col min="9236" max="9236" width="12.42578125" style="1" customWidth="1"/>
    <col min="9237" max="9237" width="12.7109375" style="1" customWidth="1"/>
    <col min="9238" max="9238" width="54.85546875" style="1" customWidth="1"/>
    <col min="9239" max="9239" width="6.5703125" style="1" customWidth="1"/>
    <col min="9240" max="9240" width="12.85546875" style="1" bestFit="1" customWidth="1"/>
    <col min="9241" max="9241" width="12.85546875" style="1" customWidth="1"/>
    <col min="9242" max="9242" width="12.42578125" style="1" bestFit="1" customWidth="1"/>
    <col min="9243" max="9488" width="9.140625" style="1"/>
    <col min="9489" max="9489" width="55.42578125" style="1" customWidth="1"/>
    <col min="9490" max="9490" width="6" style="1" customWidth="1"/>
    <col min="9491" max="9491" width="12.85546875" style="1" bestFit="1" customWidth="1"/>
    <col min="9492" max="9492" width="12.42578125" style="1" customWidth="1"/>
    <col min="9493" max="9493" width="12.7109375" style="1" customWidth="1"/>
    <col min="9494" max="9494" width="54.85546875" style="1" customWidth="1"/>
    <col min="9495" max="9495" width="6.5703125" style="1" customWidth="1"/>
    <col min="9496" max="9496" width="12.85546875" style="1" bestFit="1" customWidth="1"/>
    <col min="9497" max="9497" width="12.85546875" style="1" customWidth="1"/>
    <col min="9498" max="9498" width="12.42578125" style="1" bestFit="1" customWidth="1"/>
    <col min="9499" max="9744" width="9.140625" style="1"/>
    <col min="9745" max="9745" width="55.42578125" style="1" customWidth="1"/>
    <col min="9746" max="9746" width="6" style="1" customWidth="1"/>
    <col min="9747" max="9747" width="12.85546875" style="1" bestFit="1" customWidth="1"/>
    <col min="9748" max="9748" width="12.42578125" style="1" customWidth="1"/>
    <col min="9749" max="9749" width="12.7109375" style="1" customWidth="1"/>
    <col min="9750" max="9750" width="54.85546875" style="1" customWidth="1"/>
    <col min="9751" max="9751" width="6.5703125" style="1" customWidth="1"/>
    <col min="9752" max="9752" width="12.85546875" style="1" bestFit="1" customWidth="1"/>
    <col min="9753" max="9753" width="12.85546875" style="1" customWidth="1"/>
    <col min="9754" max="9754" width="12.42578125" style="1" bestFit="1" customWidth="1"/>
    <col min="9755" max="10000" width="9.140625" style="1"/>
    <col min="10001" max="10001" width="55.42578125" style="1" customWidth="1"/>
    <col min="10002" max="10002" width="6" style="1" customWidth="1"/>
    <col min="10003" max="10003" width="12.85546875" style="1" bestFit="1" customWidth="1"/>
    <col min="10004" max="10004" width="12.42578125" style="1" customWidth="1"/>
    <col min="10005" max="10005" width="12.7109375" style="1" customWidth="1"/>
    <col min="10006" max="10006" width="54.85546875" style="1" customWidth="1"/>
    <col min="10007" max="10007" width="6.5703125" style="1" customWidth="1"/>
    <col min="10008" max="10008" width="12.85546875" style="1" bestFit="1" customWidth="1"/>
    <col min="10009" max="10009" width="12.85546875" style="1" customWidth="1"/>
    <col min="10010" max="10010" width="12.42578125" style="1" bestFit="1" customWidth="1"/>
    <col min="10011" max="10256" width="9.140625" style="1"/>
    <col min="10257" max="10257" width="55.42578125" style="1" customWidth="1"/>
    <col min="10258" max="10258" width="6" style="1" customWidth="1"/>
    <col min="10259" max="10259" width="12.85546875" style="1" bestFit="1" customWidth="1"/>
    <col min="10260" max="10260" width="12.42578125" style="1" customWidth="1"/>
    <col min="10261" max="10261" width="12.7109375" style="1" customWidth="1"/>
    <col min="10262" max="10262" width="54.85546875" style="1" customWidth="1"/>
    <col min="10263" max="10263" width="6.5703125" style="1" customWidth="1"/>
    <col min="10264" max="10264" width="12.85546875" style="1" bestFit="1" customWidth="1"/>
    <col min="10265" max="10265" width="12.85546875" style="1" customWidth="1"/>
    <col min="10266" max="10266" width="12.42578125" style="1" bestFit="1" customWidth="1"/>
    <col min="10267" max="10512" width="9.140625" style="1"/>
    <col min="10513" max="10513" width="55.42578125" style="1" customWidth="1"/>
    <col min="10514" max="10514" width="6" style="1" customWidth="1"/>
    <col min="10515" max="10515" width="12.85546875" style="1" bestFit="1" customWidth="1"/>
    <col min="10516" max="10516" width="12.42578125" style="1" customWidth="1"/>
    <col min="10517" max="10517" width="12.7109375" style="1" customWidth="1"/>
    <col min="10518" max="10518" width="54.85546875" style="1" customWidth="1"/>
    <col min="10519" max="10519" width="6.5703125" style="1" customWidth="1"/>
    <col min="10520" max="10520" width="12.85546875" style="1" bestFit="1" customWidth="1"/>
    <col min="10521" max="10521" width="12.85546875" style="1" customWidth="1"/>
    <col min="10522" max="10522" width="12.42578125" style="1" bestFit="1" customWidth="1"/>
    <col min="10523" max="10768" width="9.140625" style="1"/>
    <col min="10769" max="10769" width="55.42578125" style="1" customWidth="1"/>
    <col min="10770" max="10770" width="6" style="1" customWidth="1"/>
    <col min="10771" max="10771" width="12.85546875" style="1" bestFit="1" customWidth="1"/>
    <col min="10772" max="10772" width="12.42578125" style="1" customWidth="1"/>
    <col min="10773" max="10773" width="12.7109375" style="1" customWidth="1"/>
    <col min="10774" max="10774" width="54.85546875" style="1" customWidth="1"/>
    <col min="10775" max="10775" width="6.5703125" style="1" customWidth="1"/>
    <col min="10776" max="10776" width="12.85546875" style="1" bestFit="1" customWidth="1"/>
    <col min="10777" max="10777" width="12.85546875" style="1" customWidth="1"/>
    <col min="10778" max="10778" width="12.42578125" style="1" bestFit="1" customWidth="1"/>
    <col min="10779" max="11024" width="9.140625" style="1"/>
    <col min="11025" max="11025" width="55.42578125" style="1" customWidth="1"/>
    <col min="11026" max="11026" width="6" style="1" customWidth="1"/>
    <col min="11027" max="11027" width="12.85546875" style="1" bestFit="1" customWidth="1"/>
    <col min="11028" max="11028" width="12.42578125" style="1" customWidth="1"/>
    <col min="11029" max="11029" width="12.7109375" style="1" customWidth="1"/>
    <col min="11030" max="11030" width="54.85546875" style="1" customWidth="1"/>
    <col min="11031" max="11031" width="6.5703125" style="1" customWidth="1"/>
    <col min="11032" max="11032" width="12.85546875" style="1" bestFit="1" customWidth="1"/>
    <col min="11033" max="11033" width="12.85546875" style="1" customWidth="1"/>
    <col min="11034" max="11034" width="12.42578125" style="1" bestFit="1" customWidth="1"/>
    <col min="11035" max="11280" width="9.140625" style="1"/>
    <col min="11281" max="11281" width="55.42578125" style="1" customWidth="1"/>
    <col min="11282" max="11282" width="6" style="1" customWidth="1"/>
    <col min="11283" max="11283" width="12.85546875" style="1" bestFit="1" customWidth="1"/>
    <col min="11284" max="11284" width="12.42578125" style="1" customWidth="1"/>
    <col min="11285" max="11285" width="12.7109375" style="1" customWidth="1"/>
    <col min="11286" max="11286" width="54.85546875" style="1" customWidth="1"/>
    <col min="11287" max="11287" width="6.5703125" style="1" customWidth="1"/>
    <col min="11288" max="11288" width="12.85546875" style="1" bestFit="1" customWidth="1"/>
    <col min="11289" max="11289" width="12.85546875" style="1" customWidth="1"/>
    <col min="11290" max="11290" width="12.42578125" style="1" bestFit="1" customWidth="1"/>
    <col min="11291" max="11536" width="9.140625" style="1"/>
    <col min="11537" max="11537" width="55.42578125" style="1" customWidth="1"/>
    <col min="11538" max="11538" width="6" style="1" customWidth="1"/>
    <col min="11539" max="11539" width="12.85546875" style="1" bestFit="1" customWidth="1"/>
    <col min="11540" max="11540" width="12.42578125" style="1" customWidth="1"/>
    <col min="11541" max="11541" width="12.7109375" style="1" customWidth="1"/>
    <col min="11542" max="11542" width="54.85546875" style="1" customWidth="1"/>
    <col min="11543" max="11543" width="6.5703125" style="1" customWidth="1"/>
    <col min="11544" max="11544" width="12.85546875" style="1" bestFit="1" customWidth="1"/>
    <col min="11545" max="11545" width="12.85546875" style="1" customWidth="1"/>
    <col min="11546" max="11546" width="12.42578125" style="1" bestFit="1" customWidth="1"/>
    <col min="11547" max="11792" width="9.140625" style="1"/>
    <col min="11793" max="11793" width="55.42578125" style="1" customWidth="1"/>
    <col min="11794" max="11794" width="6" style="1" customWidth="1"/>
    <col min="11795" max="11795" width="12.85546875" style="1" bestFit="1" customWidth="1"/>
    <col min="11796" max="11796" width="12.42578125" style="1" customWidth="1"/>
    <col min="11797" max="11797" width="12.7109375" style="1" customWidth="1"/>
    <col min="11798" max="11798" width="54.85546875" style="1" customWidth="1"/>
    <col min="11799" max="11799" width="6.5703125" style="1" customWidth="1"/>
    <col min="11800" max="11800" width="12.85546875" style="1" bestFit="1" customWidth="1"/>
    <col min="11801" max="11801" width="12.85546875" style="1" customWidth="1"/>
    <col min="11802" max="11802" width="12.42578125" style="1" bestFit="1" customWidth="1"/>
    <col min="11803" max="12048" width="9.140625" style="1"/>
    <col min="12049" max="12049" width="55.42578125" style="1" customWidth="1"/>
    <col min="12050" max="12050" width="6" style="1" customWidth="1"/>
    <col min="12051" max="12051" width="12.85546875" style="1" bestFit="1" customWidth="1"/>
    <col min="12052" max="12052" width="12.42578125" style="1" customWidth="1"/>
    <col min="12053" max="12053" width="12.7109375" style="1" customWidth="1"/>
    <col min="12054" max="12054" width="54.85546875" style="1" customWidth="1"/>
    <col min="12055" max="12055" width="6.5703125" style="1" customWidth="1"/>
    <col min="12056" max="12056" width="12.85546875" style="1" bestFit="1" customWidth="1"/>
    <col min="12057" max="12057" width="12.85546875" style="1" customWidth="1"/>
    <col min="12058" max="12058" width="12.42578125" style="1" bestFit="1" customWidth="1"/>
    <col min="12059" max="12304" width="9.140625" style="1"/>
    <col min="12305" max="12305" width="55.42578125" style="1" customWidth="1"/>
    <col min="12306" max="12306" width="6" style="1" customWidth="1"/>
    <col min="12307" max="12307" width="12.85546875" style="1" bestFit="1" customWidth="1"/>
    <col min="12308" max="12308" width="12.42578125" style="1" customWidth="1"/>
    <col min="12309" max="12309" width="12.7109375" style="1" customWidth="1"/>
    <col min="12310" max="12310" width="54.85546875" style="1" customWidth="1"/>
    <col min="12311" max="12311" width="6.5703125" style="1" customWidth="1"/>
    <col min="12312" max="12312" width="12.85546875" style="1" bestFit="1" customWidth="1"/>
    <col min="12313" max="12313" width="12.85546875" style="1" customWidth="1"/>
    <col min="12314" max="12314" width="12.42578125" style="1" bestFit="1" customWidth="1"/>
    <col min="12315" max="12560" width="9.140625" style="1"/>
    <col min="12561" max="12561" width="55.42578125" style="1" customWidth="1"/>
    <col min="12562" max="12562" width="6" style="1" customWidth="1"/>
    <col min="12563" max="12563" width="12.85546875" style="1" bestFit="1" customWidth="1"/>
    <col min="12564" max="12564" width="12.42578125" style="1" customWidth="1"/>
    <col min="12565" max="12565" width="12.7109375" style="1" customWidth="1"/>
    <col min="12566" max="12566" width="54.85546875" style="1" customWidth="1"/>
    <col min="12567" max="12567" width="6.5703125" style="1" customWidth="1"/>
    <col min="12568" max="12568" width="12.85546875" style="1" bestFit="1" customWidth="1"/>
    <col min="12569" max="12569" width="12.85546875" style="1" customWidth="1"/>
    <col min="12570" max="12570" width="12.42578125" style="1" bestFit="1" customWidth="1"/>
    <col min="12571" max="12816" width="9.140625" style="1"/>
    <col min="12817" max="12817" width="55.42578125" style="1" customWidth="1"/>
    <col min="12818" max="12818" width="6" style="1" customWidth="1"/>
    <col min="12819" max="12819" width="12.85546875" style="1" bestFit="1" customWidth="1"/>
    <col min="12820" max="12820" width="12.42578125" style="1" customWidth="1"/>
    <col min="12821" max="12821" width="12.7109375" style="1" customWidth="1"/>
    <col min="12822" max="12822" width="54.85546875" style="1" customWidth="1"/>
    <col min="12823" max="12823" width="6.5703125" style="1" customWidth="1"/>
    <col min="12824" max="12824" width="12.85546875" style="1" bestFit="1" customWidth="1"/>
    <col min="12825" max="12825" width="12.85546875" style="1" customWidth="1"/>
    <col min="12826" max="12826" width="12.42578125" style="1" bestFit="1" customWidth="1"/>
    <col min="12827" max="13072" width="9.140625" style="1"/>
    <col min="13073" max="13073" width="55.42578125" style="1" customWidth="1"/>
    <col min="13074" max="13074" width="6" style="1" customWidth="1"/>
    <col min="13075" max="13075" width="12.85546875" style="1" bestFit="1" customWidth="1"/>
    <col min="13076" max="13076" width="12.42578125" style="1" customWidth="1"/>
    <col min="13077" max="13077" width="12.7109375" style="1" customWidth="1"/>
    <col min="13078" max="13078" width="54.85546875" style="1" customWidth="1"/>
    <col min="13079" max="13079" width="6.5703125" style="1" customWidth="1"/>
    <col min="13080" max="13080" width="12.85546875" style="1" bestFit="1" customWidth="1"/>
    <col min="13081" max="13081" width="12.85546875" style="1" customWidth="1"/>
    <col min="13082" max="13082" width="12.42578125" style="1" bestFit="1" customWidth="1"/>
    <col min="13083" max="13328" width="9.140625" style="1"/>
    <col min="13329" max="13329" width="55.42578125" style="1" customWidth="1"/>
    <col min="13330" max="13330" width="6" style="1" customWidth="1"/>
    <col min="13331" max="13331" width="12.85546875" style="1" bestFit="1" customWidth="1"/>
    <col min="13332" max="13332" width="12.42578125" style="1" customWidth="1"/>
    <col min="13333" max="13333" width="12.7109375" style="1" customWidth="1"/>
    <col min="13334" max="13334" width="54.85546875" style="1" customWidth="1"/>
    <col min="13335" max="13335" width="6.5703125" style="1" customWidth="1"/>
    <col min="13336" max="13336" width="12.85546875" style="1" bestFit="1" customWidth="1"/>
    <col min="13337" max="13337" width="12.85546875" style="1" customWidth="1"/>
    <col min="13338" max="13338" width="12.42578125" style="1" bestFit="1" customWidth="1"/>
    <col min="13339" max="13584" width="9.140625" style="1"/>
    <col min="13585" max="13585" width="55.42578125" style="1" customWidth="1"/>
    <col min="13586" max="13586" width="6" style="1" customWidth="1"/>
    <col min="13587" max="13587" width="12.85546875" style="1" bestFit="1" customWidth="1"/>
    <col min="13588" max="13588" width="12.42578125" style="1" customWidth="1"/>
    <col min="13589" max="13589" width="12.7109375" style="1" customWidth="1"/>
    <col min="13590" max="13590" width="54.85546875" style="1" customWidth="1"/>
    <col min="13591" max="13591" width="6.5703125" style="1" customWidth="1"/>
    <col min="13592" max="13592" width="12.85546875" style="1" bestFit="1" customWidth="1"/>
    <col min="13593" max="13593" width="12.85546875" style="1" customWidth="1"/>
    <col min="13594" max="13594" width="12.42578125" style="1" bestFit="1" customWidth="1"/>
    <col min="13595" max="13840" width="9.140625" style="1"/>
    <col min="13841" max="13841" width="55.42578125" style="1" customWidth="1"/>
    <col min="13842" max="13842" width="6" style="1" customWidth="1"/>
    <col min="13843" max="13843" width="12.85546875" style="1" bestFit="1" customWidth="1"/>
    <col min="13844" max="13844" width="12.42578125" style="1" customWidth="1"/>
    <col min="13845" max="13845" width="12.7109375" style="1" customWidth="1"/>
    <col min="13846" max="13846" width="54.85546875" style="1" customWidth="1"/>
    <col min="13847" max="13847" width="6.5703125" style="1" customWidth="1"/>
    <col min="13848" max="13848" width="12.85546875" style="1" bestFit="1" customWidth="1"/>
    <col min="13849" max="13849" width="12.85546875" style="1" customWidth="1"/>
    <col min="13850" max="13850" width="12.42578125" style="1" bestFit="1" customWidth="1"/>
    <col min="13851" max="14096" width="9.140625" style="1"/>
    <col min="14097" max="14097" width="55.42578125" style="1" customWidth="1"/>
    <col min="14098" max="14098" width="6" style="1" customWidth="1"/>
    <col min="14099" max="14099" width="12.85546875" style="1" bestFit="1" customWidth="1"/>
    <col min="14100" max="14100" width="12.42578125" style="1" customWidth="1"/>
    <col min="14101" max="14101" width="12.7109375" style="1" customWidth="1"/>
    <col min="14102" max="14102" width="54.85546875" style="1" customWidth="1"/>
    <col min="14103" max="14103" width="6.5703125" style="1" customWidth="1"/>
    <col min="14104" max="14104" width="12.85546875" style="1" bestFit="1" customWidth="1"/>
    <col min="14105" max="14105" width="12.85546875" style="1" customWidth="1"/>
    <col min="14106" max="14106" width="12.42578125" style="1" bestFit="1" customWidth="1"/>
    <col min="14107" max="14352" width="9.140625" style="1"/>
    <col min="14353" max="14353" width="55.42578125" style="1" customWidth="1"/>
    <col min="14354" max="14354" width="6" style="1" customWidth="1"/>
    <col min="14355" max="14355" width="12.85546875" style="1" bestFit="1" customWidth="1"/>
    <col min="14356" max="14356" width="12.42578125" style="1" customWidth="1"/>
    <col min="14357" max="14357" width="12.7109375" style="1" customWidth="1"/>
    <col min="14358" max="14358" width="54.85546875" style="1" customWidth="1"/>
    <col min="14359" max="14359" width="6.5703125" style="1" customWidth="1"/>
    <col min="14360" max="14360" width="12.85546875" style="1" bestFit="1" customWidth="1"/>
    <col min="14361" max="14361" width="12.85546875" style="1" customWidth="1"/>
    <col min="14362" max="14362" width="12.42578125" style="1" bestFit="1" customWidth="1"/>
    <col min="14363" max="14608" width="9.140625" style="1"/>
    <col min="14609" max="14609" width="55.42578125" style="1" customWidth="1"/>
    <col min="14610" max="14610" width="6" style="1" customWidth="1"/>
    <col min="14611" max="14611" width="12.85546875" style="1" bestFit="1" customWidth="1"/>
    <col min="14612" max="14612" width="12.42578125" style="1" customWidth="1"/>
    <col min="14613" max="14613" width="12.7109375" style="1" customWidth="1"/>
    <col min="14614" max="14614" width="54.85546875" style="1" customWidth="1"/>
    <col min="14615" max="14615" width="6.5703125" style="1" customWidth="1"/>
    <col min="14616" max="14616" width="12.85546875" style="1" bestFit="1" customWidth="1"/>
    <col min="14617" max="14617" width="12.85546875" style="1" customWidth="1"/>
    <col min="14618" max="14618" width="12.42578125" style="1" bestFit="1" customWidth="1"/>
    <col min="14619" max="14864" width="9.140625" style="1"/>
    <col min="14865" max="14865" width="55.42578125" style="1" customWidth="1"/>
    <col min="14866" max="14866" width="6" style="1" customWidth="1"/>
    <col min="14867" max="14867" width="12.85546875" style="1" bestFit="1" customWidth="1"/>
    <col min="14868" max="14868" width="12.42578125" style="1" customWidth="1"/>
    <col min="14869" max="14869" width="12.7109375" style="1" customWidth="1"/>
    <col min="14870" max="14870" width="54.85546875" style="1" customWidth="1"/>
    <col min="14871" max="14871" width="6.5703125" style="1" customWidth="1"/>
    <col min="14872" max="14872" width="12.85546875" style="1" bestFit="1" customWidth="1"/>
    <col min="14873" max="14873" width="12.85546875" style="1" customWidth="1"/>
    <col min="14874" max="14874" width="12.42578125" style="1" bestFit="1" customWidth="1"/>
    <col min="14875" max="15120" width="9.140625" style="1"/>
    <col min="15121" max="15121" width="55.42578125" style="1" customWidth="1"/>
    <col min="15122" max="15122" width="6" style="1" customWidth="1"/>
    <col min="15123" max="15123" width="12.85546875" style="1" bestFit="1" customWidth="1"/>
    <col min="15124" max="15124" width="12.42578125" style="1" customWidth="1"/>
    <col min="15125" max="15125" width="12.7109375" style="1" customWidth="1"/>
    <col min="15126" max="15126" width="54.85546875" style="1" customWidth="1"/>
    <col min="15127" max="15127" width="6.5703125" style="1" customWidth="1"/>
    <col min="15128" max="15128" width="12.85546875" style="1" bestFit="1" customWidth="1"/>
    <col min="15129" max="15129" width="12.85546875" style="1" customWidth="1"/>
    <col min="15130" max="15130" width="12.42578125" style="1" bestFit="1" customWidth="1"/>
    <col min="15131" max="15376" width="9.140625" style="1"/>
    <col min="15377" max="15377" width="55.42578125" style="1" customWidth="1"/>
    <col min="15378" max="15378" width="6" style="1" customWidth="1"/>
    <col min="15379" max="15379" width="12.85546875" style="1" bestFit="1" customWidth="1"/>
    <col min="15380" max="15380" width="12.42578125" style="1" customWidth="1"/>
    <col min="15381" max="15381" width="12.7109375" style="1" customWidth="1"/>
    <col min="15382" max="15382" width="54.85546875" style="1" customWidth="1"/>
    <col min="15383" max="15383" width="6.5703125" style="1" customWidth="1"/>
    <col min="15384" max="15384" width="12.85546875" style="1" bestFit="1" customWidth="1"/>
    <col min="15385" max="15385" width="12.85546875" style="1" customWidth="1"/>
    <col min="15386" max="15386" width="12.42578125" style="1" bestFit="1" customWidth="1"/>
    <col min="15387" max="15632" width="9.140625" style="1"/>
    <col min="15633" max="15633" width="55.42578125" style="1" customWidth="1"/>
    <col min="15634" max="15634" width="6" style="1" customWidth="1"/>
    <col min="15635" max="15635" width="12.85546875" style="1" bestFit="1" customWidth="1"/>
    <col min="15636" max="15636" width="12.42578125" style="1" customWidth="1"/>
    <col min="15637" max="15637" width="12.7109375" style="1" customWidth="1"/>
    <col min="15638" max="15638" width="54.85546875" style="1" customWidth="1"/>
    <col min="15639" max="15639" width="6.5703125" style="1" customWidth="1"/>
    <col min="15640" max="15640" width="12.85546875" style="1" bestFit="1" customWidth="1"/>
    <col min="15641" max="15641" width="12.85546875" style="1" customWidth="1"/>
    <col min="15642" max="15642" width="12.42578125" style="1" bestFit="1" customWidth="1"/>
    <col min="15643" max="15888" width="9.140625" style="1"/>
    <col min="15889" max="15889" width="55.42578125" style="1" customWidth="1"/>
    <col min="15890" max="15890" width="6" style="1" customWidth="1"/>
    <col min="15891" max="15891" width="12.85546875" style="1" bestFit="1" customWidth="1"/>
    <col min="15892" max="15892" width="12.42578125" style="1" customWidth="1"/>
    <col min="15893" max="15893" width="12.7109375" style="1" customWidth="1"/>
    <col min="15894" max="15894" width="54.85546875" style="1" customWidth="1"/>
    <col min="15895" max="15895" width="6.5703125" style="1" customWidth="1"/>
    <col min="15896" max="15896" width="12.85546875" style="1" bestFit="1" customWidth="1"/>
    <col min="15897" max="15897" width="12.85546875" style="1" customWidth="1"/>
    <col min="15898" max="15898" width="12.42578125" style="1" bestFit="1" customWidth="1"/>
    <col min="15899" max="16144" width="9.140625" style="1"/>
    <col min="16145" max="16145" width="55.42578125" style="1" customWidth="1"/>
    <col min="16146" max="16146" width="6" style="1" customWidth="1"/>
    <col min="16147" max="16147" width="12.85546875" style="1" bestFit="1" customWidth="1"/>
    <col min="16148" max="16148" width="12.42578125" style="1" customWidth="1"/>
    <col min="16149" max="16149" width="12.7109375" style="1" customWidth="1"/>
    <col min="16150" max="16150" width="54.85546875" style="1" customWidth="1"/>
    <col min="16151" max="16151" width="6.5703125" style="1" customWidth="1"/>
    <col min="16152" max="16152" width="12.85546875" style="1" bestFit="1" customWidth="1"/>
    <col min="16153" max="16153" width="12.85546875" style="1" customWidth="1"/>
    <col min="16154" max="16154" width="12.42578125" style="1" bestFit="1" customWidth="1"/>
    <col min="16155" max="16384" width="9.140625" style="1"/>
  </cols>
  <sheetData>
    <row r="1" spans="1:26" x14ac:dyDescent="0.25">
      <c r="M1" s="2"/>
      <c r="N1" s="281" t="s">
        <v>924</v>
      </c>
      <c r="O1" s="281"/>
      <c r="P1" s="281"/>
      <c r="Q1" s="281"/>
      <c r="R1" s="281"/>
      <c r="S1" s="281"/>
      <c r="T1" s="281"/>
      <c r="U1" s="281"/>
      <c r="V1" s="281"/>
      <c r="W1" s="281"/>
      <c r="X1" s="272"/>
      <c r="Y1" s="272"/>
      <c r="Z1" s="272"/>
    </row>
    <row r="2" spans="1:26" x14ac:dyDescent="0.25">
      <c r="N2" s="281"/>
      <c r="O2" s="281"/>
      <c r="P2" s="281"/>
      <c r="Q2" s="281"/>
      <c r="R2" s="281"/>
      <c r="S2" s="281"/>
      <c r="T2" s="281"/>
      <c r="U2" s="281"/>
      <c r="V2" s="281"/>
      <c r="W2" s="281"/>
    </row>
    <row r="3" spans="1:26" x14ac:dyDescent="0.25">
      <c r="A3" s="284" t="s">
        <v>0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74"/>
      <c r="Y3" s="274"/>
      <c r="Z3" s="274"/>
    </row>
    <row r="4" spans="1:26" x14ac:dyDescent="0.25">
      <c r="A4" s="285" t="s">
        <v>1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74"/>
      <c r="Y4" s="274"/>
      <c r="Z4" s="274"/>
    </row>
    <row r="5" spans="1:26" ht="15.7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17" t="s">
        <v>2</v>
      </c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8"/>
      <c r="Y5" s="418"/>
      <c r="Z5" s="418"/>
    </row>
    <row r="6" spans="1:26" ht="15.75" thickBot="1" x14ac:dyDescent="0.3">
      <c r="A6" s="419" t="s">
        <v>3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1"/>
      <c r="M6" s="422" t="s">
        <v>4</v>
      </c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4"/>
      <c r="Y6" s="274"/>
      <c r="Z6" s="274"/>
    </row>
    <row r="7" spans="1:26" ht="52.5" customHeight="1" thickBot="1" x14ac:dyDescent="0.3">
      <c r="A7" s="425" t="s">
        <v>5</v>
      </c>
      <c r="B7" s="270" t="s">
        <v>6</v>
      </c>
      <c r="C7" s="426" t="s">
        <v>7</v>
      </c>
      <c r="D7" s="427"/>
      <c r="E7" s="426" t="s">
        <v>8</v>
      </c>
      <c r="F7" s="427"/>
      <c r="G7" s="426" t="s">
        <v>280</v>
      </c>
      <c r="H7" s="427"/>
      <c r="I7" s="426" t="s">
        <v>281</v>
      </c>
      <c r="J7" s="427"/>
      <c r="K7" s="426" t="s">
        <v>282</v>
      </c>
      <c r="L7" s="428"/>
      <c r="M7" s="268" t="s">
        <v>9</v>
      </c>
      <c r="N7" s="269"/>
      <c r="O7" s="429" t="s">
        <v>7</v>
      </c>
      <c r="P7" s="430"/>
      <c r="Q7" s="429" t="s">
        <v>8</v>
      </c>
      <c r="R7" s="430"/>
      <c r="S7" s="429" t="s">
        <v>280</v>
      </c>
      <c r="T7" s="430"/>
      <c r="U7" s="429" t="s">
        <v>281</v>
      </c>
      <c r="V7" s="431"/>
      <c r="W7" s="431" t="s">
        <v>282</v>
      </c>
      <c r="X7" s="432"/>
      <c r="Y7" s="433"/>
      <c r="Z7" s="433"/>
    </row>
    <row r="8" spans="1:26" ht="15.75" thickBot="1" x14ac:dyDescent="0.3">
      <c r="A8" s="425"/>
      <c r="B8" s="269"/>
      <c r="C8" s="269" t="s">
        <v>913</v>
      </c>
      <c r="D8" s="269" t="s">
        <v>914</v>
      </c>
      <c r="E8" s="269" t="s">
        <v>913</v>
      </c>
      <c r="F8" s="269" t="s">
        <v>914</v>
      </c>
      <c r="G8" s="269" t="s">
        <v>913</v>
      </c>
      <c r="H8" s="269" t="s">
        <v>914</v>
      </c>
      <c r="I8" s="269" t="s">
        <v>913</v>
      </c>
      <c r="J8" s="269" t="s">
        <v>914</v>
      </c>
      <c r="K8" s="269" t="s">
        <v>913</v>
      </c>
      <c r="L8" s="271" t="s">
        <v>914</v>
      </c>
      <c r="M8" s="434"/>
      <c r="N8" s="435"/>
      <c r="O8" s="268" t="s">
        <v>913</v>
      </c>
      <c r="P8" s="270" t="s">
        <v>914</v>
      </c>
      <c r="Q8" s="270" t="s">
        <v>913</v>
      </c>
      <c r="R8" s="270" t="s">
        <v>914</v>
      </c>
      <c r="S8" s="270" t="s">
        <v>913</v>
      </c>
      <c r="T8" s="270" t="s">
        <v>914</v>
      </c>
      <c r="U8" s="270" t="s">
        <v>913</v>
      </c>
      <c r="V8" s="270" t="s">
        <v>914</v>
      </c>
      <c r="W8" s="270" t="s">
        <v>913</v>
      </c>
      <c r="X8" s="436" t="s">
        <v>914</v>
      </c>
      <c r="Y8" s="433"/>
      <c r="Z8" s="433"/>
    </row>
    <row r="9" spans="1:26" ht="15.75" thickBot="1" x14ac:dyDescent="0.3">
      <c r="A9" s="437" t="s">
        <v>10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9"/>
      <c r="P9" s="439"/>
      <c r="Q9" s="439"/>
      <c r="R9" s="439"/>
      <c r="S9" s="439"/>
      <c r="T9" s="439"/>
      <c r="U9" s="439"/>
      <c r="V9" s="439"/>
      <c r="W9" s="439"/>
      <c r="X9" s="440"/>
      <c r="Y9" s="441"/>
      <c r="Z9" s="441"/>
    </row>
    <row r="10" spans="1:26" ht="26.25" x14ac:dyDescent="0.25">
      <c r="A10" s="442" t="s">
        <v>11</v>
      </c>
      <c r="B10" s="443" t="s">
        <v>12</v>
      </c>
      <c r="C10" s="444">
        <f>E10+G10+I10+K10</f>
        <v>408028400</v>
      </c>
      <c r="D10" s="444">
        <f>F10+H10+J10+L10</f>
        <v>408028400</v>
      </c>
      <c r="E10" s="444">
        <v>403564400</v>
      </c>
      <c r="F10" s="444">
        <v>403564400</v>
      </c>
      <c r="G10" s="444">
        <v>4464000</v>
      </c>
      <c r="H10" s="444">
        <v>4464000</v>
      </c>
      <c r="I10" s="444"/>
      <c r="J10" s="444"/>
      <c r="K10" s="444"/>
      <c r="L10" s="5"/>
      <c r="M10" s="445" t="s">
        <v>13</v>
      </c>
      <c r="N10" s="446" t="s">
        <v>14</v>
      </c>
      <c r="O10" s="4">
        <f>Q10+S10+U10+W10</f>
        <v>280284000</v>
      </c>
      <c r="P10" s="447">
        <f>R10+T10+V10+X10</f>
        <v>280284000</v>
      </c>
      <c r="Q10" s="4">
        <v>49411000</v>
      </c>
      <c r="R10" s="4">
        <v>49411000</v>
      </c>
      <c r="S10" s="4">
        <v>117926000</v>
      </c>
      <c r="T10" s="4">
        <v>117926000</v>
      </c>
      <c r="U10" s="4">
        <v>11639000</v>
      </c>
      <c r="V10" s="4">
        <v>11639000</v>
      </c>
      <c r="W10" s="448">
        <v>101308000</v>
      </c>
      <c r="X10" s="5">
        <v>101308000</v>
      </c>
      <c r="Y10" s="449"/>
      <c r="Z10" s="449"/>
    </row>
    <row r="11" spans="1:26" ht="26.25" x14ac:dyDescent="0.25">
      <c r="A11" s="450" t="s">
        <v>15</v>
      </c>
      <c r="B11" s="451" t="s">
        <v>16</v>
      </c>
      <c r="C11" s="452">
        <f>E11+G11+I11+K11</f>
        <v>196791600</v>
      </c>
      <c r="D11" s="452">
        <f t="shared" ref="D11:D13" si="0">F11+H11+J11+L11</f>
        <v>170428600</v>
      </c>
      <c r="E11" s="452">
        <v>196791600</v>
      </c>
      <c r="F11" s="452">
        <v>170428600</v>
      </c>
      <c r="G11" s="452"/>
      <c r="H11" s="452"/>
      <c r="I11" s="452"/>
      <c r="J11" s="452"/>
      <c r="K11" s="452"/>
      <c r="L11" s="8"/>
      <c r="M11" s="453" t="s">
        <v>17</v>
      </c>
      <c r="N11" s="454" t="s">
        <v>18</v>
      </c>
      <c r="O11" s="7">
        <f>Q11+S11+U11+W11</f>
        <v>53209000</v>
      </c>
      <c r="P11" s="455">
        <f t="shared" ref="P11:P14" si="1">R11+T11+V11+X11</f>
        <v>53209000</v>
      </c>
      <c r="Q11" s="7">
        <v>9126000</v>
      </c>
      <c r="R11" s="7">
        <v>9126000</v>
      </c>
      <c r="S11" s="7">
        <v>22355000</v>
      </c>
      <c r="T11" s="7">
        <v>22355000</v>
      </c>
      <c r="U11" s="7">
        <v>2112000</v>
      </c>
      <c r="V11" s="7">
        <v>2112000</v>
      </c>
      <c r="W11" s="456">
        <v>19616000</v>
      </c>
      <c r="X11" s="8">
        <v>19616000</v>
      </c>
      <c r="Y11" s="449"/>
      <c r="Z11" s="449"/>
    </row>
    <row r="12" spans="1:26" x14ac:dyDescent="0.25">
      <c r="A12" s="450" t="s">
        <v>19</v>
      </c>
      <c r="B12" s="451" t="s">
        <v>20</v>
      </c>
      <c r="C12" s="452">
        <f>E12+G12+I12+K12</f>
        <v>64613000</v>
      </c>
      <c r="D12" s="452">
        <f t="shared" si="0"/>
        <v>109066748</v>
      </c>
      <c r="E12" s="452">
        <v>58885000</v>
      </c>
      <c r="F12" s="452">
        <v>101593748</v>
      </c>
      <c r="G12" s="452">
        <v>2136000</v>
      </c>
      <c r="H12" s="452">
        <v>2136000</v>
      </c>
      <c r="I12" s="452">
        <v>400000</v>
      </c>
      <c r="J12" s="452">
        <v>600000</v>
      </c>
      <c r="K12" s="452">
        <v>3192000</v>
      </c>
      <c r="L12" s="8">
        <v>4737000</v>
      </c>
      <c r="M12" s="457" t="s">
        <v>21</v>
      </c>
      <c r="N12" s="454" t="s">
        <v>22</v>
      </c>
      <c r="O12" s="7">
        <f>Q12+S12+U12+W12</f>
        <v>303950000</v>
      </c>
      <c r="P12" s="455">
        <f t="shared" si="1"/>
        <v>355753331</v>
      </c>
      <c r="Q12" s="7">
        <v>243161000</v>
      </c>
      <c r="R12" s="7">
        <v>296064566</v>
      </c>
      <c r="S12" s="7">
        <v>17645000</v>
      </c>
      <c r="T12" s="7">
        <v>17645000</v>
      </c>
      <c r="U12" s="7">
        <v>7473000</v>
      </c>
      <c r="V12" s="7">
        <v>4725150</v>
      </c>
      <c r="W12" s="456">
        <v>35671000</v>
      </c>
      <c r="X12" s="8">
        <v>37318615</v>
      </c>
      <c r="Y12" s="449"/>
      <c r="Z12" s="449"/>
    </row>
    <row r="13" spans="1:26" ht="15.75" thickBot="1" x14ac:dyDescent="0.3">
      <c r="A13" s="458" t="s">
        <v>23</v>
      </c>
      <c r="B13" s="459" t="s">
        <v>24</v>
      </c>
      <c r="C13" s="460">
        <f>E13+G13+I13+K13</f>
        <v>12000000</v>
      </c>
      <c r="D13" s="460">
        <f t="shared" si="0"/>
        <v>12300000</v>
      </c>
      <c r="E13" s="460">
        <v>12000000</v>
      </c>
      <c r="F13" s="460">
        <v>12300000</v>
      </c>
      <c r="G13" s="460"/>
      <c r="H13" s="460"/>
      <c r="I13" s="460"/>
      <c r="J13" s="460"/>
      <c r="K13" s="460"/>
      <c r="L13" s="461"/>
      <c r="M13" s="462" t="s">
        <v>25</v>
      </c>
      <c r="N13" s="454" t="s">
        <v>26</v>
      </c>
      <c r="O13" s="7">
        <f>Q13+S13+U13+W13</f>
        <v>8000000</v>
      </c>
      <c r="P13" s="455">
        <f t="shared" si="1"/>
        <v>8000000</v>
      </c>
      <c r="Q13" s="7">
        <v>8000000</v>
      </c>
      <c r="R13" s="7">
        <v>8000000</v>
      </c>
      <c r="S13" s="7"/>
      <c r="T13" s="7"/>
      <c r="U13" s="7"/>
      <c r="V13" s="7"/>
      <c r="W13" s="456"/>
      <c r="X13" s="8"/>
      <c r="Y13" s="449"/>
      <c r="Z13" s="449"/>
    </row>
    <row r="14" spans="1:26" ht="15.75" thickBot="1" x14ac:dyDescent="0.3">
      <c r="A14" s="463"/>
      <c r="B14" s="464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5" t="s">
        <v>27</v>
      </c>
      <c r="N14" s="466" t="s">
        <v>28</v>
      </c>
      <c r="O14" s="467">
        <f>Q14+S14+U14+W14</f>
        <v>178491000</v>
      </c>
      <c r="P14" s="468">
        <f t="shared" si="1"/>
        <v>561467126</v>
      </c>
      <c r="Q14" s="467">
        <v>178491000</v>
      </c>
      <c r="R14" s="467">
        <v>561467126</v>
      </c>
      <c r="S14" s="467"/>
      <c r="T14" s="467"/>
      <c r="U14" s="467"/>
      <c r="V14" s="467"/>
      <c r="W14" s="469"/>
      <c r="X14" s="20"/>
      <c r="Y14" s="24"/>
      <c r="Z14" s="24"/>
    </row>
    <row r="15" spans="1:26" ht="26.25" thickBot="1" x14ac:dyDescent="0.3">
      <c r="A15" s="470" t="s">
        <v>29</v>
      </c>
      <c r="B15" s="471"/>
      <c r="C15" s="10">
        <f>SUM(C10:C13)</f>
        <v>681433000</v>
      </c>
      <c r="D15" s="10">
        <f t="shared" ref="D15:L15" si="2">SUM(D10:D13)</f>
        <v>699823748</v>
      </c>
      <c r="E15" s="10">
        <f t="shared" si="2"/>
        <v>671241000</v>
      </c>
      <c r="F15" s="10">
        <f t="shared" si="2"/>
        <v>687886748</v>
      </c>
      <c r="G15" s="10">
        <f t="shared" si="2"/>
        <v>6600000</v>
      </c>
      <c r="H15" s="10">
        <f t="shared" si="2"/>
        <v>6600000</v>
      </c>
      <c r="I15" s="10">
        <f t="shared" si="2"/>
        <v>400000</v>
      </c>
      <c r="J15" s="10">
        <f t="shared" si="2"/>
        <v>600000</v>
      </c>
      <c r="K15" s="10">
        <f t="shared" si="2"/>
        <v>3192000</v>
      </c>
      <c r="L15" s="10">
        <f t="shared" si="2"/>
        <v>4737000</v>
      </c>
      <c r="M15" s="470" t="s">
        <v>30</v>
      </c>
      <c r="N15" s="471"/>
      <c r="O15" s="12">
        <f t="shared" ref="O15:X15" si="3">SUM(O10:O14)</f>
        <v>823934000</v>
      </c>
      <c r="P15" s="12">
        <f t="shared" si="3"/>
        <v>1258713457</v>
      </c>
      <c r="Q15" s="12">
        <f t="shared" si="3"/>
        <v>488189000</v>
      </c>
      <c r="R15" s="12">
        <f t="shared" si="3"/>
        <v>924068692</v>
      </c>
      <c r="S15" s="12">
        <f t="shared" si="3"/>
        <v>157926000</v>
      </c>
      <c r="T15" s="12">
        <f t="shared" si="3"/>
        <v>157926000</v>
      </c>
      <c r="U15" s="12">
        <f t="shared" si="3"/>
        <v>21224000</v>
      </c>
      <c r="V15" s="12">
        <f t="shared" si="3"/>
        <v>18476150</v>
      </c>
      <c r="W15" s="12">
        <f t="shared" si="3"/>
        <v>156595000</v>
      </c>
      <c r="X15" s="11">
        <f t="shared" si="3"/>
        <v>158242615</v>
      </c>
      <c r="Y15" s="472"/>
      <c r="Z15" s="472"/>
    </row>
    <row r="16" spans="1:26" ht="15.75" thickBot="1" x14ac:dyDescent="0.3">
      <c r="A16" s="473" t="s">
        <v>31</v>
      </c>
      <c r="B16" s="474"/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474"/>
      <c r="O16" s="474"/>
      <c r="P16" s="474"/>
      <c r="Q16" s="474"/>
      <c r="R16" s="474"/>
      <c r="S16" s="474"/>
      <c r="T16" s="474"/>
      <c r="U16" s="474"/>
      <c r="V16" s="474"/>
      <c r="W16" s="474"/>
      <c r="X16" s="475"/>
      <c r="Y16" s="476"/>
      <c r="Z16" s="476"/>
    </row>
    <row r="17" spans="1:26" x14ac:dyDescent="0.25">
      <c r="A17" s="477" t="s">
        <v>32</v>
      </c>
      <c r="B17" s="478" t="s">
        <v>33</v>
      </c>
      <c r="C17" s="479">
        <f t="shared" ref="C17:D19" si="4">E17+G17+I17+K17</f>
        <v>0</v>
      </c>
      <c r="D17" s="444">
        <f t="shared" si="4"/>
        <v>438632790</v>
      </c>
      <c r="E17" s="444"/>
      <c r="F17" s="444">
        <v>438632790</v>
      </c>
      <c r="G17" s="444"/>
      <c r="H17" s="444"/>
      <c r="I17" s="444"/>
      <c r="J17" s="444"/>
      <c r="K17" s="444"/>
      <c r="L17" s="5"/>
      <c r="M17" s="480" t="s">
        <v>34</v>
      </c>
      <c r="N17" s="481" t="s">
        <v>35</v>
      </c>
      <c r="O17" s="13">
        <f t="shared" ref="O17:P19" si="5">Q17+S17+U17+W17</f>
        <v>26364000</v>
      </c>
      <c r="P17" s="13">
        <f t="shared" si="5"/>
        <v>886133108</v>
      </c>
      <c r="Q17" s="13">
        <v>11552000</v>
      </c>
      <c r="R17" s="13">
        <v>870897580</v>
      </c>
      <c r="S17" s="13">
        <v>762000</v>
      </c>
      <c r="T17" s="13">
        <v>1185528</v>
      </c>
      <c r="U17" s="13">
        <v>11250000</v>
      </c>
      <c r="V17" s="482">
        <v>11250000</v>
      </c>
      <c r="W17" s="482">
        <v>2800000</v>
      </c>
      <c r="X17" s="14">
        <v>2800000</v>
      </c>
      <c r="Y17" s="24"/>
      <c r="Z17" s="24"/>
    </row>
    <row r="18" spans="1:26" x14ac:dyDescent="0.25">
      <c r="A18" s="483" t="s">
        <v>36</v>
      </c>
      <c r="B18" s="484" t="s">
        <v>37</v>
      </c>
      <c r="C18" s="485">
        <f t="shared" si="4"/>
        <v>0</v>
      </c>
      <c r="D18" s="452">
        <f t="shared" si="4"/>
        <v>0</v>
      </c>
      <c r="E18" s="452"/>
      <c r="F18" s="452"/>
      <c r="G18" s="452"/>
      <c r="H18" s="452"/>
      <c r="I18" s="452"/>
      <c r="J18" s="452"/>
      <c r="K18" s="452"/>
      <c r="L18" s="8"/>
      <c r="M18" s="486" t="s">
        <v>38</v>
      </c>
      <c r="N18" s="487" t="s">
        <v>39</v>
      </c>
      <c r="O18" s="15">
        <f t="shared" si="5"/>
        <v>56805000</v>
      </c>
      <c r="P18" s="15">
        <f t="shared" si="5"/>
        <v>56805000</v>
      </c>
      <c r="Q18" s="15">
        <v>56805000</v>
      </c>
      <c r="R18" s="15">
        <v>56805000</v>
      </c>
      <c r="S18" s="16"/>
      <c r="T18" s="16"/>
      <c r="U18" s="16"/>
      <c r="V18" s="488"/>
      <c r="W18" s="489"/>
      <c r="X18" s="9"/>
      <c r="Y18" s="24"/>
      <c r="Z18" s="24"/>
    </row>
    <row r="19" spans="1:26" ht="15.75" thickBot="1" x14ac:dyDescent="0.3">
      <c r="A19" s="465" t="s">
        <v>40</v>
      </c>
      <c r="B19" s="490" t="s">
        <v>41</v>
      </c>
      <c r="C19" s="491">
        <f t="shared" si="4"/>
        <v>0</v>
      </c>
      <c r="D19" s="460">
        <f t="shared" si="4"/>
        <v>0</v>
      </c>
      <c r="E19" s="460"/>
      <c r="F19" s="460"/>
      <c r="G19" s="460"/>
      <c r="H19" s="460"/>
      <c r="I19" s="460"/>
      <c r="J19" s="460"/>
      <c r="K19" s="460"/>
      <c r="L19" s="461"/>
      <c r="M19" s="492" t="s">
        <v>42</v>
      </c>
      <c r="N19" s="493" t="s">
        <v>43</v>
      </c>
      <c r="O19" s="494">
        <f t="shared" si="5"/>
        <v>0</v>
      </c>
      <c r="P19" s="494">
        <f t="shared" si="5"/>
        <v>2937416</v>
      </c>
      <c r="Q19" s="495"/>
      <c r="R19" s="495">
        <v>2937416</v>
      </c>
      <c r="S19" s="495"/>
      <c r="T19" s="495"/>
      <c r="U19" s="495"/>
      <c r="V19" s="496"/>
      <c r="W19" s="497"/>
      <c r="X19" s="17"/>
      <c r="Y19" s="24"/>
      <c r="Z19" s="24"/>
    </row>
    <row r="20" spans="1:26" ht="26.25" thickBot="1" x14ac:dyDescent="0.3">
      <c r="A20" s="470" t="s">
        <v>44</v>
      </c>
      <c r="B20" s="498"/>
      <c r="C20" s="499">
        <f>SUM(C17:C19)</f>
        <v>0</v>
      </c>
      <c r="D20" s="499">
        <f t="shared" ref="D20:L20" si="6">SUM(D17:D19)</f>
        <v>438632790</v>
      </c>
      <c r="E20" s="499">
        <f t="shared" si="6"/>
        <v>0</v>
      </c>
      <c r="F20" s="499">
        <f t="shared" si="6"/>
        <v>438632790</v>
      </c>
      <c r="G20" s="499">
        <f t="shared" si="6"/>
        <v>0</v>
      </c>
      <c r="H20" s="499">
        <f t="shared" si="6"/>
        <v>0</v>
      </c>
      <c r="I20" s="499">
        <f t="shared" si="6"/>
        <v>0</v>
      </c>
      <c r="J20" s="499">
        <f t="shared" si="6"/>
        <v>0</v>
      </c>
      <c r="K20" s="499">
        <f t="shared" si="6"/>
        <v>0</v>
      </c>
      <c r="L20" s="499">
        <f t="shared" si="6"/>
        <v>0</v>
      </c>
      <c r="M20" s="470" t="s">
        <v>45</v>
      </c>
      <c r="N20" s="471"/>
      <c r="O20" s="12">
        <f t="shared" ref="O20:X20" si="7">SUM(O17:O19)</f>
        <v>83169000</v>
      </c>
      <c r="P20" s="12">
        <f t="shared" si="7"/>
        <v>945875524</v>
      </c>
      <c r="Q20" s="12">
        <f t="shared" si="7"/>
        <v>68357000</v>
      </c>
      <c r="R20" s="12">
        <f t="shared" si="7"/>
        <v>930639996</v>
      </c>
      <c r="S20" s="12">
        <f t="shared" si="7"/>
        <v>762000</v>
      </c>
      <c r="T20" s="12">
        <f t="shared" si="7"/>
        <v>1185528</v>
      </c>
      <c r="U20" s="12">
        <f t="shared" si="7"/>
        <v>11250000</v>
      </c>
      <c r="V20" s="12">
        <f t="shared" si="7"/>
        <v>11250000</v>
      </c>
      <c r="W20" s="12">
        <f t="shared" si="7"/>
        <v>2800000</v>
      </c>
      <c r="X20" s="11">
        <f t="shared" si="7"/>
        <v>2800000</v>
      </c>
      <c r="Y20" s="472"/>
      <c r="Z20" s="472"/>
    </row>
    <row r="21" spans="1:26" ht="15.75" customHeight="1" thickBot="1" x14ac:dyDescent="0.3">
      <c r="A21" s="473" t="s">
        <v>46</v>
      </c>
      <c r="B21" s="474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  <c r="O21" s="474"/>
      <c r="P21" s="474"/>
      <c r="Q21" s="474"/>
      <c r="R21" s="474"/>
      <c r="S21" s="474"/>
      <c r="T21" s="474"/>
      <c r="U21" s="474"/>
      <c r="V21" s="474"/>
      <c r="W21" s="474"/>
      <c r="X21" s="475"/>
      <c r="Y21" s="476"/>
      <c r="Z21" s="476"/>
    </row>
    <row r="22" spans="1:26" x14ac:dyDescent="0.25">
      <c r="A22" s="477" t="s">
        <v>47</v>
      </c>
      <c r="B22" s="500" t="s">
        <v>48</v>
      </c>
      <c r="C22" s="501">
        <f t="shared" ref="C22:D24" si="8">E22+G22+I22+K22</f>
        <v>0</v>
      </c>
      <c r="D22" s="501">
        <f t="shared" si="8"/>
        <v>0</v>
      </c>
      <c r="E22" s="501"/>
      <c r="F22" s="501"/>
      <c r="G22" s="501"/>
      <c r="H22" s="501"/>
      <c r="I22" s="501"/>
      <c r="J22" s="501"/>
      <c r="K22" s="501"/>
      <c r="L22" s="502"/>
      <c r="M22" s="503" t="s">
        <v>49</v>
      </c>
      <c r="N22" s="504" t="s">
        <v>50</v>
      </c>
      <c r="O22" s="505">
        <f t="shared" ref="O22:P24" si="9">Q22</f>
        <v>15530000</v>
      </c>
      <c r="P22" s="505">
        <f t="shared" si="9"/>
        <v>15529897</v>
      </c>
      <c r="Q22" s="505">
        <v>15530000</v>
      </c>
      <c r="R22" s="505">
        <v>15529897</v>
      </c>
      <c r="S22" s="505"/>
      <c r="T22" s="505"/>
      <c r="U22" s="505"/>
      <c r="V22" s="505"/>
      <c r="W22" s="482"/>
      <c r="X22" s="14"/>
      <c r="Y22" s="24"/>
      <c r="Z22" s="24"/>
    </row>
    <row r="23" spans="1:26" x14ac:dyDescent="0.25">
      <c r="A23" s="506" t="s">
        <v>51</v>
      </c>
      <c r="B23" s="507" t="s">
        <v>52</v>
      </c>
      <c r="C23" s="18">
        <f t="shared" si="8"/>
        <v>327165000</v>
      </c>
      <c r="D23" s="18">
        <f t="shared" si="8"/>
        <v>324117000</v>
      </c>
      <c r="E23" s="18"/>
      <c r="F23" s="18"/>
      <c r="G23" s="18">
        <v>140088000</v>
      </c>
      <c r="H23" s="18">
        <v>140088000</v>
      </c>
      <c r="I23" s="18">
        <v>30874000</v>
      </c>
      <c r="J23" s="18">
        <v>27826000</v>
      </c>
      <c r="K23" s="18">
        <v>156203000</v>
      </c>
      <c r="L23" s="508">
        <v>156203000</v>
      </c>
      <c r="M23" s="506" t="s">
        <v>51</v>
      </c>
      <c r="N23" s="509" t="s">
        <v>53</v>
      </c>
      <c r="O23" s="19">
        <f t="shared" si="9"/>
        <v>327165000</v>
      </c>
      <c r="P23" s="19">
        <f t="shared" si="9"/>
        <v>324117000</v>
      </c>
      <c r="Q23" s="19">
        <v>327165000</v>
      </c>
      <c r="R23" s="19">
        <v>324117000</v>
      </c>
      <c r="S23" s="19"/>
      <c r="T23" s="19"/>
      <c r="U23" s="19"/>
      <c r="V23" s="19"/>
      <c r="W23" s="510"/>
      <c r="X23" s="9"/>
      <c r="Y23" s="24"/>
      <c r="Z23" s="24"/>
    </row>
    <row r="24" spans="1:26" ht="15.75" thickBot="1" x14ac:dyDescent="0.3">
      <c r="A24" s="511" t="s">
        <v>54</v>
      </c>
      <c r="B24" s="512" t="s">
        <v>55</v>
      </c>
      <c r="C24" s="513">
        <f t="shared" si="8"/>
        <v>241200000</v>
      </c>
      <c r="D24" s="513">
        <f t="shared" si="8"/>
        <v>1081662340</v>
      </c>
      <c r="E24" s="513">
        <v>228000000</v>
      </c>
      <c r="F24" s="513">
        <v>1067836047</v>
      </c>
      <c r="G24" s="513">
        <v>12000000</v>
      </c>
      <c r="H24" s="513">
        <v>12423528</v>
      </c>
      <c r="I24" s="513">
        <v>1200000</v>
      </c>
      <c r="J24" s="513">
        <v>1300150</v>
      </c>
      <c r="K24" s="513"/>
      <c r="L24" s="514">
        <v>102615</v>
      </c>
      <c r="M24" s="511" t="s">
        <v>56</v>
      </c>
      <c r="N24" s="512" t="s">
        <v>57</v>
      </c>
      <c r="O24" s="515">
        <f t="shared" si="9"/>
        <v>0</v>
      </c>
      <c r="P24" s="515">
        <f t="shared" si="9"/>
        <v>0</v>
      </c>
      <c r="Q24" s="515"/>
      <c r="R24" s="515"/>
      <c r="S24" s="515"/>
      <c r="T24" s="515"/>
      <c r="U24" s="515"/>
      <c r="V24" s="515"/>
      <c r="W24" s="497"/>
      <c r="X24" s="17"/>
      <c r="Y24" s="24"/>
      <c r="Z24" s="24"/>
    </row>
    <row r="25" spans="1:26" ht="15.75" thickBot="1" x14ac:dyDescent="0.3">
      <c r="A25" s="516" t="s">
        <v>58</v>
      </c>
      <c r="B25" s="517"/>
      <c r="C25" s="21">
        <f>SUM(C22:C24)</f>
        <v>568365000</v>
      </c>
      <c r="D25" s="21">
        <f t="shared" ref="D25:L25" si="10">SUM(D22:D24)</f>
        <v>1405779340</v>
      </c>
      <c r="E25" s="21">
        <f t="shared" si="10"/>
        <v>228000000</v>
      </c>
      <c r="F25" s="21">
        <f t="shared" si="10"/>
        <v>1067836047</v>
      </c>
      <c r="G25" s="21">
        <f t="shared" si="10"/>
        <v>152088000</v>
      </c>
      <c r="H25" s="21">
        <f t="shared" si="10"/>
        <v>152511528</v>
      </c>
      <c r="I25" s="21">
        <f t="shared" si="10"/>
        <v>32074000</v>
      </c>
      <c r="J25" s="21">
        <f t="shared" si="10"/>
        <v>29126150</v>
      </c>
      <c r="K25" s="21">
        <f t="shared" si="10"/>
        <v>156203000</v>
      </c>
      <c r="L25" s="21">
        <f t="shared" si="10"/>
        <v>156305615</v>
      </c>
      <c r="M25" s="516" t="s">
        <v>59</v>
      </c>
      <c r="N25" s="518"/>
      <c r="O25" s="22">
        <f>SUM(O22:O24)</f>
        <v>342695000</v>
      </c>
      <c r="P25" s="22">
        <f>SUM(P22:P24)</f>
        <v>339646897</v>
      </c>
      <c r="Q25" s="22">
        <f>SUM(Q22:Q24)</f>
        <v>342695000</v>
      </c>
      <c r="R25" s="22">
        <f>SUM(R22:R24)</f>
        <v>339646897</v>
      </c>
      <c r="S25" s="22">
        <f t="shared" ref="S25:X25" si="11">SUM(S22:S24)</f>
        <v>0</v>
      </c>
      <c r="T25" s="22">
        <f t="shared" si="11"/>
        <v>0</v>
      </c>
      <c r="U25" s="22">
        <f t="shared" si="11"/>
        <v>0</v>
      </c>
      <c r="V25" s="22">
        <f t="shared" si="11"/>
        <v>0</v>
      </c>
      <c r="W25" s="22">
        <f t="shared" si="11"/>
        <v>0</v>
      </c>
      <c r="X25" s="519">
        <f t="shared" si="11"/>
        <v>0</v>
      </c>
      <c r="Y25" s="520"/>
      <c r="Z25" s="520"/>
    </row>
    <row r="26" spans="1:26" s="257" customFormat="1" ht="26.25" thickBot="1" x14ac:dyDescent="0.25">
      <c r="A26" s="470" t="s">
        <v>60</v>
      </c>
      <c r="B26" s="521"/>
      <c r="C26" s="522">
        <f>C15+C20+C25</f>
        <v>1249798000</v>
      </c>
      <c r="D26" s="522">
        <f t="shared" ref="D26:L26" si="12">D15+D20+D25</f>
        <v>2544235878</v>
      </c>
      <c r="E26" s="522">
        <f t="shared" si="12"/>
        <v>899241000</v>
      </c>
      <c r="F26" s="522">
        <f t="shared" si="12"/>
        <v>2194355585</v>
      </c>
      <c r="G26" s="522">
        <f t="shared" si="12"/>
        <v>158688000</v>
      </c>
      <c r="H26" s="522">
        <f t="shared" si="12"/>
        <v>159111528</v>
      </c>
      <c r="I26" s="522">
        <f t="shared" si="12"/>
        <v>32474000</v>
      </c>
      <c r="J26" s="522">
        <f t="shared" si="12"/>
        <v>29726150</v>
      </c>
      <c r="K26" s="522">
        <f t="shared" si="12"/>
        <v>159395000</v>
      </c>
      <c r="L26" s="522">
        <f t="shared" si="12"/>
        <v>161042615</v>
      </c>
      <c r="M26" s="470" t="s">
        <v>61</v>
      </c>
      <c r="N26" s="523"/>
      <c r="O26" s="524">
        <f>O15+O20+O25</f>
        <v>1249798000</v>
      </c>
      <c r="P26" s="524">
        <f>P15+P20+P25</f>
        <v>2544235878</v>
      </c>
      <c r="Q26" s="524">
        <f>Q15+Q20+Q25</f>
        <v>899241000</v>
      </c>
      <c r="R26" s="524">
        <f t="shared" ref="R26:T26" si="13">R15+R20+R25</f>
        <v>2194355585</v>
      </c>
      <c r="S26" s="524">
        <f t="shared" si="13"/>
        <v>158688000</v>
      </c>
      <c r="T26" s="524">
        <f t="shared" si="13"/>
        <v>159111528</v>
      </c>
      <c r="U26" s="524">
        <f>U15+U20+U25</f>
        <v>32474000</v>
      </c>
      <c r="V26" s="524">
        <f>V15+V20+V25</f>
        <v>29726150</v>
      </c>
      <c r="W26" s="524">
        <f>SUM(W15,W20,W25)</f>
        <v>159395000</v>
      </c>
      <c r="X26" s="23">
        <f>SUM(X15,X20,X25)</f>
        <v>161042615</v>
      </c>
      <c r="Y26" s="520"/>
      <c r="Z26" s="520"/>
    </row>
    <row r="27" spans="1:2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24"/>
      <c r="X27" s="24"/>
      <c r="Y27" s="24"/>
      <c r="Z27" s="24"/>
    </row>
    <row r="28" spans="1:26" x14ac:dyDescent="0.25">
      <c r="A28" s="3"/>
      <c r="B28" s="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3"/>
      <c r="N28" s="3"/>
      <c r="O28" s="3"/>
      <c r="P28" s="3"/>
      <c r="Q28" s="3"/>
      <c r="R28" s="3"/>
      <c r="S28" s="3"/>
      <c r="T28" s="3"/>
      <c r="U28" s="3"/>
      <c r="V28" s="3"/>
      <c r="W28" s="24"/>
      <c r="X28" s="24"/>
      <c r="Y28" s="24"/>
      <c r="Z28" s="24"/>
    </row>
    <row r="29" spans="1:26" x14ac:dyDescent="0.25">
      <c r="Q29" s="282"/>
      <c r="R29" s="282"/>
      <c r="S29" s="283"/>
      <c r="T29" s="283"/>
      <c r="U29" s="283"/>
      <c r="V29" s="273"/>
    </row>
    <row r="30" spans="1:26" x14ac:dyDescent="0.25">
      <c r="Q30" s="283"/>
      <c r="R30" s="283"/>
      <c r="S30" s="283"/>
      <c r="T30" s="283"/>
      <c r="U30" s="283"/>
      <c r="V30" s="273"/>
    </row>
    <row r="31" spans="1:26" x14ac:dyDescent="0.25">
      <c r="Q31" s="283"/>
      <c r="R31" s="283"/>
      <c r="S31" s="283"/>
      <c r="T31" s="283"/>
      <c r="U31" s="283"/>
      <c r="V31" s="273"/>
    </row>
    <row r="32" spans="1:26" x14ac:dyDescent="0.25">
      <c r="Q32" s="283"/>
      <c r="R32" s="283"/>
      <c r="S32" s="283"/>
      <c r="T32" s="283"/>
      <c r="U32" s="283"/>
      <c r="V32" s="273"/>
    </row>
  </sheetData>
  <mergeCells count="21">
    <mergeCell ref="A16:X16"/>
    <mergeCell ref="A21:X21"/>
    <mergeCell ref="Q29:U32"/>
    <mergeCell ref="Q7:R7"/>
    <mergeCell ref="S7:T7"/>
    <mergeCell ref="U7:V7"/>
    <mergeCell ref="W7:X7"/>
    <mergeCell ref="A9:X9"/>
    <mergeCell ref="A14:L14"/>
    <mergeCell ref="C7:D7"/>
    <mergeCell ref="E7:F7"/>
    <mergeCell ref="G7:H7"/>
    <mergeCell ref="I7:J7"/>
    <mergeCell ref="K7:L7"/>
    <mergeCell ref="O7:P7"/>
    <mergeCell ref="N1:W2"/>
    <mergeCell ref="A3:W3"/>
    <mergeCell ref="A4:W4"/>
    <mergeCell ref="M5:W5"/>
    <mergeCell ref="A6:L6"/>
    <mergeCell ref="M6:X6"/>
  </mergeCells>
  <pageMargins left="0.23622047244094491" right="0.23622047244094491" top="0.74803149606299213" bottom="0.74803149606299213" header="0.31496062992125984" footer="0.31496062992125984"/>
  <pageSetup paperSize="8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L23"/>
  <sheetViews>
    <sheetView workbookViewId="0">
      <selection activeCell="E2" sqref="E2:F2"/>
    </sheetView>
  </sheetViews>
  <sheetFormatPr defaultRowHeight="15.75" x14ac:dyDescent="0.25"/>
  <cols>
    <col min="1" max="1" width="5.28515625" style="92" customWidth="1"/>
    <col min="2" max="2" width="65.28515625" style="92" customWidth="1"/>
    <col min="3" max="3" width="18.5703125" style="185" customWidth="1"/>
    <col min="4" max="5" width="18" style="185" customWidth="1"/>
    <col min="6" max="6" width="18.42578125" style="185" customWidth="1"/>
    <col min="7" max="16384" width="9.140625" style="92"/>
  </cols>
  <sheetData>
    <row r="2" spans="2:12" ht="53.25" customHeight="1" x14ac:dyDescent="0.25">
      <c r="C2" s="2"/>
      <c r="D2" s="2"/>
      <c r="E2" s="389" t="s">
        <v>911</v>
      </c>
      <c r="F2" s="389"/>
      <c r="G2" s="381"/>
      <c r="H2" s="381"/>
      <c r="I2" s="381"/>
      <c r="J2" s="381"/>
      <c r="K2" s="93"/>
      <c r="L2" s="93"/>
    </row>
    <row r="3" spans="2:12" x14ac:dyDescent="0.25">
      <c r="C3" s="2"/>
      <c r="D3" s="2"/>
      <c r="E3" s="2"/>
      <c r="F3" s="2"/>
      <c r="G3" s="172"/>
      <c r="H3" s="172"/>
      <c r="I3" s="172"/>
      <c r="J3" s="172"/>
      <c r="K3" s="93"/>
      <c r="L3" s="93"/>
    </row>
    <row r="4" spans="2:12" ht="18.75" x14ac:dyDescent="0.25">
      <c r="B4" s="382" t="s">
        <v>311</v>
      </c>
      <c r="C4" s="382"/>
      <c r="D4" s="382"/>
      <c r="E4" s="382"/>
      <c r="F4" s="382"/>
    </row>
    <row r="5" spans="2:12" ht="19.5" thickBot="1" x14ac:dyDescent="0.3">
      <c r="B5" s="173"/>
      <c r="C5" s="173"/>
      <c r="D5" s="173"/>
      <c r="E5" s="173"/>
      <c r="F5" s="174" t="s">
        <v>2</v>
      </c>
    </row>
    <row r="6" spans="2:12" s="109" customFormat="1" x14ac:dyDescent="0.25">
      <c r="B6" s="383" t="s">
        <v>234</v>
      </c>
      <c r="C6" s="385" t="s">
        <v>235</v>
      </c>
      <c r="D6" s="385"/>
      <c r="E6" s="386"/>
      <c r="F6" s="387" t="s">
        <v>7</v>
      </c>
    </row>
    <row r="7" spans="2:12" s="109" customFormat="1" x14ac:dyDescent="0.25">
      <c r="B7" s="384"/>
      <c r="C7" s="175" t="s">
        <v>236</v>
      </c>
      <c r="D7" s="175" t="s">
        <v>237</v>
      </c>
      <c r="E7" s="176" t="s">
        <v>238</v>
      </c>
      <c r="F7" s="388"/>
    </row>
    <row r="8" spans="2:12" x14ac:dyDescent="0.25">
      <c r="B8" s="177" t="s">
        <v>239</v>
      </c>
      <c r="C8" s="178"/>
      <c r="D8" s="178"/>
      <c r="E8" s="179"/>
      <c r="F8" s="231">
        <f>SUM(C8:E8)</f>
        <v>0</v>
      </c>
    </row>
    <row r="9" spans="2:12" x14ac:dyDescent="0.25">
      <c r="B9" s="177" t="s">
        <v>240</v>
      </c>
      <c r="C9" s="178"/>
      <c r="D9" s="178"/>
      <c r="E9" s="179"/>
      <c r="F9" s="231">
        <f t="shared" ref="F9:F18" si="0">SUM(C9:E9)</f>
        <v>0</v>
      </c>
    </row>
    <row r="10" spans="2:12" x14ac:dyDescent="0.25">
      <c r="B10" s="177" t="s">
        <v>241</v>
      </c>
      <c r="C10" s="178"/>
      <c r="D10" s="178">
        <v>166200</v>
      </c>
      <c r="E10" s="179"/>
      <c r="F10" s="231">
        <f t="shared" si="0"/>
        <v>166200</v>
      </c>
    </row>
    <row r="11" spans="2:12" x14ac:dyDescent="0.25">
      <c r="B11" s="177" t="s">
        <v>242</v>
      </c>
      <c r="C11" s="178"/>
      <c r="D11" s="178"/>
      <c r="E11" s="179"/>
      <c r="F11" s="231">
        <f t="shared" si="0"/>
        <v>0</v>
      </c>
    </row>
    <row r="12" spans="2:12" x14ac:dyDescent="0.25">
      <c r="B12" s="177" t="s">
        <v>243</v>
      </c>
      <c r="C12" s="178"/>
      <c r="D12" s="178"/>
      <c r="E12" s="179"/>
      <c r="F12" s="231">
        <f t="shared" si="0"/>
        <v>0</v>
      </c>
    </row>
    <row r="13" spans="2:12" x14ac:dyDescent="0.25">
      <c r="B13" s="177" t="s">
        <v>244</v>
      </c>
      <c r="C13" s="178">
        <v>403951</v>
      </c>
      <c r="D13" s="178">
        <v>2225343</v>
      </c>
      <c r="E13" s="179"/>
      <c r="F13" s="231">
        <f t="shared" si="0"/>
        <v>2629294</v>
      </c>
    </row>
    <row r="14" spans="2:12" x14ac:dyDescent="0.25">
      <c r="B14" s="177" t="s">
        <v>355</v>
      </c>
      <c r="C14" s="178">
        <v>1086000</v>
      </c>
      <c r="D14" s="178"/>
      <c r="E14" s="179"/>
      <c r="F14" s="231"/>
    </row>
    <row r="15" spans="2:12" x14ac:dyDescent="0.25">
      <c r="B15" s="177" t="s">
        <v>245</v>
      </c>
      <c r="C15" s="178"/>
      <c r="D15" s="178"/>
      <c r="E15" s="179"/>
      <c r="F15" s="231">
        <f t="shared" si="0"/>
        <v>0</v>
      </c>
    </row>
    <row r="16" spans="2:12" x14ac:dyDescent="0.25">
      <c r="B16" s="177" t="s">
        <v>246</v>
      </c>
      <c r="C16" s="178"/>
      <c r="D16" s="178"/>
      <c r="E16" s="179"/>
      <c r="F16" s="231">
        <f t="shared" si="0"/>
        <v>0</v>
      </c>
    </row>
    <row r="17" spans="2:6" x14ac:dyDescent="0.25">
      <c r="B17" s="180" t="s">
        <v>247</v>
      </c>
      <c r="C17" s="178"/>
      <c r="D17" s="178"/>
      <c r="E17" s="179"/>
      <c r="F17" s="231">
        <f t="shared" si="0"/>
        <v>0</v>
      </c>
    </row>
    <row r="18" spans="2:6" x14ac:dyDescent="0.25">
      <c r="B18" s="180" t="s">
        <v>248</v>
      </c>
      <c r="C18" s="178"/>
      <c r="D18" s="181"/>
      <c r="E18" s="182"/>
      <c r="F18" s="231">
        <f t="shared" si="0"/>
        <v>0</v>
      </c>
    </row>
    <row r="19" spans="2:6" x14ac:dyDescent="0.25">
      <c r="B19" s="180" t="s">
        <v>249</v>
      </c>
      <c r="C19" s="178"/>
      <c r="D19" s="178"/>
      <c r="E19" s="179"/>
      <c r="F19" s="232">
        <v>0</v>
      </c>
    </row>
    <row r="20" spans="2:6" ht="31.5" x14ac:dyDescent="0.25">
      <c r="B20" s="180" t="s">
        <v>250</v>
      </c>
      <c r="C20" s="178"/>
      <c r="D20" s="178"/>
      <c r="E20" s="179"/>
      <c r="F20" s="232">
        <v>0</v>
      </c>
    </row>
    <row r="21" spans="2:6" ht="31.5" x14ac:dyDescent="0.25">
      <c r="B21" s="180" t="s">
        <v>251</v>
      </c>
      <c r="C21" s="178"/>
      <c r="D21" s="178"/>
      <c r="E21" s="179"/>
      <c r="F21" s="232">
        <v>0</v>
      </c>
    </row>
    <row r="22" spans="2:6" x14ac:dyDescent="0.25">
      <c r="B22" s="180" t="s">
        <v>312</v>
      </c>
      <c r="C22" s="178">
        <v>0</v>
      </c>
      <c r="D22" s="178">
        <v>0</v>
      </c>
      <c r="E22" s="179">
        <v>0</v>
      </c>
      <c r="F22" s="232">
        <v>0</v>
      </c>
    </row>
    <row r="23" spans="2:6" ht="16.5" thickBot="1" x14ac:dyDescent="0.3">
      <c r="B23" s="183" t="s">
        <v>252</v>
      </c>
      <c r="C23" s="184">
        <f>SUM(C8:C22)</f>
        <v>1489951</v>
      </c>
      <c r="D23" s="184">
        <f t="shared" ref="D23:F23" si="1">SUM(D8:D22)</f>
        <v>2391543</v>
      </c>
      <c r="E23" s="184">
        <f t="shared" si="1"/>
        <v>0</v>
      </c>
      <c r="F23" s="184">
        <f t="shared" si="1"/>
        <v>2795494</v>
      </c>
    </row>
  </sheetData>
  <mergeCells count="6">
    <mergeCell ref="G2:J2"/>
    <mergeCell ref="B4:F4"/>
    <mergeCell ref="B6:B7"/>
    <mergeCell ref="C6:E6"/>
    <mergeCell ref="F6:F7"/>
    <mergeCell ref="E2:F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AA3DC-7FB2-4D19-BF80-FFED030D7E15}">
  <sheetPr>
    <pageSetUpPr fitToPage="1"/>
  </sheetPr>
  <dimension ref="A1:T41"/>
  <sheetViews>
    <sheetView workbookViewId="0">
      <selection activeCell="A5" sqref="A5:O7"/>
    </sheetView>
  </sheetViews>
  <sheetFormatPr defaultRowHeight="15" x14ac:dyDescent="0.25"/>
  <cols>
    <col min="1" max="1" width="2.85546875" customWidth="1"/>
    <col min="2" max="2" width="4.140625" customWidth="1"/>
    <col min="3" max="3" width="6.42578125" customWidth="1"/>
    <col min="11" max="11" width="13.140625" customWidth="1"/>
    <col min="12" max="15" width="14.28515625" bestFit="1" customWidth="1"/>
    <col min="19" max="19" width="14.5703125" customWidth="1"/>
  </cols>
  <sheetData>
    <row r="1" spans="1:20" ht="12.75" customHeight="1" x14ac:dyDescent="0.25">
      <c r="A1" s="619"/>
      <c r="B1" s="619"/>
      <c r="C1" s="619"/>
      <c r="D1" s="619"/>
      <c r="E1" s="53"/>
      <c r="F1" s="53"/>
      <c r="G1" s="53"/>
      <c r="M1" s="333" t="s">
        <v>920</v>
      </c>
      <c r="N1" s="333"/>
      <c r="O1" s="333"/>
      <c r="P1" s="381"/>
      <c r="Q1" s="381"/>
      <c r="R1" s="381"/>
      <c r="S1" s="381"/>
      <c r="T1" s="279"/>
    </row>
    <row r="2" spans="1:20" ht="12.75" customHeight="1" x14ac:dyDescent="0.25">
      <c r="A2" s="619"/>
      <c r="B2" s="619"/>
      <c r="C2" s="619"/>
      <c r="D2" s="619"/>
      <c r="E2" s="53"/>
      <c r="F2" s="53"/>
      <c r="G2" s="53"/>
      <c r="M2" s="333"/>
      <c r="N2" s="333"/>
      <c r="O2" s="333"/>
      <c r="P2" s="381"/>
      <c r="Q2" s="381"/>
      <c r="R2" s="381"/>
      <c r="S2" s="381"/>
      <c r="T2" s="279"/>
    </row>
    <row r="3" spans="1:20" ht="12.75" customHeight="1" x14ac:dyDescent="0.25">
      <c r="A3" s="619"/>
      <c r="B3" s="619"/>
      <c r="C3" s="619"/>
      <c r="D3" s="619"/>
      <c r="E3" s="53"/>
      <c r="F3" s="53"/>
      <c r="G3" s="53"/>
      <c r="M3" s="333"/>
      <c r="N3" s="333"/>
      <c r="O3" s="333"/>
      <c r="P3" s="381"/>
      <c r="Q3" s="381"/>
      <c r="R3" s="381"/>
      <c r="S3" s="381"/>
      <c r="T3" s="279"/>
    </row>
    <row r="4" spans="1:20" ht="23.25" customHeight="1" x14ac:dyDescent="0.25">
      <c r="A4" s="619"/>
      <c r="B4" s="619"/>
      <c r="C4" s="619"/>
      <c r="D4" s="619"/>
      <c r="E4" s="53"/>
      <c r="F4" s="53"/>
      <c r="G4" s="53"/>
      <c r="M4" s="333"/>
      <c r="N4" s="333"/>
      <c r="O4" s="333"/>
      <c r="P4" s="381"/>
      <c r="Q4" s="381"/>
      <c r="R4" s="381"/>
      <c r="S4" s="381"/>
      <c r="T4" s="279"/>
    </row>
    <row r="5" spans="1:20" ht="15.75" customHeight="1" x14ac:dyDescent="0.25">
      <c r="A5" s="354" t="s">
        <v>356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</row>
    <row r="6" spans="1:20" ht="15.75" customHeight="1" x14ac:dyDescent="0.25">
      <c r="A6" s="354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</row>
    <row r="7" spans="1:20" ht="15.75" customHeight="1" x14ac:dyDescent="0.25">
      <c r="A7" s="354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</row>
    <row r="8" spans="1:20" ht="15.75" thickBo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O8" t="s">
        <v>2</v>
      </c>
    </row>
    <row r="9" spans="1:20" ht="12.75" customHeight="1" x14ac:dyDescent="0.25">
      <c r="A9" s="390" t="s">
        <v>107</v>
      </c>
      <c r="B9" s="391"/>
      <c r="C9" s="391"/>
      <c r="D9" s="391"/>
      <c r="E9" s="391"/>
      <c r="F9" s="391"/>
      <c r="G9" s="391"/>
      <c r="H9" s="391"/>
      <c r="I9" s="391"/>
      <c r="J9" s="391"/>
      <c r="K9" s="392"/>
      <c r="L9" s="398" t="s">
        <v>253</v>
      </c>
      <c r="M9" s="398" t="s">
        <v>254</v>
      </c>
      <c r="N9" s="398" t="s">
        <v>357</v>
      </c>
      <c r="O9" s="398" t="s">
        <v>358</v>
      </c>
    </row>
    <row r="10" spans="1:20" ht="12.75" customHeight="1" x14ac:dyDescent="0.25">
      <c r="A10" s="393"/>
      <c r="B10" s="620"/>
      <c r="C10" s="620"/>
      <c r="D10" s="620"/>
      <c r="E10" s="620"/>
      <c r="F10" s="620"/>
      <c r="G10" s="620"/>
      <c r="H10" s="620"/>
      <c r="I10" s="620"/>
      <c r="J10" s="620"/>
      <c r="K10" s="394"/>
      <c r="L10" s="399"/>
      <c r="M10" s="399"/>
      <c r="N10" s="399"/>
      <c r="O10" s="399"/>
    </row>
    <row r="11" spans="1:20" ht="13.5" customHeight="1" thickBot="1" x14ac:dyDescent="0.3">
      <c r="A11" s="395"/>
      <c r="B11" s="396"/>
      <c r="C11" s="396"/>
      <c r="D11" s="396"/>
      <c r="E11" s="396"/>
      <c r="F11" s="396"/>
      <c r="G11" s="396"/>
      <c r="H11" s="396"/>
      <c r="I11" s="396"/>
      <c r="J11" s="396"/>
      <c r="K11" s="397"/>
      <c r="L11" s="400"/>
      <c r="M11" s="400"/>
      <c r="N11" s="400"/>
      <c r="O11" s="400"/>
    </row>
    <row r="12" spans="1:20" ht="19.5" thickBot="1" x14ac:dyDescent="0.35">
      <c r="A12" s="186" t="s">
        <v>121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8"/>
      <c r="L12" s="189">
        <f>SUM(L17+L21)</f>
        <v>1138456538</v>
      </c>
      <c r="M12" s="189">
        <f t="shared" ref="M12:O12" si="0">SUM(M17+M21)</f>
        <v>713820222.96000004</v>
      </c>
      <c r="N12" s="189">
        <f t="shared" si="0"/>
        <v>720818460.44000006</v>
      </c>
      <c r="O12" s="189">
        <f t="shared" si="0"/>
        <v>742443014.25319993</v>
      </c>
    </row>
    <row r="13" spans="1:20" ht="15.75" x14ac:dyDescent="0.25">
      <c r="A13" s="190"/>
      <c r="B13" s="191" t="s">
        <v>122</v>
      </c>
      <c r="C13" s="191" t="s">
        <v>255</v>
      </c>
      <c r="D13" s="191"/>
      <c r="E13" s="191"/>
      <c r="F13" s="191"/>
      <c r="G13" s="191"/>
      <c r="H13" s="191"/>
      <c r="I13" s="191"/>
      <c r="J13" s="191"/>
      <c r="K13" s="192"/>
      <c r="L13" s="193">
        <v>408028400</v>
      </c>
      <c r="M13" s="193">
        <f>L13*1.02</f>
        <v>416188968</v>
      </c>
      <c r="N13" s="193">
        <f>L13*1.03</f>
        <v>420269252</v>
      </c>
      <c r="O13" s="193">
        <f>+N13*1.03</f>
        <v>432877329.56</v>
      </c>
    </row>
    <row r="14" spans="1:20" ht="15.75" x14ac:dyDescent="0.25">
      <c r="A14" s="194"/>
      <c r="B14" s="195" t="s">
        <v>124</v>
      </c>
      <c r="C14" s="195" t="s">
        <v>256</v>
      </c>
      <c r="D14" s="195"/>
      <c r="E14" s="195"/>
      <c r="F14" s="195"/>
      <c r="G14" s="195"/>
      <c r="H14" s="195"/>
      <c r="I14" s="195"/>
      <c r="J14" s="195"/>
      <c r="K14" s="196"/>
      <c r="L14" s="197">
        <v>170428600</v>
      </c>
      <c r="M14" s="193">
        <f t="shared" ref="M14:M16" si="1">L14*1.02</f>
        <v>173837172</v>
      </c>
      <c r="N14" s="193">
        <f t="shared" ref="N14:N16" si="2">L14*1.03</f>
        <v>175541458</v>
      </c>
      <c r="O14" s="193">
        <f t="shared" ref="O14:O16" si="3">+N14*1.03</f>
        <v>180807701.74000001</v>
      </c>
    </row>
    <row r="15" spans="1:20" ht="15.75" x14ac:dyDescent="0.25">
      <c r="A15" s="194"/>
      <c r="B15" s="195" t="s">
        <v>126</v>
      </c>
      <c r="C15" s="195" t="s">
        <v>257</v>
      </c>
      <c r="D15" s="195"/>
      <c r="E15" s="195"/>
      <c r="F15" s="195"/>
      <c r="G15" s="195"/>
      <c r="H15" s="195"/>
      <c r="I15" s="195"/>
      <c r="J15" s="195"/>
      <c r="K15" s="196"/>
      <c r="L15" s="197">
        <v>109066748</v>
      </c>
      <c r="M15" s="193">
        <f t="shared" si="1"/>
        <v>111248082.96000001</v>
      </c>
      <c r="N15" s="193">
        <f t="shared" si="2"/>
        <v>112338750.44</v>
      </c>
      <c r="O15" s="193">
        <f t="shared" si="3"/>
        <v>115708912.9532</v>
      </c>
    </row>
    <row r="16" spans="1:20" ht="16.5" thickBot="1" x14ac:dyDescent="0.3">
      <c r="A16" s="198"/>
      <c r="B16" s="199" t="s">
        <v>128</v>
      </c>
      <c r="C16" s="199" t="s">
        <v>258</v>
      </c>
      <c r="D16" s="199"/>
      <c r="E16" s="199"/>
      <c r="F16" s="199"/>
      <c r="G16" s="199"/>
      <c r="H16" s="199"/>
      <c r="I16" s="199"/>
      <c r="J16" s="199"/>
      <c r="K16" s="200"/>
      <c r="L16" s="197">
        <v>12300000</v>
      </c>
      <c r="M16" s="193">
        <f t="shared" si="1"/>
        <v>12546000</v>
      </c>
      <c r="N16" s="193">
        <f t="shared" si="2"/>
        <v>12669000</v>
      </c>
      <c r="O16" s="193">
        <f t="shared" si="3"/>
        <v>13049070</v>
      </c>
    </row>
    <row r="17" spans="1:15" ht="16.5" thickBot="1" x14ac:dyDescent="0.3">
      <c r="A17" s="201" t="s">
        <v>130</v>
      </c>
      <c r="B17" s="202" t="s">
        <v>259</v>
      </c>
      <c r="C17" s="202"/>
      <c r="D17" s="202"/>
      <c r="E17" s="202"/>
      <c r="F17" s="202"/>
      <c r="G17" s="202"/>
      <c r="H17" s="202"/>
      <c r="I17" s="202"/>
      <c r="J17" s="202"/>
      <c r="K17" s="203"/>
      <c r="L17" s="189">
        <f>SUM(L13:L16)</f>
        <v>699823748</v>
      </c>
      <c r="M17" s="189">
        <f t="shared" ref="M17:O17" si="4">SUM(M13:M16)</f>
        <v>713820222.96000004</v>
      </c>
      <c r="N17" s="189">
        <f t="shared" si="4"/>
        <v>720818460.44000006</v>
      </c>
      <c r="O17" s="189">
        <f t="shared" si="4"/>
        <v>742443014.25319993</v>
      </c>
    </row>
    <row r="18" spans="1:15" ht="15.75" x14ac:dyDescent="0.25">
      <c r="A18" s="190"/>
      <c r="B18" s="191" t="s">
        <v>132</v>
      </c>
      <c r="C18" s="191" t="s">
        <v>260</v>
      </c>
      <c r="D18" s="191"/>
      <c r="E18" s="191"/>
      <c r="F18" s="191"/>
      <c r="G18" s="191"/>
      <c r="H18" s="191"/>
      <c r="I18" s="191"/>
      <c r="J18" s="191"/>
      <c r="K18" s="192"/>
      <c r="L18" s="204">
        <v>438632790</v>
      </c>
      <c r="M18" s="204">
        <v>0</v>
      </c>
      <c r="N18" s="204">
        <f>+M18*1.023</f>
        <v>0</v>
      </c>
      <c r="O18" s="204">
        <f>+N18*1.03</f>
        <v>0</v>
      </c>
    </row>
    <row r="19" spans="1:15" ht="15.75" x14ac:dyDescent="0.25">
      <c r="A19" s="194"/>
      <c r="B19" s="195" t="s">
        <v>134</v>
      </c>
      <c r="C19" s="195" t="s">
        <v>261</v>
      </c>
      <c r="D19" s="195"/>
      <c r="E19" s="195"/>
      <c r="F19" s="195"/>
      <c r="G19" s="195"/>
      <c r="H19" s="195"/>
      <c r="I19" s="195"/>
      <c r="J19" s="195"/>
      <c r="K19" s="196"/>
      <c r="L19" s="204">
        <v>0</v>
      </c>
      <c r="M19" s="204">
        <v>0</v>
      </c>
      <c r="N19" s="204">
        <v>0</v>
      </c>
      <c r="O19" s="204">
        <f t="shared" ref="O19:O20" si="5">+N19*1.03</f>
        <v>0</v>
      </c>
    </row>
    <row r="20" spans="1:15" ht="16.5" thickBot="1" x14ac:dyDescent="0.3">
      <c r="A20" s="205"/>
      <c r="B20" s="109" t="s">
        <v>136</v>
      </c>
      <c r="C20" s="109" t="s">
        <v>262</v>
      </c>
      <c r="D20" s="109"/>
      <c r="E20" s="109"/>
      <c r="F20" s="109"/>
      <c r="G20" s="109"/>
      <c r="H20" s="109"/>
      <c r="I20" s="109"/>
      <c r="J20" s="109"/>
      <c r="K20" s="206"/>
      <c r="L20" s="204">
        <v>0</v>
      </c>
      <c r="M20" s="204">
        <v>0</v>
      </c>
      <c r="N20" s="204">
        <v>0</v>
      </c>
      <c r="O20" s="204">
        <f t="shared" si="5"/>
        <v>0</v>
      </c>
    </row>
    <row r="21" spans="1:15" ht="16.5" thickBot="1" x14ac:dyDescent="0.3">
      <c r="A21" s="207" t="s">
        <v>263</v>
      </c>
      <c r="B21" s="208"/>
      <c r="C21" s="208"/>
      <c r="D21" s="208"/>
      <c r="E21" s="208"/>
      <c r="F21" s="208"/>
      <c r="G21" s="208"/>
      <c r="H21" s="209"/>
      <c r="I21" s="202"/>
      <c r="J21" s="202"/>
      <c r="K21" s="203"/>
      <c r="L21" s="210">
        <f>SUM(L18:L20)</f>
        <v>438632790</v>
      </c>
      <c r="M21" s="210">
        <f t="shared" ref="M21:O21" si="6">SUM(M18:M20)</f>
        <v>0</v>
      </c>
      <c r="N21" s="210">
        <f t="shared" si="6"/>
        <v>0</v>
      </c>
      <c r="O21" s="210">
        <f t="shared" si="6"/>
        <v>0</v>
      </c>
    </row>
    <row r="22" spans="1:15" ht="16.5" thickBot="1" x14ac:dyDescent="0.3">
      <c r="A22" s="211"/>
      <c r="B22" s="104" t="s">
        <v>140</v>
      </c>
      <c r="C22" s="104" t="s">
        <v>264</v>
      </c>
      <c r="D22" s="104"/>
      <c r="E22" s="104"/>
      <c r="F22" s="212"/>
      <c r="G22" s="212"/>
      <c r="H22" s="212"/>
      <c r="I22" s="212"/>
      <c r="J22" s="212"/>
      <c r="K22" s="213"/>
      <c r="L22" s="193">
        <v>1405779340</v>
      </c>
      <c r="M22" s="193">
        <v>916507338</v>
      </c>
      <c r="N22" s="193">
        <v>932489431</v>
      </c>
      <c r="O22" s="193">
        <v>956491218</v>
      </c>
    </row>
    <row r="23" spans="1:15" ht="16.5" thickBot="1" x14ac:dyDescent="0.3">
      <c r="A23" s="201" t="s">
        <v>142</v>
      </c>
      <c r="B23" s="202" t="s">
        <v>265</v>
      </c>
      <c r="C23" s="202"/>
      <c r="D23" s="202"/>
      <c r="E23" s="202"/>
      <c r="F23" s="202"/>
      <c r="G23" s="202"/>
      <c r="H23" s="202"/>
      <c r="I23" s="202"/>
      <c r="J23" s="202"/>
      <c r="K23" s="203"/>
      <c r="L23" s="214">
        <f>SUM(L22)</f>
        <v>1405779340</v>
      </c>
      <c r="M23" s="214">
        <f t="shared" ref="M23:O23" si="7">SUM(M22)</f>
        <v>916507338</v>
      </c>
      <c r="N23" s="214">
        <f t="shared" si="7"/>
        <v>932489431</v>
      </c>
      <c r="O23" s="214">
        <f t="shared" si="7"/>
        <v>956491218</v>
      </c>
    </row>
    <row r="24" spans="1:15" ht="19.5" thickBot="1" x14ac:dyDescent="0.35">
      <c r="A24" s="186"/>
      <c r="B24" s="187" t="s">
        <v>143</v>
      </c>
      <c r="C24" s="187"/>
      <c r="D24" s="187"/>
      <c r="E24" s="187"/>
      <c r="F24" s="187"/>
      <c r="G24" s="187"/>
      <c r="H24" s="187"/>
      <c r="I24" s="187"/>
      <c r="J24" s="187"/>
      <c r="K24" s="188"/>
      <c r="L24" s="189">
        <f>SUM(L23+L12)</f>
        <v>2544235878</v>
      </c>
      <c r="M24" s="189">
        <f t="shared" ref="M24:O24" si="8">SUM(M23+M12)</f>
        <v>1630327560.96</v>
      </c>
      <c r="N24" s="189">
        <f t="shared" si="8"/>
        <v>1653307891.4400001</v>
      </c>
      <c r="O24" s="189">
        <f t="shared" si="8"/>
        <v>1698934232.2532001</v>
      </c>
    </row>
    <row r="25" spans="1:15" x14ac:dyDescent="0.25">
      <c r="A25" s="390" t="s">
        <v>144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2"/>
      <c r="L25" s="215"/>
      <c r="M25" s="215"/>
      <c r="N25" s="215"/>
      <c r="O25" s="215"/>
    </row>
    <row r="26" spans="1:15" x14ac:dyDescent="0.25">
      <c r="A26" s="393"/>
      <c r="B26" s="620"/>
      <c r="C26" s="620"/>
      <c r="D26" s="620"/>
      <c r="E26" s="620"/>
      <c r="F26" s="620"/>
      <c r="G26" s="620"/>
      <c r="H26" s="620"/>
      <c r="I26" s="620"/>
      <c r="J26" s="620"/>
      <c r="K26" s="394"/>
      <c r="L26" s="216" t="s">
        <v>7</v>
      </c>
      <c r="M26" s="216" t="s">
        <v>7</v>
      </c>
      <c r="N26" s="216" t="s">
        <v>7</v>
      </c>
      <c r="O26" s="216" t="s">
        <v>7</v>
      </c>
    </row>
    <row r="27" spans="1:15" ht="15.75" thickBot="1" x14ac:dyDescent="0.3">
      <c r="A27" s="395"/>
      <c r="B27" s="396"/>
      <c r="C27" s="396"/>
      <c r="D27" s="396"/>
      <c r="E27" s="396"/>
      <c r="F27" s="396"/>
      <c r="G27" s="396"/>
      <c r="H27" s="396"/>
      <c r="I27" s="396"/>
      <c r="J27" s="396"/>
      <c r="K27" s="397"/>
      <c r="L27" s="217"/>
      <c r="M27" s="217"/>
      <c r="N27" s="217"/>
      <c r="O27" s="217"/>
    </row>
    <row r="28" spans="1:15" ht="19.5" thickBot="1" x14ac:dyDescent="0.35">
      <c r="A28" s="186" t="s">
        <v>145</v>
      </c>
      <c r="B28" s="187" t="s">
        <v>146</v>
      </c>
      <c r="C28" s="187"/>
      <c r="D28" s="187"/>
      <c r="E28" s="187"/>
      <c r="F28" s="187"/>
      <c r="G28" s="187"/>
      <c r="H28" s="187"/>
      <c r="I28" s="187"/>
      <c r="J28" s="187"/>
      <c r="K28" s="188"/>
      <c r="L28" s="218">
        <f>SUM(L34+L38)</f>
        <v>2204588981</v>
      </c>
      <c r="M28" s="218">
        <f t="shared" ref="M28:O28" si="9">SUM(M34+M38)</f>
        <v>1283887726.1399999</v>
      </c>
      <c r="N28" s="218">
        <f t="shared" si="9"/>
        <v>1296474860.71</v>
      </c>
      <c r="O28" s="218">
        <f t="shared" si="9"/>
        <v>1335369106.5313001</v>
      </c>
    </row>
    <row r="29" spans="1:15" ht="15.75" x14ac:dyDescent="0.25">
      <c r="A29" s="205"/>
      <c r="B29" s="109" t="s">
        <v>147</v>
      </c>
      <c r="C29" s="109" t="s">
        <v>266</v>
      </c>
      <c r="D29" s="109"/>
      <c r="E29" s="109"/>
      <c r="F29" s="109"/>
      <c r="G29" s="109"/>
      <c r="H29" s="109"/>
      <c r="I29" s="109"/>
      <c r="J29" s="109"/>
      <c r="K29" s="206"/>
      <c r="L29" s="193">
        <v>280284000</v>
      </c>
      <c r="M29" s="193">
        <f>L29*1.02</f>
        <v>285889680</v>
      </c>
      <c r="N29" s="193">
        <f>L29*1.03</f>
        <v>288692520</v>
      </c>
      <c r="O29" s="193">
        <f>+N29*1.03</f>
        <v>297353295.60000002</v>
      </c>
    </row>
    <row r="30" spans="1:15" ht="15.75" x14ac:dyDescent="0.25">
      <c r="A30" s="194"/>
      <c r="B30" s="195" t="s">
        <v>149</v>
      </c>
      <c r="C30" s="195" t="s">
        <v>267</v>
      </c>
      <c r="D30" s="195"/>
      <c r="E30" s="195"/>
      <c r="F30" s="195"/>
      <c r="G30" s="195"/>
      <c r="H30" s="195"/>
      <c r="I30" s="195"/>
      <c r="J30" s="195"/>
      <c r="K30" s="196"/>
      <c r="L30" s="197">
        <v>53209000</v>
      </c>
      <c r="M30" s="193">
        <f t="shared" ref="M30:M33" si="10">L30*1.02</f>
        <v>54273180</v>
      </c>
      <c r="N30" s="193">
        <f t="shared" ref="N30:N33" si="11">L30*1.03</f>
        <v>54805270</v>
      </c>
      <c r="O30" s="193">
        <f t="shared" ref="O30:O33" si="12">+N30*1.03</f>
        <v>56449428.100000001</v>
      </c>
    </row>
    <row r="31" spans="1:15" ht="15.75" x14ac:dyDescent="0.25">
      <c r="A31" s="205"/>
      <c r="B31" s="109" t="s">
        <v>151</v>
      </c>
      <c r="C31" s="109" t="s">
        <v>268</v>
      </c>
      <c r="D31" s="109"/>
      <c r="E31" s="109"/>
      <c r="F31" s="109"/>
      <c r="G31" s="109"/>
      <c r="H31" s="109"/>
      <c r="I31" s="109"/>
      <c r="J31" s="109"/>
      <c r="K31" s="206"/>
      <c r="L31" s="197">
        <v>355753331</v>
      </c>
      <c r="M31" s="193">
        <f t="shared" si="10"/>
        <v>362868397.62</v>
      </c>
      <c r="N31" s="193">
        <f t="shared" si="11"/>
        <v>366425930.93000001</v>
      </c>
      <c r="O31" s="193">
        <f t="shared" si="12"/>
        <v>377418708.85790002</v>
      </c>
    </row>
    <row r="32" spans="1:15" ht="15.75" x14ac:dyDescent="0.25">
      <c r="A32" s="194"/>
      <c r="B32" s="195" t="s">
        <v>153</v>
      </c>
      <c r="C32" s="195" t="s">
        <v>269</v>
      </c>
      <c r="D32" s="195"/>
      <c r="E32" s="195"/>
      <c r="F32" s="195"/>
      <c r="G32" s="195"/>
      <c r="H32" s="195"/>
      <c r="I32" s="195"/>
      <c r="J32" s="195"/>
      <c r="K32" s="196"/>
      <c r="L32" s="197">
        <v>8000000</v>
      </c>
      <c r="M32" s="193">
        <f t="shared" si="10"/>
        <v>8160000</v>
      </c>
      <c r="N32" s="193">
        <f t="shared" si="11"/>
        <v>8240000</v>
      </c>
      <c r="O32" s="193">
        <f t="shared" si="12"/>
        <v>8487200</v>
      </c>
    </row>
    <row r="33" spans="1:15" ht="16.5" thickBot="1" x14ac:dyDescent="0.3">
      <c r="A33" s="219"/>
      <c r="B33" s="212" t="s">
        <v>155</v>
      </c>
      <c r="C33" s="212" t="s">
        <v>270</v>
      </c>
      <c r="D33" s="212"/>
      <c r="E33" s="212"/>
      <c r="F33" s="212"/>
      <c r="G33" s="212"/>
      <c r="H33" s="212"/>
      <c r="I33" s="212"/>
      <c r="J33" s="212"/>
      <c r="K33" s="213"/>
      <c r="L33" s="197">
        <v>561467126</v>
      </c>
      <c r="M33" s="193">
        <f t="shared" si="10"/>
        <v>572696468.51999998</v>
      </c>
      <c r="N33" s="193">
        <f t="shared" si="11"/>
        <v>578311139.77999997</v>
      </c>
      <c r="O33" s="193">
        <f t="shared" si="12"/>
        <v>595660473.9734</v>
      </c>
    </row>
    <row r="34" spans="1:15" ht="16.5" thickBot="1" x14ac:dyDescent="0.3">
      <c r="A34" s="201" t="s">
        <v>130</v>
      </c>
      <c r="B34" s="202" t="s">
        <v>271</v>
      </c>
      <c r="C34" s="202"/>
      <c r="D34" s="202"/>
      <c r="E34" s="202"/>
      <c r="F34" s="202"/>
      <c r="G34" s="202"/>
      <c r="H34" s="202"/>
      <c r="I34" s="202"/>
      <c r="J34" s="202"/>
      <c r="K34" s="203"/>
      <c r="L34" s="189">
        <f>SUM(L29:L33)</f>
        <v>1258713457</v>
      </c>
      <c r="M34" s="189">
        <f t="shared" ref="M34:O34" si="13">SUM(M29:M33)</f>
        <v>1283887726.1399999</v>
      </c>
      <c r="N34" s="189">
        <f t="shared" si="13"/>
        <v>1296474860.71</v>
      </c>
      <c r="O34" s="189">
        <f t="shared" si="13"/>
        <v>1335369106.5313001</v>
      </c>
    </row>
    <row r="35" spans="1:15" ht="15.75" x14ac:dyDescent="0.25">
      <c r="A35" s="220"/>
      <c r="B35" s="221" t="s">
        <v>35</v>
      </c>
      <c r="C35" s="221" t="s">
        <v>272</v>
      </c>
      <c r="D35" s="221"/>
      <c r="E35" s="221"/>
      <c r="F35" s="221"/>
      <c r="G35" s="221"/>
      <c r="H35" s="221"/>
      <c r="I35" s="221"/>
      <c r="J35" s="221"/>
      <c r="K35" s="222"/>
      <c r="L35" s="193">
        <v>886133108</v>
      </c>
      <c r="M35" s="193"/>
      <c r="N35" s="193"/>
      <c r="O35" s="193"/>
    </row>
    <row r="36" spans="1:15" ht="15.75" x14ac:dyDescent="0.25">
      <c r="A36" s="194"/>
      <c r="B36" s="195" t="s">
        <v>159</v>
      </c>
      <c r="C36" s="195" t="s">
        <v>273</v>
      </c>
      <c r="D36" s="195"/>
      <c r="E36" s="195"/>
      <c r="F36" s="195"/>
      <c r="G36" s="195"/>
      <c r="H36" s="195"/>
      <c r="I36" s="195"/>
      <c r="J36" s="195"/>
      <c r="K36" s="196"/>
      <c r="L36" s="197">
        <v>56805000</v>
      </c>
      <c r="M36" s="193"/>
      <c r="N36" s="193"/>
      <c r="O36" s="193"/>
    </row>
    <row r="37" spans="1:15" ht="16.5" thickBot="1" x14ac:dyDescent="0.3">
      <c r="A37" s="219"/>
      <c r="B37" s="212" t="s">
        <v>161</v>
      </c>
      <c r="C37" s="212" t="s">
        <v>274</v>
      </c>
      <c r="D37" s="212"/>
      <c r="E37" s="212"/>
      <c r="F37" s="212"/>
      <c r="G37" s="212"/>
      <c r="H37" s="212"/>
      <c r="I37" s="212"/>
      <c r="J37" s="212"/>
      <c r="K37" s="213"/>
      <c r="L37" s="197">
        <v>2937416</v>
      </c>
      <c r="M37" s="193"/>
      <c r="N37" s="193"/>
      <c r="O37" s="193"/>
    </row>
    <row r="38" spans="1:15" ht="16.5" thickBot="1" x14ac:dyDescent="0.3">
      <c r="A38" s="201" t="s">
        <v>163</v>
      </c>
      <c r="B38" s="202" t="s">
        <v>275</v>
      </c>
      <c r="C38" s="202"/>
      <c r="D38" s="202"/>
      <c r="E38" s="202"/>
      <c r="F38" s="202"/>
      <c r="G38" s="202"/>
      <c r="H38" s="202"/>
      <c r="I38" s="202"/>
      <c r="J38" s="202"/>
      <c r="K38" s="203"/>
      <c r="L38" s="189">
        <f>SUM(L35:L37)</f>
        <v>945875524</v>
      </c>
      <c r="M38" s="189">
        <f t="shared" ref="M38:O38" si="14">SUM(M35:M37)</f>
        <v>0</v>
      </c>
      <c r="N38" s="189">
        <f t="shared" si="14"/>
        <v>0</v>
      </c>
      <c r="O38" s="189">
        <f t="shared" si="14"/>
        <v>0</v>
      </c>
    </row>
    <row r="39" spans="1:15" ht="16.5" thickBot="1" x14ac:dyDescent="0.3">
      <c r="A39" s="211"/>
      <c r="B39" s="104" t="s">
        <v>165</v>
      </c>
      <c r="C39" s="104" t="s">
        <v>276</v>
      </c>
      <c r="D39" s="104"/>
      <c r="E39" s="104"/>
      <c r="F39" s="104"/>
      <c r="G39" s="104"/>
      <c r="H39" s="104"/>
      <c r="I39" s="104"/>
      <c r="J39" s="104"/>
      <c r="K39" s="105"/>
      <c r="L39" s="193">
        <v>339646897</v>
      </c>
      <c r="M39" s="193">
        <f>L39*1.02</f>
        <v>346439834.94</v>
      </c>
      <c r="N39" s="193">
        <f>M39*1.03</f>
        <v>356833029.98820001</v>
      </c>
      <c r="O39" s="193">
        <v>363565125</v>
      </c>
    </row>
    <row r="40" spans="1:15" ht="19.5" thickBot="1" x14ac:dyDescent="0.35">
      <c r="A40" s="186" t="s">
        <v>167</v>
      </c>
      <c r="B40" s="187" t="s">
        <v>277</v>
      </c>
      <c r="C40" s="187"/>
      <c r="D40" s="187"/>
      <c r="E40" s="187"/>
      <c r="F40" s="187"/>
      <c r="G40" s="187"/>
      <c r="H40" s="187"/>
      <c r="I40" s="187"/>
      <c r="J40" s="187"/>
      <c r="K40" s="188"/>
      <c r="L40" s="189">
        <f>SUM(L39)</f>
        <v>339646897</v>
      </c>
      <c r="M40" s="189">
        <f t="shared" ref="M40:O40" si="15">SUM(M39)</f>
        <v>346439834.94</v>
      </c>
      <c r="N40" s="189">
        <f t="shared" si="15"/>
        <v>356833029.98820001</v>
      </c>
      <c r="O40" s="189">
        <f t="shared" si="15"/>
        <v>363565125</v>
      </c>
    </row>
    <row r="41" spans="1:15" ht="19.5" thickBot="1" x14ac:dyDescent="0.35">
      <c r="A41" s="186" t="s">
        <v>278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8"/>
      <c r="L41" s="189">
        <f>SUM(L40+L28)</f>
        <v>2544235878</v>
      </c>
      <c r="M41" s="189">
        <f t="shared" ref="M41:O41" si="16">SUM(M40+M28)</f>
        <v>1630327561.0799999</v>
      </c>
      <c r="N41" s="189">
        <f t="shared" si="16"/>
        <v>1653307890.6982</v>
      </c>
      <c r="O41" s="189">
        <f t="shared" si="16"/>
        <v>1698934231.5313001</v>
      </c>
    </row>
  </sheetData>
  <mergeCells count="10">
    <mergeCell ref="A25:K27"/>
    <mergeCell ref="A1:D4"/>
    <mergeCell ref="M1:O4"/>
    <mergeCell ref="P1:S4"/>
    <mergeCell ref="A5:O7"/>
    <mergeCell ref="A9:K11"/>
    <mergeCell ref="L9:L11"/>
    <mergeCell ref="M9:M11"/>
    <mergeCell ref="N9:N11"/>
    <mergeCell ref="O9:O1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308D-C5DA-4D6D-975D-E6EF766A18F3}">
  <dimension ref="A1:W36"/>
  <sheetViews>
    <sheetView workbookViewId="0">
      <selection activeCell="E1" sqref="E1:G4"/>
    </sheetView>
  </sheetViews>
  <sheetFormatPr defaultRowHeight="12.75" x14ac:dyDescent="0.2"/>
  <cols>
    <col min="1" max="1" width="11.5703125" style="53" customWidth="1"/>
    <col min="2" max="2" width="11.140625" style="53" customWidth="1"/>
    <col min="3" max="3" width="15.140625" style="53" customWidth="1"/>
    <col min="4" max="5" width="14.28515625" style="53" bestFit="1" customWidth="1"/>
    <col min="6" max="6" width="15.85546875" style="53" bestFit="1" customWidth="1"/>
    <col min="7" max="7" width="14" style="53" customWidth="1"/>
    <col min="8" max="10" width="9.140625" style="53"/>
    <col min="11" max="11" width="2" style="53" customWidth="1"/>
    <col min="12" max="16384" width="9.140625" style="53"/>
  </cols>
  <sheetData>
    <row r="1" spans="1:23" ht="15.75" x14ac:dyDescent="0.25">
      <c r="A1" s="92"/>
      <c r="B1" s="92"/>
      <c r="C1" s="92"/>
      <c r="D1" s="92"/>
      <c r="E1" s="333" t="s">
        <v>912</v>
      </c>
      <c r="F1" s="333"/>
      <c r="G1" s="333"/>
      <c r="H1" s="403"/>
      <c r="I1" s="404"/>
      <c r="J1" s="404"/>
      <c r="K1" s="404"/>
      <c r="L1" s="108"/>
      <c r="M1" s="108"/>
    </row>
    <row r="2" spans="1:23" ht="15.75" x14ac:dyDescent="0.25">
      <c r="A2" s="92"/>
      <c r="B2" s="92"/>
      <c r="C2" s="92"/>
      <c r="D2" s="92"/>
      <c r="E2" s="333"/>
      <c r="F2" s="333"/>
      <c r="G2" s="333"/>
      <c r="H2" s="404"/>
      <c r="I2" s="404"/>
      <c r="J2" s="404"/>
      <c r="K2" s="404"/>
      <c r="L2" s="108"/>
      <c r="M2" s="108"/>
    </row>
    <row r="3" spans="1:23" ht="15.75" x14ac:dyDescent="0.25">
      <c r="A3" s="92"/>
      <c r="B3" s="92"/>
      <c r="C3" s="109"/>
      <c r="D3" s="92"/>
      <c r="E3" s="333"/>
      <c r="F3" s="333"/>
      <c r="G3" s="333"/>
      <c r="H3" s="404"/>
      <c r="I3" s="404"/>
      <c r="J3" s="404"/>
      <c r="K3" s="404"/>
      <c r="L3" s="108"/>
      <c r="M3" s="108"/>
      <c r="N3" s="109"/>
      <c r="O3" s="92"/>
      <c r="P3" s="92"/>
      <c r="Q3" s="92"/>
      <c r="R3" s="92"/>
      <c r="T3" s="92"/>
      <c r="U3" s="92"/>
      <c r="V3" s="109"/>
      <c r="W3" s="92"/>
    </row>
    <row r="4" spans="1:23" ht="15.75" x14ac:dyDescent="0.25">
      <c r="A4" s="92"/>
      <c r="B4" s="92"/>
      <c r="C4" s="109"/>
      <c r="D4" s="92"/>
      <c r="E4" s="333"/>
      <c r="F4" s="333"/>
      <c r="G4" s="333"/>
      <c r="H4" s="404"/>
      <c r="I4" s="404"/>
      <c r="J4" s="404"/>
      <c r="K4" s="404"/>
      <c r="L4" s="108"/>
      <c r="M4" s="108"/>
      <c r="N4" s="109"/>
      <c r="O4" s="92"/>
      <c r="P4" s="92"/>
      <c r="Q4" s="92"/>
      <c r="R4" s="92"/>
      <c r="T4" s="92"/>
      <c r="U4" s="92"/>
      <c r="V4" s="109"/>
      <c r="W4" s="92"/>
    </row>
    <row r="5" spans="1:23" ht="31.5" customHeight="1" x14ac:dyDescent="0.25">
      <c r="A5" s="405" t="s">
        <v>360</v>
      </c>
      <c r="B5" s="405"/>
      <c r="C5" s="405"/>
      <c r="D5" s="405"/>
      <c r="E5" s="405"/>
      <c r="F5" s="405"/>
      <c r="G5" s="405"/>
      <c r="H5" s="92"/>
    </row>
    <row r="6" spans="1:23" ht="15.75" x14ac:dyDescent="0.25">
      <c r="A6" s="92"/>
      <c r="B6" s="92"/>
      <c r="C6" s="92"/>
      <c r="D6" s="92"/>
      <c r="E6" s="92"/>
      <c r="F6" s="92"/>
      <c r="G6" s="92"/>
      <c r="H6" s="92"/>
    </row>
    <row r="7" spans="1:23" ht="16.5" thickBot="1" x14ac:dyDescent="0.3">
      <c r="A7" s="92"/>
      <c r="B7" s="92"/>
      <c r="C7" s="92"/>
      <c r="D7" s="92"/>
      <c r="E7" s="92"/>
      <c r="F7" s="406" t="s">
        <v>2</v>
      </c>
      <c r="G7" s="406"/>
      <c r="H7" s="92"/>
    </row>
    <row r="8" spans="1:23" ht="16.5" thickBot="1" x14ac:dyDescent="0.3">
      <c r="A8" s="407" t="s">
        <v>171</v>
      </c>
      <c r="B8" s="407" t="s">
        <v>172</v>
      </c>
      <c r="C8" s="407" t="s">
        <v>173</v>
      </c>
      <c r="D8" s="410" t="s">
        <v>174</v>
      </c>
      <c r="E8" s="411"/>
      <c r="F8" s="411"/>
      <c r="G8" s="407" t="s">
        <v>175</v>
      </c>
      <c r="H8" s="92"/>
    </row>
    <row r="9" spans="1:23" ht="15.75" x14ac:dyDescent="0.25">
      <c r="A9" s="408"/>
      <c r="B9" s="408"/>
      <c r="C9" s="408" t="s">
        <v>176</v>
      </c>
      <c r="D9" s="407" t="s">
        <v>177</v>
      </c>
      <c r="E9" s="407" t="s">
        <v>178</v>
      </c>
      <c r="F9" s="407" t="s">
        <v>179</v>
      </c>
      <c r="G9" s="408" t="s">
        <v>176</v>
      </c>
      <c r="H9" s="92"/>
    </row>
    <row r="10" spans="1:23" ht="16.5" thickBot="1" x14ac:dyDescent="0.3">
      <c r="A10" s="409"/>
      <c r="B10" s="409"/>
      <c r="C10" s="409" t="s">
        <v>180</v>
      </c>
      <c r="D10" s="409"/>
      <c r="E10" s="409" t="s">
        <v>178</v>
      </c>
      <c r="F10" s="409" t="s">
        <v>179</v>
      </c>
      <c r="G10" s="409" t="s">
        <v>180</v>
      </c>
      <c r="H10" s="92"/>
    </row>
    <row r="11" spans="1:23" ht="15.75" x14ac:dyDescent="0.25">
      <c r="A11" s="401" t="s">
        <v>181</v>
      </c>
      <c r="B11" s="110" t="s">
        <v>182</v>
      </c>
      <c r="C11" s="111">
        <v>269438269</v>
      </c>
      <c r="D11" s="112">
        <v>81755661</v>
      </c>
      <c r="E11" s="112">
        <v>127006390</v>
      </c>
      <c r="F11" s="113">
        <f>+D11-E11</f>
        <v>-45250729</v>
      </c>
      <c r="G11" s="114">
        <f>+C11+F11</f>
        <v>224187540</v>
      </c>
      <c r="H11" s="107"/>
      <c r="I11" s="115"/>
    </row>
    <row r="12" spans="1:23" ht="16.5" thickBot="1" x14ac:dyDescent="0.3">
      <c r="A12" s="402"/>
      <c r="B12" s="621" t="s">
        <v>183</v>
      </c>
      <c r="C12" s="622"/>
      <c r="D12" s="623">
        <f>+D11</f>
        <v>81755661</v>
      </c>
      <c r="E12" s="623">
        <f>+E11</f>
        <v>127006390</v>
      </c>
      <c r="F12" s="116">
        <f>+D12-E12</f>
        <v>-45250729</v>
      </c>
      <c r="G12" s="117"/>
      <c r="H12" s="92"/>
    </row>
    <row r="13" spans="1:23" ht="15.75" x14ac:dyDescent="0.25">
      <c r="A13" s="401" t="s">
        <v>184</v>
      </c>
      <c r="B13" s="624" t="s">
        <v>182</v>
      </c>
      <c r="C13" s="118">
        <f>+G11</f>
        <v>224187540</v>
      </c>
      <c r="D13" s="118">
        <v>81755661</v>
      </c>
      <c r="E13" s="118">
        <v>127006390</v>
      </c>
      <c r="F13" s="113">
        <f>+D13-E13</f>
        <v>-45250729</v>
      </c>
      <c r="G13" s="119">
        <f t="shared" ref="G13:G33" si="0">+C13+F13</f>
        <v>178936811</v>
      </c>
      <c r="H13" s="107"/>
      <c r="I13" s="115"/>
    </row>
    <row r="14" spans="1:23" ht="16.5" thickBot="1" x14ac:dyDescent="0.3">
      <c r="A14" s="402"/>
      <c r="B14" s="621" t="s">
        <v>183</v>
      </c>
      <c r="C14" s="622"/>
      <c r="D14" s="623">
        <f>SUM(D12:D13)</f>
        <v>163511322</v>
      </c>
      <c r="E14" s="623">
        <f>SUM(E12:E13)</f>
        <v>254012780</v>
      </c>
      <c r="F14" s="116">
        <f t="shared" ref="F14:F34" si="1">+D14-E14</f>
        <v>-90501458</v>
      </c>
      <c r="G14" s="117"/>
      <c r="H14" s="92"/>
    </row>
    <row r="15" spans="1:23" ht="15.75" x14ac:dyDescent="0.25">
      <c r="A15" s="401" t="s">
        <v>185</v>
      </c>
      <c r="B15" s="624" t="s">
        <v>182</v>
      </c>
      <c r="C15" s="120">
        <f>+G13</f>
        <v>178936811</v>
      </c>
      <c r="D15" s="120">
        <v>81755661</v>
      </c>
      <c r="E15" s="120">
        <v>127006390</v>
      </c>
      <c r="F15" s="113">
        <f t="shared" si="1"/>
        <v>-45250729</v>
      </c>
      <c r="G15" s="119">
        <f t="shared" si="0"/>
        <v>133686082</v>
      </c>
      <c r="H15" s="92"/>
    </row>
    <row r="16" spans="1:23" ht="16.5" thickBot="1" x14ac:dyDescent="0.3">
      <c r="A16" s="402"/>
      <c r="B16" s="621" t="s">
        <v>183</v>
      </c>
      <c r="C16" s="622"/>
      <c r="D16" s="623">
        <f>SUM(D14:D15)</f>
        <v>245266983</v>
      </c>
      <c r="E16" s="623">
        <f>SUM(E14:E15)</f>
        <v>381019170</v>
      </c>
      <c r="F16" s="116">
        <f t="shared" si="1"/>
        <v>-135752187</v>
      </c>
      <c r="G16" s="117"/>
      <c r="H16" s="92"/>
    </row>
    <row r="17" spans="1:9" ht="15.75" x14ac:dyDescent="0.25">
      <c r="A17" s="401" t="s">
        <v>186</v>
      </c>
      <c r="B17" s="625" t="s">
        <v>182</v>
      </c>
      <c r="C17" s="120">
        <f>+G15</f>
        <v>133686082</v>
      </c>
      <c r="D17" s="120">
        <v>1282222887</v>
      </c>
      <c r="E17" s="120">
        <v>226012681</v>
      </c>
      <c r="F17" s="113">
        <f t="shared" si="1"/>
        <v>1056210206</v>
      </c>
      <c r="G17" s="119">
        <f t="shared" si="0"/>
        <v>1189896288</v>
      </c>
      <c r="H17" s="92"/>
    </row>
    <row r="18" spans="1:9" ht="16.5" thickBot="1" x14ac:dyDescent="0.3">
      <c r="A18" s="402"/>
      <c r="B18" s="621" t="s">
        <v>183</v>
      </c>
      <c r="C18" s="622"/>
      <c r="D18" s="623">
        <f>SUM(D16:D17)</f>
        <v>1527489870</v>
      </c>
      <c r="E18" s="623">
        <f>SUM(E16:E17)</f>
        <v>607031851</v>
      </c>
      <c r="F18" s="116">
        <f t="shared" si="1"/>
        <v>920458019</v>
      </c>
      <c r="G18" s="117"/>
      <c r="H18" s="92"/>
    </row>
    <row r="19" spans="1:9" ht="15.75" x14ac:dyDescent="0.25">
      <c r="A19" s="401" t="s">
        <v>187</v>
      </c>
      <c r="B19" s="624" t="s">
        <v>182</v>
      </c>
      <c r="C19" s="120">
        <f>+G17</f>
        <v>1189896288</v>
      </c>
      <c r="D19" s="120">
        <v>70264733</v>
      </c>
      <c r="E19" s="120">
        <v>92937059</v>
      </c>
      <c r="F19" s="113">
        <f t="shared" si="1"/>
        <v>-22672326</v>
      </c>
      <c r="G19" s="119">
        <f t="shared" si="0"/>
        <v>1167223962</v>
      </c>
      <c r="H19" s="92"/>
    </row>
    <row r="20" spans="1:9" ht="16.5" thickBot="1" x14ac:dyDescent="0.3">
      <c r="A20" s="402"/>
      <c r="B20" s="621" t="s">
        <v>183</v>
      </c>
      <c r="C20" s="622"/>
      <c r="D20" s="623">
        <f>SUM(D18:D19)</f>
        <v>1597754603</v>
      </c>
      <c r="E20" s="623">
        <f>SUM(E18:E19)</f>
        <v>699968910</v>
      </c>
      <c r="F20" s="116">
        <f t="shared" si="1"/>
        <v>897785693</v>
      </c>
      <c r="G20" s="117"/>
      <c r="H20" s="92"/>
      <c r="I20" s="79"/>
    </row>
    <row r="21" spans="1:9" ht="15.75" x14ac:dyDescent="0.25">
      <c r="A21" s="412" t="s">
        <v>188</v>
      </c>
      <c r="B21" s="121" t="s">
        <v>182</v>
      </c>
      <c r="C21" s="122">
        <f>+G19</f>
        <v>1167223962</v>
      </c>
      <c r="D21" s="122">
        <v>404992260</v>
      </c>
      <c r="E21" s="122">
        <v>725235664</v>
      </c>
      <c r="F21" s="123">
        <f t="shared" si="1"/>
        <v>-320243404</v>
      </c>
      <c r="G21" s="124">
        <f t="shared" si="0"/>
        <v>846980558</v>
      </c>
      <c r="H21" s="92"/>
    </row>
    <row r="22" spans="1:9" ht="16.5" thickBot="1" x14ac:dyDescent="0.3">
      <c r="A22" s="413"/>
      <c r="B22" s="621" t="s">
        <v>183</v>
      </c>
      <c r="C22" s="125"/>
      <c r="D22" s="126">
        <f>SUM(D20:D21)</f>
        <v>2002746863</v>
      </c>
      <c r="E22" s="126">
        <f>SUM(E20:E21)</f>
        <v>1425204574</v>
      </c>
      <c r="F22" s="127">
        <f t="shared" si="1"/>
        <v>577542289</v>
      </c>
      <c r="G22" s="128"/>
      <c r="H22" s="92"/>
    </row>
    <row r="23" spans="1:9" ht="15.75" x14ac:dyDescent="0.25">
      <c r="A23" s="412" t="s">
        <v>189</v>
      </c>
      <c r="B23" s="121" t="s">
        <v>182</v>
      </c>
      <c r="C23" s="122">
        <f>+G21</f>
        <v>846980558</v>
      </c>
      <c r="D23" s="122">
        <v>66650534</v>
      </c>
      <c r="E23" s="122">
        <v>147792917</v>
      </c>
      <c r="F23" s="123">
        <f t="shared" si="1"/>
        <v>-81142383</v>
      </c>
      <c r="G23" s="124">
        <f t="shared" si="0"/>
        <v>765838175</v>
      </c>
      <c r="H23" s="92"/>
    </row>
    <row r="24" spans="1:9" ht="16.5" thickBot="1" x14ac:dyDescent="0.3">
      <c r="A24" s="413"/>
      <c r="B24" s="621" t="s">
        <v>183</v>
      </c>
      <c r="C24" s="125"/>
      <c r="D24" s="126">
        <f>SUM(D22:D23)</f>
        <v>2069397397</v>
      </c>
      <c r="E24" s="126">
        <f>SUM(E22:E23)</f>
        <v>1572997491</v>
      </c>
      <c r="F24" s="127">
        <f t="shared" si="1"/>
        <v>496399906</v>
      </c>
      <c r="G24" s="128"/>
      <c r="H24" s="92"/>
    </row>
    <row r="25" spans="1:9" ht="15.75" x14ac:dyDescent="0.25">
      <c r="A25" s="414" t="s">
        <v>190</v>
      </c>
      <c r="B25" s="129" t="s">
        <v>182</v>
      </c>
      <c r="C25" s="130">
        <f>+G23</f>
        <v>765838175</v>
      </c>
      <c r="D25" s="130">
        <v>66650534</v>
      </c>
      <c r="E25" s="130">
        <v>90987917</v>
      </c>
      <c r="F25" s="113">
        <f t="shared" si="1"/>
        <v>-24337383</v>
      </c>
      <c r="G25" s="119">
        <f t="shared" si="0"/>
        <v>741500792</v>
      </c>
      <c r="H25" s="92"/>
    </row>
    <row r="26" spans="1:9" ht="16.5" thickBot="1" x14ac:dyDescent="0.3">
      <c r="A26" s="415"/>
      <c r="B26" s="131" t="s">
        <v>183</v>
      </c>
      <c r="C26" s="132"/>
      <c r="D26" s="133">
        <f>SUM(D24:D25)</f>
        <v>2136047931</v>
      </c>
      <c r="E26" s="133">
        <f>SUM(E24:E25)</f>
        <v>1663985408</v>
      </c>
      <c r="F26" s="116">
        <f t="shared" si="1"/>
        <v>472062523</v>
      </c>
      <c r="G26" s="117"/>
      <c r="H26" s="92"/>
    </row>
    <row r="27" spans="1:9" ht="15.75" x14ac:dyDescent="0.25">
      <c r="A27" s="414" t="s">
        <v>191</v>
      </c>
      <c r="B27" s="129" t="s">
        <v>182</v>
      </c>
      <c r="C27" s="130">
        <f>+G25</f>
        <v>741500792</v>
      </c>
      <c r="D27" s="130">
        <v>165046334</v>
      </c>
      <c r="E27" s="130">
        <v>90987917</v>
      </c>
      <c r="F27" s="113">
        <f t="shared" si="1"/>
        <v>74058417</v>
      </c>
      <c r="G27" s="119">
        <f t="shared" si="0"/>
        <v>815559209</v>
      </c>
      <c r="H27" s="92"/>
    </row>
    <row r="28" spans="1:9" ht="16.5" thickBot="1" x14ac:dyDescent="0.3">
      <c r="A28" s="415"/>
      <c r="B28" s="621" t="s">
        <v>183</v>
      </c>
      <c r="C28" s="132"/>
      <c r="D28" s="133">
        <f>SUM(D26:D27)</f>
        <v>2301094265</v>
      </c>
      <c r="E28" s="133">
        <f>SUM(E26:E27)</f>
        <v>1754973325</v>
      </c>
      <c r="F28" s="116">
        <f t="shared" si="1"/>
        <v>546120940</v>
      </c>
      <c r="G28" s="117"/>
      <c r="H28" s="92"/>
    </row>
    <row r="29" spans="1:9" ht="15.75" x14ac:dyDescent="0.25">
      <c r="A29" s="416" t="s">
        <v>192</v>
      </c>
      <c r="B29" s="129" t="s">
        <v>182</v>
      </c>
      <c r="C29" s="134">
        <f>+G27</f>
        <v>815559209</v>
      </c>
      <c r="D29" s="134">
        <v>66650534</v>
      </c>
      <c r="E29" s="134">
        <v>90987917</v>
      </c>
      <c r="F29" s="135">
        <f t="shared" si="1"/>
        <v>-24337383</v>
      </c>
      <c r="G29" s="136">
        <f t="shared" si="0"/>
        <v>791221826</v>
      </c>
      <c r="H29" s="92"/>
    </row>
    <row r="30" spans="1:9" ht="16.5" thickBot="1" x14ac:dyDescent="0.3">
      <c r="A30" s="415"/>
      <c r="B30" s="621" t="s">
        <v>183</v>
      </c>
      <c r="C30" s="132"/>
      <c r="D30" s="133">
        <f>SUM(D28:D29)</f>
        <v>2367744799</v>
      </c>
      <c r="E30" s="133">
        <f>SUM(E28:E29)</f>
        <v>1845961242</v>
      </c>
      <c r="F30" s="137">
        <f t="shared" si="1"/>
        <v>521783557</v>
      </c>
      <c r="G30" s="138"/>
      <c r="H30" s="92"/>
    </row>
    <row r="31" spans="1:9" ht="15.75" x14ac:dyDescent="0.25">
      <c r="A31" s="401" t="s">
        <v>193</v>
      </c>
      <c r="B31" s="624" t="s">
        <v>182</v>
      </c>
      <c r="C31" s="120">
        <f>+G29</f>
        <v>791221826</v>
      </c>
      <c r="D31" s="120">
        <v>66650534</v>
      </c>
      <c r="E31" s="120">
        <v>90987917</v>
      </c>
      <c r="F31" s="113">
        <f t="shared" si="1"/>
        <v>-24337383</v>
      </c>
      <c r="G31" s="119">
        <f t="shared" si="0"/>
        <v>766884443</v>
      </c>
      <c r="H31" s="92"/>
    </row>
    <row r="32" spans="1:9" ht="16.5" thickBot="1" x14ac:dyDescent="0.3">
      <c r="A32" s="402"/>
      <c r="B32" s="621" t="s">
        <v>183</v>
      </c>
      <c r="C32" s="622"/>
      <c r="D32" s="623">
        <f>SUM(D30:D31)</f>
        <v>2434395333</v>
      </c>
      <c r="E32" s="623">
        <f>SUM(E30:E31)</f>
        <v>1936949159</v>
      </c>
      <c r="F32" s="116">
        <f t="shared" si="1"/>
        <v>497446174</v>
      </c>
      <c r="G32" s="117"/>
      <c r="H32" s="92"/>
    </row>
    <row r="33" spans="1:8" ht="15.75" x14ac:dyDescent="0.25">
      <c r="A33" s="401" t="s">
        <v>194</v>
      </c>
      <c r="B33" s="624" t="s">
        <v>182</v>
      </c>
      <c r="C33" s="120">
        <f>+G31</f>
        <v>766884443</v>
      </c>
      <c r="D33" s="120">
        <v>66650526</v>
      </c>
      <c r="E33" s="120">
        <v>90983909</v>
      </c>
      <c r="F33" s="113">
        <f t="shared" si="1"/>
        <v>-24333383</v>
      </c>
      <c r="G33" s="119">
        <f t="shared" si="0"/>
        <v>742551060</v>
      </c>
      <c r="H33" s="92"/>
    </row>
    <row r="34" spans="1:8" ht="16.5" thickBot="1" x14ac:dyDescent="0.3">
      <c r="A34" s="402"/>
      <c r="B34" s="621" t="s">
        <v>183</v>
      </c>
      <c r="C34" s="622"/>
      <c r="D34" s="623">
        <f>SUM(D32:D33)</f>
        <v>2501045859</v>
      </c>
      <c r="E34" s="623">
        <f>SUM(E32:E33)</f>
        <v>2027933068</v>
      </c>
      <c r="F34" s="116">
        <f t="shared" si="1"/>
        <v>473112791</v>
      </c>
      <c r="G34" s="117"/>
      <c r="H34" s="107"/>
    </row>
    <row r="36" spans="1:8" x14ac:dyDescent="0.2">
      <c r="A36" s="139"/>
    </row>
  </sheetData>
  <mergeCells count="24">
    <mergeCell ref="A31:A32"/>
    <mergeCell ref="A33:A34"/>
    <mergeCell ref="A19:A20"/>
    <mergeCell ref="A21:A22"/>
    <mergeCell ref="A23:A24"/>
    <mergeCell ref="A25:A26"/>
    <mergeCell ref="A27:A28"/>
    <mergeCell ref="A29:A30"/>
    <mergeCell ref="E9:E10"/>
    <mergeCell ref="F9:F10"/>
    <mergeCell ref="A11:A12"/>
    <mergeCell ref="A13:A14"/>
    <mergeCell ref="A15:A16"/>
    <mergeCell ref="A17:A18"/>
    <mergeCell ref="E1:G4"/>
    <mergeCell ref="H1:K4"/>
    <mergeCell ref="A5:G5"/>
    <mergeCell ref="F7:G7"/>
    <mergeCell ref="A8:A10"/>
    <mergeCell ref="B8:B10"/>
    <mergeCell ref="C8:C10"/>
    <mergeCell ref="D8:F8"/>
    <mergeCell ref="G8:G10"/>
    <mergeCell ref="D9:D10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15E69-C6E3-47D1-BC91-411CCBF9F857}">
  <sheetPr>
    <pageSetUpPr fitToPage="1"/>
  </sheetPr>
  <dimension ref="A1:M20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:L2"/>
    </sheetView>
  </sheetViews>
  <sheetFormatPr defaultRowHeight="12.75" x14ac:dyDescent="0.2"/>
  <cols>
    <col min="1" max="1" width="5" style="257" customWidth="1"/>
    <col min="2" max="2" width="6.140625" style="257" customWidth="1"/>
    <col min="3" max="3" width="39" style="257" customWidth="1"/>
    <col min="4" max="5" width="15" style="257" bestFit="1" customWidth="1"/>
    <col min="6" max="7" width="15.42578125" style="257" customWidth="1"/>
    <col min="8" max="9" width="13.140625" style="257" customWidth="1"/>
    <col min="10" max="11" width="14.42578125" style="257" customWidth="1"/>
    <col min="12" max="12" width="12.42578125" style="257" bestFit="1" customWidth="1"/>
    <col min="13" max="13" width="14.140625" style="257" bestFit="1" customWidth="1"/>
    <col min="14" max="16384" width="9.140625" style="257"/>
  </cols>
  <sheetData>
    <row r="1" spans="1:13" ht="37.5" customHeight="1" x14ac:dyDescent="0.2">
      <c r="F1" s="287" t="s">
        <v>923</v>
      </c>
      <c r="G1" s="287"/>
      <c r="H1" s="287"/>
      <c r="I1" s="287"/>
      <c r="J1" s="287"/>
      <c r="K1" s="287"/>
      <c r="L1" s="287"/>
    </row>
    <row r="2" spans="1:13" ht="24.75" customHeight="1" x14ac:dyDescent="0.25">
      <c r="A2" s="286" t="s">
        <v>905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3" ht="13.5" thickBot="1" x14ac:dyDescent="0.25">
      <c r="J3" s="525" t="s">
        <v>2</v>
      </c>
      <c r="K3" s="525"/>
      <c r="L3" s="525"/>
    </row>
    <row r="4" spans="1:13" ht="52.5" customHeight="1" thickBot="1" x14ac:dyDescent="0.25">
      <c r="A4" s="526" t="s">
        <v>403</v>
      </c>
      <c r="B4" s="527" t="s">
        <v>404</v>
      </c>
      <c r="C4" s="527" t="s">
        <v>405</v>
      </c>
      <c r="D4" s="528" t="s">
        <v>7</v>
      </c>
      <c r="E4" s="529"/>
      <c r="F4" s="530" t="s">
        <v>8</v>
      </c>
      <c r="G4" s="531"/>
      <c r="H4" s="532" t="s">
        <v>280</v>
      </c>
      <c r="I4" s="533"/>
      <c r="J4" s="530" t="s">
        <v>282</v>
      </c>
      <c r="K4" s="531"/>
      <c r="L4" s="530" t="s">
        <v>281</v>
      </c>
      <c r="M4" s="534"/>
    </row>
    <row r="5" spans="1:13" ht="18" customHeight="1" thickBot="1" x14ac:dyDescent="0.25">
      <c r="A5" s="535"/>
      <c r="B5" s="536"/>
      <c r="C5" s="536"/>
      <c r="D5" s="536" t="s">
        <v>913</v>
      </c>
      <c r="E5" s="536" t="s">
        <v>914</v>
      </c>
      <c r="F5" s="262" t="s">
        <v>913</v>
      </c>
      <c r="G5" s="262" t="s">
        <v>914</v>
      </c>
      <c r="H5" s="263" t="s">
        <v>913</v>
      </c>
      <c r="I5" s="263" t="s">
        <v>914</v>
      </c>
      <c r="J5" s="262" t="s">
        <v>913</v>
      </c>
      <c r="K5" s="262" t="s">
        <v>914</v>
      </c>
      <c r="L5" s="262" t="s">
        <v>913</v>
      </c>
      <c r="M5" s="264" t="s">
        <v>914</v>
      </c>
    </row>
    <row r="6" spans="1:13" ht="15.75" customHeight="1" x14ac:dyDescent="0.2">
      <c r="A6" s="537" t="s">
        <v>406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9"/>
    </row>
    <row r="7" spans="1:13" ht="25.5" x14ac:dyDescent="0.2">
      <c r="A7" s="540" t="s">
        <v>88</v>
      </c>
      <c r="B7" s="541"/>
      <c r="C7" s="542" t="s">
        <v>407</v>
      </c>
      <c r="D7" s="543">
        <f>F7+H7+J7+L7</f>
        <v>388247400</v>
      </c>
      <c r="E7" s="543">
        <f>G7+I7+K7+M7</f>
        <v>388247400</v>
      </c>
      <c r="F7" s="543">
        <f>SUM(F8:F13)</f>
        <v>388247400</v>
      </c>
      <c r="G7" s="543">
        <f>SUM(G8:G13)</f>
        <v>388247400</v>
      </c>
      <c r="H7" s="543">
        <f t="shared" ref="H7:M7" si="0">SUM(H8:H13)</f>
        <v>0</v>
      </c>
      <c r="I7" s="543">
        <f t="shared" si="0"/>
        <v>0</v>
      </c>
      <c r="J7" s="543">
        <f t="shared" si="0"/>
        <v>0</v>
      </c>
      <c r="K7" s="543">
        <f t="shared" si="0"/>
        <v>0</v>
      </c>
      <c r="L7" s="543">
        <f t="shared" si="0"/>
        <v>0</v>
      </c>
      <c r="M7" s="544">
        <f t="shared" si="0"/>
        <v>0</v>
      </c>
    </row>
    <row r="8" spans="1:13" ht="25.5" x14ac:dyDescent="0.2">
      <c r="A8" s="545" t="s">
        <v>408</v>
      </c>
      <c r="B8" s="546" t="s">
        <v>409</v>
      </c>
      <c r="C8" s="547" t="s">
        <v>410</v>
      </c>
      <c r="D8" s="543">
        <f t="shared" ref="D8:E71" si="1">F8+H8+J8+L8</f>
        <v>159694345</v>
      </c>
      <c r="E8" s="543">
        <f>G8+I8+K8+M8</f>
        <v>159694345</v>
      </c>
      <c r="F8" s="258">
        <v>159694345</v>
      </c>
      <c r="G8" s="258">
        <v>159694345</v>
      </c>
      <c r="H8" s="258"/>
      <c r="I8" s="258"/>
      <c r="J8" s="258"/>
      <c r="K8" s="548"/>
      <c r="L8" s="548"/>
      <c r="M8" s="549"/>
    </row>
    <row r="9" spans="1:13" ht="25.5" x14ac:dyDescent="0.2">
      <c r="A9" s="545" t="s">
        <v>411</v>
      </c>
      <c r="B9" s="546" t="s">
        <v>412</v>
      </c>
      <c r="C9" s="547" t="s">
        <v>413</v>
      </c>
      <c r="D9" s="543">
        <f t="shared" si="1"/>
        <v>88637150</v>
      </c>
      <c r="E9" s="543">
        <f t="shared" si="1"/>
        <v>88637150</v>
      </c>
      <c r="F9" s="258">
        <v>88637150</v>
      </c>
      <c r="G9" s="258">
        <v>88637150</v>
      </c>
      <c r="H9" s="258"/>
      <c r="I9" s="258"/>
      <c r="J9" s="258"/>
      <c r="K9" s="548"/>
      <c r="L9" s="548"/>
      <c r="M9" s="549"/>
    </row>
    <row r="10" spans="1:13" ht="25.5" x14ac:dyDescent="0.2">
      <c r="A10" s="545" t="s">
        <v>414</v>
      </c>
      <c r="B10" s="546" t="s">
        <v>415</v>
      </c>
      <c r="C10" s="547" t="s">
        <v>416</v>
      </c>
      <c r="D10" s="543">
        <f t="shared" si="1"/>
        <v>133354410</v>
      </c>
      <c r="E10" s="543">
        <f t="shared" si="1"/>
        <v>133354410</v>
      </c>
      <c r="F10" s="258">
        <v>133354410</v>
      </c>
      <c r="G10" s="258">
        <v>133354410</v>
      </c>
      <c r="H10" s="258"/>
      <c r="I10" s="258"/>
      <c r="J10" s="258"/>
      <c r="K10" s="548"/>
      <c r="L10" s="548"/>
      <c r="M10" s="549"/>
    </row>
    <row r="11" spans="1:13" ht="25.5" x14ac:dyDescent="0.2">
      <c r="A11" s="545" t="s">
        <v>417</v>
      </c>
      <c r="B11" s="546" t="s">
        <v>418</v>
      </c>
      <c r="C11" s="547" t="s">
        <v>419</v>
      </c>
      <c r="D11" s="543">
        <f t="shared" si="1"/>
        <v>6561495</v>
      </c>
      <c r="E11" s="543">
        <f t="shared" si="1"/>
        <v>6561495</v>
      </c>
      <c r="F11" s="258">
        <v>6561495</v>
      </c>
      <c r="G11" s="258">
        <v>6561495</v>
      </c>
      <c r="H11" s="258"/>
      <c r="I11" s="258"/>
      <c r="J11" s="258"/>
      <c r="K11" s="548"/>
      <c r="L11" s="548"/>
      <c r="M11" s="549"/>
    </row>
    <row r="12" spans="1:13" ht="25.5" hidden="1" x14ac:dyDescent="0.2">
      <c r="A12" s="545" t="s">
        <v>420</v>
      </c>
      <c r="B12" s="546" t="s">
        <v>421</v>
      </c>
      <c r="C12" s="547" t="s">
        <v>422</v>
      </c>
      <c r="D12" s="543">
        <f t="shared" si="1"/>
        <v>0</v>
      </c>
      <c r="E12" s="543">
        <f t="shared" si="1"/>
        <v>0</v>
      </c>
      <c r="F12" s="258"/>
      <c r="G12" s="258"/>
      <c r="H12" s="258"/>
      <c r="I12" s="258"/>
      <c r="J12" s="258"/>
      <c r="K12" s="548"/>
      <c r="L12" s="548"/>
      <c r="M12" s="549"/>
    </row>
    <row r="13" spans="1:13" hidden="1" x14ac:dyDescent="0.2">
      <c r="A13" s="545" t="s">
        <v>423</v>
      </c>
      <c r="B13" s="546" t="s">
        <v>424</v>
      </c>
      <c r="C13" s="547" t="s">
        <v>425</v>
      </c>
      <c r="D13" s="543">
        <f t="shared" si="1"/>
        <v>0</v>
      </c>
      <c r="E13" s="543">
        <f t="shared" si="1"/>
        <v>0</v>
      </c>
      <c r="F13" s="258"/>
      <c r="G13" s="258"/>
      <c r="H13" s="258"/>
      <c r="I13" s="258"/>
      <c r="J13" s="258"/>
      <c r="K13" s="548"/>
      <c r="L13" s="548"/>
      <c r="M13" s="549"/>
    </row>
    <row r="14" spans="1:13" ht="25.5" x14ac:dyDescent="0.2">
      <c r="A14" s="540" t="s">
        <v>90</v>
      </c>
      <c r="B14" s="541"/>
      <c r="C14" s="550" t="s">
        <v>426</v>
      </c>
      <c r="D14" s="543">
        <f t="shared" si="1"/>
        <v>19781000</v>
      </c>
      <c r="E14" s="543">
        <f t="shared" si="1"/>
        <v>19781000</v>
      </c>
      <c r="F14" s="543">
        <f>SUM(F15:F19)</f>
        <v>15317000</v>
      </c>
      <c r="G14" s="543">
        <f t="shared" ref="G14:M14" si="2">SUM(G15:G19)</f>
        <v>15317000</v>
      </c>
      <c r="H14" s="543">
        <f t="shared" si="2"/>
        <v>4464000</v>
      </c>
      <c r="I14" s="543">
        <f t="shared" si="2"/>
        <v>4464000</v>
      </c>
      <c r="J14" s="543">
        <f t="shared" si="2"/>
        <v>0</v>
      </c>
      <c r="K14" s="543">
        <f t="shared" si="2"/>
        <v>0</v>
      </c>
      <c r="L14" s="543">
        <f t="shared" si="2"/>
        <v>0</v>
      </c>
      <c r="M14" s="544">
        <f t="shared" si="2"/>
        <v>0</v>
      </c>
    </row>
    <row r="15" spans="1:13" hidden="1" x14ac:dyDescent="0.2">
      <c r="A15" s="545" t="s">
        <v>427</v>
      </c>
      <c r="B15" s="546" t="s">
        <v>428</v>
      </c>
      <c r="C15" s="547" t="s">
        <v>429</v>
      </c>
      <c r="D15" s="543">
        <f t="shared" si="1"/>
        <v>0</v>
      </c>
      <c r="E15" s="543">
        <f t="shared" si="1"/>
        <v>0</v>
      </c>
      <c r="F15" s="258"/>
      <c r="G15" s="258"/>
      <c r="H15" s="258"/>
      <c r="I15" s="258"/>
      <c r="J15" s="258"/>
      <c r="K15" s="548"/>
      <c r="L15" s="548"/>
      <c r="M15" s="549"/>
    </row>
    <row r="16" spans="1:13" ht="25.5" hidden="1" x14ac:dyDescent="0.2">
      <c r="A16" s="545" t="s">
        <v>430</v>
      </c>
      <c r="B16" s="546" t="s">
        <v>431</v>
      </c>
      <c r="C16" s="547" t="s">
        <v>432</v>
      </c>
      <c r="D16" s="543">
        <f t="shared" si="1"/>
        <v>0</v>
      </c>
      <c r="E16" s="543">
        <f t="shared" si="1"/>
        <v>0</v>
      </c>
      <c r="F16" s="258"/>
      <c r="G16" s="258"/>
      <c r="H16" s="258"/>
      <c r="I16" s="258"/>
      <c r="J16" s="258"/>
      <c r="K16" s="548"/>
      <c r="L16" s="548"/>
      <c r="M16" s="549"/>
    </row>
    <row r="17" spans="1:13" ht="25.5" hidden="1" x14ac:dyDescent="0.2">
      <c r="A17" s="545" t="s">
        <v>433</v>
      </c>
      <c r="B17" s="546" t="s">
        <v>434</v>
      </c>
      <c r="C17" s="547" t="s">
        <v>435</v>
      </c>
      <c r="D17" s="543">
        <f t="shared" si="1"/>
        <v>0</v>
      </c>
      <c r="E17" s="543">
        <f t="shared" si="1"/>
        <v>0</v>
      </c>
      <c r="F17" s="258"/>
      <c r="G17" s="258"/>
      <c r="H17" s="258"/>
      <c r="I17" s="258"/>
      <c r="J17" s="258"/>
      <c r="K17" s="548"/>
      <c r="L17" s="548"/>
      <c r="M17" s="549"/>
    </row>
    <row r="18" spans="1:13" ht="25.5" hidden="1" x14ac:dyDescent="0.2">
      <c r="A18" s="545" t="s">
        <v>436</v>
      </c>
      <c r="B18" s="546" t="s">
        <v>437</v>
      </c>
      <c r="C18" s="547" t="s">
        <v>438</v>
      </c>
      <c r="D18" s="543">
        <f t="shared" si="1"/>
        <v>0</v>
      </c>
      <c r="E18" s="543">
        <f t="shared" si="1"/>
        <v>0</v>
      </c>
      <c r="F18" s="258"/>
      <c r="G18" s="258"/>
      <c r="H18" s="258"/>
      <c r="I18" s="258"/>
      <c r="J18" s="258"/>
      <c r="K18" s="548"/>
      <c r="L18" s="548"/>
      <c r="M18" s="549"/>
    </row>
    <row r="19" spans="1:13" x14ac:dyDescent="0.2">
      <c r="A19" s="545" t="s">
        <v>439</v>
      </c>
      <c r="B19" s="546" t="s">
        <v>440</v>
      </c>
      <c r="C19" s="547" t="s">
        <v>441</v>
      </c>
      <c r="D19" s="543">
        <f t="shared" si="1"/>
        <v>19781000</v>
      </c>
      <c r="E19" s="543">
        <f t="shared" si="1"/>
        <v>19781000</v>
      </c>
      <c r="F19" s="258">
        <v>15317000</v>
      </c>
      <c r="G19" s="258">
        <v>15317000</v>
      </c>
      <c r="H19" s="258">
        <v>4464000</v>
      </c>
      <c r="I19" s="258">
        <v>4464000</v>
      </c>
      <c r="J19" s="258"/>
      <c r="K19" s="548"/>
      <c r="L19" s="548"/>
      <c r="M19" s="549"/>
    </row>
    <row r="20" spans="1:13" ht="25.5" x14ac:dyDescent="0.2">
      <c r="A20" s="540" t="s">
        <v>92</v>
      </c>
      <c r="B20" s="541"/>
      <c r="C20" s="542" t="s">
        <v>443</v>
      </c>
      <c r="D20" s="543">
        <f t="shared" si="1"/>
        <v>0</v>
      </c>
      <c r="E20" s="543">
        <f t="shared" si="1"/>
        <v>438632790</v>
      </c>
      <c r="F20" s="543">
        <f>SUM(F21:F25)</f>
        <v>0</v>
      </c>
      <c r="G20" s="543">
        <f>SUM(G25)</f>
        <v>438632790</v>
      </c>
      <c r="H20" s="543">
        <f t="shared" ref="H20:M20" si="3">SUM(H21:H25)</f>
        <v>0</v>
      </c>
      <c r="I20" s="543">
        <f t="shared" si="3"/>
        <v>0</v>
      </c>
      <c r="J20" s="543">
        <f t="shared" si="3"/>
        <v>0</v>
      </c>
      <c r="K20" s="543">
        <f t="shared" si="3"/>
        <v>0</v>
      </c>
      <c r="L20" s="543">
        <f t="shared" si="3"/>
        <v>0</v>
      </c>
      <c r="M20" s="544">
        <f t="shared" si="3"/>
        <v>0</v>
      </c>
    </row>
    <row r="21" spans="1:13" hidden="1" x14ac:dyDescent="0.2">
      <c r="A21" s="545" t="s">
        <v>444</v>
      </c>
      <c r="B21" s="546" t="s">
        <v>445</v>
      </c>
      <c r="C21" s="547" t="s">
        <v>446</v>
      </c>
      <c r="D21" s="543">
        <f t="shared" si="1"/>
        <v>0</v>
      </c>
      <c r="E21" s="543">
        <f t="shared" si="1"/>
        <v>0</v>
      </c>
      <c r="F21" s="258"/>
      <c r="G21" s="258"/>
      <c r="H21" s="258"/>
      <c r="I21" s="258"/>
      <c r="J21" s="258"/>
      <c r="K21" s="548"/>
      <c r="L21" s="548"/>
      <c r="M21" s="549"/>
    </row>
    <row r="22" spans="1:13" ht="25.5" hidden="1" x14ac:dyDescent="0.2">
      <c r="A22" s="545" t="s">
        <v>447</v>
      </c>
      <c r="B22" s="546" t="s">
        <v>448</v>
      </c>
      <c r="C22" s="547" t="s">
        <v>449</v>
      </c>
      <c r="D22" s="543">
        <f t="shared" si="1"/>
        <v>0</v>
      </c>
      <c r="E22" s="543">
        <f t="shared" si="1"/>
        <v>0</v>
      </c>
      <c r="F22" s="258"/>
      <c r="G22" s="258"/>
      <c r="H22" s="258"/>
      <c r="I22" s="258"/>
      <c r="J22" s="258"/>
      <c r="K22" s="548"/>
      <c r="L22" s="548"/>
      <c r="M22" s="549"/>
    </row>
    <row r="23" spans="1:13" ht="25.5" hidden="1" x14ac:dyDescent="0.2">
      <c r="A23" s="545" t="s">
        <v>450</v>
      </c>
      <c r="B23" s="546" t="s">
        <v>451</v>
      </c>
      <c r="C23" s="547" t="s">
        <v>452</v>
      </c>
      <c r="D23" s="543">
        <f t="shared" si="1"/>
        <v>0</v>
      </c>
      <c r="E23" s="543">
        <f t="shared" si="1"/>
        <v>0</v>
      </c>
      <c r="F23" s="258"/>
      <c r="G23" s="258"/>
      <c r="H23" s="258"/>
      <c r="I23" s="258"/>
      <c r="J23" s="258"/>
      <c r="K23" s="548"/>
      <c r="L23" s="548"/>
      <c r="M23" s="549"/>
    </row>
    <row r="24" spans="1:13" ht="25.5" hidden="1" x14ac:dyDescent="0.2">
      <c r="A24" s="545" t="s">
        <v>453</v>
      </c>
      <c r="B24" s="546" t="s">
        <v>454</v>
      </c>
      <c r="C24" s="547" t="s">
        <v>455</v>
      </c>
      <c r="D24" s="543">
        <f t="shared" si="1"/>
        <v>0</v>
      </c>
      <c r="E24" s="543">
        <f t="shared" si="1"/>
        <v>0</v>
      </c>
      <c r="F24" s="258"/>
      <c r="G24" s="258"/>
      <c r="H24" s="258"/>
      <c r="I24" s="258"/>
      <c r="J24" s="258"/>
      <c r="K24" s="548"/>
      <c r="L24" s="548"/>
      <c r="M24" s="549"/>
    </row>
    <row r="25" spans="1:13" x14ac:dyDescent="0.2">
      <c r="A25" s="545" t="s">
        <v>456</v>
      </c>
      <c r="B25" s="546" t="s">
        <v>457</v>
      </c>
      <c r="C25" s="547" t="s">
        <v>458</v>
      </c>
      <c r="D25" s="543">
        <f t="shared" si="1"/>
        <v>0</v>
      </c>
      <c r="E25" s="543">
        <f t="shared" si="1"/>
        <v>438632790</v>
      </c>
      <c r="F25" s="258"/>
      <c r="G25" s="258">
        <v>438632790</v>
      </c>
      <c r="H25" s="258"/>
      <c r="I25" s="258"/>
      <c r="J25" s="258"/>
      <c r="K25" s="548"/>
      <c r="L25" s="548"/>
      <c r="M25" s="549"/>
    </row>
    <row r="26" spans="1:13" x14ac:dyDescent="0.2">
      <c r="A26" s="540" t="s">
        <v>459</v>
      </c>
      <c r="B26" s="541"/>
      <c r="C26" s="542" t="s">
        <v>460</v>
      </c>
      <c r="D26" s="543">
        <f t="shared" si="1"/>
        <v>196791600</v>
      </c>
      <c r="E26" s="543">
        <f t="shared" si="1"/>
        <v>170428600</v>
      </c>
      <c r="F26" s="543">
        <f>F27+F31+F32+F33+F34+F35</f>
        <v>196791600</v>
      </c>
      <c r="G26" s="543">
        <f t="shared" ref="G26:M26" si="4">G27+G31+G32+G33+G34+G35</f>
        <v>170428600</v>
      </c>
      <c r="H26" s="543">
        <f t="shared" si="4"/>
        <v>0</v>
      </c>
      <c r="I26" s="543">
        <f t="shared" si="4"/>
        <v>0</v>
      </c>
      <c r="J26" s="543">
        <f t="shared" si="4"/>
        <v>0</v>
      </c>
      <c r="K26" s="543">
        <f t="shared" si="4"/>
        <v>0</v>
      </c>
      <c r="L26" s="543">
        <f t="shared" si="4"/>
        <v>0</v>
      </c>
      <c r="M26" s="544">
        <f t="shared" si="4"/>
        <v>0</v>
      </c>
    </row>
    <row r="27" spans="1:13" x14ac:dyDescent="0.2">
      <c r="A27" s="545" t="s">
        <v>461</v>
      </c>
      <c r="B27" s="546" t="s">
        <v>462</v>
      </c>
      <c r="C27" s="547" t="s">
        <v>463</v>
      </c>
      <c r="D27" s="543">
        <f t="shared" si="1"/>
        <v>55584000</v>
      </c>
      <c r="E27" s="543">
        <f t="shared" si="1"/>
        <v>55584000</v>
      </c>
      <c r="F27" s="258">
        <f t="shared" ref="F27:J27" si="5">SUM(F28:F30)</f>
        <v>55584000</v>
      </c>
      <c r="G27" s="258">
        <v>55584000</v>
      </c>
      <c r="H27" s="258">
        <f t="shared" si="5"/>
        <v>0</v>
      </c>
      <c r="I27" s="258"/>
      <c r="J27" s="258">
        <f t="shared" si="5"/>
        <v>0</v>
      </c>
      <c r="K27" s="548"/>
      <c r="L27" s="548"/>
      <c r="M27" s="549"/>
    </row>
    <row r="28" spans="1:13" x14ac:dyDescent="0.2">
      <c r="A28" s="545" t="s">
        <v>464</v>
      </c>
      <c r="B28" s="546"/>
      <c r="C28" s="547" t="s">
        <v>465</v>
      </c>
      <c r="D28" s="543">
        <f t="shared" si="1"/>
        <v>30363000</v>
      </c>
      <c r="E28" s="543">
        <f t="shared" si="1"/>
        <v>30363000</v>
      </c>
      <c r="F28" s="258">
        <v>30363000</v>
      </c>
      <c r="G28" s="258">
        <v>30363000</v>
      </c>
      <c r="H28" s="258"/>
      <c r="I28" s="258"/>
      <c r="J28" s="258"/>
      <c r="K28" s="548"/>
      <c r="L28" s="548"/>
      <c r="M28" s="549"/>
    </row>
    <row r="29" spans="1:13" x14ac:dyDescent="0.2">
      <c r="A29" s="545" t="s">
        <v>466</v>
      </c>
      <c r="B29" s="546"/>
      <c r="C29" s="547" t="s">
        <v>467</v>
      </c>
      <c r="D29" s="543">
        <f t="shared" si="1"/>
        <v>25221000</v>
      </c>
      <c r="E29" s="543">
        <f t="shared" si="1"/>
        <v>25221000</v>
      </c>
      <c r="F29" s="258">
        <v>25221000</v>
      </c>
      <c r="G29" s="258">
        <v>25221000</v>
      </c>
      <c r="H29" s="258"/>
      <c r="I29" s="258"/>
      <c r="J29" s="258"/>
      <c r="K29" s="548"/>
      <c r="L29" s="548"/>
      <c r="M29" s="549"/>
    </row>
    <row r="30" spans="1:13" x14ac:dyDescent="0.2">
      <c r="A30" s="545" t="s">
        <v>468</v>
      </c>
      <c r="B30" s="546"/>
      <c r="C30" s="547" t="s">
        <v>469</v>
      </c>
      <c r="D30" s="543">
        <f t="shared" si="1"/>
        <v>0</v>
      </c>
      <c r="E30" s="543">
        <f t="shared" si="1"/>
        <v>0</v>
      </c>
      <c r="F30" s="258"/>
      <c r="G30" s="258"/>
      <c r="H30" s="258"/>
      <c r="I30" s="258"/>
      <c r="J30" s="258"/>
      <c r="K30" s="548"/>
      <c r="L30" s="548"/>
      <c r="M30" s="549"/>
    </row>
    <row r="31" spans="1:13" x14ac:dyDescent="0.2">
      <c r="A31" s="545" t="s">
        <v>470</v>
      </c>
      <c r="B31" s="546" t="s">
        <v>471</v>
      </c>
      <c r="C31" s="547" t="s">
        <v>242</v>
      </c>
      <c r="D31" s="543">
        <f t="shared" si="1"/>
        <v>114198000</v>
      </c>
      <c r="E31" s="543">
        <f t="shared" si="1"/>
        <v>114198000</v>
      </c>
      <c r="F31" s="258">
        <v>114198000</v>
      </c>
      <c r="G31" s="258">
        <v>114198000</v>
      </c>
      <c r="H31" s="258"/>
      <c r="I31" s="258"/>
      <c r="J31" s="258"/>
      <c r="K31" s="548"/>
      <c r="L31" s="548"/>
      <c r="M31" s="549"/>
    </row>
    <row r="32" spans="1:13" x14ac:dyDescent="0.2">
      <c r="A32" s="545" t="s">
        <v>472</v>
      </c>
      <c r="B32" s="546" t="s">
        <v>473</v>
      </c>
      <c r="C32" s="547" t="s">
        <v>243</v>
      </c>
      <c r="D32" s="543">
        <f t="shared" si="1"/>
        <v>147000</v>
      </c>
      <c r="E32" s="543">
        <f t="shared" si="1"/>
        <v>147000</v>
      </c>
      <c r="F32" s="258">
        <v>147000</v>
      </c>
      <c r="G32" s="258">
        <v>147000</v>
      </c>
      <c r="H32" s="258"/>
      <c r="I32" s="258"/>
      <c r="J32" s="258"/>
      <c r="K32" s="548"/>
      <c r="L32" s="548"/>
      <c r="M32" s="549"/>
    </row>
    <row r="33" spans="1:13" x14ac:dyDescent="0.2">
      <c r="A33" s="545" t="s">
        <v>474</v>
      </c>
      <c r="B33" s="546" t="s">
        <v>475</v>
      </c>
      <c r="C33" s="547" t="s">
        <v>476</v>
      </c>
      <c r="D33" s="543">
        <f t="shared" si="1"/>
        <v>23337000</v>
      </c>
      <c r="E33" s="543">
        <f t="shared" si="1"/>
        <v>0</v>
      </c>
      <c r="F33" s="258">
        <v>23337000</v>
      </c>
      <c r="G33" s="258">
        <v>0</v>
      </c>
      <c r="H33" s="258"/>
      <c r="I33" s="258"/>
      <c r="J33" s="258"/>
      <c r="K33" s="548"/>
      <c r="L33" s="548"/>
      <c r="M33" s="549"/>
    </row>
    <row r="34" spans="1:13" x14ac:dyDescent="0.2">
      <c r="A34" s="545" t="s">
        <v>477</v>
      </c>
      <c r="B34" s="546" t="s">
        <v>473</v>
      </c>
      <c r="C34" s="547" t="s">
        <v>241</v>
      </c>
      <c r="D34" s="543">
        <f t="shared" si="1"/>
        <v>3026000</v>
      </c>
      <c r="E34" s="543">
        <f t="shared" si="1"/>
        <v>0</v>
      </c>
      <c r="F34" s="258">
        <v>3026000</v>
      </c>
      <c r="G34" s="258">
        <v>0</v>
      </c>
      <c r="H34" s="258"/>
      <c r="I34" s="258"/>
      <c r="J34" s="258"/>
      <c r="K34" s="548"/>
      <c r="L34" s="548"/>
      <c r="M34" s="549"/>
    </row>
    <row r="35" spans="1:13" x14ac:dyDescent="0.2">
      <c r="A35" s="545" t="s">
        <v>478</v>
      </c>
      <c r="B35" s="546" t="s">
        <v>479</v>
      </c>
      <c r="C35" s="551" t="s">
        <v>480</v>
      </c>
      <c r="D35" s="543">
        <f t="shared" si="1"/>
        <v>499600</v>
      </c>
      <c r="E35" s="543">
        <f t="shared" si="1"/>
        <v>499600</v>
      </c>
      <c r="F35" s="258">
        <v>499600</v>
      </c>
      <c r="G35" s="258">
        <v>499600</v>
      </c>
      <c r="H35" s="258"/>
      <c r="I35" s="258"/>
      <c r="J35" s="258"/>
      <c r="K35" s="548"/>
      <c r="L35" s="548"/>
      <c r="M35" s="549"/>
    </row>
    <row r="36" spans="1:13" ht="21.75" customHeight="1" x14ac:dyDescent="0.2">
      <c r="A36" s="540" t="s">
        <v>96</v>
      </c>
      <c r="B36" s="541"/>
      <c r="C36" s="542" t="s">
        <v>481</v>
      </c>
      <c r="D36" s="543">
        <f t="shared" si="1"/>
        <v>64613000</v>
      </c>
      <c r="E36" s="543">
        <f t="shared" si="1"/>
        <v>109066748</v>
      </c>
      <c r="F36" s="543">
        <f t="shared" ref="F36:M36" si="6">SUM(F37:F47)</f>
        <v>58885000</v>
      </c>
      <c r="G36" s="543">
        <f t="shared" si="6"/>
        <v>101593748</v>
      </c>
      <c r="H36" s="543">
        <f t="shared" si="6"/>
        <v>2136000</v>
      </c>
      <c r="I36" s="543">
        <f t="shared" si="6"/>
        <v>2136000</v>
      </c>
      <c r="J36" s="543">
        <f t="shared" si="6"/>
        <v>3192000</v>
      </c>
      <c r="K36" s="543">
        <f t="shared" si="6"/>
        <v>4737000</v>
      </c>
      <c r="L36" s="543">
        <f t="shared" si="6"/>
        <v>400000</v>
      </c>
      <c r="M36" s="544">
        <f t="shared" si="6"/>
        <v>600000</v>
      </c>
    </row>
    <row r="37" spans="1:13" x14ac:dyDescent="0.2">
      <c r="A37" s="545" t="s">
        <v>482</v>
      </c>
      <c r="B37" s="546" t="s">
        <v>483</v>
      </c>
      <c r="C37" s="547" t="s">
        <v>484</v>
      </c>
      <c r="D37" s="543">
        <f t="shared" si="1"/>
        <v>0</v>
      </c>
      <c r="E37" s="543">
        <f t="shared" si="1"/>
        <v>0</v>
      </c>
      <c r="F37" s="258"/>
      <c r="G37" s="258"/>
      <c r="H37" s="258"/>
      <c r="I37" s="258"/>
      <c r="J37" s="258"/>
      <c r="K37" s="548"/>
      <c r="L37" s="548"/>
      <c r="M37" s="549"/>
    </row>
    <row r="38" spans="1:13" x14ac:dyDescent="0.2">
      <c r="A38" s="545" t="s">
        <v>485</v>
      </c>
      <c r="B38" s="546" t="s">
        <v>486</v>
      </c>
      <c r="C38" s="547" t="s">
        <v>487</v>
      </c>
      <c r="D38" s="543">
        <f t="shared" si="1"/>
        <v>7850000</v>
      </c>
      <c r="E38" s="543">
        <f t="shared" si="1"/>
        <v>8075000</v>
      </c>
      <c r="F38" s="258">
        <v>6250000</v>
      </c>
      <c r="G38" s="258">
        <v>6475000</v>
      </c>
      <c r="H38" s="258">
        <v>1200000</v>
      </c>
      <c r="I38" s="258">
        <v>1200000</v>
      </c>
      <c r="J38" s="258"/>
      <c r="K38" s="548"/>
      <c r="L38" s="548">
        <v>400000</v>
      </c>
      <c r="M38" s="549">
        <v>400000</v>
      </c>
    </row>
    <row r="39" spans="1:13" x14ac:dyDescent="0.2">
      <c r="A39" s="545" t="s">
        <v>488</v>
      </c>
      <c r="B39" s="546" t="s">
        <v>489</v>
      </c>
      <c r="C39" s="547" t="s">
        <v>490</v>
      </c>
      <c r="D39" s="543">
        <f t="shared" si="1"/>
        <v>15510000</v>
      </c>
      <c r="E39" s="543">
        <f t="shared" si="1"/>
        <v>15710000</v>
      </c>
      <c r="F39" s="258">
        <v>14200000</v>
      </c>
      <c r="G39" s="258">
        <v>14200000</v>
      </c>
      <c r="H39" s="258">
        <v>924000</v>
      </c>
      <c r="I39" s="258">
        <v>924000</v>
      </c>
      <c r="J39" s="258">
        <v>386000</v>
      </c>
      <c r="K39" s="548">
        <v>386000</v>
      </c>
      <c r="L39" s="548"/>
      <c r="M39" s="549">
        <v>200000</v>
      </c>
    </row>
    <row r="40" spans="1:13" x14ac:dyDescent="0.2">
      <c r="A40" s="545" t="s">
        <v>491</v>
      </c>
      <c r="B40" s="546" t="s">
        <v>492</v>
      </c>
      <c r="C40" s="547" t="s">
        <v>493</v>
      </c>
      <c r="D40" s="543">
        <f t="shared" si="1"/>
        <v>16000000</v>
      </c>
      <c r="E40" s="543">
        <f t="shared" si="1"/>
        <v>24996861</v>
      </c>
      <c r="F40" s="258">
        <v>16000000</v>
      </c>
      <c r="G40" s="258">
        <v>24996861</v>
      </c>
      <c r="H40" s="258"/>
      <c r="I40" s="258"/>
      <c r="J40" s="258"/>
      <c r="K40" s="548"/>
      <c r="L40" s="548"/>
      <c r="M40" s="549"/>
    </row>
    <row r="41" spans="1:13" x14ac:dyDescent="0.2">
      <c r="A41" s="545" t="s">
        <v>494</v>
      </c>
      <c r="B41" s="546" t="s">
        <v>495</v>
      </c>
      <c r="C41" s="547" t="s">
        <v>496</v>
      </c>
      <c r="D41" s="543">
        <f t="shared" si="1"/>
        <v>12517000</v>
      </c>
      <c r="E41" s="543">
        <f t="shared" si="1"/>
        <v>12517000</v>
      </c>
      <c r="F41" s="258">
        <v>11500000</v>
      </c>
      <c r="G41" s="258">
        <v>11500000</v>
      </c>
      <c r="H41" s="258"/>
      <c r="I41" s="258"/>
      <c r="J41" s="258">
        <v>1017000</v>
      </c>
      <c r="K41" s="548">
        <v>1017000</v>
      </c>
      <c r="L41" s="548"/>
      <c r="M41" s="549"/>
    </row>
    <row r="42" spans="1:13" x14ac:dyDescent="0.2">
      <c r="A42" s="545" t="s">
        <v>497</v>
      </c>
      <c r="B42" s="546" t="s">
        <v>498</v>
      </c>
      <c r="C42" s="547" t="s">
        <v>499</v>
      </c>
      <c r="D42" s="543">
        <f t="shared" si="1"/>
        <v>12724000</v>
      </c>
      <c r="E42" s="543">
        <f t="shared" si="1"/>
        <v>16417357</v>
      </c>
      <c r="F42" s="258">
        <v>10935000</v>
      </c>
      <c r="G42" s="258">
        <v>14628357</v>
      </c>
      <c r="H42" s="258"/>
      <c r="I42" s="258"/>
      <c r="J42" s="258">
        <v>1789000</v>
      </c>
      <c r="K42" s="548">
        <v>1789000</v>
      </c>
      <c r="L42" s="548"/>
      <c r="M42" s="549"/>
    </row>
    <row r="43" spans="1:13" x14ac:dyDescent="0.2">
      <c r="A43" s="545" t="s">
        <v>500</v>
      </c>
      <c r="B43" s="546" t="s">
        <v>501</v>
      </c>
      <c r="C43" s="547" t="s">
        <v>502</v>
      </c>
      <c r="D43" s="543">
        <f t="shared" si="1"/>
        <v>0</v>
      </c>
      <c r="E43" s="543">
        <f t="shared" si="1"/>
        <v>31338530</v>
      </c>
      <c r="F43" s="258"/>
      <c r="G43" s="258">
        <v>29793530</v>
      </c>
      <c r="H43" s="258"/>
      <c r="I43" s="258"/>
      <c r="J43" s="258"/>
      <c r="K43" s="548">
        <v>1545000</v>
      </c>
      <c r="L43" s="548"/>
      <c r="M43" s="549"/>
    </row>
    <row r="44" spans="1:13" ht="25.5" x14ac:dyDescent="0.2">
      <c r="A44" s="545" t="s">
        <v>503</v>
      </c>
      <c r="B44" s="546" t="s">
        <v>504</v>
      </c>
      <c r="C44" s="547" t="s">
        <v>505</v>
      </c>
      <c r="D44" s="543">
        <f t="shared" si="1"/>
        <v>2000</v>
      </c>
      <c r="E44" s="543">
        <f t="shared" si="1"/>
        <v>2000</v>
      </c>
      <c r="F44" s="258"/>
      <c r="G44" s="258"/>
      <c r="H44" s="258">
        <v>2000</v>
      </c>
      <c r="I44" s="258">
        <v>2000</v>
      </c>
      <c r="J44" s="258"/>
      <c r="K44" s="548"/>
      <c r="L44" s="548"/>
      <c r="M44" s="549"/>
    </row>
    <row r="45" spans="1:13" x14ac:dyDescent="0.2">
      <c r="A45" s="545" t="s">
        <v>506</v>
      </c>
      <c r="B45" s="546" t="s">
        <v>507</v>
      </c>
      <c r="C45" s="547" t="s">
        <v>508</v>
      </c>
      <c r="D45" s="543">
        <f t="shared" si="1"/>
        <v>0</v>
      </c>
      <c r="E45" s="543">
        <f t="shared" si="1"/>
        <v>0</v>
      </c>
      <c r="F45" s="258"/>
      <c r="G45" s="258"/>
      <c r="H45" s="258"/>
      <c r="I45" s="258"/>
      <c r="J45" s="258"/>
      <c r="K45" s="548"/>
      <c r="L45" s="548"/>
      <c r="M45" s="549"/>
    </row>
    <row r="46" spans="1:13" x14ac:dyDescent="0.2">
      <c r="A46" s="545" t="s">
        <v>509</v>
      </c>
      <c r="B46" s="546" t="s">
        <v>510</v>
      </c>
      <c r="C46" s="547" t="s">
        <v>511</v>
      </c>
      <c r="D46" s="543">
        <f t="shared" si="1"/>
        <v>0</v>
      </c>
      <c r="E46" s="543">
        <f t="shared" si="1"/>
        <v>0</v>
      </c>
      <c r="F46" s="258"/>
      <c r="G46" s="258"/>
      <c r="H46" s="258"/>
      <c r="I46" s="258"/>
      <c r="J46" s="258"/>
      <c r="K46" s="548"/>
      <c r="L46" s="548"/>
      <c r="M46" s="549"/>
    </row>
    <row r="47" spans="1:13" x14ac:dyDescent="0.2">
      <c r="A47" s="545" t="s">
        <v>512</v>
      </c>
      <c r="B47" s="546" t="s">
        <v>513</v>
      </c>
      <c r="C47" s="547" t="s">
        <v>514</v>
      </c>
      <c r="D47" s="543">
        <f t="shared" si="1"/>
        <v>10000</v>
      </c>
      <c r="E47" s="543">
        <f t="shared" si="1"/>
        <v>10000</v>
      </c>
      <c r="F47" s="258"/>
      <c r="G47" s="258"/>
      <c r="H47" s="258">
        <v>10000</v>
      </c>
      <c r="I47" s="258">
        <v>10000</v>
      </c>
      <c r="J47" s="258"/>
      <c r="K47" s="548"/>
      <c r="L47" s="548"/>
      <c r="M47" s="549"/>
    </row>
    <row r="48" spans="1:13" x14ac:dyDescent="0.2">
      <c r="A48" s="540" t="s">
        <v>98</v>
      </c>
      <c r="B48" s="541"/>
      <c r="C48" s="542" t="s">
        <v>515</v>
      </c>
      <c r="D48" s="543">
        <f t="shared" si="1"/>
        <v>0</v>
      </c>
      <c r="E48" s="543">
        <f t="shared" si="1"/>
        <v>0</v>
      </c>
      <c r="F48" s="543">
        <f t="shared" ref="F48:M48" si="7">SUM(F49:F53)</f>
        <v>0</v>
      </c>
      <c r="G48" s="543">
        <f t="shared" si="7"/>
        <v>0</v>
      </c>
      <c r="H48" s="543">
        <f t="shared" si="7"/>
        <v>0</v>
      </c>
      <c r="I48" s="543">
        <f t="shared" si="7"/>
        <v>0</v>
      </c>
      <c r="J48" s="543">
        <f t="shared" si="7"/>
        <v>0</v>
      </c>
      <c r="K48" s="543">
        <f t="shared" si="7"/>
        <v>0</v>
      </c>
      <c r="L48" s="543">
        <f t="shared" si="7"/>
        <v>0</v>
      </c>
      <c r="M48" s="544">
        <f t="shared" si="7"/>
        <v>0</v>
      </c>
    </row>
    <row r="49" spans="1:13" hidden="1" x14ac:dyDescent="0.2">
      <c r="A49" s="545" t="s">
        <v>516</v>
      </c>
      <c r="B49" s="546" t="s">
        <v>517</v>
      </c>
      <c r="C49" s="547" t="s">
        <v>518</v>
      </c>
      <c r="D49" s="543">
        <f t="shared" si="1"/>
        <v>0</v>
      </c>
      <c r="E49" s="543">
        <f t="shared" si="1"/>
        <v>0</v>
      </c>
      <c r="F49" s="543"/>
      <c r="G49" s="543"/>
      <c r="H49" s="543"/>
      <c r="I49" s="543"/>
      <c r="J49" s="543"/>
      <c r="K49" s="543"/>
      <c r="L49" s="543"/>
      <c r="M49" s="544"/>
    </row>
    <row r="50" spans="1:13" hidden="1" x14ac:dyDescent="0.2">
      <c r="A50" s="545" t="s">
        <v>519</v>
      </c>
      <c r="B50" s="546" t="s">
        <v>520</v>
      </c>
      <c r="C50" s="547" t="s">
        <v>521</v>
      </c>
      <c r="D50" s="543">
        <f t="shared" si="1"/>
        <v>0</v>
      </c>
      <c r="E50" s="543">
        <f t="shared" si="1"/>
        <v>0</v>
      </c>
      <c r="F50" s="543"/>
      <c r="G50" s="543"/>
      <c r="H50" s="543"/>
      <c r="I50" s="543"/>
      <c r="J50" s="543"/>
      <c r="K50" s="543"/>
      <c r="L50" s="543"/>
      <c r="M50" s="544"/>
    </row>
    <row r="51" spans="1:13" hidden="1" x14ac:dyDescent="0.2">
      <c r="A51" s="545" t="s">
        <v>522</v>
      </c>
      <c r="B51" s="546" t="s">
        <v>523</v>
      </c>
      <c r="C51" s="547" t="s">
        <v>524</v>
      </c>
      <c r="D51" s="543">
        <f t="shared" si="1"/>
        <v>0</v>
      </c>
      <c r="E51" s="543">
        <f t="shared" si="1"/>
        <v>0</v>
      </c>
      <c r="F51" s="543"/>
      <c r="G51" s="543"/>
      <c r="H51" s="543"/>
      <c r="I51" s="543"/>
      <c r="J51" s="543"/>
      <c r="K51" s="543"/>
      <c r="L51" s="543"/>
      <c r="M51" s="544"/>
    </row>
    <row r="52" spans="1:13" hidden="1" x14ac:dyDescent="0.2">
      <c r="A52" s="545" t="s">
        <v>525</v>
      </c>
      <c r="B52" s="546" t="s">
        <v>526</v>
      </c>
      <c r="C52" s="547" t="s">
        <v>527</v>
      </c>
      <c r="D52" s="543">
        <f t="shared" si="1"/>
        <v>0</v>
      </c>
      <c r="E52" s="543">
        <f t="shared" si="1"/>
        <v>0</v>
      </c>
      <c r="F52" s="543"/>
      <c r="G52" s="543"/>
      <c r="H52" s="543"/>
      <c r="I52" s="543"/>
      <c r="J52" s="543"/>
      <c r="K52" s="543"/>
      <c r="L52" s="543"/>
      <c r="M52" s="544"/>
    </row>
    <row r="53" spans="1:13" ht="25.5" hidden="1" x14ac:dyDescent="0.2">
      <c r="A53" s="545" t="s">
        <v>528</v>
      </c>
      <c r="B53" s="546" t="s">
        <v>529</v>
      </c>
      <c r="C53" s="547" t="s">
        <v>530</v>
      </c>
      <c r="D53" s="543">
        <f t="shared" si="1"/>
        <v>0</v>
      </c>
      <c r="E53" s="543">
        <f t="shared" si="1"/>
        <v>0</v>
      </c>
      <c r="F53" s="543"/>
      <c r="G53" s="543"/>
      <c r="H53" s="543"/>
      <c r="I53" s="543"/>
      <c r="J53" s="543"/>
      <c r="K53" s="543"/>
      <c r="L53" s="543"/>
      <c r="M53" s="544"/>
    </row>
    <row r="54" spans="1:13" ht="25.5" x14ac:dyDescent="0.2">
      <c r="A54" s="540" t="s">
        <v>531</v>
      </c>
      <c r="B54" s="541"/>
      <c r="C54" s="542" t="s">
        <v>532</v>
      </c>
      <c r="D54" s="543">
        <f t="shared" si="1"/>
        <v>12000000</v>
      </c>
      <c r="E54" s="543">
        <f t="shared" si="1"/>
        <v>12300000</v>
      </c>
      <c r="F54" s="543">
        <f>SUM(F55:F57)</f>
        <v>12000000</v>
      </c>
      <c r="G54" s="543">
        <f t="shared" ref="G54:M54" si="8">SUM(G55:G57)</f>
        <v>12300000</v>
      </c>
      <c r="H54" s="543">
        <f t="shared" si="8"/>
        <v>0</v>
      </c>
      <c r="I54" s="543">
        <f t="shared" si="8"/>
        <v>0</v>
      </c>
      <c r="J54" s="543">
        <f t="shared" si="8"/>
        <v>0</v>
      </c>
      <c r="K54" s="543">
        <f t="shared" si="8"/>
        <v>0</v>
      </c>
      <c r="L54" s="543">
        <f t="shared" si="8"/>
        <v>0</v>
      </c>
      <c r="M54" s="544">
        <f t="shared" si="8"/>
        <v>0</v>
      </c>
    </row>
    <row r="55" spans="1:13" ht="38.25" hidden="1" x14ac:dyDescent="0.2">
      <c r="A55" s="545" t="s">
        <v>533</v>
      </c>
      <c r="B55" s="546" t="s">
        <v>534</v>
      </c>
      <c r="C55" s="547" t="s">
        <v>535</v>
      </c>
      <c r="D55" s="543">
        <f t="shared" si="1"/>
        <v>0</v>
      </c>
      <c r="E55" s="543">
        <f t="shared" si="1"/>
        <v>0</v>
      </c>
      <c r="F55" s="258"/>
      <c r="G55" s="258"/>
      <c r="H55" s="258"/>
      <c r="I55" s="258"/>
      <c r="J55" s="258"/>
      <c r="K55" s="548"/>
      <c r="L55" s="548"/>
      <c r="M55" s="549"/>
    </row>
    <row r="56" spans="1:13" ht="25.5" x14ac:dyDescent="0.2">
      <c r="A56" s="545" t="s">
        <v>536</v>
      </c>
      <c r="B56" s="546" t="s">
        <v>537</v>
      </c>
      <c r="C56" s="547" t="s">
        <v>538</v>
      </c>
      <c r="D56" s="543">
        <f t="shared" si="1"/>
        <v>12000000</v>
      </c>
      <c r="E56" s="543">
        <f t="shared" si="1"/>
        <v>12300000</v>
      </c>
      <c r="F56" s="258">
        <v>12000000</v>
      </c>
      <c r="G56" s="258">
        <v>12300000</v>
      </c>
      <c r="H56" s="258"/>
      <c r="I56" s="258"/>
      <c r="J56" s="258"/>
      <c r="K56" s="548"/>
      <c r="L56" s="548"/>
      <c r="M56" s="549"/>
    </row>
    <row r="57" spans="1:13" hidden="1" x14ac:dyDescent="0.2">
      <c r="A57" s="545" t="s">
        <v>539</v>
      </c>
      <c r="B57" s="546" t="s">
        <v>540</v>
      </c>
      <c r="C57" s="547" t="s">
        <v>541</v>
      </c>
      <c r="D57" s="543">
        <f t="shared" si="1"/>
        <v>0</v>
      </c>
      <c r="E57" s="543">
        <f t="shared" si="1"/>
        <v>0</v>
      </c>
      <c r="F57" s="258"/>
      <c r="G57" s="258"/>
      <c r="H57" s="258"/>
      <c r="I57" s="258"/>
      <c r="J57" s="258"/>
      <c r="K57" s="548"/>
      <c r="L57" s="548"/>
      <c r="M57" s="549"/>
    </row>
    <row r="58" spans="1:13" ht="25.5" x14ac:dyDescent="0.2">
      <c r="A58" s="540" t="s">
        <v>103</v>
      </c>
      <c r="B58" s="541"/>
      <c r="C58" s="550" t="s">
        <v>543</v>
      </c>
      <c r="D58" s="543">
        <f t="shared" si="1"/>
        <v>0</v>
      </c>
      <c r="E58" s="543">
        <f t="shared" si="1"/>
        <v>0</v>
      </c>
      <c r="F58" s="543">
        <f>SUM(F59:F61)</f>
        <v>0</v>
      </c>
      <c r="G58" s="543">
        <f t="shared" ref="G58:M58" si="9">SUM(G59:G61)</f>
        <v>0</v>
      </c>
      <c r="H58" s="543">
        <f t="shared" si="9"/>
        <v>0</v>
      </c>
      <c r="I58" s="543">
        <f t="shared" si="9"/>
        <v>0</v>
      </c>
      <c r="J58" s="543">
        <f t="shared" si="9"/>
        <v>0</v>
      </c>
      <c r="K58" s="543">
        <f t="shared" si="9"/>
        <v>0</v>
      </c>
      <c r="L58" s="543">
        <f t="shared" si="9"/>
        <v>0</v>
      </c>
      <c r="M58" s="544">
        <f t="shared" si="9"/>
        <v>0</v>
      </c>
    </row>
    <row r="59" spans="1:13" ht="25.5" hidden="1" x14ac:dyDescent="0.2">
      <c r="A59" s="545" t="s">
        <v>544</v>
      </c>
      <c r="B59" s="546" t="s">
        <v>545</v>
      </c>
      <c r="C59" s="547" t="s">
        <v>546</v>
      </c>
      <c r="D59" s="543">
        <f t="shared" si="1"/>
        <v>0</v>
      </c>
      <c r="E59" s="543">
        <f t="shared" si="1"/>
        <v>0</v>
      </c>
      <c r="F59" s="258"/>
      <c r="G59" s="258"/>
      <c r="H59" s="258"/>
      <c r="I59" s="258"/>
      <c r="J59" s="258"/>
      <c r="K59" s="548"/>
      <c r="L59" s="548"/>
      <c r="M59" s="549"/>
    </row>
    <row r="60" spans="1:13" ht="25.5" hidden="1" x14ac:dyDescent="0.2">
      <c r="A60" s="545" t="s">
        <v>547</v>
      </c>
      <c r="B60" s="546" t="s">
        <v>548</v>
      </c>
      <c r="C60" s="547" t="s">
        <v>549</v>
      </c>
      <c r="D60" s="543">
        <f t="shared" si="1"/>
        <v>0</v>
      </c>
      <c r="E60" s="543">
        <f t="shared" si="1"/>
        <v>0</v>
      </c>
      <c r="F60" s="258"/>
      <c r="G60" s="258"/>
      <c r="H60" s="258"/>
      <c r="I60" s="258"/>
      <c r="J60" s="258"/>
      <c r="K60" s="548"/>
      <c r="L60" s="548"/>
      <c r="M60" s="549"/>
    </row>
    <row r="61" spans="1:13" hidden="1" x14ac:dyDescent="0.2">
      <c r="A61" s="545" t="s">
        <v>550</v>
      </c>
      <c r="B61" s="546" t="s">
        <v>551</v>
      </c>
      <c r="C61" s="547" t="s">
        <v>552</v>
      </c>
      <c r="D61" s="543">
        <f t="shared" si="1"/>
        <v>0</v>
      </c>
      <c r="E61" s="543">
        <f t="shared" si="1"/>
        <v>0</v>
      </c>
      <c r="F61" s="258"/>
      <c r="G61" s="258"/>
      <c r="H61" s="258"/>
      <c r="I61" s="258"/>
      <c r="J61" s="258"/>
      <c r="K61" s="548"/>
      <c r="L61" s="548"/>
      <c r="M61" s="549"/>
    </row>
    <row r="62" spans="1:13" ht="25.5" x14ac:dyDescent="0.2">
      <c r="A62" s="552" t="s">
        <v>105</v>
      </c>
      <c r="B62" s="553"/>
      <c r="C62" s="554" t="s">
        <v>553</v>
      </c>
      <c r="D62" s="555">
        <f t="shared" si="1"/>
        <v>681433000</v>
      </c>
      <c r="E62" s="555">
        <f t="shared" si="1"/>
        <v>1138456538</v>
      </c>
      <c r="F62" s="556">
        <f t="shared" ref="F62:M62" si="10">F7+F14+F20+F26+F36+F48+F54+F58</f>
        <v>671241000</v>
      </c>
      <c r="G62" s="556">
        <f t="shared" si="10"/>
        <v>1126519538</v>
      </c>
      <c r="H62" s="556">
        <f t="shared" si="10"/>
        <v>6600000</v>
      </c>
      <c r="I62" s="556">
        <f t="shared" si="10"/>
        <v>6600000</v>
      </c>
      <c r="J62" s="556">
        <f t="shared" si="10"/>
        <v>3192000</v>
      </c>
      <c r="K62" s="556">
        <f t="shared" si="10"/>
        <v>4737000</v>
      </c>
      <c r="L62" s="556">
        <f t="shared" si="10"/>
        <v>400000</v>
      </c>
      <c r="M62" s="557">
        <f t="shared" si="10"/>
        <v>600000</v>
      </c>
    </row>
    <row r="63" spans="1:13" ht="25.5" x14ac:dyDescent="0.2">
      <c r="A63" s="558" t="s">
        <v>554</v>
      </c>
      <c r="B63" s="559"/>
      <c r="C63" s="550" t="s">
        <v>555</v>
      </c>
      <c r="D63" s="543">
        <f t="shared" si="1"/>
        <v>0</v>
      </c>
      <c r="E63" s="543">
        <f t="shared" si="1"/>
        <v>0</v>
      </c>
      <c r="F63" s="259">
        <f t="shared" ref="F63:M63" si="11">SUM(F64:F66)</f>
        <v>0</v>
      </c>
      <c r="G63" s="259">
        <f t="shared" si="11"/>
        <v>0</v>
      </c>
      <c r="H63" s="259">
        <f t="shared" si="11"/>
        <v>0</v>
      </c>
      <c r="I63" s="259">
        <f t="shared" si="11"/>
        <v>0</v>
      </c>
      <c r="J63" s="259">
        <f t="shared" si="11"/>
        <v>0</v>
      </c>
      <c r="K63" s="259">
        <f t="shared" si="11"/>
        <v>0</v>
      </c>
      <c r="L63" s="259">
        <f t="shared" si="11"/>
        <v>0</v>
      </c>
      <c r="M63" s="265">
        <f t="shared" si="11"/>
        <v>0</v>
      </c>
    </row>
    <row r="64" spans="1:13" hidden="1" x14ac:dyDescent="0.2">
      <c r="A64" s="545" t="s">
        <v>556</v>
      </c>
      <c r="B64" s="546" t="s">
        <v>557</v>
      </c>
      <c r="C64" s="547" t="s">
        <v>558</v>
      </c>
      <c r="D64" s="543">
        <f t="shared" si="1"/>
        <v>0</v>
      </c>
      <c r="E64" s="543">
        <f t="shared" si="1"/>
        <v>0</v>
      </c>
      <c r="F64" s="258"/>
      <c r="G64" s="258"/>
      <c r="H64" s="258"/>
      <c r="I64" s="258"/>
      <c r="J64" s="258"/>
      <c r="K64" s="548"/>
      <c r="L64" s="548"/>
      <c r="M64" s="549"/>
    </row>
    <row r="65" spans="1:13" ht="25.5" hidden="1" x14ac:dyDescent="0.2">
      <c r="A65" s="545" t="s">
        <v>559</v>
      </c>
      <c r="B65" s="546" t="s">
        <v>560</v>
      </c>
      <c r="C65" s="547" t="s">
        <v>561</v>
      </c>
      <c r="D65" s="543">
        <f t="shared" si="1"/>
        <v>0</v>
      </c>
      <c r="E65" s="543">
        <f t="shared" si="1"/>
        <v>0</v>
      </c>
      <c r="F65" s="258"/>
      <c r="G65" s="258"/>
      <c r="H65" s="258"/>
      <c r="I65" s="258"/>
      <c r="J65" s="258"/>
      <c r="K65" s="548"/>
      <c r="L65" s="548"/>
      <c r="M65" s="549"/>
    </row>
    <row r="66" spans="1:13" hidden="1" x14ac:dyDescent="0.2">
      <c r="A66" s="545" t="s">
        <v>562</v>
      </c>
      <c r="B66" s="546"/>
      <c r="C66" s="560" t="s">
        <v>563</v>
      </c>
      <c r="D66" s="543">
        <f t="shared" si="1"/>
        <v>0</v>
      </c>
      <c r="E66" s="543">
        <f t="shared" si="1"/>
        <v>0</v>
      </c>
      <c r="F66" s="258"/>
      <c r="G66" s="258"/>
      <c r="H66" s="258"/>
      <c r="I66" s="258"/>
      <c r="J66" s="258"/>
      <c r="K66" s="548"/>
      <c r="L66" s="548"/>
      <c r="M66" s="549"/>
    </row>
    <row r="67" spans="1:13" ht="25.5" x14ac:dyDescent="0.2">
      <c r="A67" s="558" t="s">
        <v>564</v>
      </c>
      <c r="B67" s="559"/>
      <c r="C67" s="550" t="s">
        <v>565</v>
      </c>
      <c r="D67" s="543">
        <f t="shared" si="1"/>
        <v>0</v>
      </c>
      <c r="E67" s="543">
        <f t="shared" si="1"/>
        <v>0</v>
      </c>
      <c r="F67" s="259">
        <f t="shared" ref="F67:M67" si="12">SUM(F68:F71)</f>
        <v>0</v>
      </c>
      <c r="G67" s="259">
        <f t="shared" si="12"/>
        <v>0</v>
      </c>
      <c r="H67" s="259">
        <f t="shared" si="12"/>
        <v>0</v>
      </c>
      <c r="I67" s="259">
        <f t="shared" si="12"/>
        <v>0</v>
      </c>
      <c r="J67" s="259">
        <f t="shared" si="12"/>
        <v>0</v>
      </c>
      <c r="K67" s="259">
        <f t="shared" si="12"/>
        <v>0</v>
      </c>
      <c r="L67" s="259">
        <f t="shared" si="12"/>
        <v>0</v>
      </c>
      <c r="M67" s="265">
        <f t="shared" si="12"/>
        <v>0</v>
      </c>
    </row>
    <row r="68" spans="1:13" ht="25.5" hidden="1" x14ac:dyDescent="0.2">
      <c r="A68" s="545" t="s">
        <v>566</v>
      </c>
      <c r="B68" s="546" t="s">
        <v>567</v>
      </c>
      <c r="C68" s="547" t="s">
        <v>568</v>
      </c>
      <c r="D68" s="543">
        <f t="shared" si="1"/>
        <v>0</v>
      </c>
      <c r="E68" s="543">
        <f t="shared" si="1"/>
        <v>0</v>
      </c>
      <c r="F68" s="258"/>
      <c r="G68" s="258"/>
      <c r="H68" s="258"/>
      <c r="I68" s="258"/>
      <c r="J68" s="258"/>
      <c r="K68" s="548"/>
      <c r="L68" s="548"/>
      <c r="M68" s="549"/>
    </row>
    <row r="69" spans="1:13" ht="25.5" hidden="1" x14ac:dyDescent="0.2">
      <c r="A69" s="545" t="s">
        <v>569</v>
      </c>
      <c r="B69" s="546" t="s">
        <v>570</v>
      </c>
      <c r="C69" s="547" t="s">
        <v>571</v>
      </c>
      <c r="D69" s="543">
        <f t="shared" si="1"/>
        <v>0</v>
      </c>
      <c r="E69" s="543">
        <f t="shared" si="1"/>
        <v>0</v>
      </c>
      <c r="F69" s="258"/>
      <c r="G69" s="258"/>
      <c r="H69" s="258"/>
      <c r="I69" s="258"/>
      <c r="J69" s="258"/>
      <c r="K69" s="548"/>
      <c r="L69" s="548"/>
      <c r="M69" s="549"/>
    </row>
    <row r="70" spans="1:13" ht="25.5" hidden="1" x14ac:dyDescent="0.2">
      <c r="A70" s="545" t="s">
        <v>572</v>
      </c>
      <c r="B70" s="546" t="s">
        <v>573</v>
      </c>
      <c r="C70" s="547" t="s">
        <v>574</v>
      </c>
      <c r="D70" s="543">
        <f t="shared" si="1"/>
        <v>0</v>
      </c>
      <c r="E70" s="543">
        <f t="shared" si="1"/>
        <v>0</v>
      </c>
      <c r="F70" s="258"/>
      <c r="G70" s="258"/>
      <c r="H70" s="258"/>
      <c r="I70" s="258"/>
      <c r="J70" s="258"/>
      <c r="K70" s="548"/>
      <c r="L70" s="548"/>
      <c r="M70" s="549"/>
    </row>
    <row r="71" spans="1:13" ht="25.5" hidden="1" x14ac:dyDescent="0.2">
      <c r="A71" s="545" t="s">
        <v>575</v>
      </c>
      <c r="B71" s="546" t="s">
        <v>576</v>
      </c>
      <c r="C71" s="547" t="s">
        <v>577</v>
      </c>
      <c r="D71" s="543">
        <f t="shared" si="1"/>
        <v>0</v>
      </c>
      <c r="E71" s="543">
        <f t="shared" si="1"/>
        <v>0</v>
      </c>
      <c r="F71" s="258"/>
      <c r="G71" s="258"/>
      <c r="H71" s="258"/>
      <c r="I71" s="258"/>
      <c r="J71" s="258"/>
      <c r="K71" s="548"/>
      <c r="L71" s="548"/>
      <c r="M71" s="549"/>
    </row>
    <row r="72" spans="1:13" ht="25.5" x14ac:dyDescent="0.2">
      <c r="A72" s="558" t="s">
        <v>578</v>
      </c>
      <c r="B72" s="559"/>
      <c r="C72" s="550" t="s">
        <v>579</v>
      </c>
      <c r="D72" s="543">
        <f t="shared" ref="D72:E88" si="13">F72+H72+J72+L72</f>
        <v>241200000</v>
      </c>
      <c r="E72" s="543">
        <f t="shared" si="13"/>
        <v>1081662340</v>
      </c>
      <c r="F72" s="259">
        <f t="shared" ref="F72:M72" si="14">SUM(F73:F74)</f>
        <v>228000000</v>
      </c>
      <c r="G72" s="259">
        <f t="shared" si="14"/>
        <v>1067836047</v>
      </c>
      <c r="H72" s="259">
        <f t="shared" si="14"/>
        <v>12000000</v>
      </c>
      <c r="I72" s="259">
        <f t="shared" si="14"/>
        <v>12423528</v>
      </c>
      <c r="J72" s="259">
        <f t="shared" si="14"/>
        <v>0</v>
      </c>
      <c r="K72" s="259">
        <f t="shared" si="14"/>
        <v>102615</v>
      </c>
      <c r="L72" s="259">
        <f t="shared" si="14"/>
        <v>1200000</v>
      </c>
      <c r="M72" s="265">
        <f t="shared" si="14"/>
        <v>1300150</v>
      </c>
    </row>
    <row r="73" spans="1:13" ht="25.5" x14ac:dyDescent="0.2">
      <c r="A73" s="545" t="s">
        <v>580</v>
      </c>
      <c r="B73" s="546" t="s">
        <v>581</v>
      </c>
      <c r="C73" s="547" t="s">
        <v>582</v>
      </c>
      <c r="D73" s="543">
        <f t="shared" si="13"/>
        <v>241200000</v>
      </c>
      <c r="E73" s="543">
        <f t="shared" si="13"/>
        <v>1081662340</v>
      </c>
      <c r="F73" s="258">
        <v>228000000</v>
      </c>
      <c r="G73" s="258">
        <v>1067836047</v>
      </c>
      <c r="H73" s="258">
        <v>12000000</v>
      </c>
      <c r="I73" s="258">
        <v>12423528</v>
      </c>
      <c r="J73" s="258"/>
      <c r="K73" s="548">
        <v>102615</v>
      </c>
      <c r="L73" s="548">
        <v>1200000</v>
      </c>
      <c r="M73" s="561">
        <v>1300150</v>
      </c>
    </row>
    <row r="74" spans="1:13" ht="25.5" hidden="1" x14ac:dyDescent="0.2">
      <c r="A74" s="545" t="s">
        <v>583</v>
      </c>
      <c r="B74" s="546" t="s">
        <v>584</v>
      </c>
      <c r="C74" s="547" t="s">
        <v>585</v>
      </c>
      <c r="D74" s="543">
        <f t="shared" si="13"/>
        <v>0</v>
      </c>
      <c r="E74" s="543">
        <f t="shared" si="13"/>
        <v>0</v>
      </c>
      <c r="F74" s="258"/>
      <c r="G74" s="258"/>
      <c r="H74" s="258"/>
      <c r="I74" s="258"/>
      <c r="J74" s="258"/>
      <c r="K74" s="548"/>
      <c r="L74" s="548"/>
      <c r="M74" s="549"/>
    </row>
    <row r="75" spans="1:13" ht="25.5" x14ac:dyDescent="0.2">
      <c r="A75" s="558" t="s">
        <v>586</v>
      </c>
      <c r="B75" s="559"/>
      <c r="C75" s="550" t="s">
        <v>587</v>
      </c>
      <c r="D75" s="543">
        <f t="shared" si="13"/>
        <v>327165000</v>
      </c>
      <c r="E75" s="543">
        <f t="shared" si="13"/>
        <v>324117000</v>
      </c>
      <c r="F75" s="259">
        <f t="shared" ref="F75:M75" si="15">SUM(F76:F79)</f>
        <v>0</v>
      </c>
      <c r="G75" s="259">
        <f t="shared" si="15"/>
        <v>0</v>
      </c>
      <c r="H75" s="259">
        <f t="shared" si="15"/>
        <v>140088000</v>
      </c>
      <c r="I75" s="259">
        <f t="shared" si="15"/>
        <v>140088000</v>
      </c>
      <c r="J75" s="259">
        <f t="shared" si="15"/>
        <v>156203000</v>
      </c>
      <c r="K75" s="259">
        <f t="shared" si="15"/>
        <v>156203000</v>
      </c>
      <c r="L75" s="259">
        <f t="shared" si="15"/>
        <v>30874000</v>
      </c>
      <c r="M75" s="265">
        <f t="shared" si="15"/>
        <v>27826000</v>
      </c>
    </row>
    <row r="76" spans="1:13" x14ac:dyDescent="0.2">
      <c r="A76" s="545" t="s">
        <v>588</v>
      </c>
      <c r="B76" s="546" t="s">
        <v>589</v>
      </c>
      <c r="C76" s="547" t="s">
        <v>590</v>
      </c>
      <c r="D76" s="543">
        <f t="shared" si="13"/>
        <v>0</v>
      </c>
      <c r="E76" s="543">
        <f t="shared" si="13"/>
        <v>0</v>
      </c>
      <c r="F76" s="258"/>
      <c r="G76" s="258"/>
      <c r="H76" s="258"/>
      <c r="I76" s="258"/>
      <c r="J76" s="258"/>
      <c r="K76" s="548"/>
      <c r="L76" s="548"/>
      <c r="M76" s="549"/>
    </row>
    <row r="77" spans="1:13" ht="25.5" x14ac:dyDescent="0.2">
      <c r="A77" s="545" t="s">
        <v>591</v>
      </c>
      <c r="B77" s="546" t="s">
        <v>592</v>
      </c>
      <c r="C77" s="547" t="s">
        <v>593</v>
      </c>
      <c r="D77" s="543">
        <f t="shared" si="13"/>
        <v>0</v>
      </c>
      <c r="E77" s="543">
        <f t="shared" si="13"/>
        <v>0</v>
      </c>
      <c r="F77" s="258"/>
      <c r="G77" s="258"/>
      <c r="H77" s="258"/>
      <c r="I77" s="258"/>
      <c r="J77" s="258"/>
      <c r="K77" s="548"/>
      <c r="L77" s="548"/>
      <c r="M77" s="549"/>
    </row>
    <row r="78" spans="1:13" x14ac:dyDescent="0.2">
      <c r="A78" s="545" t="s">
        <v>594</v>
      </c>
      <c r="B78" s="546" t="s">
        <v>52</v>
      </c>
      <c r="C78" s="547" t="s">
        <v>595</v>
      </c>
      <c r="D78" s="543">
        <f t="shared" si="13"/>
        <v>327165000</v>
      </c>
      <c r="E78" s="543">
        <f t="shared" si="13"/>
        <v>324117000</v>
      </c>
      <c r="F78" s="258"/>
      <c r="G78" s="258"/>
      <c r="H78" s="258">
        <v>140088000</v>
      </c>
      <c r="I78" s="258">
        <v>140088000</v>
      </c>
      <c r="J78" s="258">
        <v>156203000</v>
      </c>
      <c r="K78" s="548">
        <v>156203000</v>
      </c>
      <c r="L78" s="548">
        <v>30874000</v>
      </c>
      <c r="M78" s="561">
        <v>27826000</v>
      </c>
    </row>
    <row r="79" spans="1:13" hidden="1" x14ac:dyDescent="0.2">
      <c r="A79" s="545" t="s">
        <v>596</v>
      </c>
      <c r="B79" s="546" t="s">
        <v>597</v>
      </c>
      <c r="C79" s="547" t="s">
        <v>598</v>
      </c>
      <c r="D79" s="543">
        <f t="shared" si="13"/>
        <v>0</v>
      </c>
      <c r="E79" s="543">
        <f t="shared" si="13"/>
        <v>0</v>
      </c>
      <c r="F79" s="258"/>
      <c r="G79" s="258"/>
      <c r="H79" s="258"/>
      <c r="I79" s="258"/>
      <c r="J79" s="258"/>
      <c r="K79" s="548"/>
      <c r="L79" s="548"/>
      <c r="M79" s="549"/>
    </row>
    <row r="80" spans="1:13" ht="25.5" x14ac:dyDescent="0.2">
      <c r="A80" s="558" t="s">
        <v>599</v>
      </c>
      <c r="B80" s="559"/>
      <c r="C80" s="550" t="s">
        <v>600</v>
      </c>
      <c r="D80" s="543">
        <f t="shared" si="13"/>
        <v>0</v>
      </c>
      <c r="E80" s="543">
        <f t="shared" si="13"/>
        <v>0</v>
      </c>
      <c r="F80" s="259">
        <f t="shared" ref="F80:M80" si="16">SUM(F81:F84)</f>
        <v>0</v>
      </c>
      <c r="G80" s="259">
        <f t="shared" si="16"/>
        <v>0</v>
      </c>
      <c r="H80" s="259">
        <f t="shared" si="16"/>
        <v>0</v>
      </c>
      <c r="I80" s="259">
        <f t="shared" si="16"/>
        <v>0</v>
      </c>
      <c r="J80" s="259">
        <f t="shared" si="16"/>
        <v>0</v>
      </c>
      <c r="K80" s="259">
        <f t="shared" si="16"/>
        <v>0</v>
      </c>
      <c r="L80" s="259">
        <f t="shared" si="16"/>
        <v>0</v>
      </c>
      <c r="M80" s="265">
        <f t="shared" si="16"/>
        <v>0</v>
      </c>
    </row>
    <row r="81" spans="1:13" ht="25.5" hidden="1" x14ac:dyDescent="0.2">
      <c r="A81" s="562" t="s">
        <v>601</v>
      </c>
      <c r="B81" s="563" t="s">
        <v>602</v>
      </c>
      <c r="C81" s="547" t="s">
        <v>603</v>
      </c>
      <c r="D81" s="543">
        <f t="shared" si="13"/>
        <v>0</v>
      </c>
      <c r="E81" s="543">
        <f t="shared" si="13"/>
        <v>0</v>
      </c>
      <c r="F81" s="258"/>
      <c r="G81" s="258"/>
      <c r="H81" s="258"/>
      <c r="I81" s="258"/>
      <c r="J81" s="258"/>
      <c r="K81" s="548"/>
      <c r="L81" s="548"/>
      <c r="M81" s="549"/>
    </row>
    <row r="82" spans="1:13" ht="25.5" hidden="1" x14ac:dyDescent="0.2">
      <c r="A82" s="562" t="s">
        <v>604</v>
      </c>
      <c r="B82" s="563" t="s">
        <v>605</v>
      </c>
      <c r="C82" s="547" t="s">
        <v>606</v>
      </c>
      <c r="D82" s="543">
        <f t="shared" si="13"/>
        <v>0</v>
      </c>
      <c r="E82" s="543">
        <f t="shared" si="13"/>
        <v>0</v>
      </c>
      <c r="F82" s="258"/>
      <c r="G82" s="258"/>
      <c r="H82" s="258"/>
      <c r="I82" s="258"/>
      <c r="J82" s="258"/>
      <c r="K82" s="548"/>
      <c r="L82" s="548"/>
      <c r="M82" s="549"/>
    </row>
    <row r="83" spans="1:13" ht="25.5" hidden="1" x14ac:dyDescent="0.2">
      <c r="A83" s="562" t="s">
        <v>607</v>
      </c>
      <c r="B83" s="563" t="s">
        <v>608</v>
      </c>
      <c r="C83" s="547" t="s">
        <v>609</v>
      </c>
      <c r="D83" s="543">
        <f t="shared" si="13"/>
        <v>0</v>
      </c>
      <c r="E83" s="543">
        <f t="shared" si="13"/>
        <v>0</v>
      </c>
      <c r="F83" s="258"/>
      <c r="G83" s="258"/>
      <c r="H83" s="258"/>
      <c r="I83" s="258"/>
      <c r="J83" s="258"/>
      <c r="K83" s="548"/>
      <c r="L83" s="548"/>
      <c r="M83" s="549"/>
    </row>
    <row r="84" spans="1:13" ht="25.5" hidden="1" x14ac:dyDescent="0.2">
      <c r="A84" s="562" t="s">
        <v>610</v>
      </c>
      <c r="B84" s="563" t="s">
        <v>611</v>
      </c>
      <c r="C84" s="547" t="s">
        <v>612</v>
      </c>
      <c r="D84" s="543">
        <f t="shared" si="13"/>
        <v>0</v>
      </c>
      <c r="E84" s="543">
        <f t="shared" si="13"/>
        <v>0</v>
      </c>
      <c r="F84" s="258"/>
      <c r="G84" s="258"/>
      <c r="H84" s="258"/>
      <c r="I84" s="258"/>
      <c r="J84" s="258"/>
      <c r="K84" s="548"/>
      <c r="L84" s="548"/>
      <c r="M84" s="549"/>
    </row>
    <row r="85" spans="1:13" ht="25.5" x14ac:dyDescent="0.2">
      <c r="A85" s="558" t="s">
        <v>613</v>
      </c>
      <c r="B85" s="559" t="s">
        <v>614</v>
      </c>
      <c r="C85" s="550" t="s">
        <v>615</v>
      </c>
      <c r="D85" s="543">
        <f t="shared" si="13"/>
        <v>0</v>
      </c>
      <c r="E85" s="543">
        <f t="shared" si="13"/>
        <v>0</v>
      </c>
      <c r="F85" s="259">
        <v>0</v>
      </c>
      <c r="G85" s="259">
        <v>0</v>
      </c>
      <c r="H85" s="259">
        <v>0</v>
      </c>
      <c r="I85" s="259">
        <v>0</v>
      </c>
      <c r="J85" s="259">
        <v>0</v>
      </c>
      <c r="K85" s="259">
        <v>0</v>
      </c>
      <c r="L85" s="259">
        <v>0</v>
      </c>
      <c r="M85" s="265">
        <v>0</v>
      </c>
    </row>
    <row r="86" spans="1:13" ht="25.5" x14ac:dyDescent="0.2">
      <c r="A86" s="558" t="s">
        <v>616</v>
      </c>
      <c r="B86" s="559" t="s">
        <v>617</v>
      </c>
      <c r="C86" s="550" t="s">
        <v>618</v>
      </c>
      <c r="D86" s="543">
        <f t="shared" si="13"/>
        <v>0</v>
      </c>
      <c r="E86" s="543">
        <f t="shared" si="13"/>
        <v>0</v>
      </c>
      <c r="F86" s="543">
        <f>SUM(H86:Q86)</f>
        <v>0</v>
      </c>
      <c r="G86" s="543">
        <f t="shared" ref="G86:M86" si="17">SUM(I86:R86)</f>
        <v>0</v>
      </c>
      <c r="H86" s="543">
        <f t="shared" si="17"/>
        <v>0</v>
      </c>
      <c r="I86" s="543">
        <f t="shared" si="17"/>
        <v>0</v>
      </c>
      <c r="J86" s="543">
        <f t="shared" si="17"/>
        <v>0</v>
      </c>
      <c r="K86" s="543">
        <f t="shared" si="17"/>
        <v>0</v>
      </c>
      <c r="L86" s="543">
        <f t="shared" si="17"/>
        <v>0</v>
      </c>
      <c r="M86" s="544">
        <f t="shared" si="17"/>
        <v>0</v>
      </c>
    </row>
    <row r="87" spans="1:13" ht="26.25" thickBot="1" x14ac:dyDescent="0.25">
      <c r="A87" s="564" t="s">
        <v>619</v>
      </c>
      <c r="B87" s="565"/>
      <c r="C87" s="566" t="s">
        <v>620</v>
      </c>
      <c r="D87" s="566">
        <f t="shared" si="13"/>
        <v>568365000</v>
      </c>
      <c r="E87" s="566">
        <f t="shared" si="13"/>
        <v>1405779340</v>
      </c>
      <c r="F87" s="567">
        <f t="shared" ref="F87:M87" si="18">F63+F67+F72+F75+F80+F85+F86</f>
        <v>228000000</v>
      </c>
      <c r="G87" s="567">
        <f t="shared" si="18"/>
        <v>1067836047</v>
      </c>
      <c r="H87" s="567">
        <f t="shared" si="18"/>
        <v>152088000</v>
      </c>
      <c r="I87" s="567">
        <f t="shared" si="18"/>
        <v>152511528</v>
      </c>
      <c r="J87" s="567">
        <f t="shared" si="18"/>
        <v>156203000</v>
      </c>
      <c r="K87" s="567">
        <f t="shared" si="18"/>
        <v>156305615</v>
      </c>
      <c r="L87" s="567">
        <f t="shared" si="18"/>
        <v>32074000</v>
      </c>
      <c r="M87" s="568">
        <f t="shared" si="18"/>
        <v>29126150</v>
      </c>
    </row>
    <row r="88" spans="1:13" ht="17.25" customHeight="1" thickBot="1" x14ac:dyDescent="0.25">
      <c r="A88" s="569" t="s">
        <v>621</v>
      </c>
      <c r="B88" s="570"/>
      <c r="C88" s="571" t="s">
        <v>622</v>
      </c>
      <c r="D88" s="571">
        <f t="shared" si="13"/>
        <v>1249798000</v>
      </c>
      <c r="E88" s="571">
        <f t="shared" si="13"/>
        <v>2544235878</v>
      </c>
      <c r="F88" s="572">
        <f t="shared" ref="F88:M88" si="19">F62+F87</f>
        <v>899241000</v>
      </c>
      <c r="G88" s="572">
        <f t="shared" si="19"/>
        <v>2194355585</v>
      </c>
      <c r="H88" s="572">
        <f t="shared" si="19"/>
        <v>158688000</v>
      </c>
      <c r="I88" s="572">
        <f t="shared" si="19"/>
        <v>159111528</v>
      </c>
      <c r="J88" s="572">
        <f t="shared" si="19"/>
        <v>159395000</v>
      </c>
      <c r="K88" s="572">
        <f t="shared" si="19"/>
        <v>161042615</v>
      </c>
      <c r="L88" s="572">
        <f t="shared" si="19"/>
        <v>32474000</v>
      </c>
      <c r="M88" s="573">
        <f t="shared" si="19"/>
        <v>29726150</v>
      </c>
    </row>
    <row r="89" spans="1:13" ht="13.5" thickBot="1" x14ac:dyDescent="0.25">
      <c r="A89" s="574"/>
      <c r="B89" s="574"/>
      <c r="C89" s="575"/>
      <c r="D89" s="576"/>
      <c r="E89" s="576"/>
      <c r="F89" s="261"/>
      <c r="G89" s="261"/>
      <c r="H89" s="261"/>
      <c r="I89" s="261"/>
      <c r="J89" s="261"/>
      <c r="K89" s="261"/>
      <c r="L89" s="261"/>
    </row>
    <row r="90" spans="1:13" ht="15.75" customHeight="1" thickBot="1" x14ac:dyDescent="0.25">
      <c r="A90" s="577" t="s">
        <v>623</v>
      </c>
      <c r="B90" s="578"/>
      <c r="C90" s="578"/>
      <c r="D90" s="578"/>
      <c r="E90" s="578"/>
      <c r="F90" s="578"/>
      <c r="G90" s="578"/>
      <c r="H90" s="578"/>
      <c r="I90" s="578"/>
      <c r="J90" s="578"/>
      <c r="K90" s="578"/>
      <c r="L90" s="578"/>
      <c r="M90" s="579"/>
    </row>
    <row r="91" spans="1:13" ht="25.5" x14ac:dyDescent="0.2">
      <c r="A91" s="580" t="s">
        <v>88</v>
      </c>
      <c r="B91" s="581"/>
      <c r="C91" s="582" t="s">
        <v>902</v>
      </c>
      <c r="D91" s="583">
        <f>F91+H91+J91+L91</f>
        <v>823934000</v>
      </c>
      <c r="E91" s="583">
        <f>G91+I91+K91+M91</f>
        <v>1258713457</v>
      </c>
      <c r="F91" s="583">
        <f t="shared" ref="F91:M91" si="20">F92+F109+F116+F136+F140</f>
        <v>488189000</v>
      </c>
      <c r="G91" s="583">
        <f t="shared" si="20"/>
        <v>924068692</v>
      </c>
      <c r="H91" s="583">
        <f t="shared" si="20"/>
        <v>157926000</v>
      </c>
      <c r="I91" s="583">
        <f t="shared" si="20"/>
        <v>157926000</v>
      </c>
      <c r="J91" s="583">
        <f t="shared" si="20"/>
        <v>156595000</v>
      </c>
      <c r="K91" s="583">
        <f t="shared" si="20"/>
        <v>158242615</v>
      </c>
      <c r="L91" s="583">
        <f t="shared" si="20"/>
        <v>21224000</v>
      </c>
      <c r="M91" s="584">
        <f t="shared" si="20"/>
        <v>18476150</v>
      </c>
    </row>
    <row r="92" spans="1:13" x14ac:dyDescent="0.2">
      <c r="A92" s="545" t="s">
        <v>408</v>
      </c>
      <c r="B92" s="585"/>
      <c r="C92" s="586" t="s">
        <v>13</v>
      </c>
      <c r="D92" s="587">
        <f>F92+H92+J92+L92</f>
        <v>280284000</v>
      </c>
      <c r="E92" s="587">
        <f>G92+I92+K92+M92</f>
        <v>280284000</v>
      </c>
      <c r="F92" s="587">
        <f t="shared" ref="F92:M92" si="21">SUM(F93:F108)</f>
        <v>49411000</v>
      </c>
      <c r="G92" s="587">
        <f t="shared" si="21"/>
        <v>49411000</v>
      </c>
      <c r="H92" s="587">
        <f t="shared" si="21"/>
        <v>117926000</v>
      </c>
      <c r="I92" s="587">
        <f t="shared" si="21"/>
        <v>117926000</v>
      </c>
      <c r="J92" s="587">
        <f t="shared" si="21"/>
        <v>101308000</v>
      </c>
      <c r="K92" s="587">
        <f t="shared" si="21"/>
        <v>101308000</v>
      </c>
      <c r="L92" s="587">
        <f t="shared" si="21"/>
        <v>11639000</v>
      </c>
      <c r="M92" s="588">
        <f t="shared" si="21"/>
        <v>11639000</v>
      </c>
    </row>
    <row r="93" spans="1:13" x14ac:dyDescent="0.2">
      <c r="A93" s="545" t="s">
        <v>624</v>
      </c>
      <c r="B93" s="546" t="s">
        <v>625</v>
      </c>
      <c r="C93" s="586" t="s">
        <v>626</v>
      </c>
      <c r="D93" s="587">
        <f t="shared" ref="D93:E156" si="22">F93+H93+J93+L93</f>
        <v>225962000</v>
      </c>
      <c r="E93" s="587">
        <f t="shared" si="22"/>
        <v>224709000</v>
      </c>
      <c r="F93" s="258">
        <v>31070000</v>
      </c>
      <c r="G93" s="258">
        <v>29817000</v>
      </c>
      <c r="H93" s="258">
        <v>91512000</v>
      </c>
      <c r="I93" s="258">
        <v>91512000</v>
      </c>
      <c r="J93" s="258">
        <v>94368000</v>
      </c>
      <c r="K93" s="548">
        <v>94368000</v>
      </c>
      <c r="L93" s="548">
        <v>9012000</v>
      </c>
      <c r="M93" s="561">
        <v>9012000</v>
      </c>
    </row>
    <row r="94" spans="1:13" x14ac:dyDescent="0.2">
      <c r="A94" s="545" t="s">
        <v>627</v>
      </c>
      <c r="B94" s="546" t="s">
        <v>628</v>
      </c>
      <c r="C94" s="586" t="s">
        <v>629</v>
      </c>
      <c r="D94" s="587">
        <f t="shared" si="22"/>
        <v>15840000</v>
      </c>
      <c r="E94" s="587">
        <f t="shared" si="22"/>
        <v>15840000</v>
      </c>
      <c r="F94" s="258">
        <v>1340000</v>
      </c>
      <c r="G94" s="258">
        <v>1340000</v>
      </c>
      <c r="H94" s="258">
        <v>10156000</v>
      </c>
      <c r="I94" s="258">
        <v>10156000</v>
      </c>
      <c r="J94" s="258">
        <v>3860000</v>
      </c>
      <c r="K94" s="548">
        <v>3860000</v>
      </c>
      <c r="L94" s="548">
        <v>484000</v>
      </c>
      <c r="M94" s="561">
        <v>484000</v>
      </c>
    </row>
    <row r="95" spans="1:13" hidden="1" x14ac:dyDescent="0.2">
      <c r="A95" s="545" t="s">
        <v>630</v>
      </c>
      <c r="B95" s="546" t="s">
        <v>631</v>
      </c>
      <c r="C95" s="586" t="s">
        <v>632</v>
      </c>
      <c r="D95" s="587">
        <f t="shared" si="22"/>
        <v>0</v>
      </c>
      <c r="E95" s="587">
        <f t="shared" si="22"/>
        <v>0</v>
      </c>
      <c r="F95" s="258"/>
      <c r="G95" s="258"/>
      <c r="H95" s="258"/>
      <c r="I95" s="258"/>
      <c r="J95" s="258"/>
      <c r="K95" s="548"/>
      <c r="L95" s="548"/>
      <c r="M95" s="561"/>
    </row>
    <row r="96" spans="1:13" ht="25.5" x14ac:dyDescent="0.2">
      <c r="A96" s="545" t="s">
        <v>633</v>
      </c>
      <c r="B96" s="546" t="s">
        <v>634</v>
      </c>
      <c r="C96" s="586" t="s">
        <v>635</v>
      </c>
      <c r="D96" s="587">
        <f t="shared" si="22"/>
        <v>470000</v>
      </c>
      <c r="E96" s="587">
        <f t="shared" si="22"/>
        <v>470000</v>
      </c>
      <c r="F96" s="258"/>
      <c r="G96" s="258"/>
      <c r="H96" s="258">
        <v>200000</v>
      </c>
      <c r="I96" s="258">
        <v>200000</v>
      </c>
      <c r="J96" s="258">
        <v>270000</v>
      </c>
      <c r="K96" s="548">
        <v>270000</v>
      </c>
      <c r="L96" s="548"/>
      <c r="M96" s="561"/>
    </row>
    <row r="97" spans="1:13" hidden="1" x14ac:dyDescent="0.2">
      <c r="A97" s="545" t="s">
        <v>636</v>
      </c>
      <c r="B97" s="546" t="s">
        <v>637</v>
      </c>
      <c r="C97" s="586" t="s">
        <v>638</v>
      </c>
      <c r="D97" s="587">
        <f t="shared" si="22"/>
        <v>0</v>
      </c>
      <c r="E97" s="587">
        <f t="shared" si="22"/>
        <v>0</v>
      </c>
      <c r="F97" s="258"/>
      <c r="G97" s="258"/>
      <c r="H97" s="258"/>
      <c r="I97" s="258"/>
      <c r="J97" s="258"/>
      <c r="K97" s="548"/>
      <c r="L97" s="548"/>
      <c r="M97" s="561"/>
    </row>
    <row r="98" spans="1:13" x14ac:dyDescent="0.2">
      <c r="A98" s="545" t="s">
        <v>639</v>
      </c>
      <c r="B98" s="546" t="s">
        <v>640</v>
      </c>
      <c r="C98" s="586" t="s">
        <v>641</v>
      </c>
      <c r="D98" s="587">
        <f t="shared" si="22"/>
        <v>6570000</v>
      </c>
      <c r="E98" s="587">
        <f t="shared" si="22"/>
        <v>6570000</v>
      </c>
      <c r="F98" s="258"/>
      <c r="G98" s="258"/>
      <c r="H98" s="258">
        <v>5610000</v>
      </c>
      <c r="I98" s="258">
        <v>5610000</v>
      </c>
      <c r="J98" s="258">
        <v>960000</v>
      </c>
      <c r="K98" s="548">
        <v>960000</v>
      </c>
      <c r="L98" s="548"/>
      <c r="M98" s="561"/>
    </row>
    <row r="99" spans="1:13" x14ac:dyDescent="0.2">
      <c r="A99" s="545" t="s">
        <v>642</v>
      </c>
      <c r="B99" s="546" t="s">
        <v>643</v>
      </c>
      <c r="C99" s="586" t="s">
        <v>644</v>
      </c>
      <c r="D99" s="587">
        <f t="shared" si="22"/>
        <v>4178000</v>
      </c>
      <c r="E99" s="587">
        <f t="shared" si="22"/>
        <v>4178000</v>
      </c>
      <c r="F99" s="258"/>
      <c r="G99" s="258"/>
      <c r="H99" s="258">
        <v>4178000</v>
      </c>
      <c r="I99" s="258">
        <v>4178000</v>
      </c>
      <c r="J99" s="258"/>
      <c r="K99" s="548"/>
      <c r="L99" s="548"/>
      <c r="M99" s="561"/>
    </row>
    <row r="100" spans="1:13" hidden="1" x14ac:dyDescent="0.2">
      <c r="A100" s="545" t="s">
        <v>645</v>
      </c>
      <c r="B100" s="546" t="s">
        <v>646</v>
      </c>
      <c r="C100" s="586" t="s">
        <v>647</v>
      </c>
      <c r="D100" s="587">
        <f t="shared" si="22"/>
        <v>0</v>
      </c>
      <c r="E100" s="587">
        <f t="shared" si="22"/>
        <v>0</v>
      </c>
      <c r="F100" s="258"/>
      <c r="G100" s="258"/>
      <c r="H100" s="258"/>
      <c r="I100" s="258"/>
      <c r="J100" s="258"/>
      <c r="K100" s="548"/>
      <c r="L100" s="548"/>
      <c r="M100" s="561"/>
    </row>
    <row r="101" spans="1:13" x14ac:dyDescent="0.2">
      <c r="A101" s="545" t="s">
        <v>648</v>
      </c>
      <c r="B101" s="546" t="s">
        <v>649</v>
      </c>
      <c r="C101" s="586" t="s">
        <v>650</v>
      </c>
      <c r="D101" s="587">
        <f t="shared" si="22"/>
        <v>2910000</v>
      </c>
      <c r="E101" s="587">
        <f t="shared" si="22"/>
        <v>2910000</v>
      </c>
      <c r="F101" s="258">
        <v>80000</v>
      </c>
      <c r="G101" s="258">
        <v>80000</v>
      </c>
      <c r="H101" s="258">
        <v>2000000</v>
      </c>
      <c r="I101" s="258">
        <v>2000000</v>
      </c>
      <c r="J101" s="258">
        <v>830000</v>
      </c>
      <c r="K101" s="548">
        <v>830000</v>
      </c>
      <c r="L101" s="548"/>
      <c r="M101" s="561"/>
    </row>
    <row r="102" spans="1:13" ht="25.5" x14ac:dyDescent="0.2">
      <c r="A102" s="545" t="s">
        <v>651</v>
      </c>
      <c r="B102" s="546" t="s">
        <v>652</v>
      </c>
      <c r="C102" s="586" t="s">
        <v>653</v>
      </c>
      <c r="D102" s="587">
        <f t="shared" si="22"/>
        <v>270000</v>
      </c>
      <c r="E102" s="587">
        <f t="shared" si="22"/>
        <v>270000</v>
      </c>
      <c r="F102" s="258"/>
      <c r="G102" s="258"/>
      <c r="H102" s="258">
        <v>270000</v>
      </c>
      <c r="I102" s="258">
        <v>270000</v>
      </c>
      <c r="J102" s="258"/>
      <c r="K102" s="548"/>
      <c r="L102" s="548"/>
      <c r="M102" s="561"/>
    </row>
    <row r="103" spans="1:13" ht="25.5" hidden="1" x14ac:dyDescent="0.2">
      <c r="A103" s="545" t="s">
        <v>654</v>
      </c>
      <c r="B103" s="546" t="s">
        <v>655</v>
      </c>
      <c r="C103" s="586" t="s">
        <v>656</v>
      </c>
      <c r="D103" s="587">
        <f t="shared" si="22"/>
        <v>0</v>
      </c>
      <c r="E103" s="587">
        <f t="shared" si="22"/>
        <v>0</v>
      </c>
      <c r="F103" s="258"/>
      <c r="G103" s="258"/>
      <c r="H103" s="258"/>
      <c r="I103" s="258"/>
      <c r="J103" s="258"/>
      <c r="K103" s="548"/>
      <c r="L103" s="548"/>
      <c r="M103" s="561"/>
    </row>
    <row r="104" spans="1:13" ht="25.5" hidden="1" x14ac:dyDescent="0.2">
      <c r="A104" s="545" t="s">
        <v>657</v>
      </c>
      <c r="B104" s="546" t="s">
        <v>658</v>
      </c>
      <c r="C104" s="586" t="s">
        <v>659</v>
      </c>
      <c r="D104" s="587">
        <f t="shared" si="22"/>
        <v>0</v>
      </c>
      <c r="E104" s="587">
        <f t="shared" si="22"/>
        <v>0</v>
      </c>
      <c r="F104" s="258"/>
      <c r="G104" s="258"/>
      <c r="H104" s="258"/>
      <c r="I104" s="258"/>
      <c r="J104" s="258"/>
      <c r="K104" s="548"/>
      <c r="L104" s="548"/>
      <c r="M104" s="561"/>
    </row>
    <row r="105" spans="1:13" ht="25.5" x14ac:dyDescent="0.2">
      <c r="A105" s="545" t="s">
        <v>660</v>
      </c>
      <c r="B105" s="546" t="s">
        <v>661</v>
      </c>
      <c r="C105" s="586" t="s">
        <v>662</v>
      </c>
      <c r="D105" s="587">
        <f t="shared" si="22"/>
        <v>4230000</v>
      </c>
      <c r="E105" s="587">
        <f t="shared" si="22"/>
        <v>5483000</v>
      </c>
      <c r="F105" s="258"/>
      <c r="G105" s="258">
        <v>1253000</v>
      </c>
      <c r="H105" s="258">
        <v>3500000</v>
      </c>
      <c r="I105" s="258">
        <v>3500000</v>
      </c>
      <c r="J105" s="258">
        <v>730000</v>
      </c>
      <c r="K105" s="548">
        <v>730000</v>
      </c>
      <c r="L105" s="548"/>
      <c r="M105" s="561"/>
    </row>
    <row r="106" spans="1:13" ht="25.5" x14ac:dyDescent="0.2">
      <c r="A106" s="545" t="s">
        <v>663</v>
      </c>
      <c r="B106" s="546" t="s">
        <v>664</v>
      </c>
      <c r="C106" s="586" t="s">
        <v>665</v>
      </c>
      <c r="D106" s="587">
        <f t="shared" si="22"/>
        <v>13541000</v>
      </c>
      <c r="E106" s="587">
        <f t="shared" si="22"/>
        <v>13541000</v>
      </c>
      <c r="F106" s="258">
        <v>13541000</v>
      </c>
      <c r="G106" s="258">
        <v>13541000</v>
      </c>
      <c r="H106" s="258"/>
      <c r="I106" s="258"/>
      <c r="J106" s="258"/>
      <c r="K106" s="548"/>
      <c r="L106" s="548"/>
      <c r="M106" s="561"/>
    </row>
    <row r="107" spans="1:13" ht="25.5" x14ac:dyDescent="0.2">
      <c r="A107" s="545" t="s">
        <v>666</v>
      </c>
      <c r="B107" s="546" t="s">
        <v>667</v>
      </c>
      <c r="C107" s="586" t="s">
        <v>668</v>
      </c>
      <c r="D107" s="587">
        <f t="shared" si="22"/>
        <v>3163000</v>
      </c>
      <c r="E107" s="587">
        <f t="shared" si="22"/>
        <v>3163000</v>
      </c>
      <c r="F107" s="258">
        <v>1080000</v>
      </c>
      <c r="G107" s="258">
        <v>1080000</v>
      </c>
      <c r="H107" s="258"/>
      <c r="I107" s="258"/>
      <c r="J107" s="258">
        <v>290000</v>
      </c>
      <c r="K107" s="548">
        <v>290000</v>
      </c>
      <c r="L107" s="548">
        <v>1793000</v>
      </c>
      <c r="M107" s="561">
        <v>1793000</v>
      </c>
    </row>
    <row r="108" spans="1:13" ht="25.5" x14ac:dyDescent="0.2">
      <c r="A108" s="545" t="s">
        <v>669</v>
      </c>
      <c r="B108" s="546" t="s">
        <v>670</v>
      </c>
      <c r="C108" s="586" t="s">
        <v>671</v>
      </c>
      <c r="D108" s="587">
        <f t="shared" si="22"/>
        <v>3150000</v>
      </c>
      <c r="E108" s="587">
        <f t="shared" si="22"/>
        <v>3150000</v>
      </c>
      <c r="F108" s="258">
        <v>2300000</v>
      </c>
      <c r="G108" s="258">
        <v>2300000</v>
      </c>
      <c r="H108" s="258">
        <v>500000</v>
      </c>
      <c r="I108" s="258">
        <v>500000</v>
      </c>
      <c r="J108" s="258"/>
      <c r="K108" s="548"/>
      <c r="L108" s="548">
        <v>350000</v>
      </c>
      <c r="M108" s="561">
        <v>350000</v>
      </c>
    </row>
    <row r="109" spans="1:13" ht="25.5" x14ac:dyDescent="0.2">
      <c r="A109" s="545" t="s">
        <v>411</v>
      </c>
      <c r="B109" s="585" t="s">
        <v>18</v>
      </c>
      <c r="C109" s="586" t="s">
        <v>672</v>
      </c>
      <c r="D109" s="587">
        <f t="shared" si="22"/>
        <v>53209000</v>
      </c>
      <c r="E109" s="587">
        <f t="shared" si="22"/>
        <v>53209000</v>
      </c>
      <c r="F109" s="587">
        <f t="shared" ref="F109:M109" si="23">SUM(F110:F115)</f>
        <v>9126000</v>
      </c>
      <c r="G109" s="587">
        <f t="shared" si="23"/>
        <v>9126000</v>
      </c>
      <c r="H109" s="587">
        <f t="shared" si="23"/>
        <v>22355000</v>
      </c>
      <c r="I109" s="587">
        <f t="shared" si="23"/>
        <v>22355000</v>
      </c>
      <c r="J109" s="587">
        <f t="shared" si="23"/>
        <v>19616000</v>
      </c>
      <c r="K109" s="587">
        <f t="shared" si="23"/>
        <v>19616000</v>
      </c>
      <c r="L109" s="587">
        <f t="shared" si="23"/>
        <v>2112000</v>
      </c>
      <c r="M109" s="588">
        <f t="shared" si="23"/>
        <v>2112000</v>
      </c>
    </row>
    <row r="110" spans="1:13" x14ac:dyDescent="0.2">
      <c r="A110" s="545" t="s">
        <v>673</v>
      </c>
      <c r="B110" s="546" t="s">
        <v>18</v>
      </c>
      <c r="C110" s="586" t="s">
        <v>674</v>
      </c>
      <c r="D110" s="587">
        <f t="shared" si="22"/>
        <v>48714000</v>
      </c>
      <c r="E110" s="587">
        <f t="shared" si="22"/>
        <v>48714000</v>
      </c>
      <c r="F110" s="258">
        <v>8718000</v>
      </c>
      <c r="G110" s="258">
        <v>8718000</v>
      </c>
      <c r="H110" s="258">
        <v>20215000</v>
      </c>
      <c r="I110" s="258">
        <v>20215000</v>
      </c>
      <c r="J110" s="258">
        <v>17731000</v>
      </c>
      <c r="K110" s="548">
        <v>17731000</v>
      </c>
      <c r="L110" s="548">
        <v>2050000</v>
      </c>
      <c r="M110" s="561">
        <v>2050000</v>
      </c>
    </row>
    <row r="111" spans="1:13" x14ac:dyDescent="0.2">
      <c r="A111" s="545" t="s">
        <v>675</v>
      </c>
      <c r="B111" s="546" t="s">
        <v>18</v>
      </c>
      <c r="C111" s="586" t="s">
        <v>676</v>
      </c>
      <c r="D111" s="587">
        <f t="shared" si="22"/>
        <v>3385000</v>
      </c>
      <c r="E111" s="587">
        <f t="shared" si="22"/>
        <v>3385000</v>
      </c>
      <c r="F111" s="258"/>
      <c r="G111" s="258"/>
      <c r="H111" s="258">
        <v>1500000</v>
      </c>
      <c r="I111" s="258">
        <v>1500000</v>
      </c>
      <c r="J111" s="258">
        <v>1885000</v>
      </c>
      <c r="K111" s="548">
        <v>1885000</v>
      </c>
      <c r="L111" s="548"/>
      <c r="M111" s="561"/>
    </row>
    <row r="112" spans="1:13" hidden="1" x14ac:dyDescent="0.2">
      <c r="A112" s="545" t="s">
        <v>677</v>
      </c>
      <c r="B112" s="546" t="s">
        <v>18</v>
      </c>
      <c r="C112" s="586" t="s">
        <v>678</v>
      </c>
      <c r="D112" s="587">
        <f t="shared" si="22"/>
        <v>0</v>
      </c>
      <c r="E112" s="587">
        <f t="shared" si="22"/>
        <v>0</v>
      </c>
      <c r="F112" s="258"/>
      <c r="G112" s="258"/>
      <c r="H112" s="258"/>
      <c r="I112" s="258"/>
      <c r="J112" s="258"/>
      <c r="K112" s="548"/>
      <c r="L112" s="548"/>
      <c r="M112" s="561"/>
    </row>
    <row r="113" spans="1:13" hidden="1" x14ac:dyDescent="0.2">
      <c r="A113" s="545" t="s">
        <v>679</v>
      </c>
      <c r="B113" s="546" t="s">
        <v>18</v>
      </c>
      <c r="C113" s="586" t="s">
        <v>680</v>
      </c>
      <c r="D113" s="587">
        <f t="shared" si="22"/>
        <v>0</v>
      </c>
      <c r="E113" s="587">
        <f t="shared" si="22"/>
        <v>0</v>
      </c>
      <c r="F113" s="258"/>
      <c r="G113" s="258"/>
      <c r="H113" s="258"/>
      <c r="I113" s="258"/>
      <c r="J113" s="258"/>
      <c r="K113" s="548"/>
      <c r="L113" s="548"/>
      <c r="M113" s="561"/>
    </row>
    <row r="114" spans="1:13" ht="38.25" hidden="1" x14ac:dyDescent="0.2">
      <c r="A114" s="545" t="s">
        <v>681</v>
      </c>
      <c r="B114" s="546" t="s">
        <v>18</v>
      </c>
      <c r="C114" s="260" t="s">
        <v>682</v>
      </c>
      <c r="D114" s="587">
        <f t="shared" si="22"/>
        <v>0</v>
      </c>
      <c r="E114" s="587">
        <f t="shared" si="22"/>
        <v>0</v>
      </c>
      <c r="F114" s="258"/>
      <c r="G114" s="258"/>
      <c r="H114" s="258"/>
      <c r="I114" s="258"/>
      <c r="J114" s="258"/>
      <c r="K114" s="548"/>
      <c r="L114" s="548"/>
      <c r="M114" s="561"/>
    </row>
    <row r="115" spans="1:13" x14ac:dyDescent="0.2">
      <c r="A115" s="545" t="s">
        <v>683</v>
      </c>
      <c r="B115" s="546" t="s">
        <v>18</v>
      </c>
      <c r="C115" s="586" t="s">
        <v>684</v>
      </c>
      <c r="D115" s="587">
        <f t="shared" si="22"/>
        <v>1110000</v>
      </c>
      <c r="E115" s="587">
        <f t="shared" si="22"/>
        <v>1110000</v>
      </c>
      <c r="F115" s="258">
        <v>408000</v>
      </c>
      <c r="G115" s="258">
        <v>408000</v>
      </c>
      <c r="H115" s="258">
        <v>640000</v>
      </c>
      <c r="I115" s="258">
        <v>640000</v>
      </c>
      <c r="J115" s="258"/>
      <c r="K115" s="548"/>
      <c r="L115" s="548">
        <v>62000</v>
      </c>
      <c r="M115" s="561">
        <v>62000</v>
      </c>
    </row>
    <row r="116" spans="1:13" x14ac:dyDescent="0.2">
      <c r="A116" s="545" t="s">
        <v>414</v>
      </c>
      <c r="B116" s="585"/>
      <c r="C116" s="586" t="s">
        <v>685</v>
      </c>
      <c r="D116" s="587">
        <f t="shared" si="22"/>
        <v>303950000</v>
      </c>
      <c r="E116" s="587">
        <f t="shared" si="22"/>
        <v>355753331</v>
      </c>
      <c r="F116" s="587">
        <f t="shared" ref="F116:M116" si="24">SUM(F117:F135)</f>
        <v>243161000</v>
      </c>
      <c r="G116" s="587">
        <f t="shared" si="24"/>
        <v>296064566</v>
      </c>
      <c r="H116" s="587">
        <f t="shared" si="24"/>
        <v>17645000</v>
      </c>
      <c r="I116" s="587">
        <f t="shared" si="24"/>
        <v>17645000</v>
      </c>
      <c r="J116" s="587">
        <f t="shared" si="24"/>
        <v>35671000</v>
      </c>
      <c r="K116" s="587">
        <f t="shared" si="24"/>
        <v>37318615</v>
      </c>
      <c r="L116" s="587">
        <f t="shared" si="24"/>
        <v>7473000</v>
      </c>
      <c r="M116" s="588">
        <f t="shared" si="24"/>
        <v>4725150</v>
      </c>
    </row>
    <row r="117" spans="1:13" x14ac:dyDescent="0.2">
      <c r="A117" s="545" t="s">
        <v>686</v>
      </c>
      <c r="B117" s="589" t="s">
        <v>687</v>
      </c>
      <c r="C117" s="586" t="s">
        <v>688</v>
      </c>
      <c r="D117" s="587">
        <f t="shared" si="22"/>
        <v>2395000</v>
      </c>
      <c r="E117" s="587">
        <f t="shared" si="22"/>
        <v>2395000</v>
      </c>
      <c r="F117" s="258">
        <v>30000</v>
      </c>
      <c r="G117" s="258">
        <v>30000</v>
      </c>
      <c r="H117" s="258">
        <v>130000</v>
      </c>
      <c r="I117" s="258">
        <v>130000</v>
      </c>
      <c r="J117" s="258">
        <v>1925000</v>
      </c>
      <c r="K117" s="548">
        <v>1925000</v>
      </c>
      <c r="L117" s="548">
        <v>310000</v>
      </c>
      <c r="M117" s="561">
        <v>310000</v>
      </c>
    </row>
    <row r="118" spans="1:13" x14ac:dyDescent="0.2">
      <c r="A118" s="545" t="s">
        <v>689</v>
      </c>
      <c r="B118" s="589" t="s">
        <v>690</v>
      </c>
      <c r="C118" s="586" t="s">
        <v>691</v>
      </c>
      <c r="D118" s="587">
        <f t="shared" si="22"/>
        <v>9388000</v>
      </c>
      <c r="E118" s="587">
        <f t="shared" si="22"/>
        <v>12628000</v>
      </c>
      <c r="F118" s="258">
        <v>3200000</v>
      </c>
      <c r="G118" s="258">
        <v>6440000</v>
      </c>
      <c r="H118" s="258">
        <v>2500000</v>
      </c>
      <c r="I118" s="258">
        <v>2500000</v>
      </c>
      <c r="J118" s="258">
        <v>2988000</v>
      </c>
      <c r="K118" s="548">
        <v>2988000</v>
      </c>
      <c r="L118" s="548">
        <v>700000</v>
      </c>
      <c r="M118" s="561">
        <v>700000</v>
      </c>
    </row>
    <row r="119" spans="1:13" x14ac:dyDescent="0.2">
      <c r="A119" s="545" t="s">
        <v>692</v>
      </c>
      <c r="B119" s="589" t="s">
        <v>693</v>
      </c>
      <c r="C119" s="586" t="s">
        <v>694</v>
      </c>
      <c r="D119" s="587">
        <f t="shared" si="22"/>
        <v>0</v>
      </c>
      <c r="E119" s="587">
        <f t="shared" si="22"/>
        <v>0</v>
      </c>
      <c r="F119" s="258"/>
      <c r="G119" s="258"/>
      <c r="H119" s="258"/>
      <c r="I119" s="258"/>
      <c r="J119" s="258"/>
      <c r="K119" s="548"/>
      <c r="L119" s="548"/>
      <c r="M119" s="561"/>
    </row>
    <row r="120" spans="1:13" x14ac:dyDescent="0.2">
      <c r="A120" s="545" t="s">
        <v>695</v>
      </c>
      <c r="B120" s="589" t="s">
        <v>696</v>
      </c>
      <c r="C120" s="586" t="s">
        <v>697</v>
      </c>
      <c r="D120" s="587">
        <f t="shared" si="22"/>
        <v>1900000</v>
      </c>
      <c r="E120" s="587">
        <f t="shared" si="22"/>
        <v>1900000</v>
      </c>
      <c r="F120" s="258">
        <v>300000</v>
      </c>
      <c r="G120" s="258">
        <v>300000</v>
      </c>
      <c r="H120" s="258">
        <v>900000</v>
      </c>
      <c r="I120" s="258">
        <v>900000</v>
      </c>
      <c r="J120" s="258">
        <v>230000</v>
      </c>
      <c r="K120" s="548">
        <v>230000</v>
      </c>
      <c r="L120" s="548">
        <v>470000</v>
      </c>
      <c r="M120" s="561">
        <v>470000</v>
      </c>
    </row>
    <row r="121" spans="1:13" x14ac:dyDescent="0.2">
      <c r="A121" s="545" t="s">
        <v>698</v>
      </c>
      <c r="B121" s="589" t="s">
        <v>699</v>
      </c>
      <c r="C121" s="586" t="s">
        <v>700</v>
      </c>
      <c r="D121" s="587">
        <f t="shared" si="22"/>
        <v>1160000</v>
      </c>
      <c r="E121" s="587">
        <f t="shared" si="22"/>
        <v>1160000</v>
      </c>
      <c r="F121" s="258">
        <v>400000</v>
      </c>
      <c r="G121" s="258">
        <v>400000</v>
      </c>
      <c r="H121" s="258">
        <v>500000</v>
      </c>
      <c r="I121" s="258">
        <v>500000</v>
      </c>
      <c r="J121" s="258">
        <v>150000</v>
      </c>
      <c r="K121" s="548">
        <v>150000</v>
      </c>
      <c r="L121" s="548">
        <v>110000</v>
      </c>
      <c r="M121" s="561">
        <v>110000</v>
      </c>
    </row>
    <row r="122" spans="1:13" x14ac:dyDescent="0.2">
      <c r="A122" s="545" t="s">
        <v>701</v>
      </c>
      <c r="B122" s="589" t="s">
        <v>702</v>
      </c>
      <c r="C122" s="586" t="s">
        <v>703</v>
      </c>
      <c r="D122" s="587">
        <f t="shared" si="22"/>
        <v>15680000</v>
      </c>
      <c r="E122" s="587">
        <f t="shared" si="22"/>
        <v>15680000</v>
      </c>
      <c r="F122" s="258">
        <v>6880000</v>
      </c>
      <c r="G122" s="258">
        <v>9280000</v>
      </c>
      <c r="H122" s="258">
        <v>1600000</v>
      </c>
      <c r="I122" s="258">
        <v>1600000</v>
      </c>
      <c r="J122" s="258">
        <v>4200000</v>
      </c>
      <c r="K122" s="548">
        <v>4200000</v>
      </c>
      <c r="L122" s="548">
        <v>3000000</v>
      </c>
      <c r="M122" s="561">
        <v>600000</v>
      </c>
    </row>
    <row r="123" spans="1:13" x14ac:dyDescent="0.2">
      <c r="A123" s="545" t="s">
        <v>704</v>
      </c>
      <c r="B123" s="589" t="s">
        <v>705</v>
      </c>
      <c r="C123" s="586" t="s">
        <v>706</v>
      </c>
      <c r="D123" s="587">
        <f t="shared" si="22"/>
        <v>47580000</v>
      </c>
      <c r="E123" s="587">
        <f t="shared" si="22"/>
        <v>47580000</v>
      </c>
      <c r="F123" s="258">
        <v>34728000</v>
      </c>
      <c r="G123" s="258">
        <v>34728000</v>
      </c>
      <c r="H123" s="258"/>
      <c r="I123" s="258"/>
      <c r="J123" s="258">
        <v>12852000</v>
      </c>
      <c r="K123" s="548">
        <v>12852000</v>
      </c>
      <c r="L123" s="548"/>
      <c r="M123" s="561"/>
    </row>
    <row r="124" spans="1:13" x14ac:dyDescent="0.2">
      <c r="A124" s="545" t="s">
        <v>707</v>
      </c>
      <c r="B124" s="589" t="s">
        <v>708</v>
      </c>
      <c r="C124" s="586" t="s">
        <v>709</v>
      </c>
      <c r="D124" s="587">
        <f t="shared" si="22"/>
        <v>602000</v>
      </c>
      <c r="E124" s="587">
        <f t="shared" si="22"/>
        <v>827000</v>
      </c>
      <c r="F124" s="258">
        <v>340000</v>
      </c>
      <c r="G124" s="258">
        <v>365000</v>
      </c>
      <c r="H124" s="258">
        <v>50000</v>
      </c>
      <c r="I124" s="258">
        <v>50000</v>
      </c>
      <c r="J124" s="258">
        <v>140000</v>
      </c>
      <c r="K124" s="548">
        <v>340000</v>
      </c>
      <c r="L124" s="548">
        <v>72000</v>
      </c>
      <c r="M124" s="561">
        <v>72000</v>
      </c>
    </row>
    <row r="125" spans="1:13" x14ac:dyDescent="0.2">
      <c r="A125" s="545" t="s">
        <v>710</v>
      </c>
      <c r="B125" s="589" t="s">
        <v>711</v>
      </c>
      <c r="C125" s="586" t="s">
        <v>712</v>
      </c>
      <c r="D125" s="587">
        <f t="shared" si="22"/>
        <v>6190000</v>
      </c>
      <c r="E125" s="587">
        <f t="shared" si="22"/>
        <v>6385000</v>
      </c>
      <c r="F125" s="258">
        <v>2940000</v>
      </c>
      <c r="G125" s="258">
        <v>3135000</v>
      </c>
      <c r="H125" s="258">
        <v>1200000</v>
      </c>
      <c r="I125" s="258">
        <v>1200000</v>
      </c>
      <c r="J125" s="258">
        <v>1930000</v>
      </c>
      <c r="K125" s="548">
        <v>1930000</v>
      </c>
      <c r="L125" s="548">
        <v>120000</v>
      </c>
      <c r="M125" s="561">
        <v>120000</v>
      </c>
    </row>
    <row r="126" spans="1:13" ht="25.5" x14ac:dyDescent="0.2">
      <c r="A126" s="545" t="s">
        <v>713</v>
      </c>
      <c r="B126" s="589" t="s">
        <v>714</v>
      </c>
      <c r="C126" s="586" t="s">
        <v>715</v>
      </c>
      <c r="D126" s="587">
        <f t="shared" si="22"/>
        <v>15510000</v>
      </c>
      <c r="E126" s="587">
        <f t="shared" si="22"/>
        <v>15710000</v>
      </c>
      <c r="F126" s="258">
        <v>14200000</v>
      </c>
      <c r="G126" s="258">
        <v>14200000</v>
      </c>
      <c r="H126" s="258">
        <v>924000</v>
      </c>
      <c r="I126" s="258">
        <v>924000</v>
      </c>
      <c r="J126" s="258">
        <v>386000</v>
      </c>
      <c r="K126" s="548">
        <v>386000</v>
      </c>
      <c r="L126" s="548"/>
      <c r="M126" s="561">
        <v>200000</v>
      </c>
    </row>
    <row r="127" spans="1:13" ht="25.5" x14ac:dyDescent="0.2">
      <c r="A127" s="545" t="s">
        <v>716</v>
      </c>
      <c r="B127" s="589" t="s">
        <v>717</v>
      </c>
      <c r="C127" s="586" t="s">
        <v>718</v>
      </c>
      <c r="D127" s="587">
        <f t="shared" si="22"/>
        <v>12863000</v>
      </c>
      <c r="E127" s="587">
        <f t="shared" si="22"/>
        <v>12863000</v>
      </c>
      <c r="F127" s="258">
        <v>8250000</v>
      </c>
      <c r="G127" s="258">
        <v>8250000</v>
      </c>
      <c r="H127" s="258">
        <v>2000000</v>
      </c>
      <c r="I127" s="258">
        <v>2000000</v>
      </c>
      <c r="J127" s="258">
        <v>1978000</v>
      </c>
      <c r="K127" s="548">
        <v>1978000</v>
      </c>
      <c r="L127" s="548">
        <v>635000</v>
      </c>
      <c r="M127" s="561">
        <v>635000</v>
      </c>
    </row>
    <row r="128" spans="1:13" ht="25.5" x14ac:dyDescent="0.2">
      <c r="A128" s="545" t="s">
        <v>719</v>
      </c>
      <c r="B128" s="589" t="s">
        <v>720</v>
      </c>
      <c r="C128" s="586" t="s">
        <v>721</v>
      </c>
      <c r="D128" s="587">
        <f t="shared" si="22"/>
        <v>153339000</v>
      </c>
      <c r="E128" s="587">
        <f t="shared" si="22"/>
        <v>146645853</v>
      </c>
      <c r="F128" s="258">
        <v>148643000</v>
      </c>
      <c r="G128" s="258">
        <v>141949853</v>
      </c>
      <c r="H128" s="258">
        <v>2964000</v>
      </c>
      <c r="I128" s="258">
        <v>2964000</v>
      </c>
      <c r="J128" s="258">
        <v>1332000</v>
      </c>
      <c r="K128" s="548">
        <v>1332000</v>
      </c>
      <c r="L128" s="548">
        <v>400000</v>
      </c>
      <c r="M128" s="561">
        <v>400000</v>
      </c>
    </row>
    <row r="129" spans="1:13" ht="25.5" x14ac:dyDescent="0.2">
      <c r="A129" s="545" t="s">
        <v>722</v>
      </c>
      <c r="B129" s="589" t="s">
        <v>723</v>
      </c>
      <c r="C129" s="586" t="s">
        <v>724</v>
      </c>
      <c r="D129" s="587">
        <f t="shared" si="22"/>
        <v>1400000</v>
      </c>
      <c r="E129" s="587">
        <f t="shared" si="22"/>
        <v>1400000</v>
      </c>
      <c r="F129" s="258">
        <v>1100000</v>
      </c>
      <c r="G129" s="258">
        <v>1100000</v>
      </c>
      <c r="H129" s="258">
        <v>200000</v>
      </c>
      <c r="I129" s="258">
        <v>200000</v>
      </c>
      <c r="J129" s="258">
        <v>70000</v>
      </c>
      <c r="K129" s="548">
        <v>70000</v>
      </c>
      <c r="L129" s="548">
        <v>30000</v>
      </c>
      <c r="M129" s="561">
        <v>30000</v>
      </c>
    </row>
    <row r="130" spans="1:13" ht="25.5" x14ac:dyDescent="0.2">
      <c r="A130" s="545" t="s">
        <v>725</v>
      </c>
      <c r="B130" s="589" t="s">
        <v>726</v>
      </c>
      <c r="C130" s="586" t="s">
        <v>727</v>
      </c>
      <c r="D130" s="587">
        <f t="shared" si="22"/>
        <v>0</v>
      </c>
      <c r="E130" s="587">
        <f t="shared" si="22"/>
        <v>375000</v>
      </c>
      <c r="F130" s="258"/>
      <c r="G130" s="258">
        <v>375000</v>
      </c>
      <c r="H130" s="258"/>
      <c r="I130" s="258"/>
      <c r="J130" s="258"/>
      <c r="K130" s="548"/>
      <c r="L130" s="548"/>
      <c r="M130" s="561"/>
    </row>
    <row r="131" spans="1:13" ht="25.5" x14ac:dyDescent="0.2">
      <c r="A131" s="545" t="s">
        <v>728</v>
      </c>
      <c r="B131" s="589" t="s">
        <v>729</v>
      </c>
      <c r="C131" s="586" t="s">
        <v>730</v>
      </c>
      <c r="D131" s="587">
        <f t="shared" si="22"/>
        <v>31785000</v>
      </c>
      <c r="E131" s="587">
        <f t="shared" si="22"/>
        <v>32294250</v>
      </c>
      <c r="F131" s="258">
        <v>18376000</v>
      </c>
      <c r="G131" s="258">
        <v>19479250</v>
      </c>
      <c r="H131" s="258">
        <v>4427000</v>
      </c>
      <c r="I131" s="258">
        <v>4427000</v>
      </c>
      <c r="J131" s="258">
        <v>7456000</v>
      </c>
      <c r="K131" s="548">
        <v>7510000</v>
      </c>
      <c r="L131" s="548">
        <v>1526000</v>
      </c>
      <c r="M131" s="561">
        <v>878000</v>
      </c>
    </row>
    <row r="132" spans="1:13" ht="25.5" x14ac:dyDescent="0.2">
      <c r="A132" s="545" t="s">
        <v>731</v>
      </c>
      <c r="B132" s="589" t="s">
        <v>732</v>
      </c>
      <c r="C132" s="586" t="s">
        <v>733</v>
      </c>
      <c r="D132" s="587">
        <f t="shared" si="22"/>
        <v>0</v>
      </c>
      <c r="E132" s="587">
        <f t="shared" si="22"/>
        <v>43713748</v>
      </c>
      <c r="F132" s="258"/>
      <c r="G132" s="258">
        <v>42422748</v>
      </c>
      <c r="H132" s="258"/>
      <c r="I132" s="258"/>
      <c r="J132" s="258"/>
      <c r="K132" s="548">
        <v>1291000</v>
      </c>
      <c r="L132" s="548"/>
      <c r="M132" s="561"/>
    </row>
    <row r="133" spans="1:13" ht="25.5" x14ac:dyDescent="0.2">
      <c r="A133" s="545" t="s">
        <v>734</v>
      </c>
      <c r="B133" s="589" t="s">
        <v>735</v>
      </c>
      <c r="C133" s="586" t="s">
        <v>736</v>
      </c>
      <c r="D133" s="587">
        <f t="shared" si="22"/>
        <v>0</v>
      </c>
      <c r="E133" s="587">
        <f t="shared" si="22"/>
        <v>3435715</v>
      </c>
      <c r="F133" s="258"/>
      <c r="G133" s="258">
        <v>3435715</v>
      </c>
      <c r="H133" s="258"/>
      <c r="I133" s="258"/>
      <c r="J133" s="258"/>
      <c r="K133" s="548"/>
      <c r="L133" s="548"/>
      <c r="M133" s="561"/>
    </row>
    <row r="134" spans="1:13" ht="25.5" x14ac:dyDescent="0.2">
      <c r="A134" s="545" t="s">
        <v>737</v>
      </c>
      <c r="B134" s="589" t="s">
        <v>738</v>
      </c>
      <c r="C134" s="586" t="s">
        <v>739</v>
      </c>
      <c r="D134" s="587">
        <f t="shared" si="22"/>
        <v>0</v>
      </c>
      <c r="E134" s="587">
        <f t="shared" si="22"/>
        <v>0</v>
      </c>
      <c r="F134" s="258"/>
      <c r="G134" s="258"/>
      <c r="H134" s="258"/>
      <c r="I134" s="258"/>
      <c r="J134" s="258"/>
      <c r="K134" s="548"/>
      <c r="L134" s="548"/>
      <c r="M134" s="561"/>
    </row>
    <row r="135" spans="1:13" ht="25.5" x14ac:dyDescent="0.2">
      <c r="A135" s="545" t="s">
        <v>740</v>
      </c>
      <c r="B135" s="589" t="s">
        <v>741</v>
      </c>
      <c r="C135" s="586" t="s">
        <v>904</v>
      </c>
      <c r="D135" s="587">
        <f t="shared" si="22"/>
        <v>4158000</v>
      </c>
      <c r="E135" s="587">
        <f t="shared" si="22"/>
        <v>10760765</v>
      </c>
      <c r="F135" s="258">
        <v>3774000</v>
      </c>
      <c r="G135" s="258">
        <v>10174000</v>
      </c>
      <c r="H135" s="258">
        <v>250000</v>
      </c>
      <c r="I135" s="258">
        <v>250000</v>
      </c>
      <c r="J135" s="258">
        <v>34000</v>
      </c>
      <c r="K135" s="548">
        <v>136615</v>
      </c>
      <c r="L135" s="548">
        <v>100000</v>
      </c>
      <c r="M135" s="561">
        <v>200150</v>
      </c>
    </row>
    <row r="136" spans="1:13" x14ac:dyDescent="0.2">
      <c r="A136" s="545" t="s">
        <v>417</v>
      </c>
      <c r="B136" s="585"/>
      <c r="C136" s="586" t="s">
        <v>742</v>
      </c>
      <c r="D136" s="587">
        <f t="shared" si="22"/>
        <v>8000000</v>
      </c>
      <c r="E136" s="587">
        <f t="shared" si="22"/>
        <v>8000000</v>
      </c>
      <c r="F136" s="587">
        <f t="shared" ref="F136:M136" si="25">SUM(F137:F139)</f>
        <v>8000000</v>
      </c>
      <c r="G136" s="587">
        <f t="shared" si="25"/>
        <v>8000000</v>
      </c>
      <c r="H136" s="587">
        <f t="shared" si="25"/>
        <v>0</v>
      </c>
      <c r="I136" s="587">
        <f t="shared" si="25"/>
        <v>0</v>
      </c>
      <c r="J136" s="587">
        <f t="shared" si="25"/>
        <v>0</v>
      </c>
      <c r="K136" s="587">
        <f t="shared" si="25"/>
        <v>0</v>
      </c>
      <c r="L136" s="587">
        <f t="shared" si="25"/>
        <v>0</v>
      </c>
      <c r="M136" s="588">
        <f t="shared" si="25"/>
        <v>0</v>
      </c>
    </row>
    <row r="137" spans="1:13" hidden="1" x14ac:dyDescent="0.2">
      <c r="A137" s="545" t="s">
        <v>743</v>
      </c>
      <c r="B137" s="546" t="s">
        <v>744</v>
      </c>
      <c r="C137" s="586" t="s">
        <v>745</v>
      </c>
      <c r="D137" s="587">
        <f t="shared" si="22"/>
        <v>0</v>
      </c>
      <c r="E137" s="587">
        <f t="shared" si="22"/>
        <v>0</v>
      </c>
      <c r="F137" s="258"/>
      <c r="G137" s="258"/>
      <c r="H137" s="258"/>
      <c r="I137" s="258"/>
      <c r="J137" s="258"/>
      <c r="K137" s="548"/>
      <c r="L137" s="548"/>
      <c r="M137" s="549"/>
    </row>
    <row r="138" spans="1:13" hidden="1" x14ac:dyDescent="0.2">
      <c r="A138" s="545" t="s">
        <v>746</v>
      </c>
      <c r="B138" s="546" t="s">
        <v>747</v>
      </c>
      <c r="C138" s="586" t="s">
        <v>748</v>
      </c>
      <c r="D138" s="587">
        <f t="shared" si="22"/>
        <v>0</v>
      </c>
      <c r="E138" s="587">
        <f t="shared" si="22"/>
        <v>0</v>
      </c>
      <c r="F138" s="258"/>
      <c r="G138" s="258"/>
      <c r="H138" s="258"/>
      <c r="I138" s="258"/>
      <c r="J138" s="258"/>
      <c r="K138" s="548"/>
      <c r="L138" s="548"/>
      <c r="M138" s="549"/>
    </row>
    <row r="139" spans="1:13" x14ac:dyDescent="0.2">
      <c r="A139" s="545" t="s">
        <v>749</v>
      </c>
      <c r="B139" s="546" t="s">
        <v>750</v>
      </c>
      <c r="C139" s="586" t="s">
        <v>751</v>
      </c>
      <c r="D139" s="587">
        <f t="shared" si="22"/>
        <v>8000000</v>
      </c>
      <c r="E139" s="587">
        <f t="shared" si="22"/>
        <v>8000000</v>
      </c>
      <c r="F139" s="258">
        <v>8000000</v>
      </c>
      <c r="G139" s="258">
        <v>8000000</v>
      </c>
      <c r="H139" s="258"/>
      <c r="I139" s="258"/>
      <c r="J139" s="258"/>
      <c r="K139" s="548"/>
      <c r="L139" s="548"/>
      <c r="M139" s="549"/>
    </row>
    <row r="140" spans="1:13" x14ac:dyDescent="0.2">
      <c r="A140" s="545" t="s">
        <v>752</v>
      </c>
      <c r="B140" s="590"/>
      <c r="C140" s="586" t="s">
        <v>753</v>
      </c>
      <c r="D140" s="587">
        <f t="shared" si="22"/>
        <v>178491000</v>
      </c>
      <c r="E140" s="587">
        <f t="shared" si="22"/>
        <v>561467126</v>
      </c>
      <c r="F140" s="587">
        <f>SUM(F141:F153)</f>
        <v>178491000</v>
      </c>
      <c r="G140" s="587">
        <f t="shared" ref="G140:M140" si="26">SUM(G141:G153)</f>
        <v>561467126</v>
      </c>
      <c r="H140" s="587">
        <f t="shared" si="26"/>
        <v>0</v>
      </c>
      <c r="I140" s="587">
        <f t="shared" si="26"/>
        <v>0</v>
      </c>
      <c r="J140" s="587">
        <f t="shared" si="26"/>
        <v>0</v>
      </c>
      <c r="K140" s="587">
        <f t="shared" si="26"/>
        <v>0</v>
      </c>
      <c r="L140" s="587">
        <f t="shared" si="26"/>
        <v>0</v>
      </c>
      <c r="M140" s="588">
        <f t="shared" si="26"/>
        <v>0</v>
      </c>
    </row>
    <row r="141" spans="1:13" ht="25.5" x14ac:dyDescent="0.2">
      <c r="A141" s="545" t="s">
        <v>423</v>
      </c>
      <c r="B141" s="546" t="s">
        <v>754</v>
      </c>
      <c r="C141" s="586" t="s">
        <v>755</v>
      </c>
      <c r="D141" s="587">
        <f t="shared" si="22"/>
        <v>0</v>
      </c>
      <c r="E141" s="587">
        <f t="shared" si="22"/>
        <v>280000</v>
      </c>
      <c r="F141" s="258"/>
      <c r="G141" s="258">
        <v>280000</v>
      </c>
      <c r="H141" s="258"/>
      <c r="I141" s="258"/>
      <c r="J141" s="258"/>
      <c r="K141" s="548"/>
      <c r="L141" s="548"/>
      <c r="M141" s="549"/>
    </row>
    <row r="142" spans="1:13" hidden="1" x14ac:dyDescent="0.2">
      <c r="A142" s="545" t="s">
        <v>756</v>
      </c>
      <c r="B142" s="546" t="s">
        <v>757</v>
      </c>
      <c r="C142" s="591" t="s">
        <v>758</v>
      </c>
      <c r="D142" s="587">
        <f t="shared" si="22"/>
        <v>0</v>
      </c>
      <c r="E142" s="587">
        <f t="shared" si="22"/>
        <v>0</v>
      </c>
      <c r="F142" s="258"/>
      <c r="G142" s="258"/>
      <c r="H142" s="258"/>
      <c r="I142" s="258"/>
      <c r="J142" s="258"/>
      <c r="K142" s="548"/>
      <c r="L142" s="548"/>
      <c r="M142" s="549"/>
    </row>
    <row r="143" spans="1:13" hidden="1" x14ac:dyDescent="0.2">
      <c r="A143" s="545" t="s">
        <v>759</v>
      </c>
      <c r="B143" s="546" t="s">
        <v>760</v>
      </c>
      <c r="C143" s="591" t="s">
        <v>761</v>
      </c>
      <c r="D143" s="587">
        <f t="shared" si="22"/>
        <v>0</v>
      </c>
      <c r="E143" s="587">
        <f t="shared" si="22"/>
        <v>0</v>
      </c>
      <c r="F143" s="258"/>
      <c r="G143" s="258"/>
      <c r="H143" s="258"/>
      <c r="I143" s="258"/>
      <c r="J143" s="258"/>
      <c r="K143" s="548"/>
      <c r="L143" s="548"/>
      <c r="M143" s="549"/>
    </row>
    <row r="144" spans="1:13" hidden="1" x14ac:dyDescent="0.2">
      <c r="A144" s="545" t="s">
        <v>762</v>
      </c>
      <c r="B144" s="546" t="s">
        <v>763</v>
      </c>
      <c r="C144" s="591" t="s">
        <v>764</v>
      </c>
      <c r="D144" s="587">
        <f t="shared" si="22"/>
        <v>0</v>
      </c>
      <c r="E144" s="587">
        <f t="shared" si="22"/>
        <v>0</v>
      </c>
      <c r="F144" s="258"/>
      <c r="G144" s="258"/>
      <c r="H144" s="258"/>
      <c r="I144" s="258"/>
      <c r="J144" s="258"/>
      <c r="K144" s="548"/>
      <c r="L144" s="548"/>
      <c r="M144" s="549"/>
    </row>
    <row r="145" spans="1:13" ht="25.5" hidden="1" x14ac:dyDescent="0.2">
      <c r="A145" s="545" t="s">
        <v>765</v>
      </c>
      <c r="B145" s="546" t="s">
        <v>766</v>
      </c>
      <c r="C145" s="592" t="s">
        <v>767</v>
      </c>
      <c r="D145" s="587">
        <f t="shared" si="22"/>
        <v>0</v>
      </c>
      <c r="E145" s="587">
        <f t="shared" si="22"/>
        <v>0</v>
      </c>
      <c r="F145" s="258"/>
      <c r="G145" s="258"/>
      <c r="H145" s="258"/>
      <c r="I145" s="258"/>
      <c r="J145" s="258"/>
      <c r="K145" s="548"/>
      <c r="L145" s="548"/>
      <c r="M145" s="549"/>
    </row>
    <row r="146" spans="1:13" ht="25.5" hidden="1" x14ac:dyDescent="0.2">
      <c r="A146" s="545" t="s">
        <v>768</v>
      </c>
      <c r="B146" s="546" t="s">
        <v>769</v>
      </c>
      <c r="C146" s="592" t="s">
        <v>770</v>
      </c>
      <c r="D146" s="587">
        <f t="shared" si="22"/>
        <v>0</v>
      </c>
      <c r="E146" s="587">
        <f t="shared" si="22"/>
        <v>0</v>
      </c>
      <c r="F146" s="258"/>
      <c r="G146" s="258"/>
      <c r="H146" s="258"/>
      <c r="I146" s="258"/>
      <c r="J146" s="258"/>
      <c r="K146" s="548"/>
      <c r="L146" s="548"/>
      <c r="M146" s="549"/>
    </row>
    <row r="147" spans="1:13" x14ac:dyDescent="0.2">
      <c r="A147" s="545" t="s">
        <v>771</v>
      </c>
      <c r="B147" s="546" t="s">
        <v>772</v>
      </c>
      <c r="C147" s="591" t="s">
        <v>773</v>
      </c>
      <c r="D147" s="587">
        <f t="shared" si="22"/>
        <v>106743000</v>
      </c>
      <c r="E147" s="587">
        <f t="shared" si="22"/>
        <v>108094250</v>
      </c>
      <c r="F147" s="258">
        <v>106743000</v>
      </c>
      <c r="G147" s="258">
        <v>108094250</v>
      </c>
      <c r="H147" s="258"/>
      <c r="I147" s="258"/>
      <c r="J147" s="258"/>
      <c r="K147" s="548"/>
      <c r="L147" s="548"/>
      <c r="M147" s="549"/>
    </row>
    <row r="148" spans="1:13" hidden="1" x14ac:dyDescent="0.2">
      <c r="A148" s="545" t="s">
        <v>774</v>
      </c>
      <c r="B148" s="546" t="s">
        <v>775</v>
      </c>
      <c r="C148" s="591" t="s">
        <v>776</v>
      </c>
      <c r="D148" s="587">
        <f t="shared" si="22"/>
        <v>0</v>
      </c>
      <c r="E148" s="587">
        <f t="shared" si="22"/>
        <v>0</v>
      </c>
      <c r="F148" s="258"/>
      <c r="G148" s="258"/>
      <c r="H148" s="258"/>
      <c r="I148" s="258"/>
      <c r="J148" s="258"/>
      <c r="K148" s="548"/>
      <c r="L148" s="548"/>
      <c r="M148" s="549"/>
    </row>
    <row r="149" spans="1:13" ht="25.5" x14ac:dyDescent="0.2">
      <c r="A149" s="545" t="s">
        <v>777</v>
      </c>
      <c r="B149" s="546" t="s">
        <v>778</v>
      </c>
      <c r="C149" s="592" t="s">
        <v>779</v>
      </c>
      <c r="D149" s="587">
        <f t="shared" si="22"/>
        <v>8500000</v>
      </c>
      <c r="E149" s="587">
        <f t="shared" si="22"/>
        <v>8500000</v>
      </c>
      <c r="F149" s="258">
        <v>8500000</v>
      </c>
      <c r="G149" s="258">
        <v>8500000</v>
      </c>
      <c r="H149" s="258"/>
      <c r="I149" s="258"/>
      <c r="J149" s="258"/>
      <c r="K149" s="548"/>
      <c r="L149" s="548"/>
      <c r="M149" s="549"/>
    </row>
    <row r="150" spans="1:13" hidden="1" x14ac:dyDescent="0.2">
      <c r="A150" s="545" t="s">
        <v>780</v>
      </c>
      <c r="B150" s="546" t="s">
        <v>781</v>
      </c>
      <c r="C150" s="592" t="s">
        <v>782</v>
      </c>
      <c r="D150" s="587">
        <f t="shared" si="22"/>
        <v>0</v>
      </c>
      <c r="E150" s="587">
        <f t="shared" si="22"/>
        <v>0</v>
      </c>
      <c r="F150" s="258"/>
      <c r="G150" s="258"/>
      <c r="H150" s="258"/>
      <c r="I150" s="258"/>
      <c r="J150" s="258"/>
      <c r="K150" s="548"/>
      <c r="L150" s="548"/>
      <c r="M150" s="549"/>
    </row>
    <row r="151" spans="1:13" hidden="1" x14ac:dyDescent="0.2">
      <c r="A151" s="545" t="s">
        <v>783</v>
      </c>
      <c r="B151" s="546" t="s">
        <v>784</v>
      </c>
      <c r="C151" s="592" t="s">
        <v>785</v>
      </c>
      <c r="D151" s="587">
        <f t="shared" si="22"/>
        <v>0</v>
      </c>
      <c r="E151" s="587">
        <f t="shared" si="22"/>
        <v>0</v>
      </c>
      <c r="F151" s="258"/>
      <c r="G151" s="258"/>
      <c r="H151" s="258"/>
      <c r="I151" s="258"/>
      <c r="J151" s="258"/>
      <c r="K151" s="548"/>
      <c r="L151" s="548"/>
      <c r="M151" s="549"/>
    </row>
    <row r="152" spans="1:13" ht="25.5" x14ac:dyDescent="0.2">
      <c r="A152" s="545" t="s">
        <v>786</v>
      </c>
      <c r="B152" s="546" t="s">
        <v>787</v>
      </c>
      <c r="C152" s="592" t="s">
        <v>788</v>
      </c>
      <c r="D152" s="587">
        <f t="shared" si="22"/>
        <v>4000000</v>
      </c>
      <c r="E152" s="587">
        <f t="shared" si="22"/>
        <v>4000000</v>
      </c>
      <c r="F152" s="258">
        <v>4000000</v>
      </c>
      <c r="G152" s="258">
        <v>4000000</v>
      </c>
      <c r="H152" s="258"/>
      <c r="I152" s="258"/>
      <c r="J152" s="258"/>
      <c r="K152" s="548"/>
      <c r="L152" s="548"/>
      <c r="M152" s="549"/>
    </row>
    <row r="153" spans="1:13" x14ac:dyDescent="0.2">
      <c r="A153" s="545" t="s">
        <v>789</v>
      </c>
      <c r="B153" s="546" t="s">
        <v>790</v>
      </c>
      <c r="C153" s="586" t="s">
        <v>791</v>
      </c>
      <c r="D153" s="587">
        <f t="shared" si="22"/>
        <v>59248000</v>
      </c>
      <c r="E153" s="587">
        <f t="shared" si="22"/>
        <v>440592876</v>
      </c>
      <c r="F153" s="258">
        <f>SUM(F154:F155)</f>
        <v>59248000</v>
      </c>
      <c r="G153" s="258">
        <v>440592876</v>
      </c>
      <c r="H153" s="258"/>
      <c r="I153" s="258"/>
      <c r="J153" s="258"/>
      <c r="K153" s="548"/>
      <c r="L153" s="548"/>
      <c r="M153" s="549"/>
    </row>
    <row r="154" spans="1:13" ht="25.5" x14ac:dyDescent="0.2">
      <c r="A154" s="545" t="s">
        <v>792</v>
      </c>
      <c r="B154" s="546"/>
      <c r="C154" s="586" t="s">
        <v>793</v>
      </c>
      <c r="D154" s="587">
        <f t="shared" si="22"/>
        <v>12734000</v>
      </c>
      <c r="E154" s="587">
        <f t="shared" si="22"/>
        <v>0</v>
      </c>
      <c r="F154" s="258">
        <v>12734000</v>
      </c>
      <c r="G154" s="258"/>
      <c r="H154" s="258"/>
      <c r="I154" s="258"/>
      <c r="J154" s="258"/>
      <c r="K154" s="548"/>
      <c r="L154" s="548"/>
      <c r="M154" s="549"/>
    </row>
    <row r="155" spans="1:13" ht="25.5" x14ac:dyDescent="0.2">
      <c r="A155" s="545" t="s">
        <v>794</v>
      </c>
      <c r="B155" s="546"/>
      <c r="C155" s="592" t="s">
        <v>795</v>
      </c>
      <c r="D155" s="587">
        <f t="shared" si="22"/>
        <v>46514000</v>
      </c>
      <c r="E155" s="587">
        <f t="shared" si="22"/>
        <v>440592876</v>
      </c>
      <c r="F155" s="258">
        <v>46514000</v>
      </c>
      <c r="G155" s="258">
        <v>440592876</v>
      </c>
      <c r="H155" s="258"/>
      <c r="I155" s="258"/>
      <c r="J155" s="258"/>
      <c r="K155" s="548"/>
      <c r="L155" s="548"/>
      <c r="M155" s="549"/>
    </row>
    <row r="156" spans="1:13" ht="25.5" x14ac:dyDescent="0.2">
      <c r="A156" s="540" t="s">
        <v>90</v>
      </c>
      <c r="B156" s="541"/>
      <c r="C156" s="593" t="s">
        <v>903</v>
      </c>
      <c r="D156" s="587">
        <f t="shared" si="22"/>
        <v>83169000</v>
      </c>
      <c r="E156" s="587">
        <f t="shared" si="22"/>
        <v>945875524</v>
      </c>
      <c r="F156" s="587">
        <f>F157+F165+F170</f>
        <v>68357000</v>
      </c>
      <c r="G156" s="587">
        <f t="shared" ref="G156:M156" si="27">G157+G165+G170</f>
        <v>930639996</v>
      </c>
      <c r="H156" s="587">
        <f t="shared" si="27"/>
        <v>762000</v>
      </c>
      <c r="I156" s="587">
        <f t="shared" si="27"/>
        <v>1185528</v>
      </c>
      <c r="J156" s="587">
        <f t="shared" si="27"/>
        <v>2800000</v>
      </c>
      <c r="K156" s="587">
        <f t="shared" si="27"/>
        <v>2800000</v>
      </c>
      <c r="L156" s="587">
        <f t="shared" si="27"/>
        <v>11250000</v>
      </c>
      <c r="M156" s="588">
        <f t="shared" si="27"/>
        <v>11250000</v>
      </c>
    </row>
    <row r="157" spans="1:13" x14ac:dyDescent="0.2">
      <c r="A157" s="545" t="s">
        <v>427</v>
      </c>
      <c r="B157" s="585"/>
      <c r="C157" s="586" t="s">
        <v>158</v>
      </c>
      <c r="D157" s="587">
        <f t="shared" ref="D157:E206" si="28">F157+H157+J157+L157</f>
        <v>26364000</v>
      </c>
      <c r="E157" s="587">
        <f t="shared" si="28"/>
        <v>886133108</v>
      </c>
      <c r="F157" s="587">
        <v>11552000</v>
      </c>
      <c r="G157" s="587">
        <f t="shared" ref="G157:M157" si="29">SUM(G158:G164)</f>
        <v>870897580</v>
      </c>
      <c r="H157" s="587">
        <f t="shared" si="29"/>
        <v>762000</v>
      </c>
      <c r="I157" s="587">
        <f t="shared" si="29"/>
        <v>1185528</v>
      </c>
      <c r="J157" s="587">
        <f t="shared" si="29"/>
        <v>2800000</v>
      </c>
      <c r="K157" s="587">
        <f t="shared" si="29"/>
        <v>2800000</v>
      </c>
      <c r="L157" s="587">
        <f t="shared" si="29"/>
        <v>11250000</v>
      </c>
      <c r="M157" s="587">
        <f t="shared" si="29"/>
        <v>11250000</v>
      </c>
    </row>
    <row r="158" spans="1:13" x14ac:dyDescent="0.2">
      <c r="A158" s="545" t="s">
        <v>796</v>
      </c>
      <c r="B158" s="546" t="s">
        <v>797</v>
      </c>
      <c r="C158" s="586" t="s">
        <v>798</v>
      </c>
      <c r="D158" s="587">
        <f t="shared" si="28"/>
        <v>0</v>
      </c>
      <c r="E158" s="587">
        <f t="shared" si="28"/>
        <v>80000</v>
      </c>
      <c r="F158" s="258"/>
      <c r="G158" s="258">
        <v>80000</v>
      </c>
      <c r="H158" s="258"/>
      <c r="I158" s="258"/>
      <c r="J158" s="258"/>
      <c r="K158" s="548"/>
      <c r="L158" s="548"/>
      <c r="M158" s="549"/>
    </row>
    <row r="159" spans="1:13" x14ac:dyDescent="0.2">
      <c r="A159" s="545" t="s">
        <v>799</v>
      </c>
      <c r="B159" s="546" t="s">
        <v>800</v>
      </c>
      <c r="C159" s="586" t="s">
        <v>801</v>
      </c>
      <c r="D159" s="587">
        <f t="shared" si="28"/>
        <v>0</v>
      </c>
      <c r="E159" s="587">
        <f t="shared" si="28"/>
        <v>833765580</v>
      </c>
      <c r="F159" s="258"/>
      <c r="G159" s="258">
        <v>833765580</v>
      </c>
      <c r="H159" s="258"/>
      <c r="I159" s="258"/>
      <c r="J159" s="258"/>
      <c r="K159" s="548"/>
      <c r="L159" s="548"/>
      <c r="M159" s="549"/>
    </row>
    <row r="160" spans="1:13" x14ac:dyDescent="0.2">
      <c r="A160" s="545" t="s">
        <v>802</v>
      </c>
      <c r="B160" s="546" t="s">
        <v>803</v>
      </c>
      <c r="C160" s="586" t="s">
        <v>804</v>
      </c>
      <c r="D160" s="587">
        <f t="shared" si="28"/>
        <v>450000</v>
      </c>
      <c r="E160" s="587">
        <f t="shared" si="28"/>
        <v>4450000</v>
      </c>
      <c r="F160" s="258"/>
      <c r="G160" s="258">
        <v>4000000</v>
      </c>
      <c r="H160" s="258">
        <v>450000</v>
      </c>
      <c r="I160" s="258">
        <v>450000</v>
      </c>
      <c r="J160" s="258"/>
      <c r="K160" s="548"/>
      <c r="L160" s="548"/>
      <c r="M160" s="549"/>
    </row>
    <row r="161" spans="1:13" x14ac:dyDescent="0.2">
      <c r="A161" s="545" t="s">
        <v>805</v>
      </c>
      <c r="B161" s="546" t="s">
        <v>806</v>
      </c>
      <c r="C161" s="586" t="s">
        <v>807</v>
      </c>
      <c r="D161" s="587">
        <f t="shared" si="28"/>
        <v>20429000</v>
      </c>
      <c r="E161" s="587">
        <f t="shared" si="28"/>
        <v>20762487</v>
      </c>
      <c r="F161" s="258">
        <v>9096000</v>
      </c>
      <c r="G161" s="258">
        <v>9096000</v>
      </c>
      <c r="H161" s="258">
        <v>150000</v>
      </c>
      <c r="I161" s="258">
        <v>483487</v>
      </c>
      <c r="J161" s="258">
        <v>2205000</v>
      </c>
      <c r="K161" s="548">
        <v>2205000</v>
      </c>
      <c r="L161" s="548">
        <v>8978000</v>
      </c>
      <c r="M161" s="561">
        <v>8978000</v>
      </c>
    </row>
    <row r="162" spans="1:13" hidden="1" x14ac:dyDescent="0.2">
      <c r="A162" s="545" t="s">
        <v>808</v>
      </c>
      <c r="B162" s="546" t="s">
        <v>809</v>
      </c>
      <c r="C162" s="586" t="s">
        <v>810</v>
      </c>
      <c r="D162" s="587">
        <f t="shared" si="28"/>
        <v>0</v>
      </c>
      <c r="E162" s="587">
        <f t="shared" si="28"/>
        <v>0</v>
      </c>
      <c r="F162" s="258"/>
      <c r="G162" s="258"/>
      <c r="H162" s="258"/>
      <c r="I162" s="258"/>
      <c r="J162" s="258"/>
      <c r="K162" s="548"/>
      <c r="L162" s="548"/>
      <c r="M162" s="561"/>
    </row>
    <row r="163" spans="1:13" ht="25.5" hidden="1" x14ac:dyDescent="0.2">
      <c r="A163" s="545" t="s">
        <v>811</v>
      </c>
      <c r="B163" s="546" t="s">
        <v>812</v>
      </c>
      <c r="C163" s="586" t="s">
        <v>813</v>
      </c>
      <c r="D163" s="587">
        <f t="shared" si="28"/>
        <v>0</v>
      </c>
      <c r="E163" s="587">
        <f t="shared" si="28"/>
        <v>0</v>
      </c>
      <c r="F163" s="258"/>
      <c r="G163" s="258"/>
      <c r="H163" s="258"/>
      <c r="I163" s="258"/>
      <c r="J163" s="258"/>
      <c r="K163" s="548"/>
      <c r="L163" s="548"/>
      <c r="M163" s="561"/>
    </row>
    <row r="164" spans="1:13" x14ac:dyDescent="0.2">
      <c r="A164" s="545" t="s">
        <v>814</v>
      </c>
      <c r="B164" s="546" t="s">
        <v>815</v>
      </c>
      <c r="C164" s="586" t="s">
        <v>816</v>
      </c>
      <c r="D164" s="587">
        <f t="shared" si="28"/>
        <v>5485000</v>
      </c>
      <c r="E164" s="587">
        <f t="shared" si="28"/>
        <v>27075041</v>
      </c>
      <c r="F164" s="258">
        <v>2456000</v>
      </c>
      <c r="G164" s="258">
        <v>23956000</v>
      </c>
      <c r="H164" s="258">
        <v>162000</v>
      </c>
      <c r="I164" s="258">
        <v>252041</v>
      </c>
      <c r="J164" s="258">
        <v>595000</v>
      </c>
      <c r="K164" s="548">
        <v>595000</v>
      </c>
      <c r="L164" s="548">
        <v>2272000</v>
      </c>
      <c r="M164" s="561">
        <v>2272000</v>
      </c>
    </row>
    <row r="165" spans="1:13" x14ac:dyDescent="0.2">
      <c r="A165" s="545" t="s">
        <v>433</v>
      </c>
      <c r="B165" s="585"/>
      <c r="C165" s="586" t="s">
        <v>817</v>
      </c>
      <c r="D165" s="587">
        <f t="shared" si="28"/>
        <v>56805000</v>
      </c>
      <c r="E165" s="587">
        <f t="shared" si="28"/>
        <v>56805000</v>
      </c>
      <c r="F165" s="587">
        <f t="shared" ref="F165:M165" si="30">SUM(F166:F169)</f>
        <v>56805000</v>
      </c>
      <c r="G165" s="587">
        <f t="shared" si="30"/>
        <v>56805000</v>
      </c>
      <c r="H165" s="587">
        <f t="shared" si="30"/>
        <v>0</v>
      </c>
      <c r="I165" s="587">
        <f t="shared" si="30"/>
        <v>0</v>
      </c>
      <c r="J165" s="587">
        <f t="shared" si="30"/>
        <v>0</v>
      </c>
      <c r="K165" s="587">
        <f t="shared" si="30"/>
        <v>0</v>
      </c>
      <c r="L165" s="587">
        <f t="shared" si="30"/>
        <v>0</v>
      </c>
      <c r="M165" s="588">
        <f t="shared" si="30"/>
        <v>0</v>
      </c>
    </row>
    <row r="166" spans="1:13" x14ac:dyDescent="0.2">
      <c r="A166" s="545" t="s">
        <v>818</v>
      </c>
      <c r="B166" s="546" t="s">
        <v>819</v>
      </c>
      <c r="C166" s="586" t="s">
        <v>820</v>
      </c>
      <c r="D166" s="587">
        <f t="shared" si="28"/>
        <v>37685000</v>
      </c>
      <c r="E166" s="587">
        <f t="shared" si="28"/>
        <v>37685000</v>
      </c>
      <c r="F166" s="258">
        <v>37685000</v>
      </c>
      <c r="G166" s="258">
        <v>37685000</v>
      </c>
      <c r="H166" s="258"/>
      <c r="I166" s="258"/>
      <c r="J166" s="258"/>
      <c r="K166" s="548"/>
      <c r="L166" s="548"/>
      <c r="M166" s="549"/>
    </row>
    <row r="167" spans="1:13" hidden="1" x14ac:dyDescent="0.2">
      <c r="A167" s="545" t="s">
        <v>821</v>
      </c>
      <c r="B167" s="546" t="s">
        <v>822</v>
      </c>
      <c r="C167" s="586" t="s">
        <v>823</v>
      </c>
      <c r="D167" s="587">
        <f t="shared" si="28"/>
        <v>0</v>
      </c>
      <c r="E167" s="587">
        <f t="shared" si="28"/>
        <v>0</v>
      </c>
      <c r="F167" s="258"/>
      <c r="G167" s="258"/>
      <c r="H167" s="258"/>
      <c r="I167" s="258"/>
      <c r="J167" s="258"/>
      <c r="K167" s="548"/>
      <c r="L167" s="548"/>
      <c r="M167" s="549"/>
    </row>
    <row r="168" spans="1:13" x14ac:dyDescent="0.2">
      <c r="A168" s="545" t="s">
        <v>824</v>
      </c>
      <c r="B168" s="546" t="s">
        <v>825</v>
      </c>
      <c r="C168" s="586" t="s">
        <v>826</v>
      </c>
      <c r="D168" s="587">
        <f t="shared" si="28"/>
        <v>8319000</v>
      </c>
      <c r="E168" s="587">
        <f t="shared" si="28"/>
        <v>8319000</v>
      </c>
      <c r="F168" s="258">
        <v>8319000</v>
      </c>
      <c r="G168" s="258">
        <v>8319000</v>
      </c>
      <c r="H168" s="258"/>
      <c r="I168" s="258"/>
      <c r="J168" s="258"/>
      <c r="K168" s="548"/>
      <c r="L168" s="548"/>
      <c r="M168" s="549"/>
    </row>
    <row r="169" spans="1:13" x14ac:dyDescent="0.2">
      <c r="A169" s="545" t="s">
        <v>827</v>
      </c>
      <c r="B169" s="546" t="s">
        <v>828</v>
      </c>
      <c r="C169" s="586" t="s">
        <v>829</v>
      </c>
      <c r="D169" s="587">
        <f t="shared" si="28"/>
        <v>10801000</v>
      </c>
      <c r="E169" s="587">
        <f t="shared" si="28"/>
        <v>10801000</v>
      </c>
      <c r="F169" s="258">
        <v>10801000</v>
      </c>
      <c r="G169" s="258">
        <v>10801000</v>
      </c>
      <c r="H169" s="258"/>
      <c r="I169" s="258"/>
      <c r="J169" s="258"/>
      <c r="K169" s="548"/>
      <c r="L169" s="548"/>
      <c r="M169" s="549"/>
    </row>
    <row r="170" spans="1:13" x14ac:dyDescent="0.2">
      <c r="A170" s="545" t="s">
        <v>439</v>
      </c>
      <c r="B170" s="585"/>
      <c r="C170" s="594" t="s">
        <v>830</v>
      </c>
      <c r="D170" s="587">
        <f t="shared" si="28"/>
        <v>0</v>
      </c>
      <c r="E170" s="587">
        <f t="shared" si="28"/>
        <v>2937416</v>
      </c>
      <c r="F170" s="259">
        <f t="shared" ref="F170:L170" si="31">SUM(F171:F178)</f>
        <v>0</v>
      </c>
      <c r="G170" s="259">
        <v>2937416</v>
      </c>
      <c r="H170" s="259">
        <f t="shared" si="31"/>
        <v>0</v>
      </c>
      <c r="I170" s="259"/>
      <c r="J170" s="259">
        <f t="shared" si="31"/>
        <v>0</v>
      </c>
      <c r="K170" s="595"/>
      <c r="L170" s="595">
        <f t="shared" si="31"/>
        <v>0</v>
      </c>
      <c r="M170" s="549"/>
    </row>
    <row r="171" spans="1:13" ht="25.5" hidden="1" x14ac:dyDescent="0.2">
      <c r="A171" s="545" t="s">
        <v>442</v>
      </c>
      <c r="B171" s="546" t="s">
        <v>831</v>
      </c>
      <c r="C171" s="594" t="s">
        <v>832</v>
      </c>
      <c r="D171" s="587">
        <f t="shared" si="28"/>
        <v>0</v>
      </c>
      <c r="E171" s="587">
        <f t="shared" si="28"/>
        <v>0</v>
      </c>
      <c r="F171" s="258"/>
      <c r="G171" s="258"/>
      <c r="H171" s="258"/>
      <c r="I171" s="258"/>
      <c r="J171" s="258"/>
      <c r="K171" s="548"/>
      <c r="L171" s="548"/>
      <c r="M171" s="549"/>
    </row>
    <row r="172" spans="1:13" ht="25.5" hidden="1" x14ac:dyDescent="0.2">
      <c r="A172" s="545" t="s">
        <v>833</v>
      </c>
      <c r="B172" s="546" t="s">
        <v>834</v>
      </c>
      <c r="C172" s="592" t="s">
        <v>835</v>
      </c>
      <c r="D172" s="587">
        <f t="shared" si="28"/>
        <v>0</v>
      </c>
      <c r="E172" s="587">
        <f t="shared" si="28"/>
        <v>0</v>
      </c>
      <c r="F172" s="258"/>
      <c r="G172" s="258"/>
      <c r="H172" s="258"/>
      <c r="I172" s="258"/>
      <c r="J172" s="258"/>
      <c r="K172" s="548"/>
      <c r="L172" s="548"/>
      <c r="M172" s="549"/>
    </row>
    <row r="173" spans="1:13" ht="25.5" hidden="1" x14ac:dyDescent="0.2">
      <c r="A173" s="545" t="s">
        <v>836</v>
      </c>
      <c r="B173" s="546" t="s">
        <v>837</v>
      </c>
      <c r="C173" s="592" t="s">
        <v>770</v>
      </c>
      <c r="D173" s="587">
        <f t="shared" si="28"/>
        <v>0</v>
      </c>
      <c r="E173" s="587">
        <f t="shared" si="28"/>
        <v>0</v>
      </c>
      <c r="F173" s="258"/>
      <c r="G173" s="258"/>
      <c r="H173" s="258"/>
      <c r="I173" s="258"/>
      <c r="J173" s="258"/>
      <c r="K173" s="548"/>
      <c r="L173" s="548"/>
      <c r="M173" s="549"/>
    </row>
    <row r="174" spans="1:13" ht="25.5" hidden="1" x14ac:dyDescent="0.2">
      <c r="A174" s="545" t="s">
        <v>838</v>
      </c>
      <c r="B174" s="546" t="s">
        <v>839</v>
      </c>
      <c r="C174" s="592" t="s">
        <v>840</v>
      </c>
      <c r="D174" s="587">
        <f t="shared" si="28"/>
        <v>0</v>
      </c>
      <c r="E174" s="587">
        <f t="shared" si="28"/>
        <v>0</v>
      </c>
      <c r="F174" s="258"/>
      <c r="G174" s="258"/>
      <c r="H174" s="258"/>
      <c r="I174" s="258"/>
      <c r="J174" s="258"/>
      <c r="K174" s="548"/>
      <c r="L174" s="548"/>
      <c r="M174" s="549"/>
    </row>
    <row r="175" spans="1:13" ht="25.5" hidden="1" x14ac:dyDescent="0.2">
      <c r="A175" s="545" t="s">
        <v>841</v>
      </c>
      <c r="B175" s="546" t="s">
        <v>842</v>
      </c>
      <c r="C175" s="592" t="s">
        <v>843</v>
      </c>
      <c r="D175" s="587">
        <f t="shared" si="28"/>
        <v>0</v>
      </c>
      <c r="E175" s="587">
        <f t="shared" si="28"/>
        <v>0</v>
      </c>
      <c r="F175" s="258"/>
      <c r="G175" s="258"/>
      <c r="H175" s="258"/>
      <c r="I175" s="258"/>
      <c r="J175" s="258"/>
      <c r="K175" s="548"/>
      <c r="L175" s="548"/>
      <c r="M175" s="549"/>
    </row>
    <row r="176" spans="1:13" ht="25.5" hidden="1" x14ac:dyDescent="0.2">
      <c r="A176" s="545" t="s">
        <v>844</v>
      </c>
      <c r="B176" s="546" t="s">
        <v>845</v>
      </c>
      <c r="C176" s="592" t="s">
        <v>779</v>
      </c>
      <c r="D176" s="587">
        <f t="shared" si="28"/>
        <v>0</v>
      </c>
      <c r="E176" s="587">
        <f t="shared" si="28"/>
        <v>0</v>
      </c>
      <c r="F176" s="258"/>
      <c r="G176" s="258"/>
      <c r="H176" s="258"/>
      <c r="I176" s="258"/>
      <c r="J176" s="258"/>
      <c r="K176" s="548"/>
      <c r="L176" s="548"/>
      <c r="M176" s="549"/>
    </row>
    <row r="177" spans="1:13" hidden="1" x14ac:dyDescent="0.2">
      <c r="A177" s="545" t="s">
        <v>846</v>
      </c>
      <c r="B177" s="546" t="s">
        <v>847</v>
      </c>
      <c r="C177" s="592" t="s">
        <v>848</v>
      </c>
      <c r="D177" s="587">
        <f t="shared" si="28"/>
        <v>0</v>
      </c>
      <c r="E177" s="587">
        <f t="shared" si="28"/>
        <v>0</v>
      </c>
      <c r="F177" s="258"/>
      <c r="G177" s="258"/>
      <c r="H177" s="258"/>
      <c r="I177" s="258"/>
      <c r="J177" s="258"/>
      <c r="K177" s="548"/>
      <c r="L177" s="548"/>
      <c r="M177" s="549"/>
    </row>
    <row r="178" spans="1:13" ht="25.5" x14ac:dyDescent="0.2">
      <c r="A178" s="545" t="s">
        <v>849</v>
      </c>
      <c r="B178" s="546" t="s">
        <v>850</v>
      </c>
      <c r="C178" s="592" t="s">
        <v>851</v>
      </c>
      <c r="D178" s="587">
        <f t="shared" si="28"/>
        <v>0</v>
      </c>
      <c r="E178" s="587">
        <f t="shared" si="28"/>
        <v>2937416</v>
      </c>
      <c r="F178" s="258"/>
      <c r="G178" s="258">
        <v>2937416</v>
      </c>
      <c r="H178" s="258"/>
      <c r="I178" s="258"/>
      <c r="J178" s="258"/>
      <c r="K178" s="548"/>
      <c r="L178" s="548"/>
      <c r="M178" s="549"/>
    </row>
    <row r="179" spans="1:13" ht="25.5" x14ac:dyDescent="0.2">
      <c r="A179" s="552" t="s">
        <v>92</v>
      </c>
      <c r="B179" s="553"/>
      <c r="C179" s="554" t="s">
        <v>852</v>
      </c>
      <c r="D179" s="555">
        <f t="shared" si="28"/>
        <v>907103000</v>
      </c>
      <c r="E179" s="555">
        <f t="shared" si="28"/>
        <v>2204588981</v>
      </c>
      <c r="F179" s="596">
        <f t="shared" ref="F179:M179" si="32">F91+F156</f>
        <v>556546000</v>
      </c>
      <c r="G179" s="596">
        <f t="shared" si="32"/>
        <v>1854708688</v>
      </c>
      <c r="H179" s="596">
        <f t="shared" si="32"/>
        <v>158688000</v>
      </c>
      <c r="I179" s="596">
        <f t="shared" si="32"/>
        <v>159111528</v>
      </c>
      <c r="J179" s="596">
        <f t="shared" si="32"/>
        <v>159395000</v>
      </c>
      <c r="K179" s="596">
        <f t="shared" si="32"/>
        <v>161042615</v>
      </c>
      <c r="L179" s="596">
        <f t="shared" si="32"/>
        <v>32474000</v>
      </c>
      <c r="M179" s="597">
        <f t="shared" si="32"/>
        <v>29726150</v>
      </c>
    </row>
    <row r="180" spans="1:13" ht="25.5" x14ac:dyDescent="0.2">
      <c r="A180" s="540" t="s">
        <v>94</v>
      </c>
      <c r="B180" s="541"/>
      <c r="C180" s="542" t="s">
        <v>853</v>
      </c>
      <c r="D180" s="587">
        <f t="shared" si="28"/>
        <v>0</v>
      </c>
      <c r="E180" s="587">
        <f t="shared" si="28"/>
        <v>0</v>
      </c>
      <c r="F180" s="259"/>
      <c r="G180" s="259"/>
      <c r="H180" s="259"/>
      <c r="I180" s="259"/>
      <c r="J180" s="259"/>
      <c r="K180" s="259"/>
      <c r="L180" s="259"/>
      <c r="M180" s="265"/>
    </row>
    <row r="181" spans="1:13" hidden="1" x14ac:dyDescent="0.2">
      <c r="A181" s="545" t="s">
        <v>461</v>
      </c>
      <c r="B181" s="546" t="s">
        <v>854</v>
      </c>
      <c r="C181" s="586" t="s">
        <v>855</v>
      </c>
      <c r="D181" s="587">
        <f t="shared" si="28"/>
        <v>0</v>
      </c>
      <c r="E181" s="587">
        <f t="shared" si="28"/>
        <v>0</v>
      </c>
      <c r="F181" s="258"/>
      <c r="G181" s="258"/>
      <c r="H181" s="258"/>
      <c r="I181" s="258"/>
      <c r="J181" s="258"/>
      <c r="K181" s="548"/>
      <c r="L181" s="548"/>
      <c r="M181" s="549"/>
    </row>
    <row r="182" spans="1:13" ht="25.5" hidden="1" x14ac:dyDescent="0.2">
      <c r="A182" s="545" t="s">
        <v>856</v>
      </c>
      <c r="B182" s="546" t="s">
        <v>857</v>
      </c>
      <c r="C182" s="586" t="s">
        <v>858</v>
      </c>
      <c r="D182" s="587">
        <f t="shared" si="28"/>
        <v>0</v>
      </c>
      <c r="E182" s="587">
        <f t="shared" si="28"/>
        <v>0</v>
      </c>
      <c r="F182" s="258"/>
      <c r="G182" s="258"/>
      <c r="H182" s="258"/>
      <c r="I182" s="258"/>
      <c r="J182" s="258"/>
      <c r="K182" s="548"/>
      <c r="L182" s="548"/>
      <c r="M182" s="549"/>
    </row>
    <row r="183" spans="1:13" hidden="1" x14ac:dyDescent="0.2">
      <c r="A183" s="545" t="s">
        <v>470</v>
      </c>
      <c r="B183" s="546" t="s">
        <v>859</v>
      </c>
      <c r="C183" s="586" t="s">
        <v>860</v>
      </c>
      <c r="D183" s="587">
        <f t="shared" si="28"/>
        <v>0</v>
      </c>
      <c r="E183" s="587">
        <f t="shared" si="28"/>
        <v>0</v>
      </c>
      <c r="F183" s="258"/>
      <c r="G183" s="258"/>
      <c r="H183" s="258"/>
      <c r="I183" s="258"/>
      <c r="J183" s="258"/>
      <c r="K183" s="548"/>
      <c r="L183" s="548"/>
      <c r="M183" s="549"/>
    </row>
    <row r="184" spans="1:13" ht="25.5" x14ac:dyDescent="0.2">
      <c r="A184" s="540" t="s">
        <v>96</v>
      </c>
      <c r="B184" s="541"/>
      <c r="C184" s="542" t="s">
        <v>861</v>
      </c>
      <c r="D184" s="587">
        <f t="shared" si="28"/>
        <v>0</v>
      </c>
      <c r="E184" s="587">
        <f t="shared" si="28"/>
        <v>0</v>
      </c>
      <c r="F184" s="259"/>
      <c r="G184" s="259"/>
      <c r="H184" s="259"/>
      <c r="I184" s="259"/>
      <c r="J184" s="259"/>
      <c r="K184" s="259"/>
      <c r="L184" s="259"/>
      <c r="M184" s="265"/>
    </row>
    <row r="185" spans="1:13" hidden="1" x14ac:dyDescent="0.2">
      <c r="A185" s="545" t="s">
        <v>482</v>
      </c>
      <c r="B185" s="546" t="s">
        <v>862</v>
      </c>
      <c r="C185" s="586" t="s">
        <v>863</v>
      </c>
      <c r="D185" s="587">
        <f t="shared" si="28"/>
        <v>0</v>
      </c>
      <c r="E185" s="587">
        <f t="shared" si="28"/>
        <v>0</v>
      </c>
      <c r="F185" s="258"/>
      <c r="G185" s="258"/>
      <c r="H185" s="258"/>
      <c r="I185" s="258"/>
      <c r="J185" s="258"/>
      <c r="K185" s="548"/>
      <c r="L185" s="548"/>
      <c r="M185" s="549"/>
    </row>
    <row r="186" spans="1:13" hidden="1" x14ac:dyDescent="0.2">
      <c r="A186" s="545" t="s">
        <v>485</v>
      </c>
      <c r="B186" s="546" t="s">
        <v>864</v>
      </c>
      <c r="C186" s="586" t="s">
        <v>865</v>
      </c>
      <c r="D186" s="587">
        <f t="shared" si="28"/>
        <v>0</v>
      </c>
      <c r="E186" s="587">
        <f t="shared" si="28"/>
        <v>0</v>
      </c>
      <c r="F186" s="258"/>
      <c r="G186" s="258"/>
      <c r="H186" s="258"/>
      <c r="I186" s="258"/>
      <c r="J186" s="258"/>
      <c r="K186" s="548"/>
      <c r="L186" s="548"/>
      <c r="M186" s="549"/>
    </row>
    <row r="187" spans="1:13" hidden="1" x14ac:dyDescent="0.2">
      <c r="A187" s="545" t="s">
        <v>488</v>
      </c>
      <c r="B187" s="546" t="s">
        <v>866</v>
      </c>
      <c r="C187" s="586" t="s">
        <v>867</v>
      </c>
      <c r="D187" s="587">
        <f t="shared" si="28"/>
        <v>0</v>
      </c>
      <c r="E187" s="587">
        <f t="shared" si="28"/>
        <v>0</v>
      </c>
      <c r="F187" s="258"/>
      <c r="G187" s="258"/>
      <c r="H187" s="258"/>
      <c r="I187" s="258"/>
      <c r="J187" s="258"/>
      <c r="K187" s="548"/>
      <c r="L187" s="548"/>
      <c r="M187" s="549"/>
    </row>
    <row r="188" spans="1:13" ht="25.5" hidden="1" x14ac:dyDescent="0.2">
      <c r="A188" s="545" t="s">
        <v>491</v>
      </c>
      <c r="B188" s="546" t="s">
        <v>868</v>
      </c>
      <c r="C188" s="586" t="s">
        <v>869</v>
      </c>
      <c r="D188" s="587">
        <f t="shared" si="28"/>
        <v>0</v>
      </c>
      <c r="E188" s="587">
        <f t="shared" si="28"/>
        <v>0</v>
      </c>
      <c r="F188" s="258"/>
      <c r="G188" s="258"/>
      <c r="H188" s="258"/>
      <c r="I188" s="258"/>
      <c r="J188" s="258"/>
      <c r="K188" s="548"/>
      <c r="L188" s="548"/>
      <c r="M188" s="549"/>
    </row>
    <row r="189" spans="1:13" hidden="1" x14ac:dyDescent="0.2">
      <c r="A189" s="545" t="s">
        <v>494</v>
      </c>
      <c r="B189" s="546" t="s">
        <v>870</v>
      </c>
      <c r="C189" s="586" t="s">
        <v>871</v>
      </c>
      <c r="D189" s="587">
        <f t="shared" si="28"/>
        <v>0</v>
      </c>
      <c r="E189" s="587">
        <f t="shared" si="28"/>
        <v>0</v>
      </c>
      <c r="F189" s="258"/>
      <c r="G189" s="258"/>
      <c r="H189" s="258"/>
      <c r="I189" s="258"/>
      <c r="J189" s="258"/>
      <c r="K189" s="548"/>
      <c r="L189" s="548"/>
      <c r="M189" s="549"/>
    </row>
    <row r="190" spans="1:13" ht="25.5" hidden="1" x14ac:dyDescent="0.2">
      <c r="A190" s="545" t="s">
        <v>497</v>
      </c>
      <c r="B190" s="546" t="s">
        <v>872</v>
      </c>
      <c r="C190" s="586" t="s">
        <v>873</v>
      </c>
      <c r="D190" s="587">
        <f t="shared" si="28"/>
        <v>0</v>
      </c>
      <c r="E190" s="587">
        <f t="shared" si="28"/>
        <v>0</v>
      </c>
      <c r="F190" s="258"/>
      <c r="G190" s="258"/>
      <c r="H190" s="258"/>
      <c r="I190" s="258"/>
      <c r="J190" s="258"/>
      <c r="K190" s="548"/>
      <c r="L190" s="548"/>
      <c r="M190" s="549"/>
    </row>
    <row r="191" spans="1:13" ht="25.5" x14ac:dyDescent="0.2">
      <c r="A191" s="540" t="s">
        <v>98</v>
      </c>
      <c r="B191" s="541"/>
      <c r="C191" s="542" t="s">
        <v>874</v>
      </c>
      <c r="D191" s="587">
        <f t="shared" si="28"/>
        <v>342695000</v>
      </c>
      <c r="E191" s="587">
        <f t="shared" si="28"/>
        <v>339646897</v>
      </c>
      <c r="F191" s="259">
        <f t="shared" ref="F191:M191" si="33">SUM(F192:F196)</f>
        <v>342695000</v>
      </c>
      <c r="G191" s="259">
        <f t="shared" si="33"/>
        <v>339646897</v>
      </c>
      <c r="H191" s="259">
        <f t="shared" si="33"/>
        <v>0</v>
      </c>
      <c r="I191" s="259">
        <f t="shared" si="33"/>
        <v>0</v>
      </c>
      <c r="J191" s="259">
        <f t="shared" si="33"/>
        <v>0</v>
      </c>
      <c r="K191" s="259">
        <f t="shared" si="33"/>
        <v>0</v>
      </c>
      <c r="L191" s="259">
        <f t="shared" si="33"/>
        <v>0</v>
      </c>
      <c r="M191" s="265">
        <f t="shared" si="33"/>
        <v>0</v>
      </c>
    </row>
    <row r="192" spans="1:13" ht="25.5" x14ac:dyDescent="0.2">
      <c r="A192" s="545" t="s">
        <v>516</v>
      </c>
      <c r="B192" s="546" t="s">
        <v>875</v>
      </c>
      <c r="C192" s="586" t="s">
        <v>876</v>
      </c>
      <c r="D192" s="587">
        <f t="shared" si="28"/>
        <v>0</v>
      </c>
      <c r="E192" s="587">
        <f t="shared" si="28"/>
        <v>0</v>
      </c>
      <c r="F192" s="258"/>
      <c r="G192" s="258"/>
      <c r="H192" s="258"/>
      <c r="I192" s="258"/>
      <c r="J192" s="258"/>
      <c r="K192" s="548"/>
      <c r="L192" s="548"/>
      <c r="M192" s="549"/>
    </row>
    <row r="193" spans="1:13" ht="25.5" x14ac:dyDescent="0.2">
      <c r="A193" s="545" t="s">
        <v>519</v>
      </c>
      <c r="B193" s="546" t="s">
        <v>50</v>
      </c>
      <c r="C193" s="586" t="s">
        <v>877</v>
      </c>
      <c r="D193" s="587">
        <f t="shared" si="28"/>
        <v>15530000</v>
      </c>
      <c r="E193" s="587">
        <f t="shared" si="28"/>
        <v>15529897</v>
      </c>
      <c r="F193" s="258">
        <v>15530000</v>
      </c>
      <c r="G193" s="258">
        <v>15529897</v>
      </c>
      <c r="H193" s="258"/>
      <c r="I193" s="258"/>
      <c r="J193" s="258"/>
      <c r="K193" s="548"/>
      <c r="L193" s="548"/>
      <c r="M193" s="549"/>
    </row>
    <row r="194" spans="1:13" x14ac:dyDescent="0.2">
      <c r="A194" s="545" t="s">
        <v>522</v>
      </c>
      <c r="B194" s="546" t="s">
        <v>53</v>
      </c>
      <c r="C194" s="586" t="s">
        <v>878</v>
      </c>
      <c r="D194" s="587">
        <f t="shared" si="28"/>
        <v>327165000</v>
      </c>
      <c r="E194" s="587">
        <f t="shared" si="28"/>
        <v>324117000</v>
      </c>
      <c r="F194" s="258">
        <v>327165000</v>
      </c>
      <c r="G194" s="258">
        <v>324117000</v>
      </c>
      <c r="H194" s="258"/>
      <c r="I194" s="258"/>
      <c r="J194" s="258"/>
      <c r="K194" s="548"/>
      <c r="L194" s="548"/>
      <c r="M194" s="549"/>
    </row>
    <row r="195" spans="1:13" hidden="1" x14ac:dyDescent="0.2">
      <c r="A195" s="545" t="s">
        <v>525</v>
      </c>
      <c r="B195" s="546" t="s">
        <v>879</v>
      </c>
      <c r="C195" s="586" t="s">
        <v>880</v>
      </c>
      <c r="D195" s="587">
        <f t="shared" si="28"/>
        <v>0</v>
      </c>
      <c r="E195" s="587">
        <f t="shared" si="28"/>
        <v>0</v>
      </c>
      <c r="F195" s="258"/>
      <c r="G195" s="258"/>
      <c r="H195" s="258"/>
      <c r="I195" s="258"/>
      <c r="J195" s="258"/>
      <c r="K195" s="548"/>
      <c r="L195" s="548"/>
      <c r="M195" s="549"/>
    </row>
    <row r="196" spans="1:13" hidden="1" x14ac:dyDescent="0.2">
      <c r="A196" s="545" t="s">
        <v>528</v>
      </c>
      <c r="B196" s="546" t="s">
        <v>881</v>
      </c>
      <c r="C196" s="586" t="s">
        <v>882</v>
      </c>
      <c r="D196" s="587">
        <f t="shared" si="28"/>
        <v>0</v>
      </c>
      <c r="E196" s="587">
        <f t="shared" si="28"/>
        <v>0</v>
      </c>
      <c r="F196" s="258"/>
      <c r="G196" s="258"/>
      <c r="H196" s="258"/>
      <c r="I196" s="258"/>
      <c r="J196" s="258"/>
      <c r="K196" s="548"/>
      <c r="L196" s="548"/>
      <c r="M196" s="549"/>
    </row>
    <row r="197" spans="1:13" ht="25.5" x14ac:dyDescent="0.2">
      <c r="A197" s="540" t="s">
        <v>102</v>
      </c>
      <c r="B197" s="541"/>
      <c r="C197" s="542" t="s">
        <v>883</v>
      </c>
      <c r="D197" s="587">
        <f t="shared" si="28"/>
        <v>0</v>
      </c>
      <c r="E197" s="587">
        <f t="shared" si="28"/>
        <v>0</v>
      </c>
      <c r="F197" s="259"/>
      <c r="G197" s="259"/>
      <c r="H197" s="259"/>
      <c r="I197" s="259"/>
      <c r="J197" s="259"/>
      <c r="K197" s="259"/>
      <c r="L197" s="259"/>
      <c r="M197" s="265"/>
    </row>
    <row r="198" spans="1:13" hidden="1" x14ac:dyDescent="0.2">
      <c r="A198" s="545" t="s">
        <v>533</v>
      </c>
      <c r="B198" s="546" t="s">
        <v>884</v>
      </c>
      <c r="C198" s="586" t="s">
        <v>885</v>
      </c>
      <c r="D198" s="587">
        <f t="shared" si="28"/>
        <v>0</v>
      </c>
      <c r="E198" s="587">
        <f t="shared" si="28"/>
        <v>0</v>
      </c>
      <c r="F198" s="258"/>
      <c r="G198" s="258"/>
      <c r="H198" s="258"/>
      <c r="I198" s="258"/>
      <c r="J198" s="258"/>
      <c r="K198" s="548"/>
      <c r="L198" s="548"/>
      <c r="M198" s="549"/>
    </row>
    <row r="199" spans="1:13" hidden="1" x14ac:dyDescent="0.2">
      <c r="A199" s="545" t="s">
        <v>536</v>
      </c>
      <c r="B199" s="546" t="s">
        <v>886</v>
      </c>
      <c r="C199" s="586" t="s">
        <v>887</v>
      </c>
      <c r="D199" s="587">
        <f t="shared" si="28"/>
        <v>0</v>
      </c>
      <c r="E199" s="587">
        <f t="shared" si="28"/>
        <v>0</v>
      </c>
      <c r="F199" s="258"/>
      <c r="G199" s="258"/>
      <c r="H199" s="258"/>
      <c r="I199" s="258"/>
      <c r="J199" s="258"/>
      <c r="K199" s="548"/>
      <c r="L199" s="548"/>
      <c r="M199" s="549"/>
    </row>
    <row r="200" spans="1:13" hidden="1" x14ac:dyDescent="0.2">
      <c r="A200" s="545" t="s">
        <v>539</v>
      </c>
      <c r="B200" s="546" t="s">
        <v>888</v>
      </c>
      <c r="C200" s="586" t="s">
        <v>889</v>
      </c>
      <c r="D200" s="587">
        <f t="shared" si="28"/>
        <v>0</v>
      </c>
      <c r="E200" s="587">
        <f t="shared" si="28"/>
        <v>0</v>
      </c>
      <c r="F200" s="258"/>
      <c r="G200" s="258"/>
      <c r="H200" s="258"/>
      <c r="I200" s="258"/>
      <c r="J200" s="258"/>
      <c r="K200" s="548"/>
      <c r="L200" s="548"/>
      <c r="M200" s="549"/>
    </row>
    <row r="201" spans="1:13" ht="25.5" hidden="1" x14ac:dyDescent="0.2">
      <c r="A201" s="545" t="s">
        <v>542</v>
      </c>
      <c r="B201" s="546" t="s">
        <v>890</v>
      </c>
      <c r="C201" s="586" t="s">
        <v>891</v>
      </c>
      <c r="D201" s="587">
        <f t="shared" si="28"/>
        <v>0</v>
      </c>
      <c r="E201" s="587">
        <f t="shared" si="28"/>
        <v>0</v>
      </c>
      <c r="F201" s="258"/>
      <c r="G201" s="258"/>
      <c r="H201" s="258"/>
      <c r="I201" s="258"/>
      <c r="J201" s="258"/>
      <c r="K201" s="548"/>
      <c r="L201" s="548"/>
      <c r="M201" s="549"/>
    </row>
    <row r="202" spans="1:13" ht="25.5" hidden="1" x14ac:dyDescent="0.2">
      <c r="A202" s="545" t="s">
        <v>892</v>
      </c>
      <c r="B202" s="546" t="s">
        <v>893</v>
      </c>
      <c r="C202" s="586" t="s">
        <v>894</v>
      </c>
      <c r="D202" s="587">
        <f t="shared" si="28"/>
        <v>0</v>
      </c>
      <c r="E202" s="587">
        <f t="shared" si="28"/>
        <v>0</v>
      </c>
      <c r="F202" s="258"/>
      <c r="G202" s="258"/>
      <c r="H202" s="258"/>
      <c r="I202" s="258"/>
      <c r="J202" s="258"/>
      <c r="K202" s="548"/>
      <c r="L202" s="548"/>
      <c r="M202" s="549"/>
    </row>
    <row r="203" spans="1:13" ht="25.5" x14ac:dyDescent="0.2">
      <c r="A203" s="540" t="s">
        <v>103</v>
      </c>
      <c r="B203" s="541" t="s">
        <v>834</v>
      </c>
      <c r="C203" s="542" t="s">
        <v>895</v>
      </c>
      <c r="D203" s="587">
        <f t="shared" si="28"/>
        <v>0</v>
      </c>
      <c r="E203" s="587">
        <f t="shared" si="28"/>
        <v>0</v>
      </c>
      <c r="F203" s="259"/>
      <c r="G203" s="259"/>
      <c r="H203" s="259"/>
      <c r="I203" s="259"/>
      <c r="J203" s="259"/>
      <c r="K203" s="259"/>
      <c r="L203" s="259"/>
      <c r="M203" s="265"/>
    </row>
    <row r="204" spans="1:13" x14ac:dyDescent="0.2">
      <c r="A204" s="540" t="s">
        <v>105</v>
      </c>
      <c r="B204" s="541" t="s">
        <v>896</v>
      </c>
      <c r="C204" s="542" t="s">
        <v>897</v>
      </c>
      <c r="D204" s="587">
        <f t="shared" si="28"/>
        <v>0</v>
      </c>
      <c r="E204" s="587">
        <f t="shared" si="28"/>
        <v>0</v>
      </c>
      <c r="F204" s="259"/>
      <c r="G204" s="259"/>
      <c r="H204" s="259"/>
      <c r="I204" s="259"/>
      <c r="J204" s="259"/>
      <c r="K204" s="259"/>
      <c r="L204" s="259"/>
      <c r="M204" s="265"/>
    </row>
    <row r="205" spans="1:13" ht="25.5" x14ac:dyDescent="0.2">
      <c r="A205" s="552" t="s">
        <v>898</v>
      </c>
      <c r="B205" s="553"/>
      <c r="C205" s="554" t="s">
        <v>899</v>
      </c>
      <c r="D205" s="555">
        <f t="shared" si="28"/>
        <v>342695000</v>
      </c>
      <c r="E205" s="555">
        <f t="shared" si="28"/>
        <v>339646897</v>
      </c>
      <c r="F205" s="596">
        <f t="shared" ref="F205:M205" si="34">F180+F184+F191+F197+F203+F204</f>
        <v>342695000</v>
      </c>
      <c r="G205" s="596">
        <f t="shared" si="34"/>
        <v>339646897</v>
      </c>
      <c r="H205" s="596">
        <f t="shared" si="34"/>
        <v>0</v>
      </c>
      <c r="I205" s="596">
        <f t="shared" si="34"/>
        <v>0</v>
      </c>
      <c r="J205" s="596">
        <f t="shared" si="34"/>
        <v>0</v>
      </c>
      <c r="K205" s="596">
        <f t="shared" si="34"/>
        <v>0</v>
      </c>
      <c r="L205" s="596">
        <f t="shared" si="34"/>
        <v>0</v>
      </c>
      <c r="M205" s="597">
        <f t="shared" si="34"/>
        <v>0</v>
      </c>
    </row>
    <row r="206" spans="1:13" ht="13.5" thickBot="1" x14ac:dyDescent="0.25">
      <c r="A206" s="598" t="s">
        <v>900</v>
      </c>
      <c r="B206" s="599"/>
      <c r="C206" s="600" t="s">
        <v>901</v>
      </c>
      <c r="D206" s="601">
        <f t="shared" si="28"/>
        <v>1249798000</v>
      </c>
      <c r="E206" s="601">
        <f t="shared" si="28"/>
        <v>2544235878</v>
      </c>
      <c r="F206" s="602">
        <f t="shared" ref="F206:M206" si="35">F179+F205</f>
        <v>899241000</v>
      </c>
      <c r="G206" s="602">
        <f t="shared" si="35"/>
        <v>2194355585</v>
      </c>
      <c r="H206" s="602">
        <f t="shared" si="35"/>
        <v>158688000</v>
      </c>
      <c r="I206" s="602">
        <f t="shared" si="35"/>
        <v>159111528</v>
      </c>
      <c r="J206" s="602">
        <f t="shared" si="35"/>
        <v>159395000</v>
      </c>
      <c r="K206" s="602">
        <f t="shared" si="35"/>
        <v>161042615</v>
      </c>
      <c r="L206" s="602">
        <f t="shared" si="35"/>
        <v>32474000</v>
      </c>
      <c r="M206" s="603">
        <f t="shared" si="35"/>
        <v>29726150</v>
      </c>
    </row>
    <row r="209" spans="4:5" x14ac:dyDescent="0.2">
      <c r="D209" s="261"/>
      <c r="E209" s="261"/>
    </row>
  </sheetData>
  <mergeCells count="10">
    <mergeCell ref="A6:M6"/>
    <mergeCell ref="A90:M90"/>
    <mergeCell ref="F1:L1"/>
    <mergeCell ref="A2:L2"/>
    <mergeCell ref="J3:L3"/>
    <mergeCell ref="D4:E4"/>
    <mergeCell ref="F4:G4"/>
    <mergeCell ref="H4:I4"/>
    <mergeCell ref="J4:K4"/>
    <mergeCell ref="L4:M4"/>
  </mergeCells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4"/>
  <sheetViews>
    <sheetView workbookViewId="0">
      <selection activeCell="I1" sqref="I1:K4"/>
    </sheetView>
  </sheetViews>
  <sheetFormatPr defaultColWidth="16.28515625" defaultRowHeight="15.75" x14ac:dyDescent="0.25"/>
  <cols>
    <col min="1" max="1" width="30.140625" style="25" customWidth="1"/>
    <col min="2" max="4" width="16.28515625" style="25" customWidth="1"/>
    <col min="5" max="5" width="15" style="25" customWidth="1"/>
    <col min="6" max="6" width="16" style="25" customWidth="1"/>
    <col min="7" max="7" width="16.85546875" style="25" bestFit="1" customWidth="1"/>
    <col min="8" max="8" width="16.85546875" style="25" customWidth="1"/>
    <col min="9" max="9" width="16.28515625" style="25"/>
    <col min="10" max="10" width="17" style="25" customWidth="1"/>
    <col min="11" max="11" width="16.85546875" style="25" bestFit="1" customWidth="1"/>
    <col min="12" max="12" width="16.42578125" style="25" customWidth="1"/>
    <col min="13" max="16384" width="16.28515625" style="25"/>
  </cols>
  <sheetData>
    <row r="1" spans="1:12" ht="15.75" customHeight="1" x14ac:dyDescent="0.25">
      <c r="I1" s="282" t="s">
        <v>906</v>
      </c>
      <c r="J1" s="283"/>
      <c r="K1" s="283"/>
      <c r="L1" s="26"/>
    </row>
    <row r="2" spans="1:12" x14ac:dyDescent="0.25">
      <c r="I2" s="283"/>
      <c r="J2" s="283"/>
      <c r="K2" s="283"/>
      <c r="L2" s="26"/>
    </row>
    <row r="3" spans="1:12" x14ac:dyDescent="0.25">
      <c r="I3" s="283"/>
      <c r="J3" s="283"/>
      <c r="K3" s="283"/>
      <c r="L3" s="26"/>
    </row>
    <row r="4" spans="1:12" x14ac:dyDescent="0.25">
      <c r="I4" s="283"/>
      <c r="J4" s="283"/>
      <c r="K4" s="283"/>
      <c r="L4" s="26"/>
    </row>
    <row r="5" spans="1:12" x14ac:dyDescent="0.25">
      <c r="E5" s="288" t="s">
        <v>279</v>
      </c>
      <c r="F5" s="289"/>
      <c r="G5" s="289"/>
      <c r="H5" s="289"/>
    </row>
    <row r="6" spans="1:12" x14ac:dyDescent="0.25">
      <c r="E6" s="289"/>
      <c r="F6" s="289"/>
      <c r="G6" s="289"/>
      <c r="H6" s="289"/>
    </row>
    <row r="7" spans="1:12" x14ac:dyDescent="0.25">
      <c r="E7" s="289"/>
      <c r="F7" s="289"/>
      <c r="G7" s="289"/>
      <c r="H7" s="289"/>
    </row>
    <row r="8" spans="1:12" x14ac:dyDescent="0.25">
      <c r="E8" s="289"/>
      <c r="F8" s="289"/>
      <c r="G8" s="289"/>
      <c r="H8" s="289"/>
    </row>
    <row r="9" spans="1:12" ht="16.5" thickBot="1" x14ac:dyDescent="0.3">
      <c r="K9" s="27" t="s">
        <v>2</v>
      </c>
    </row>
    <row r="10" spans="1:12" ht="16.5" thickBot="1" x14ac:dyDescent="0.3">
      <c r="A10" s="290" t="s">
        <v>62</v>
      </c>
      <c r="B10" s="293" t="s">
        <v>63</v>
      </c>
      <c r="C10" s="293"/>
      <c r="D10" s="294"/>
      <c r="E10" s="294"/>
      <c r="F10" s="294"/>
      <c r="G10" s="295"/>
      <c r="H10" s="296" t="s">
        <v>64</v>
      </c>
      <c r="I10" s="294"/>
      <c r="J10" s="294"/>
      <c r="K10" s="295"/>
    </row>
    <row r="11" spans="1:12" ht="15.75" customHeight="1" x14ac:dyDescent="0.25">
      <c r="A11" s="291"/>
      <c r="B11" s="297" t="s">
        <v>65</v>
      </c>
      <c r="C11" s="297"/>
      <c r="D11" s="298"/>
      <c r="E11" s="301" t="s">
        <v>66</v>
      </c>
      <c r="F11" s="301" t="s">
        <v>67</v>
      </c>
      <c r="G11" s="304" t="s">
        <v>68</v>
      </c>
      <c r="H11" s="307" t="s">
        <v>65</v>
      </c>
      <c r="I11" s="301" t="s">
        <v>66</v>
      </c>
      <c r="J11" s="301" t="s">
        <v>67</v>
      </c>
      <c r="K11" s="310" t="s">
        <v>68</v>
      </c>
    </row>
    <row r="12" spans="1:12" x14ac:dyDescent="0.25">
      <c r="A12" s="291"/>
      <c r="B12" s="299"/>
      <c r="C12" s="299"/>
      <c r="D12" s="300"/>
      <c r="E12" s="302"/>
      <c r="F12" s="302"/>
      <c r="G12" s="305"/>
      <c r="H12" s="308"/>
      <c r="I12" s="302"/>
      <c r="J12" s="302"/>
      <c r="K12" s="311"/>
    </row>
    <row r="13" spans="1:12" ht="15.75" customHeight="1" x14ac:dyDescent="0.25">
      <c r="A13" s="291"/>
      <c r="B13" s="313" t="s">
        <v>69</v>
      </c>
      <c r="C13" s="317" t="s">
        <v>283</v>
      </c>
      <c r="D13" s="315" t="s">
        <v>70</v>
      </c>
      <c r="E13" s="302"/>
      <c r="F13" s="302"/>
      <c r="G13" s="305"/>
      <c r="H13" s="308"/>
      <c r="I13" s="302"/>
      <c r="J13" s="302"/>
      <c r="K13" s="311"/>
    </row>
    <row r="14" spans="1:12" ht="16.5" thickBot="1" x14ac:dyDescent="0.3">
      <c r="A14" s="292"/>
      <c r="B14" s="314"/>
      <c r="C14" s="318"/>
      <c r="D14" s="316"/>
      <c r="E14" s="303"/>
      <c r="F14" s="303"/>
      <c r="G14" s="306"/>
      <c r="H14" s="309"/>
      <c r="I14" s="303"/>
      <c r="J14" s="303"/>
      <c r="K14" s="312"/>
    </row>
    <row r="15" spans="1:12" ht="26.25" x14ac:dyDescent="0.25">
      <c r="A15" s="226" t="s">
        <v>280</v>
      </c>
      <c r="B15" s="28">
        <v>111294000</v>
      </c>
      <c r="C15" s="28">
        <v>18600000</v>
      </c>
      <c r="D15" s="29">
        <v>28794000</v>
      </c>
      <c r="E15" s="29"/>
      <c r="F15" s="30"/>
      <c r="G15" s="31">
        <f>SUM(B15:D15)</f>
        <v>158688000</v>
      </c>
      <c r="H15" s="32">
        <v>158688000</v>
      </c>
      <c r="I15" s="29"/>
      <c r="J15" s="30"/>
      <c r="K15" s="31">
        <f>SUM(H15:J15)</f>
        <v>158688000</v>
      </c>
    </row>
    <row r="16" spans="1:12" ht="26.25" x14ac:dyDescent="0.25">
      <c r="A16" s="225" t="s">
        <v>282</v>
      </c>
      <c r="B16" s="33">
        <v>115500620</v>
      </c>
      <c r="C16" s="33">
        <v>3192000</v>
      </c>
      <c r="D16" s="34">
        <v>40702380</v>
      </c>
      <c r="E16" s="34"/>
      <c r="F16" s="35"/>
      <c r="G16" s="36">
        <f>SUM(B16:F16)</f>
        <v>159395000</v>
      </c>
      <c r="H16" s="37">
        <v>159395000</v>
      </c>
      <c r="I16" s="34"/>
      <c r="J16" s="35"/>
      <c r="K16" s="36">
        <f t="shared" ref="K16:K17" si="0">SUM(H16:J16)</f>
        <v>159395000</v>
      </c>
    </row>
    <row r="17" spans="1:11" ht="16.5" thickBot="1" x14ac:dyDescent="0.3">
      <c r="A17" s="227" t="s">
        <v>281</v>
      </c>
      <c r="B17" s="38">
        <v>6561495</v>
      </c>
      <c r="C17" s="38">
        <v>400000</v>
      </c>
      <c r="D17" s="39">
        <v>25512505</v>
      </c>
      <c r="E17" s="39"/>
      <c r="F17" s="40"/>
      <c r="G17" s="41">
        <f>SUM(B17:F17)</f>
        <v>32474000</v>
      </c>
      <c r="H17" s="42">
        <v>32474000</v>
      </c>
      <c r="I17" s="39"/>
      <c r="J17" s="40"/>
      <c r="K17" s="41">
        <f t="shared" si="0"/>
        <v>32474000</v>
      </c>
    </row>
    <row r="18" spans="1:11" x14ac:dyDescent="0.25">
      <c r="A18" s="319" t="s">
        <v>71</v>
      </c>
      <c r="B18" s="321">
        <f>+B15+B16+B17</f>
        <v>233356115</v>
      </c>
      <c r="C18" s="323">
        <f>SUM(C15:C17)</f>
        <v>22192000</v>
      </c>
      <c r="D18" s="323">
        <f>+D15+D16+D17</f>
        <v>95008885</v>
      </c>
      <c r="E18" s="323"/>
      <c r="F18" s="325"/>
      <c r="G18" s="328">
        <f>SUM(B18:F19)</f>
        <v>350557000</v>
      </c>
      <c r="H18" s="330">
        <f>+H15+H16+H17</f>
        <v>350557000</v>
      </c>
      <c r="I18" s="323"/>
      <c r="J18" s="325"/>
      <c r="K18" s="328">
        <f>+K15+K16+K17</f>
        <v>350557000</v>
      </c>
    </row>
    <row r="19" spans="1:11" ht="16.5" thickBot="1" x14ac:dyDescent="0.3">
      <c r="A19" s="320"/>
      <c r="B19" s="322"/>
      <c r="C19" s="327"/>
      <c r="D19" s="324"/>
      <c r="E19" s="324"/>
      <c r="F19" s="326"/>
      <c r="G19" s="329"/>
      <c r="H19" s="331"/>
      <c r="I19" s="324"/>
      <c r="J19" s="326"/>
      <c r="K19" s="329"/>
    </row>
    <row r="20" spans="1:11" ht="26.25" x14ac:dyDescent="0.25">
      <c r="A20" s="223" t="s">
        <v>284</v>
      </c>
      <c r="B20" s="228">
        <v>2545290</v>
      </c>
      <c r="C20" s="33">
        <v>13450000</v>
      </c>
      <c r="D20" s="34"/>
      <c r="E20" s="34"/>
      <c r="F20" s="35"/>
      <c r="G20" s="43">
        <f>SUM(B20:F20)</f>
        <v>15995290</v>
      </c>
      <c r="H20" s="44">
        <v>101016000</v>
      </c>
      <c r="I20" s="34"/>
      <c r="J20" s="35"/>
      <c r="K20" s="36">
        <f>SUM(H20:J20)</f>
        <v>101016000</v>
      </c>
    </row>
    <row r="21" spans="1:11" ht="26.25" x14ac:dyDescent="0.25">
      <c r="A21" s="223" t="s">
        <v>285</v>
      </c>
      <c r="B21" s="228"/>
      <c r="C21" s="33">
        <v>9350000</v>
      </c>
      <c r="D21" s="34"/>
      <c r="E21" s="34"/>
      <c r="F21" s="35"/>
      <c r="G21" s="43">
        <f t="shared" ref="G21:G42" si="1">SUM(B21:F21)</f>
        <v>9350000</v>
      </c>
      <c r="H21" s="44">
        <v>15969000</v>
      </c>
      <c r="I21" s="34"/>
      <c r="J21" s="35"/>
      <c r="K21" s="36">
        <f t="shared" ref="K21:K42" si="2">SUM(H21:J21)</f>
        <v>15969000</v>
      </c>
    </row>
    <row r="22" spans="1:11" ht="26.25" x14ac:dyDescent="0.25">
      <c r="A22" s="223" t="s">
        <v>286</v>
      </c>
      <c r="B22" s="228">
        <v>7040000</v>
      </c>
      <c r="C22" s="33"/>
      <c r="D22" s="34">
        <v>15510911</v>
      </c>
      <c r="E22" s="34"/>
      <c r="F22" s="35"/>
      <c r="G22" s="43">
        <f t="shared" si="1"/>
        <v>22550911</v>
      </c>
      <c r="H22" s="44"/>
      <c r="I22" s="34">
        <v>69794000</v>
      </c>
      <c r="J22" s="35"/>
      <c r="K22" s="36">
        <f t="shared" si="2"/>
        <v>69794000</v>
      </c>
    </row>
    <row r="23" spans="1:11" ht="26.25" x14ac:dyDescent="0.25">
      <c r="A23" s="223" t="s">
        <v>287</v>
      </c>
      <c r="B23" s="228"/>
      <c r="C23" s="33"/>
      <c r="D23" s="34"/>
      <c r="E23" s="34"/>
      <c r="F23" s="35"/>
      <c r="G23" s="43">
        <f t="shared" si="1"/>
        <v>0</v>
      </c>
      <c r="H23" s="44">
        <v>15530000</v>
      </c>
      <c r="I23" s="34"/>
      <c r="J23" s="35"/>
      <c r="K23" s="36">
        <f t="shared" si="2"/>
        <v>15530000</v>
      </c>
    </row>
    <row r="24" spans="1:11" x14ac:dyDescent="0.25">
      <c r="A24" s="224" t="s">
        <v>288</v>
      </c>
      <c r="B24" s="228">
        <v>59654396</v>
      </c>
      <c r="C24" s="33"/>
      <c r="D24" s="34">
        <v>46451604</v>
      </c>
      <c r="E24" s="34"/>
      <c r="F24" s="35"/>
      <c r="G24" s="43">
        <f t="shared" si="1"/>
        <v>106106000</v>
      </c>
      <c r="H24" s="44">
        <v>106106000</v>
      </c>
      <c r="I24" s="34"/>
      <c r="J24" s="35"/>
      <c r="K24" s="36">
        <f t="shared" si="2"/>
        <v>106106000</v>
      </c>
    </row>
    <row r="25" spans="1:11" x14ac:dyDescent="0.25">
      <c r="A25" s="224" t="s">
        <v>289</v>
      </c>
      <c r="B25" s="228">
        <v>8277000</v>
      </c>
      <c r="C25" s="33"/>
      <c r="D25" s="34">
        <v>2070000</v>
      </c>
      <c r="E25" s="34"/>
      <c r="F25" s="35"/>
      <c r="G25" s="43">
        <f t="shared" si="1"/>
        <v>10347000</v>
      </c>
      <c r="H25" s="44">
        <v>10347000</v>
      </c>
      <c r="I25" s="34"/>
      <c r="J25" s="35"/>
      <c r="K25" s="36">
        <f t="shared" si="2"/>
        <v>10347000</v>
      </c>
    </row>
    <row r="26" spans="1:11" ht="26.25" x14ac:dyDescent="0.25">
      <c r="A26" s="225" t="s">
        <v>290</v>
      </c>
      <c r="B26" s="228">
        <v>6392320</v>
      </c>
      <c r="C26" s="33"/>
      <c r="D26" s="34">
        <v>7177680</v>
      </c>
      <c r="E26" s="34"/>
      <c r="F26" s="35"/>
      <c r="G26" s="43">
        <f t="shared" si="1"/>
        <v>13570000</v>
      </c>
      <c r="H26" s="44">
        <v>13570000</v>
      </c>
      <c r="I26" s="34"/>
      <c r="J26" s="35"/>
      <c r="K26" s="36">
        <f t="shared" si="2"/>
        <v>13570000</v>
      </c>
    </row>
    <row r="27" spans="1:11" x14ac:dyDescent="0.25">
      <c r="A27" s="224" t="s">
        <v>291</v>
      </c>
      <c r="B27" s="228"/>
      <c r="C27" s="33">
        <v>23844000</v>
      </c>
      <c r="D27" s="34"/>
      <c r="E27" s="34"/>
      <c r="F27" s="35"/>
      <c r="G27" s="43">
        <f t="shared" si="1"/>
        <v>23844000</v>
      </c>
      <c r="H27" s="44">
        <v>23844000</v>
      </c>
      <c r="I27" s="34"/>
      <c r="J27" s="35"/>
      <c r="K27" s="36">
        <f t="shared" si="2"/>
        <v>23844000</v>
      </c>
    </row>
    <row r="28" spans="1:11" x14ac:dyDescent="0.25">
      <c r="A28" s="224" t="s">
        <v>292</v>
      </c>
      <c r="B28" s="228"/>
      <c r="C28" s="33">
        <v>7620000</v>
      </c>
      <c r="D28" s="34"/>
      <c r="E28" s="34"/>
      <c r="F28" s="35"/>
      <c r="G28" s="43">
        <f t="shared" si="1"/>
        <v>7620000</v>
      </c>
      <c r="H28" s="44">
        <v>7620000</v>
      </c>
      <c r="I28" s="34"/>
      <c r="J28" s="35"/>
      <c r="K28" s="36">
        <f t="shared" si="2"/>
        <v>7620000</v>
      </c>
    </row>
    <row r="29" spans="1:11" x14ac:dyDescent="0.25">
      <c r="A29" s="224" t="s">
        <v>72</v>
      </c>
      <c r="B29" s="228">
        <v>16096000</v>
      </c>
      <c r="C29" s="33"/>
      <c r="D29" s="34"/>
      <c r="E29" s="34"/>
      <c r="F29" s="35"/>
      <c r="G29" s="43">
        <f t="shared" si="1"/>
        <v>16096000</v>
      </c>
      <c r="H29" s="44">
        <v>12547000</v>
      </c>
      <c r="I29" s="34"/>
      <c r="J29" s="35"/>
      <c r="K29" s="36">
        <f t="shared" si="2"/>
        <v>12547000</v>
      </c>
    </row>
    <row r="30" spans="1:11" x14ac:dyDescent="0.25">
      <c r="A30" s="224" t="s">
        <v>293</v>
      </c>
      <c r="B30" s="228">
        <v>23366735</v>
      </c>
      <c r="C30" s="33"/>
      <c r="D30" s="34"/>
      <c r="E30" s="34"/>
      <c r="F30" s="35"/>
      <c r="G30" s="43">
        <f t="shared" si="1"/>
        <v>23366735</v>
      </c>
      <c r="H30" s="44">
        <v>75080000</v>
      </c>
      <c r="I30" s="34"/>
      <c r="J30" s="35"/>
      <c r="K30" s="36">
        <f t="shared" si="2"/>
        <v>75080000</v>
      </c>
    </row>
    <row r="31" spans="1:11" x14ac:dyDescent="0.25">
      <c r="A31" s="224" t="s">
        <v>294</v>
      </c>
      <c r="B31" s="228"/>
      <c r="C31" s="33">
        <v>2000000</v>
      </c>
      <c r="D31" s="34">
        <v>635000</v>
      </c>
      <c r="E31" s="34"/>
      <c r="F31" s="35"/>
      <c r="G31" s="43">
        <f t="shared" si="1"/>
        <v>2635000</v>
      </c>
      <c r="H31" s="44">
        <v>2635000</v>
      </c>
      <c r="I31" s="34"/>
      <c r="J31" s="35"/>
      <c r="K31" s="36">
        <f t="shared" si="2"/>
        <v>2635000</v>
      </c>
    </row>
    <row r="32" spans="1:11" x14ac:dyDescent="0.25">
      <c r="A32" s="224" t="s">
        <v>304</v>
      </c>
      <c r="B32" s="228"/>
      <c r="C32" s="33"/>
      <c r="D32" s="34">
        <v>9130000</v>
      </c>
      <c r="E32" s="34"/>
      <c r="F32" s="35"/>
      <c r="G32" s="43">
        <f t="shared" si="1"/>
        <v>9130000</v>
      </c>
      <c r="H32" s="44">
        <v>9130000</v>
      </c>
      <c r="I32" s="34"/>
      <c r="J32" s="35"/>
      <c r="K32" s="36">
        <f t="shared" si="2"/>
        <v>9130000</v>
      </c>
    </row>
    <row r="33" spans="1:15" x14ac:dyDescent="0.25">
      <c r="A33" s="224" t="s">
        <v>295</v>
      </c>
      <c r="B33" s="228"/>
      <c r="C33" s="33"/>
      <c r="D33" s="34">
        <v>1429000</v>
      </c>
      <c r="E33" s="34"/>
      <c r="F33" s="35"/>
      <c r="G33" s="43">
        <f t="shared" si="1"/>
        <v>1429000</v>
      </c>
      <c r="H33" s="44"/>
      <c r="I33" s="34">
        <v>1429000</v>
      </c>
      <c r="J33" s="35"/>
      <c r="K33" s="36">
        <f t="shared" si="2"/>
        <v>1429000</v>
      </c>
    </row>
    <row r="34" spans="1:15" x14ac:dyDescent="0.25">
      <c r="A34" s="224" t="s">
        <v>296</v>
      </c>
      <c r="B34" s="228"/>
      <c r="C34" s="33">
        <v>8620000</v>
      </c>
      <c r="D34" s="34">
        <v>5686000</v>
      </c>
      <c r="E34" s="34"/>
      <c r="F34" s="35"/>
      <c r="G34" s="43">
        <f t="shared" si="1"/>
        <v>14306000</v>
      </c>
      <c r="H34" s="44"/>
      <c r="I34" s="34">
        <v>14306000</v>
      </c>
      <c r="J34" s="35"/>
      <c r="K34" s="36">
        <f t="shared" si="2"/>
        <v>14306000</v>
      </c>
    </row>
    <row r="35" spans="1:15" x14ac:dyDescent="0.25">
      <c r="A35" s="224" t="s">
        <v>73</v>
      </c>
      <c r="B35" s="228"/>
      <c r="C35" s="33"/>
      <c r="D35" s="34">
        <v>3000000</v>
      </c>
      <c r="E35" s="34"/>
      <c r="F35" s="35"/>
      <c r="G35" s="43">
        <f t="shared" si="1"/>
        <v>3000000</v>
      </c>
      <c r="H35" s="44"/>
      <c r="I35" s="34">
        <v>3000000</v>
      </c>
      <c r="J35" s="35"/>
      <c r="K35" s="36">
        <f t="shared" si="2"/>
        <v>3000000</v>
      </c>
    </row>
    <row r="36" spans="1:15" ht="26.25" x14ac:dyDescent="0.25">
      <c r="A36" s="225" t="s">
        <v>297</v>
      </c>
      <c r="B36" s="228"/>
      <c r="C36" s="33">
        <v>2540000</v>
      </c>
      <c r="D36" s="34">
        <v>22885000</v>
      </c>
      <c r="E36" s="34"/>
      <c r="F36" s="35"/>
      <c r="G36" s="43">
        <f t="shared" si="1"/>
        <v>25425000</v>
      </c>
      <c r="H36" s="44">
        <v>25426000</v>
      </c>
      <c r="I36" s="34"/>
      <c r="J36" s="35"/>
      <c r="K36" s="36">
        <f t="shared" si="2"/>
        <v>25426000</v>
      </c>
    </row>
    <row r="37" spans="1:15" ht="26.25" x14ac:dyDescent="0.25">
      <c r="A37" s="225" t="s">
        <v>298</v>
      </c>
      <c r="B37" s="228"/>
      <c r="C37" s="33"/>
      <c r="D37" s="34">
        <v>6000000</v>
      </c>
      <c r="E37" s="34"/>
      <c r="F37" s="35"/>
      <c r="G37" s="43">
        <f t="shared" si="1"/>
        <v>6000000</v>
      </c>
      <c r="H37" s="44">
        <v>6000000</v>
      </c>
      <c r="I37" s="34"/>
      <c r="J37" s="35"/>
      <c r="K37" s="36">
        <f t="shared" si="2"/>
        <v>6000000</v>
      </c>
    </row>
    <row r="38" spans="1:15" x14ac:dyDescent="0.25">
      <c r="A38" s="224" t="s">
        <v>299</v>
      </c>
      <c r="B38" s="228">
        <v>33991464</v>
      </c>
      <c r="C38" s="33">
        <v>14605000</v>
      </c>
      <c r="D38" s="34"/>
      <c r="E38" s="34"/>
      <c r="F38" s="35"/>
      <c r="G38" s="43">
        <f t="shared" si="1"/>
        <v>48596464</v>
      </c>
      <c r="H38" s="44">
        <v>42810000</v>
      </c>
      <c r="I38" s="34"/>
      <c r="J38" s="35"/>
      <c r="K38" s="36">
        <f t="shared" si="2"/>
        <v>42810000</v>
      </c>
      <c r="O38" s="45"/>
    </row>
    <row r="39" spans="1:15" x14ac:dyDescent="0.25">
      <c r="A39" s="224" t="s">
        <v>300</v>
      </c>
      <c r="B39" s="228">
        <v>595080</v>
      </c>
      <c r="C39" s="33"/>
      <c r="D39" s="34">
        <v>763920</v>
      </c>
      <c r="E39" s="34"/>
      <c r="F39" s="35"/>
      <c r="G39" s="43">
        <f t="shared" si="1"/>
        <v>1359000</v>
      </c>
      <c r="H39" s="44">
        <v>1359000</v>
      </c>
      <c r="I39" s="34"/>
      <c r="J39" s="35"/>
      <c r="K39" s="36">
        <f t="shared" si="2"/>
        <v>1359000</v>
      </c>
    </row>
    <row r="40" spans="1:15" x14ac:dyDescent="0.25">
      <c r="A40" s="224" t="s">
        <v>301</v>
      </c>
      <c r="B40" s="228">
        <v>4250000</v>
      </c>
      <c r="C40" s="33"/>
      <c r="D40" s="34">
        <v>1808000</v>
      </c>
      <c r="E40" s="34"/>
      <c r="F40" s="35"/>
      <c r="G40" s="43">
        <f t="shared" si="1"/>
        <v>6058000</v>
      </c>
      <c r="H40" s="44">
        <v>6058000</v>
      </c>
      <c r="I40" s="34"/>
      <c r="J40" s="35"/>
      <c r="K40" s="36">
        <f t="shared" si="2"/>
        <v>6058000</v>
      </c>
    </row>
    <row r="41" spans="1:15" ht="26.25" x14ac:dyDescent="0.25">
      <c r="A41" s="225" t="s">
        <v>302</v>
      </c>
      <c r="B41" s="228">
        <v>8000000</v>
      </c>
      <c r="C41" s="33"/>
      <c r="D41" s="34">
        <v>500000</v>
      </c>
      <c r="E41" s="34"/>
      <c r="F41" s="35"/>
      <c r="G41" s="43">
        <f t="shared" si="1"/>
        <v>8500000</v>
      </c>
      <c r="H41" s="44">
        <v>8500000</v>
      </c>
      <c r="I41" s="34"/>
      <c r="J41" s="35"/>
      <c r="K41" s="36">
        <f t="shared" si="2"/>
        <v>8500000</v>
      </c>
    </row>
    <row r="42" spans="1:15" ht="16.5" thickBot="1" x14ac:dyDescent="0.3">
      <c r="A42" s="224" t="s">
        <v>303</v>
      </c>
      <c r="B42" s="228"/>
      <c r="C42" s="33"/>
      <c r="D42" s="34">
        <v>196791600</v>
      </c>
      <c r="E42" s="34"/>
      <c r="F42" s="35"/>
      <c r="G42" s="43">
        <f t="shared" si="1"/>
        <v>196791600</v>
      </c>
      <c r="H42" s="44"/>
      <c r="I42" s="34"/>
      <c r="J42" s="35"/>
      <c r="K42" s="36">
        <f t="shared" si="2"/>
        <v>0</v>
      </c>
    </row>
    <row r="43" spans="1:15" ht="31.5" customHeight="1" thickBot="1" x14ac:dyDescent="0.3">
      <c r="A43" s="46" t="s">
        <v>74</v>
      </c>
      <c r="B43" s="47">
        <f>SUM(B20:B42)</f>
        <v>170208285</v>
      </c>
      <c r="C43" s="47">
        <f t="shared" ref="C43:F43" si="3">SUM(C20:C42)</f>
        <v>82029000</v>
      </c>
      <c r="D43" s="47">
        <f t="shared" si="3"/>
        <v>319838715</v>
      </c>
      <c r="E43" s="47">
        <f t="shared" si="3"/>
        <v>0</v>
      </c>
      <c r="F43" s="47">
        <f t="shared" si="3"/>
        <v>0</v>
      </c>
      <c r="G43" s="47">
        <f>SUM(G20:G42)</f>
        <v>572076000</v>
      </c>
      <c r="H43" s="50">
        <f>SUM(H20:H42)</f>
        <v>483547000</v>
      </c>
      <c r="I43" s="48">
        <f>SUM(I20:I42)</f>
        <v>88529000</v>
      </c>
      <c r="J43" s="49"/>
      <c r="K43" s="47">
        <f>SUM(K20:K42)</f>
        <v>572076000</v>
      </c>
    </row>
    <row r="44" spans="1:15" ht="16.5" thickBot="1" x14ac:dyDescent="0.3">
      <c r="A44" s="51" t="s">
        <v>75</v>
      </c>
      <c r="B44" s="47">
        <f>B18+B43</f>
        <v>403564400</v>
      </c>
      <c r="C44" s="47">
        <f t="shared" ref="C44:F44" si="4">C18+C43</f>
        <v>104221000</v>
      </c>
      <c r="D44" s="47">
        <f t="shared" si="4"/>
        <v>414847600</v>
      </c>
      <c r="E44" s="47">
        <f t="shared" si="4"/>
        <v>0</v>
      </c>
      <c r="F44" s="47">
        <f t="shared" si="4"/>
        <v>0</v>
      </c>
      <c r="G44" s="47">
        <f>+G18+G43</f>
        <v>922633000</v>
      </c>
      <c r="H44" s="47">
        <f>+H18+H43</f>
        <v>834104000</v>
      </c>
      <c r="I44" s="47">
        <f>+I18+I43</f>
        <v>88529000</v>
      </c>
      <c r="J44" s="52"/>
      <c r="K44" s="47">
        <f>+K18+K43</f>
        <v>922633000</v>
      </c>
    </row>
  </sheetData>
  <mergeCells count="27">
    <mergeCell ref="G18:G19"/>
    <mergeCell ref="H18:H19"/>
    <mergeCell ref="I18:I19"/>
    <mergeCell ref="J18:J19"/>
    <mergeCell ref="K18:K19"/>
    <mergeCell ref="A18:A19"/>
    <mergeCell ref="B18:B19"/>
    <mergeCell ref="D18:D19"/>
    <mergeCell ref="E18:E19"/>
    <mergeCell ref="F18:F19"/>
    <mergeCell ref="C18:C19"/>
    <mergeCell ref="I1:K4"/>
    <mergeCell ref="E5:H8"/>
    <mergeCell ref="A10:A14"/>
    <mergeCell ref="B10:G10"/>
    <mergeCell ref="H10:K10"/>
    <mergeCell ref="B11:D12"/>
    <mergeCell ref="E11:E14"/>
    <mergeCell ref="F11:F14"/>
    <mergeCell ref="G11:G14"/>
    <mergeCell ref="H11:H14"/>
    <mergeCell ref="I11:I14"/>
    <mergeCell ref="J11:J14"/>
    <mergeCell ref="K11:K14"/>
    <mergeCell ref="B13:B14"/>
    <mergeCell ref="D13:D14"/>
    <mergeCell ref="C13:C14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E4FDA-EDCE-48B7-B30B-328CB22E408E}">
  <sheetPr>
    <pageSetUpPr fitToPage="1"/>
  </sheetPr>
  <dimension ref="B1:G21"/>
  <sheetViews>
    <sheetView workbookViewId="0">
      <selection activeCell="C7" sqref="C7"/>
    </sheetView>
  </sheetViews>
  <sheetFormatPr defaultRowHeight="12.75" x14ac:dyDescent="0.2"/>
  <cols>
    <col min="1" max="1" width="6.85546875" style="53" customWidth="1"/>
    <col min="2" max="2" width="55.28515625" style="53" customWidth="1"/>
    <col min="3" max="3" width="23.140625" style="53" customWidth="1"/>
    <col min="4" max="4" width="10" style="53" bestFit="1" customWidth="1"/>
    <col min="5" max="5" width="9.140625" style="53"/>
    <col min="6" max="6" width="4.28515625" style="53" customWidth="1"/>
    <col min="7" max="16384" width="9.140625" style="53"/>
  </cols>
  <sheetData>
    <row r="1" spans="2:7" ht="12.75" customHeight="1" x14ac:dyDescent="0.2">
      <c r="B1" s="332"/>
      <c r="C1" s="332"/>
      <c r="D1" s="333"/>
      <c r="E1" s="333"/>
      <c r="F1" s="333"/>
    </row>
    <row r="2" spans="2:7" ht="12.75" customHeight="1" x14ac:dyDescent="0.2">
      <c r="B2" s="332"/>
      <c r="C2" s="332"/>
      <c r="D2" s="333"/>
      <c r="E2" s="333"/>
      <c r="F2" s="333"/>
    </row>
    <row r="3" spans="2:7" x14ac:dyDescent="0.2">
      <c r="D3" s="333"/>
      <c r="E3" s="333"/>
      <c r="F3" s="333"/>
    </row>
    <row r="4" spans="2:7" ht="12.75" customHeight="1" x14ac:dyDescent="0.2">
      <c r="C4" s="334" t="s">
        <v>922</v>
      </c>
      <c r="D4" s="334"/>
      <c r="E4" s="334"/>
      <c r="F4" s="334"/>
    </row>
    <row r="5" spans="2:7" x14ac:dyDescent="0.2">
      <c r="C5" s="334"/>
      <c r="D5" s="334"/>
      <c r="E5" s="334"/>
      <c r="F5" s="334"/>
    </row>
    <row r="6" spans="2:7" x14ac:dyDescent="0.2">
      <c r="C6" s="334"/>
      <c r="D6" s="334"/>
      <c r="E6" s="334"/>
      <c r="F6" s="334"/>
    </row>
    <row r="7" spans="2:7" x14ac:dyDescent="0.2">
      <c r="D7" s="277"/>
      <c r="E7" s="277"/>
      <c r="F7" s="277"/>
    </row>
    <row r="10" spans="2:7" ht="18.75" x14ac:dyDescent="0.2">
      <c r="B10" s="604" t="s">
        <v>305</v>
      </c>
      <c r="C10" s="604"/>
      <c r="D10" s="332"/>
      <c r="E10" s="332"/>
      <c r="F10" s="332"/>
      <c r="G10" s="332"/>
    </row>
    <row r="11" spans="2:7" x14ac:dyDescent="0.2">
      <c r="C11" s="54" t="s">
        <v>2</v>
      </c>
    </row>
    <row r="12" spans="2:7" ht="31.5" x14ac:dyDescent="0.2">
      <c r="B12" s="55" t="s">
        <v>5</v>
      </c>
      <c r="C12" s="56" t="s">
        <v>306</v>
      </c>
    </row>
    <row r="13" spans="2:7" ht="18.75" x14ac:dyDescent="0.2">
      <c r="B13" s="57" t="s">
        <v>76</v>
      </c>
      <c r="C13" s="58">
        <f>SUM(C14)</f>
        <v>0</v>
      </c>
    </row>
    <row r="14" spans="2:7" ht="15.75" x14ac:dyDescent="0.25">
      <c r="B14" s="59" t="s">
        <v>77</v>
      </c>
      <c r="C14" s="60">
        <v>0</v>
      </c>
    </row>
    <row r="15" spans="2:7" ht="18.75" x14ac:dyDescent="0.2">
      <c r="B15" s="57" t="s">
        <v>78</v>
      </c>
      <c r="C15" s="61">
        <f>SUM(C16:C20)</f>
        <v>440592876</v>
      </c>
    </row>
    <row r="16" spans="2:7" ht="15.75" x14ac:dyDescent="0.2">
      <c r="B16" s="229" t="s">
        <v>307</v>
      </c>
      <c r="C16" s="62">
        <v>6065000</v>
      </c>
    </row>
    <row r="17" spans="2:4" ht="15.75" x14ac:dyDescent="0.2">
      <c r="B17" s="229" t="s">
        <v>308</v>
      </c>
      <c r="C17" s="62">
        <v>23844000</v>
      </c>
    </row>
    <row r="18" spans="2:4" ht="31.5" x14ac:dyDescent="0.2">
      <c r="B18" s="266" t="s">
        <v>309</v>
      </c>
      <c r="C18" s="62">
        <v>2400000</v>
      </c>
    </row>
    <row r="19" spans="2:4" ht="15.75" x14ac:dyDescent="0.2">
      <c r="B19" s="266" t="s">
        <v>915</v>
      </c>
      <c r="C19" s="62">
        <v>394078876</v>
      </c>
    </row>
    <row r="20" spans="2:4" ht="15.75" x14ac:dyDescent="0.2">
      <c r="B20" s="229" t="s">
        <v>310</v>
      </c>
      <c r="C20" s="62">
        <v>14205000</v>
      </c>
    </row>
    <row r="21" spans="2:4" ht="18.75" x14ac:dyDescent="0.3">
      <c r="B21" s="57" t="s">
        <v>79</v>
      </c>
      <c r="C21" s="63">
        <f>SUM(C13,C15)</f>
        <v>440592876</v>
      </c>
      <c r="D21" s="64"/>
    </row>
  </sheetData>
  <mergeCells count="5">
    <mergeCell ref="B1:C2"/>
    <mergeCell ref="D1:F3"/>
    <mergeCell ref="C4:F6"/>
    <mergeCell ref="B10:C10"/>
    <mergeCell ref="D10:G10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B3DB-5CBC-4462-AE57-20575E60F015}">
  <sheetPr>
    <pageSetUpPr fitToPage="1"/>
  </sheetPr>
  <dimension ref="A1:I48"/>
  <sheetViews>
    <sheetView workbookViewId="0">
      <selection activeCell="A2" sqref="A2:F2"/>
    </sheetView>
  </sheetViews>
  <sheetFormatPr defaultRowHeight="15.75" x14ac:dyDescent="0.25"/>
  <cols>
    <col min="1" max="1" width="38.28515625" style="25" customWidth="1"/>
    <col min="2" max="2" width="15.140625" style="25" bestFit="1" customWidth="1"/>
    <col min="3" max="3" width="19.28515625" style="25" customWidth="1"/>
    <col min="4" max="4" width="24.5703125" style="25" customWidth="1"/>
    <col min="5" max="6" width="22.28515625" style="25" customWidth="1"/>
    <col min="7" max="7" width="9.7109375" style="25" bestFit="1" customWidth="1"/>
    <col min="8" max="8" width="9.140625" style="25"/>
    <col min="9" max="9" width="27.28515625" style="25" customWidth="1"/>
    <col min="10" max="16384" width="9.140625" style="25"/>
  </cols>
  <sheetData>
    <row r="1" spans="1:9" ht="38.25" customHeight="1" x14ac:dyDescent="0.25">
      <c r="C1" s="65"/>
      <c r="D1" s="65"/>
      <c r="E1" s="335" t="s">
        <v>907</v>
      </c>
      <c r="F1" s="335"/>
      <c r="G1" s="336"/>
      <c r="H1" s="337"/>
      <c r="I1" s="337"/>
    </row>
    <row r="2" spans="1:9" ht="26.25" customHeight="1" x14ac:dyDescent="0.25">
      <c r="A2" s="338" t="s">
        <v>385</v>
      </c>
      <c r="B2" s="338"/>
      <c r="C2" s="338"/>
      <c r="D2" s="338"/>
      <c r="E2" s="338"/>
      <c r="F2" s="338"/>
    </row>
    <row r="3" spans="1:9" ht="12.75" customHeight="1" thickBot="1" x14ac:dyDescent="0.3">
      <c r="F3" s="66" t="s">
        <v>2</v>
      </c>
    </row>
    <row r="4" spans="1:9" ht="49.5" customHeight="1" thickBot="1" x14ac:dyDescent="0.3">
      <c r="A4" s="255"/>
      <c r="B4" s="605" t="s">
        <v>8</v>
      </c>
      <c r="C4" s="256" t="s">
        <v>280</v>
      </c>
      <c r="D4" s="256" t="s">
        <v>282</v>
      </c>
      <c r="E4" s="256" t="s">
        <v>281</v>
      </c>
      <c r="F4" s="276" t="s">
        <v>7</v>
      </c>
    </row>
    <row r="5" spans="1:9" ht="32.1" customHeight="1" x14ac:dyDescent="0.25">
      <c r="A5" s="252" t="s">
        <v>80</v>
      </c>
      <c r="B5" s="253">
        <f>SUM(B6:B21)</f>
        <v>870897580</v>
      </c>
      <c r="C5" s="253">
        <f t="shared" ref="C5:E5" si="0">SUM(C6:C21)</f>
        <v>1185528</v>
      </c>
      <c r="D5" s="253">
        <f t="shared" si="0"/>
        <v>2800000</v>
      </c>
      <c r="E5" s="253">
        <f t="shared" si="0"/>
        <v>11250000</v>
      </c>
      <c r="F5" s="254">
        <f>SUM(B5:E5)</f>
        <v>886133108</v>
      </c>
      <c r="G5" s="67"/>
    </row>
    <row r="6" spans="1:9" x14ac:dyDescent="0.25">
      <c r="A6" s="248" t="s">
        <v>393</v>
      </c>
      <c r="B6" s="68"/>
      <c r="C6" s="69">
        <v>450000</v>
      </c>
      <c r="D6" s="69"/>
      <c r="E6" s="69"/>
      <c r="F6" s="249">
        <f>SUM(B6:E6)</f>
        <v>450000</v>
      </c>
    </row>
    <row r="7" spans="1:9" x14ac:dyDescent="0.25">
      <c r="A7" s="606" t="s">
        <v>394</v>
      </c>
      <c r="B7" s="68">
        <v>4496000</v>
      </c>
      <c r="C7" s="69"/>
      <c r="D7" s="69"/>
      <c r="E7" s="69"/>
      <c r="F7" s="249">
        <f t="shared" ref="F7:F21" si="1">SUM(B7:E7)</f>
        <v>4496000</v>
      </c>
    </row>
    <row r="8" spans="1:9" x14ac:dyDescent="0.25">
      <c r="A8" s="606" t="s">
        <v>395</v>
      </c>
      <c r="B8" s="70">
        <v>4600000</v>
      </c>
      <c r="C8" s="71"/>
      <c r="D8" s="71"/>
      <c r="E8" s="71"/>
      <c r="F8" s="249">
        <f t="shared" si="1"/>
        <v>4600000</v>
      </c>
    </row>
    <row r="9" spans="1:9" x14ac:dyDescent="0.25">
      <c r="A9" s="606" t="s">
        <v>396</v>
      </c>
      <c r="B9" s="70"/>
      <c r="C9" s="71">
        <v>483487</v>
      </c>
      <c r="D9" s="71"/>
      <c r="E9" s="71">
        <v>300000</v>
      </c>
      <c r="F9" s="249">
        <f t="shared" si="1"/>
        <v>783487</v>
      </c>
    </row>
    <row r="10" spans="1:9" ht="31.5" x14ac:dyDescent="0.25">
      <c r="A10" s="248" t="s">
        <v>397</v>
      </c>
      <c r="B10" s="68"/>
      <c r="C10" s="69"/>
      <c r="D10" s="69">
        <v>2205000</v>
      </c>
      <c r="E10" s="69"/>
      <c r="F10" s="249">
        <f t="shared" si="1"/>
        <v>2205000</v>
      </c>
    </row>
    <row r="11" spans="1:9" x14ac:dyDescent="0.25">
      <c r="A11" s="248" t="s">
        <v>391</v>
      </c>
      <c r="B11" s="70"/>
      <c r="C11" s="71"/>
      <c r="D11" s="71"/>
      <c r="E11" s="71">
        <v>690000</v>
      </c>
      <c r="F11" s="249">
        <f t="shared" si="1"/>
        <v>690000</v>
      </c>
    </row>
    <row r="12" spans="1:9" x14ac:dyDescent="0.25">
      <c r="A12" s="248" t="s">
        <v>392</v>
      </c>
      <c r="B12" s="68"/>
      <c r="C12" s="69"/>
      <c r="D12" s="69"/>
      <c r="E12" s="69">
        <v>950000</v>
      </c>
      <c r="F12" s="249">
        <f t="shared" si="1"/>
        <v>950000</v>
      </c>
    </row>
    <row r="13" spans="1:9" x14ac:dyDescent="0.25">
      <c r="A13" s="248" t="s">
        <v>398</v>
      </c>
      <c r="B13" s="68"/>
      <c r="C13" s="69"/>
      <c r="D13" s="69"/>
      <c r="E13" s="69">
        <v>50000</v>
      </c>
      <c r="F13" s="249">
        <f t="shared" si="1"/>
        <v>50000</v>
      </c>
    </row>
    <row r="14" spans="1:9" x14ac:dyDescent="0.25">
      <c r="A14" s="248" t="s">
        <v>399</v>
      </c>
      <c r="B14" s="68"/>
      <c r="C14" s="69"/>
      <c r="D14" s="69"/>
      <c r="E14" s="69">
        <v>89000</v>
      </c>
      <c r="F14" s="249">
        <f t="shared" si="1"/>
        <v>89000</v>
      </c>
    </row>
    <row r="15" spans="1:9" x14ac:dyDescent="0.25">
      <c r="A15" s="248" t="s">
        <v>400</v>
      </c>
      <c r="B15" s="68"/>
      <c r="C15" s="69"/>
      <c r="D15" s="69"/>
      <c r="E15" s="69">
        <v>150000</v>
      </c>
      <c r="F15" s="249">
        <f t="shared" si="1"/>
        <v>150000</v>
      </c>
    </row>
    <row r="16" spans="1:9" x14ac:dyDescent="0.25">
      <c r="A16" s="248" t="s">
        <v>401</v>
      </c>
      <c r="B16" s="68"/>
      <c r="C16" s="69"/>
      <c r="D16" s="69"/>
      <c r="E16" s="69">
        <v>6300000</v>
      </c>
      <c r="F16" s="249">
        <f t="shared" si="1"/>
        <v>6300000</v>
      </c>
    </row>
    <row r="17" spans="1:7" x14ac:dyDescent="0.25">
      <c r="A17" s="248" t="s">
        <v>402</v>
      </c>
      <c r="B17" s="68"/>
      <c r="C17" s="69"/>
      <c r="D17" s="69"/>
      <c r="E17" s="69">
        <v>449000</v>
      </c>
      <c r="F17" s="249">
        <f t="shared" si="1"/>
        <v>449000</v>
      </c>
    </row>
    <row r="18" spans="1:7" x14ac:dyDescent="0.25">
      <c r="A18" s="248" t="s">
        <v>916</v>
      </c>
      <c r="B18" s="68">
        <v>80000</v>
      </c>
      <c r="C18" s="69"/>
      <c r="D18" s="69"/>
      <c r="E18" s="69"/>
      <c r="F18" s="249"/>
    </row>
    <row r="19" spans="1:7" ht="31.5" x14ac:dyDescent="0.25">
      <c r="A19" s="248" t="s">
        <v>917</v>
      </c>
      <c r="B19" s="68">
        <v>4000000</v>
      </c>
      <c r="C19" s="69"/>
      <c r="D19" s="69"/>
      <c r="E19" s="69"/>
      <c r="F19" s="249"/>
    </row>
    <row r="20" spans="1:7" x14ac:dyDescent="0.25">
      <c r="A20" s="248" t="s">
        <v>918</v>
      </c>
      <c r="B20" s="68">
        <v>833765580</v>
      </c>
      <c r="C20" s="69"/>
      <c r="D20" s="69"/>
      <c r="E20" s="69"/>
      <c r="F20" s="249"/>
    </row>
    <row r="21" spans="1:7" x14ac:dyDescent="0.25">
      <c r="A21" s="606" t="s">
        <v>81</v>
      </c>
      <c r="B21" s="72">
        <v>23956000</v>
      </c>
      <c r="C21" s="73">
        <v>252041</v>
      </c>
      <c r="D21" s="73">
        <v>595000</v>
      </c>
      <c r="E21" s="73">
        <v>2272000</v>
      </c>
      <c r="F21" s="249">
        <f t="shared" si="1"/>
        <v>27075041</v>
      </c>
    </row>
    <row r="22" spans="1:7" ht="32.1" customHeight="1" x14ac:dyDescent="0.25">
      <c r="A22" s="247" t="s">
        <v>82</v>
      </c>
      <c r="B22" s="607">
        <f>SUM(B23:B28)</f>
        <v>56805000</v>
      </c>
      <c r="C22" s="607">
        <f t="shared" ref="C22:E22" si="2">SUM(C23:C28)</f>
        <v>0</v>
      </c>
      <c r="D22" s="607">
        <f t="shared" si="2"/>
        <v>0</v>
      </c>
      <c r="E22" s="607">
        <f t="shared" si="2"/>
        <v>0</v>
      </c>
      <c r="F22" s="608">
        <f>SUM(F23:F28)</f>
        <v>56805000</v>
      </c>
      <c r="G22" s="67"/>
    </row>
    <row r="23" spans="1:7" ht="38.25" customHeight="1" x14ac:dyDescent="0.25">
      <c r="A23" s="248" t="s">
        <v>386</v>
      </c>
      <c r="B23" s="72">
        <v>10685000</v>
      </c>
      <c r="C23" s="70"/>
      <c r="D23" s="70"/>
      <c r="E23" s="70"/>
      <c r="F23" s="250">
        <f>SUM(B23:E23)</f>
        <v>10685000</v>
      </c>
      <c r="G23" s="67"/>
    </row>
    <row r="24" spans="1:7" x14ac:dyDescent="0.25">
      <c r="A24" s="248" t="s">
        <v>387</v>
      </c>
      <c r="B24" s="70">
        <v>6000000</v>
      </c>
      <c r="C24" s="70"/>
      <c r="D24" s="70"/>
      <c r="E24" s="70"/>
      <c r="F24" s="250">
        <f t="shared" ref="F24:F28" si="3">SUM(B24:E24)</f>
        <v>6000000</v>
      </c>
      <c r="G24" s="67"/>
    </row>
    <row r="25" spans="1:7" x14ac:dyDescent="0.25">
      <c r="A25" s="248" t="s">
        <v>388</v>
      </c>
      <c r="B25" s="70">
        <v>8319000</v>
      </c>
      <c r="C25" s="70"/>
      <c r="D25" s="70"/>
      <c r="E25" s="70"/>
      <c r="F25" s="250">
        <f t="shared" si="3"/>
        <v>8319000</v>
      </c>
      <c r="G25" s="67"/>
    </row>
    <row r="26" spans="1:7" x14ac:dyDescent="0.25">
      <c r="A26" s="248" t="s">
        <v>389</v>
      </c>
      <c r="B26" s="70">
        <v>15000000</v>
      </c>
      <c r="C26" s="70"/>
      <c r="D26" s="70"/>
      <c r="E26" s="70"/>
      <c r="F26" s="250">
        <f t="shared" si="3"/>
        <v>15000000</v>
      </c>
      <c r="G26" s="67"/>
    </row>
    <row r="27" spans="1:7" x14ac:dyDescent="0.25">
      <c r="A27" s="248" t="s">
        <v>390</v>
      </c>
      <c r="B27" s="70">
        <v>6000000</v>
      </c>
      <c r="C27" s="70"/>
      <c r="D27" s="70"/>
      <c r="E27" s="70"/>
      <c r="F27" s="250">
        <f t="shared" si="3"/>
        <v>6000000</v>
      </c>
      <c r="G27" s="67"/>
    </row>
    <row r="28" spans="1:7" x14ac:dyDescent="0.25">
      <c r="A28" s="248" t="s">
        <v>83</v>
      </c>
      <c r="B28" s="609">
        <v>10801000</v>
      </c>
      <c r="C28" s="70"/>
      <c r="D28" s="70"/>
      <c r="E28" s="70"/>
      <c r="F28" s="250">
        <f t="shared" si="3"/>
        <v>10801000</v>
      </c>
      <c r="G28" s="67"/>
    </row>
    <row r="29" spans="1:7" ht="32.1" customHeight="1" thickBot="1" x14ac:dyDescent="0.3">
      <c r="A29" s="251" t="s">
        <v>84</v>
      </c>
      <c r="B29" s="610">
        <f>SUM(B22+B5)</f>
        <v>927702580</v>
      </c>
      <c r="C29" s="610">
        <f t="shared" ref="C29:E29" si="4">SUM(C22+C5)</f>
        <v>1185528</v>
      </c>
      <c r="D29" s="610">
        <f t="shared" si="4"/>
        <v>2800000</v>
      </c>
      <c r="E29" s="610">
        <f t="shared" si="4"/>
        <v>11250000</v>
      </c>
      <c r="F29" s="611">
        <f>SUM(B29:E29)</f>
        <v>942938108</v>
      </c>
      <c r="G29" s="612"/>
    </row>
    <row r="30" spans="1:7" ht="27.95" customHeight="1" x14ac:dyDescent="0.25">
      <c r="B30" s="612"/>
      <c r="C30" s="613"/>
      <c r="D30" s="613"/>
      <c r="E30" s="613"/>
      <c r="F30" s="613"/>
      <c r="G30" s="67"/>
    </row>
    <row r="31" spans="1:7" ht="27.95" customHeight="1" x14ac:dyDescent="0.25">
      <c r="B31" s="612"/>
      <c r="C31" s="613"/>
      <c r="D31" s="613"/>
      <c r="E31" s="613"/>
      <c r="F31" s="613"/>
      <c r="G31" s="67"/>
    </row>
    <row r="32" spans="1:7" ht="27.95" customHeight="1" x14ac:dyDescent="0.25">
      <c r="B32" s="612"/>
      <c r="C32" s="613"/>
      <c r="D32" s="613"/>
      <c r="E32" s="613"/>
      <c r="F32" s="613"/>
      <c r="G32" s="67"/>
    </row>
    <row r="33" spans="1:7" ht="27.95" customHeight="1" x14ac:dyDescent="0.25">
      <c r="B33" s="612"/>
      <c r="C33" s="613"/>
      <c r="D33" s="613"/>
      <c r="E33" s="613"/>
      <c r="F33" s="613"/>
      <c r="G33" s="67"/>
    </row>
    <row r="34" spans="1:7" ht="27.95" customHeight="1" x14ac:dyDescent="0.25">
      <c r="B34" s="612"/>
      <c r="C34" s="613"/>
      <c r="D34" s="613"/>
      <c r="E34" s="613"/>
      <c r="F34" s="613"/>
      <c r="G34" s="67"/>
    </row>
    <row r="35" spans="1:7" ht="27.95" customHeight="1" x14ac:dyDescent="0.25">
      <c r="B35" s="612"/>
      <c r="C35" s="613"/>
      <c r="D35" s="613"/>
      <c r="E35" s="613"/>
      <c r="F35" s="613"/>
      <c r="G35" s="67"/>
    </row>
    <row r="36" spans="1:7" ht="27.95" customHeight="1" x14ac:dyDescent="0.25">
      <c r="B36" s="612"/>
      <c r="C36" s="613"/>
      <c r="D36" s="613"/>
      <c r="E36" s="613"/>
      <c r="F36" s="613"/>
      <c r="G36" s="67"/>
    </row>
    <row r="37" spans="1:7" ht="27.95" customHeight="1" x14ac:dyDescent="0.25">
      <c r="A37" s="275"/>
      <c r="B37" s="612"/>
      <c r="C37" s="613"/>
      <c r="D37" s="613"/>
      <c r="E37" s="613"/>
      <c r="F37" s="613"/>
      <c r="G37" s="67"/>
    </row>
    <row r="38" spans="1:7" ht="27.95" customHeight="1" x14ac:dyDescent="0.25">
      <c r="A38" s="275"/>
      <c r="B38" s="612"/>
      <c r="C38" s="613"/>
      <c r="D38" s="613"/>
      <c r="E38" s="613"/>
      <c r="F38" s="613"/>
      <c r="G38" s="67"/>
    </row>
    <row r="39" spans="1:7" ht="27.95" customHeight="1" x14ac:dyDescent="0.25">
      <c r="A39" s="275"/>
      <c r="B39" s="612"/>
      <c r="C39" s="613"/>
      <c r="D39" s="613"/>
      <c r="E39" s="613"/>
      <c r="F39" s="613"/>
      <c r="G39" s="67"/>
    </row>
    <row r="40" spans="1:7" ht="27.95" customHeight="1" x14ac:dyDescent="0.25">
      <c r="A40" s="275"/>
      <c r="B40" s="612"/>
      <c r="C40" s="613"/>
      <c r="D40" s="613"/>
      <c r="E40" s="613"/>
      <c r="F40" s="613"/>
      <c r="G40" s="67"/>
    </row>
    <row r="41" spans="1:7" ht="27.95" customHeight="1" x14ac:dyDescent="0.25">
      <c r="A41" s="275"/>
      <c r="B41" s="612"/>
      <c r="C41" s="613"/>
      <c r="D41" s="613"/>
      <c r="E41" s="613"/>
      <c r="F41" s="613"/>
      <c r="G41" s="67"/>
    </row>
    <row r="42" spans="1:7" ht="27.95" customHeight="1" x14ac:dyDescent="0.25">
      <c r="A42" s="275"/>
      <c r="B42" s="612"/>
      <c r="C42" s="613"/>
      <c r="D42" s="613"/>
      <c r="E42" s="613"/>
      <c r="F42" s="613"/>
      <c r="G42" s="67"/>
    </row>
    <row r="43" spans="1:7" ht="27.95" customHeight="1" x14ac:dyDescent="0.25">
      <c r="A43" s="275"/>
      <c r="B43" s="612"/>
      <c r="C43" s="613"/>
      <c r="D43" s="613"/>
      <c r="E43" s="613"/>
      <c r="F43" s="613"/>
      <c r="G43" s="67"/>
    </row>
    <row r="44" spans="1:7" ht="27.95" customHeight="1" x14ac:dyDescent="0.25">
      <c r="A44" s="275"/>
      <c r="B44" s="612"/>
      <c r="C44" s="613"/>
      <c r="D44" s="613"/>
      <c r="E44" s="613"/>
      <c r="F44" s="613"/>
      <c r="G44" s="67"/>
    </row>
    <row r="45" spans="1:7" ht="27.95" customHeight="1" x14ac:dyDescent="0.25">
      <c r="A45" s="275"/>
      <c r="B45" s="612"/>
      <c r="C45" s="613"/>
      <c r="D45" s="613"/>
      <c r="E45" s="613"/>
      <c r="F45" s="613"/>
      <c r="G45" s="67"/>
    </row>
    <row r="46" spans="1:7" ht="27.95" customHeight="1" x14ac:dyDescent="0.25">
      <c r="A46" s="275"/>
      <c r="B46" s="612"/>
      <c r="C46" s="613"/>
      <c r="D46" s="613"/>
      <c r="E46" s="613"/>
      <c r="F46" s="613"/>
      <c r="G46" s="67"/>
    </row>
    <row r="47" spans="1:7" ht="27.95" customHeight="1" x14ac:dyDescent="0.25">
      <c r="A47" s="275"/>
      <c r="B47" s="612"/>
      <c r="C47" s="613"/>
      <c r="D47" s="613"/>
      <c r="E47" s="613"/>
      <c r="F47" s="613"/>
      <c r="G47" s="67"/>
    </row>
    <row r="48" spans="1:7" ht="27.95" customHeight="1" x14ac:dyDescent="0.25">
      <c r="A48" s="275"/>
      <c r="B48" s="612"/>
      <c r="C48" s="613"/>
      <c r="D48" s="613"/>
      <c r="E48" s="613"/>
      <c r="F48" s="613"/>
      <c r="G48" s="67"/>
    </row>
  </sheetData>
  <mergeCells count="3">
    <mergeCell ref="E1:F1"/>
    <mergeCell ref="G1:I1"/>
    <mergeCell ref="A2:F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workbookViewId="0">
      <selection activeCell="C4" sqref="C4"/>
    </sheetView>
  </sheetViews>
  <sheetFormatPr defaultRowHeight="15" x14ac:dyDescent="0.25"/>
  <cols>
    <col min="1" max="1" width="9.140625" style="1"/>
    <col min="2" max="2" width="28.42578125" style="1" customWidth="1"/>
    <col min="3" max="3" width="36.28515625" style="1" customWidth="1"/>
    <col min="4" max="4" width="13.28515625" style="1" customWidth="1"/>
    <col min="5" max="5" width="15.42578125" style="1" customWidth="1"/>
    <col min="6" max="16384" width="9.140625" style="1"/>
  </cols>
  <sheetData>
    <row r="1" spans="1:5" ht="15" customHeight="1" x14ac:dyDescent="0.25">
      <c r="C1" s="342" t="s">
        <v>908</v>
      </c>
      <c r="D1" s="342"/>
      <c r="E1" s="74"/>
    </row>
    <row r="2" spans="1:5" x14ac:dyDescent="0.25">
      <c r="C2" s="342"/>
      <c r="D2" s="342"/>
      <c r="E2" s="74"/>
    </row>
    <row r="3" spans="1:5" x14ac:dyDescent="0.25">
      <c r="C3" s="342"/>
      <c r="D3" s="342"/>
    </row>
    <row r="4" spans="1:5" x14ac:dyDescent="0.25">
      <c r="D4" s="75"/>
    </row>
    <row r="5" spans="1:5" x14ac:dyDescent="0.25">
      <c r="D5" s="75"/>
    </row>
    <row r="6" spans="1:5" x14ac:dyDescent="0.25">
      <c r="B6" s="343" t="s">
        <v>365</v>
      </c>
      <c r="C6" s="343"/>
      <c r="D6" s="75"/>
    </row>
    <row r="7" spans="1:5" ht="15" customHeight="1" x14ac:dyDescent="0.25">
      <c r="B7" s="343"/>
      <c r="C7" s="343"/>
    </row>
    <row r="8" spans="1:5" ht="18.75" x14ac:dyDescent="0.3">
      <c r="A8" s="76"/>
      <c r="B8" s="343"/>
      <c r="C8" s="343"/>
    </row>
    <row r="9" spans="1:5" ht="18.75" x14ac:dyDescent="0.3">
      <c r="A9" s="76"/>
      <c r="B9" s="76"/>
      <c r="C9" s="76"/>
    </row>
    <row r="10" spans="1:5" ht="19.5" thickBot="1" x14ac:dyDescent="0.35">
      <c r="A10" s="76"/>
      <c r="B10" s="76"/>
      <c r="C10" s="27" t="s">
        <v>2</v>
      </c>
    </row>
    <row r="11" spans="1:5" ht="18.75" customHeight="1" x14ac:dyDescent="0.25">
      <c r="A11" s="347" t="s">
        <v>367</v>
      </c>
      <c r="B11" s="348"/>
      <c r="C11" s="344" t="s">
        <v>368</v>
      </c>
    </row>
    <row r="12" spans="1:5" ht="18.75" customHeight="1" x14ac:dyDescent="0.25">
      <c r="A12" s="349"/>
      <c r="B12" s="350"/>
      <c r="C12" s="345"/>
    </row>
    <row r="13" spans="1:5" ht="15" customHeight="1" thickBot="1" x14ac:dyDescent="0.3">
      <c r="A13" s="351"/>
      <c r="B13" s="352"/>
      <c r="C13" s="346"/>
    </row>
    <row r="14" spans="1:5" ht="19.5" thickBot="1" x14ac:dyDescent="0.35">
      <c r="A14" s="296" t="s">
        <v>369</v>
      </c>
      <c r="B14" s="294"/>
      <c r="C14" s="246">
        <f>SUM(C15:C30)</f>
        <v>136781457</v>
      </c>
    </row>
    <row r="15" spans="1:5" ht="15.75" customHeight="1" x14ac:dyDescent="0.25">
      <c r="A15" s="339" t="s">
        <v>85</v>
      </c>
      <c r="B15" s="244" t="s">
        <v>366</v>
      </c>
      <c r="C15" s="245">
        <v>0</v>
      </c>
    </row>
    <row r="16" spans="1:5" ht="15.75" x14ac:dyDescent="0.25">
      <c r="A16" s="340"/>
      <c r="B16" s="239" t="s">
        <v>370</v>
      </c>
      <c r="C16" s="241">
        <v>9118764</v>
      </c>
    </row>
    <row r="17" spans="1:3" ht="15.75" x14ac:dyDescent="0.25">
      <c r="A17" s="340"/>
      <c r="B17" s="240" t="s">
        <v>371</v>
      </c>
      <c r="C17" s="241">
        <v>9118764</v>
      </c>
    </row>
    <row r="18" spans="1:3" ht="15.75" x14ac:dyDescent="0.25">
      <c r="A18" s="340"/>
      <c r="B18" s="240" t="s">
        <v>372</v>
      </c>
      <c r="C18" s="241">
        <v>9118764</v>
      </c>
    </row>
    <row r="19" spans="1:3" ht="15.75" x14ac:dyDescent="0.25">
      <c r="A19" s="340"/>
      <c r="B19" s="240" t="s">
        <v>373</v>
      </c>
      <c r="C19" s="241">
        <v>9118764</v>
      </c>
    </row>
    <row r="20" spans="1:3" ht="15.75" x14ac:dyDescent="0.25">
      <c r="A20" s="340"/>
      <c r="B20" s="240" t="s">
        <v>374</v>
      </c>
      <c r="C20" s="241">
        <v>9118764</v>
      </c>
    </row>
    <row r="21" spans="1:3" ht="15.75" x14ac:dyDescent="0.25">
      <c r="A21" s="340"/>
      <c r="B21" s="240" t="s">
        <v>375</v>
      </c>
      <c r="C21" s="241">
        <v>9118764</v>
      </c>
    </row>
    <row r="22" spans="1:3" ht="15.75" x14ac:dyDescent="0.25">
      <c r="A22" s="340"/>
      <c r="B22" s="240" t="s">
        <v>376</v>
      </c>
      <c r="C22" s="241">
        <v>9118764</v>
      </c>
    </row>
    <row r="23" spans="1:3" ht="15.75" x14ac:dyDescent="0.25">
      <c r="A23" s="340"/>
      <c r="B23" s="240" t="s">
        <v>377</v>
      </c>
      <c r="C23" s="241">
        <v>9118764</v>
      </c>
    </row>
    <row r="24" spans="1:3" ht="15.75" x14ac:dyDescent="0.25">
      <c r="A24" s="340"/>
      <c r="B24" s="240" t="s">
        <v>378</v>
      </c>
      <c r="C24" s="241">
        <v>9118764</v>
      </c>
    </row>
    <row r="25" spans="1:3" ht="15.75" x14ac:dyDescent="0.25">
      <c r="A25" s="340"/>
      <c r="B25" s="240" t="s">
        <v>379</v>
      </c>
      <c r="C25" s="241">
        <v>9118764</v>
      </c>
    </row>
    <row r="26" spans="1:3" ht="15.75" x14ac:dyDescent="0.25">
      <c r="A26" s="340"/>
      <c r="B26" s="240" t="s">
        <v>380</v>
      </c>
      <c r="C26" s="241">
        <v>9118764</v>
      </c>
    </row>
    <row r="27" spans="1:3" ht="15.75" x14ac:dyDescent="0.25">
      <c r="A27" s="340"/>
      <c r="B27" s="240" t="s">
        <v>381</v>
      </c>
      <c r="C27" s="241">
        <v>9118764</v>
      </c>
    </row>
    <row r="28" spans="1:3" ht="15.75" x14ac:dyDescent="0.25">
      <c r="A28" s="340"/>
      <c r="B28" s="240" t="s">
        <v>382</v>
      </c>
      <c r="C28" s="241">
        <v>9118764</v>
      </c>
    </row>
    <row r="29" spans="1:3" ht="15.75" x14ac:dyDescent="0.25">
      <c r="A29" s="340"/>
      <c r="B29" s="240" t="s">
        <v>383</v>
      </c>
      <c r="C29" s="241">
        <v>9118764</v>
      </c>
    </row>
    <row r="30" spans="1:3" ht="16.5" thickBot="1" x14ac:dyDescent="0.3">
      <c r="A30" s="341"/>
      <c r="B30" s="242" t="s">
        <v>384</v>
      </c>
      <c r="C30" s="243">
        <v>9118761</v>
      </c>
    </row>
  </sheetData>
  <mergeCells count="6">
    <mergeCell ref="A15:A30"/>
    <mergeCell ref="C1:D3"/>
    <mergeCell ref="B6:C8"/>
    <mergeCell ref="C11:C13"/>
    <mergeCell ref="A11:B13"/>
    <mergeCell ref="A14:B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4B9F9-E0CF-4D3C-8872-D4AA850CDEA2}">
  <sheetPr>
    <pageSetUpPr fitToPage="1"/>
  </sheetPr>
  <dimension ref="A1:L17"/>
  <sheetViews>
    <sheetView workbookViewId="0">
      <selection activeCell="C2" sqref="C2"/>
    </sheetView>
  </sheetViews>
  <sheetFormatPr defaultRowHeight="12.75" x14ac:dyDescent="0.2"/>
  <cols>
    <col min="1" max="1" width="3" style="53" customWidth="1"/>
    <col min="2" max="2" width="68.7109375" style="53" customWidth="1"/>
    <col min="3" max="3" width="21" style="77" customWidth="1"/>
    <col min="4" max="16384" width="9.140625" style="53"/>
  </cols>
  <sheetData>
    <row r="1" spans="1:12" ht="39.75" customHeight="1" x14ac:dyDescent="0.2">
      <c r="C1" s="353" t="s">
        <v>921</v>
      </c>
      <c r="D1" s="353"/>
      <c r="E1" s="353"/>
    </row>
    <row r="2" spans="1:12" x14ac:dyDescent="0.2">
      <c r="D2" s="278"/>
      <c r="E2" s="278"/>
    </row>
    <row r="3" spans="1:12" s="79" customFormat="1" ht="15.75" x14ac:dyDescent="0.25">
      <c r="A3" s="354" t="s">
        <v>361</v>
      </c>
      <c r="B3" s="354"/>
      <c r="C3" s="354"/>
      <c r="D3" s="78"/>
      <c r="E3" s="78"/>
      <c r="F3" s="78"/>
      <c r="G3" s="78"/>
      <c r="H3" s="78"/>
      <c r="I3" s="78"/>
      <c r="J3" s="78"/>
      <c r="K3" s="78"/>
      <c r="L3" s="78"/>
    </row>
    <row r="4" spans="1:12" ht="13.5" thickBot="1" x14ac:dyDescent="0.25">
      <c r="C4" s="80" t="s">
        <v>2</v>
      </c>
    </row>
    <row r="5" spans="1:12" ht="15.75" x14ac:dyDescent="0.25">
      <c r="A5" s="614"/>
      <c r="B5" s="81" t="s">
        <v>5</v>
      </c>
      <c r="C5" s="82" t="s">
        <v>362</v>
      </c>
      <c r="D5" s="109"/>
      <c r="E5" s="109"/>
      <c r="F5" s="109"/>
      <c r="G5" s="109"/>
      <c r="H5" s="109"/>
      <c r="I5" s="109"/>
      <c r="J5" s="109"/>
      <c r="K5" s="109"/>
      <c r="L5" s="109"/>
    </row>
    <row r="6" spans="1:12" ht="14.25" x14ac:dyDescent="0.2">
      <c r="A6" s="83" t="s">
        <v>86</v>
      </c>
      <c r="B6" s="84" t="s">
        <v>87</v>
      </c>
      <c r="C6" s="85">
        <f>SUM(C7:C12)</f>
        <v>170428600</v>
      </c>
    </row>
    <row r="7" spans="1:12" ht="15" x14ac:dyDescent="0.25">
      <c r="A7" s="6" t="s">
        <v>88</v>
      </c>
      <c r="B7" s="86" t="s">
        <v>89</v>
      </c>
      <c r="C7" s="87">
        <v>169929000</v>
      </c>
    </row>
    <row r="8" spans="1:12" ht="30" x14ac:dyDescent="0.25">
      <c r="A8" s="6" t="s">
        <v>90</v>
      </c>
      <c r="B8" s="86" t="s">
        <v>91</v>
      </c>
      <c r="C8" s="87">
        <v>0</v>
      </c>
    </row>
    <row r="9" spans="1:12" ht="15" x14ac:dyDescent="0.25">
      <c r="A9" s="6" t="s">
        <v>92</v>
      </c>
      <c r="B9" s="86" t="s">
        <v>93</v>
      </c>
      <c r="C9" s="87">
        <v>0</v>
      </c>
    </row>
    <row r="10" spans="1:12" ht="30" x14ac:dyDescent="0.25">
      <c r="A10" s="6" t="s">
        <v>94</v>
      </c>
      <c r="B10" s="86" t="s">
        <v>95</v>
      </c>
      <c r="C10" s="87">
        <v>0</v>
      </c>
    </row>
    <row r="11" spans="1:12" ht="15" x14ac:dyDescent="0.25">
      <c r="A11" s="6" t="s">
        <v>96</v>
      </c>
      <c r="B11" s="86" t="s">
        <v>97</v>
      </c>
      <c r="C11" s="87">
        <v>499600</v>
      </c>
    </row>
    <row r="12" spans="1:12" ht="15" x14ac:dyDescent="0.25">
      <c r="A12" s="6" t="s">
        <v>98</v>
      </c>
      <c r="B12" s="88" t="s">
        <v>99</v>
      </c>
      <c r="C12" s="87">
        <v>0</v>
      </c>
    </row>
    <row r="13" spans="1:12" ht="28.5" x14ac:dyDescent="0.2">
      <c r="A13" s="6"/>
      <c r="B13" s="89" t="s">
        <v>100</v>
      </c>
      <c r="C13" s="85">
        <f>C6/2</f>
        <v>85214300</v>
      </c>
    </row>
    <row r="14" spans="1:12" ht="14.25" x14ac:dyDescent="0.2">
      <c r="A14" s="83" t="s">
        <v>101</v>
      </c>
      <c r="B14" s="84" t="s">
        <v>919</v>
      </c>
      <c r="C14" s="85">
        <f>SUM(C15:C17)</f>
        <v>9118764</v>
      </c>
    </row>
    <row r="15" spans="1:12" ht="15" x14ac:dyDescent="0.25">
      <c r="A15" s="6" t="s">
        <v>102</v>
      </c>
      <c r="B15" s="88" t="s">
        <v>363</v>
      </c>
      <c r="C15" s="87">
        <v>9118764</v>
      </c>
    </row>
    <row r="16" spans="1:12" ht="15" x14ac:dyDescent="0.25">
      <c r="A16" s="6" t="s">
        <v>103</v>
      </c>
      <c r="B16" s="88" t="s">
        <v>104</v>
      </c>
      <c r="C16" s="87">
        <v>0</v>
      </c>
    </row>
    <row r="17" spans="1:3" ht="15.75" thickBot="1" x14ac:dyDescent="0.3">
      <c r="A17" s="90" t="s">
        <v>105</v>
      </c>
      <c r="B17" s="91" t="s">
        <v>106</v>
      </c>
      <c r="C17" s="267" t="s">
        <v>364</v>
      </c>
    </row>
  </sheetData>
  <mergeCells count="2">
    <mergeCell ref="C1:E1"/>
    <mergeCell ref="A3:C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7A1D-4FD0-4316-BC35-02C8FB62C8D3}">
  <sheetPr>
    <pageSetUpPr fitToPage="1"/>
  </sheetPr>
  <dimension ref="A1:W43"/>
  <sheetViews>
    <sheetView topLeftCell="A3" workbookViewId="0">
      <selection activeCell="R3" sqref="R3:U6"/>
    </sheetView>
  </sheetViews>
  <sheetFormatPr defaultRowHeight="15.75" x14ac:dyDescent="0.25"/>
  <cols>
    <col min="1" max="1" width="2.28515625" style="92" customWidth="1"/>
    <col min="2" max="2" width="4.7109375" style="92" customWidth="1"/>
    <col min="3" max="3" width="6.28515625" style="92" customWidth="1"/>
    <col min="4" max="4" width="5.7109375" style="92" customWidth="1"/>
    <col min="5" max="6" width="9.140625" style="92"/>
    <col min="7" max="7" width="6.5703125" style="92" customWidth="1"/>
    <col min="8" max="8" width="6.140625" style="92" customWidth="1"/>
    <col min="9" max="9" width="11.28515625" style="92" bestFit="1" customWidth="1"/>
    <col min="10" max="11" width="10.85546875" style="92" bestFit="1" customWidth="1"/>
    <col min="12" max="12" width="12.28515625" style="92" bestFit="1" customWidth="1"/>
    <col min="13" max="13" width="11" style="92" customWidth="1"/>
    <col min="14" max="16" width="10.85546875" style="92" bestFit="1" customWidth="1"/>
    <col min="17" max="17" width="10.7109375" style="92" customWidth="1"/>
    <col min="18" max="20" width="10.85546875" style="92" bestFit="1" customWidth="1"/>
    <col min="21" max="21" width="13.85546875" style="92" customWidth="1"/>
    <col min="22" max="23" width="10.140625" style="92" bestFit="1" customWidth="1"/>
    <col min="24" max="16384" width="9.140625" style="92"/>
  </cols>
  <sheetData>
    <row r="1" spans="1:21" ht="15.75" hidden="1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 s="355"/>
      <c r="R1" s="356"/>
      <c r="S1" s="356"/>
      <c r="T1" s="615"/>
      <c r="U1" s="615"/>
    </row>
    <row r="2" spans="1:21" ht="15.75" hidden="1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357" t="s">
        <v>909</v>
      </c>
      <c r="S3" s="358"/>
      <c r="T3" s="358"/>
      <c r="U3" s="358"/>
    </row>
    <row r="4" spans="1:2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358"/>
      <c r="S4" s="358"/>
      <c r="T4" s="358"/>
      <c r="U4" s="358"/>
    </row>
    <row r="5" spans="1:2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 s="358"/>
      <c r="S5" s="358"/>
      <c r="T5" s="358"/>
      <c r="U5" s="358"/>
    </row>
    <row r="6" spans="1:2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 s="358"/>
      <c r="S6" s="358"/>
      <c r="T6" s="358"/>
      <c r="U6" s="358"/>
    </row>
    <row r="7" spans="1:21" x14ac:dyDescent="0.25">
      <c r="A7" s="359" t="s">
        <v>359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</row>
    <row r="8" spans="1:21" ht="16.5" thickBo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 s="280" t="s">
        <v>2</v>
      </c>
    </row>
    <row r="9" spans="1:21" x14ac:dyDescent="0.25">
      <c r="A9" s="361" t="s">
        <v>107</v>
      </c>
      <c r="B9" s="362"/>
      <c r="C9" s="362"/>
      <c r="D9" s="362"/>
      <c r="E9" s="362"/>
      <c r="F9" s="362"/>
      <c r="G9" s="362"/>
      <c r="H9" s="363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5"/>
    </row>
    <row r="10" spans="1:21" x14ac:dyDescent="0.25">
      <c r="A10" s="364"/>
      <c r="B10" s="360"/>
      <c r="C10" s="360"/>
      <c r="D10" s="360"/>
      <c r="E10" s="360"/>
      <c r="F10" s="360"/>
      <c r="G10" s="360"/>
      <c r="H10" s="365"/>
      <c r="I10" s="96" t="s">
        <v>108</v>
      </c>
      <c r="J10" s="96" t="s">
        <v>109</v>
      </c>
      <c r="K10" s="96" t="s">
        <v>110</v>
      </c>
      <c r="L10" s="96" t="s">
        <v>111</v>
      </c>
      <c r="M10" s="96" t="s">
        <v>112</v>
      </c>
      <c r="N10" s="96" t="s">
        <v>113</v>
      </c>
      <c r="O10" s="96" t="s">
        <v>114</v>
      </c>
      <c r="P10" s="96" t="s">
        <v>115</v>
      </c>
      <c r="Q10" s="96" t="s">
        <v>116</v>
      </c>
      <c r="R10" s="96" t="s">
        <v>117</v>
      </c>
      <c r="S10" s="96" t="s">
        <v>118</v>
      </c>
      <c r="T10" s="96" t="s">
        <v>119</v>
      </c>
      <c r="U10" s="97" t="s">
        <v>120</v>
      </c>
    </row>
    <row r="11" spans="1:21" ht="16.5" thickBot="1" x14ac:dyDescent="0.3">
      <c r="A11" s="366"/>
      <c r="B11" s="367"/>
      <c r="C11" s="367"/>
      <c r="D11" s="367"/>
      <c r="E11" s="367"/>
      <c r="F11" s="367"/>
      <c r="G11" s="367"/>
      <c r="H11" s="36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9"/>
    </row>
    <row r="12" spans="1:21" ht="16.5" thickBot="1" x14ac:dyDescent="0.3">
      <c r="A12" s="100" t="s">
        <v>121</v>
      </c>
      <c r="B12" s="101"/>
      <c r="C12" s="101"/>
      <c r="D12" s="101"/>
      <c r="E12" s="101"/>
      <c r="F12" s="101"/>
      <c r="G12" s="101"/>
      <c r="H12" s="102"/>
      <c r="I12" s="233">
        <v>52211536</v>
      </c>
      <c r="J12" s="233">
        <v>52211536</v>
      </c>
      <c r="K12" s="233">
        <v>52211536</v>
      </c>
      <c r="L12" s="233">
        <v>190471450</v>
      </c>
      <c r="M12" s="233">
        <v>50119267</v>
      </c>
      <c r="N12" s="233">
        <v>383926413</v>
      </c>
      <c r="O12" s="233">
        <v>39386784</v>
      </c>
      <c r="P12" s="233">
        <v>39386784</v>
      </c>
      <c r="Q12" s="233">
        <v>137782584</v>
      </c>
      <c r="R12" s="233">
        <v>39386784</v>
      </c>
      <c r="S12" s="233">
        <v>39386784</v>
      </c>
      <c r="T12" s="233">
        <v>39386776</v>
      </c>
      <c r="U12" s="233">
        <v>1115868234</v>
      </c>
    </row>
    <row r="13" spans="1:21" ht="16.5" thickBot="1" x14ac:dyDescent="0.3">
      <c r="A13" s="103"/>
      <c r="B13" s="104" t="s">
        <v>122</v>
      </c>
      <c r="C13" s="104" t="s">
        <v>123</v>
      </c>
      <c r="D13" s="104"/>
      <c r="E13" s="104"/>
      <c r="F13" s="104"/>
      <c r="G13" s="104"/>
      <c r="H13" s="105"/>
      <c r="I13" s="234">
        <v>38514412</v>
      </c>
      <c r="J13" s="234">
        <v>38514412</v>
      </c>
      <c r="K13" s="234">
        <v>38514412</v>
      </c>
      <c r="L13" s="234">
        <v>48117390</v>
      </c>
      <c r="M13" s="234">
        <v>47143498</v>
      </c>
      <c r="N13" s="234">
        <v>33085071</v>
      </c>
      <c r="O13" s="234">
        <v>34002367</v>
      </c>
      <c r="P13" s="234">
        <v>34002367</v>
      </c>
      <c r="Q13" s="234">
        <v>34002367</v>
      </c>
      <c r="R13" s="234">
        <v>34002367</v>
      </c>
      <c r="S13" s="234">
        <v>34002367</v>
      </c>
      <c r="T13" s="234">
        <v>34002363</v>
      </c>
      <c r="U13" s="235">
        <v>447903393</v>
      </c>
    </row>
    <row r="14" spans="1:21" ht="16.5" thickBot="1" x14ac:dyDescent="0.3">
      <c r="A14" s="103"/>
      <c r="B14" s="104" t="s">
        <v>124</v>
      </c>
      <c r="C14" s="104" t="s">
        <v>125</v>
      </c>
      <c r="D14" s="104"/>
      <c r="E14" s="104"/>
      <c r="F14" s="104"/>
      <c r="G14" s="104"/>
      <c r="H14" s="105"/>
      <c r="I14" s="236"/>
      <c r="J14" s="236"/>
      <c r="K14" s="234"/>
      <c r="L14" s="234"/>
      <c r="M14" s="234"/>
      <c r="N14" s="236">
        <v>17223384</v>
      </c>
      <c r="O14" s="234"/>
      <c r="P14" s="234"/>
      <c r="Q14" s="234">
        <v>98395800</v>
      </c>
      <c r="R14" s="234"/>
      <c r="S14" s="234"/>
      <c r="T14" s="234"/>
      <c r="U14" s="235">
        <v>115619184</v>
      </c>
    </row>
    <row r="15" spans="1:21" ht="16.5" thickBot="1" x14ac:dyDescent="0.3">
      <c r="A15" s="103"/>
      <c r="B15" s="104" t="s">
        <v>126</v>
      </c>
      <c r="C15" s="104" t="s">
        <v>127</v>
      </c>
      <c r="D15" s="104"/>
      <c r="E15" s="104"/>
      <c r="F15" s="104"/>
      <c r="G15" s="104"/>
      <c r="H15" s="105"/>
      <c r="I15" s="234">
        <v>13697124</v>
      </c>
      <c r="J15" s="234">
        <v>13697124</v>
      </c>
      <c r="K15" s="234">
        <v>13697124</v>
      </c>
      <c r="L15" s="234">
        <v>18094681</v>
      </c>
      <c r="M15" s="234">
        <v>2975769</v>
      </c>
      <c r="N15" s="234">
        <v>10985168</v>
      </c>
      <c r="O15" s="234">
        <v>5384417</v>
      </c>
      <c r="P15" s="234">
        <v>5384417</v>
      </c>
      <c r="Q15" s="234">
        <v>5384417</v>
      </c>
      <c r="R15" s="234">
        <v>5384417</v>
      </c>
      <c r="S15" s="234">
        <v>5384417</v>
      </c>
      <c r="T15" s="234">
        <v>5384413</v>
      </c>
      <c r="U15" s="235">
        <v>105453488</v>
      </c>
    </row>
    <row r="16" spans="1:21" ht="16.5" thickBot="1" x14ac:dyDescent="0.3">
      <c r="A16" s="103"/>
      <c r="B16" s="104" t="s">
        <v>128</v>
      </c>
      <c r="C16" s="104" t="s">
        <v>129</v>
      </c>
      <c r="D16" s="104"/>
      <c r="E16" s="104"/>
      <c r="F16" s="104"/>
      <c r="G16" s="104"/>
      <c r="H16" s="105"/>
      <c r="I16" s="234"/>
      <c r="J16" s="234"/>
      <c r="K16" s="234"/>
      <c r="L16" s="234">
        <v>300000</v>
      </c>
      <c r="M16" s="234"/>
      <c r="N16" s="234"/>
      <c r="O16" s="234"/>
      <c r="P16" s="234"/>
      <c r="Q16" s="234"/>
      <c r="R16" s="234"/>
      <c r="S16" s="234"/>
      <c r="T16" s="234"/>
      <c r="U16" s="235">
        <v>300000</v>
      </c>
    </row>
    <row r="17" spans="1:23" ht="16.5" thickBot="1" x14ac:dyDescent="0.3">
      <c r="A17" s="100" t="s">
        <v>130</v>
      </c>
      <c r="B17" s="101" t="s">
        <v>131</v>
      </c>
      <c r="C17" s="101"/>
      <c r="D17" s="101"/>
      <c r="E17" s="101"/>
      <c r="F17" s="101"/>
      <c r="G17" s="101"/>
      <c r="H17" s="102"/>
      <c r="I17" s="233">
        <v>52211536</v>
      </c>
      <c r="J17" s="233">
        <v>52211536</v>
      </c>
      <c r="K17" s="233">
        <v>52211536</v>
      </c>
      <c r="L17" s="233">
        <v>66512071</v>
      </c>
      <c r="M17" s="233">
        <v>50119267</v>
      </c>
      <c r="N17" s="233">
        <v>61293623</v>
      </c>
      <c r="O17" s="233">
        <v>39386784</v>
      </c>
      <c r="P17" s="233">
        <v>39386784</v>
      </c>
      <c r="Q17" s="233">
        <v>137782584</v>
      </c>
      <c r="R17" s="233">
        <v>39386784</v>
      </c>
      <c r="S17" s="233">
        <v>39386784</v>
      </c>
      <c r="T17" s="233">
        <v>39386776</v>
      </c>
      <c r="U17" s="233">
        <v>669276065</v>
      </c>
      <c r="V17"/>
      <c r="W17"/>
    </row>
    <row r="18" spans="1:23" ht="16.5" thickBot="1" x14ac:dyDescent="0.3">
      <c r="A18" s="103"/>
      <c r="B18" s="104" t="s">
        <v>132</v>
      </c>
      <c r="C18" s="104" t="s">
        <v>133</v>
      </c>
      <c r="D18" s="104"/>
      <c r="E18" s="104"/>
      <c r="F18" s="104"/>
      <c r="G18" s="104"/>
      <c r="H18" s="105"/>
      <c r="I18" s="234"/>
      <c r="J18" s="234"/>
      <c r="K18" s="234"/>
      <c r="L18" s="234">
        <v>115459379</v>
      </c>
      <c r="M18" s="234"/>
      <c r="N18" s="234">
        <v>322632790</v>
      </c>
      <c r="O18" s="234"/>
      <c r="P18" s="234"/>
      <c r="Q18" s="234"/>
      <c r="R18" s="234"/>
      <c r="S18" s="234"/>
      <c r="T18" s="234"/>
      <c r="U18" s="235">
        <v>438092169</v>
      </c>
      <c r="V18"/>
      <c r="W18"/>
    </row>
    <row r="19" spans="1:23" ht="16.5" thickBot="1" x14ac:dyDescent="0.3">
      <c r="A19" s="103"/>
      <c r="B19" s="104" t="s">
        <v>134</v>
      </c>
      <c r="C19" s="104" t="s">
        <v>135</v>
      </c>
      <c r="D19" s="104"/>
      <c r="E19" s="104"/>
      <c r="F19" s="104"/>
      <c r="G19" s="104"/>
      <c r="H19" s="105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5">
        <v>0</v>
      </c>
      <c r="V19"/>
      <c r="W19"/>
    </row>
    <row r="20" spans="1:23" ht="16.5" thickBot="1" x14ac:dyDescent="0.3">
      <c r="A20" s="103"/>
      <c r="B20" s="104" t="s">
        <v>136</v>
      </c>
      <c r="C20" s="104" t="s">
        <v>137</v>
      </c>
      <c r="D20" s="104"/>
      <c r="E20" s="104"/>
      <c r="F20" s="104"/>
      <c r="G20" s="104"/>
      <c r="H20" s="105"/>
      <c r="I20" s="234"/>
      <c r="J20" s="234"/>
      <c r="K20" s="234"/>
      <c r="L20" s="234">
        <v>8500000</v>
      </c>
      <c r="M20" s="234"/>
      <c r="N20" s="234"/>
      <c r="O20" s="234"/>
      <c r="P20" s="234"/>
      <c r="Q20" s="234"/>
      <c r="R20" s="234"/>
      <c r="S20" s="234"/>
      <c r="T20" s="234"/>
      <c r="U20" s="235">
        <v>8500000</v>
      </c>
      <c r="V20"/>
      <c r="W20"/>
    </row>
    <row r="21" spans="1:23" ht="16.5" thickBot="1" x14ac:dyDescent="0.3">
      <c r="A21" s="100" t="s">
        <v>138</v>
      </c>
      <c r="B21" s="101" t="s">
        <v>139</v>
      </c>
      <c r="C21" s="101"/>
      <c r="D21" s="101"/>
      <c r="E21" s="101"/>
      <c r="F21" s="101"/>
      <c r="G21" s="101"/>
      <c r="H21" s="106"/>
      <c r="I21" s="233">
        <v>0</v>
      </c>
      <c r="J21" s="233">
        <v>0</v>
      </c>
      <c r="K21" s="233">
        <v>0</v>
      </c>
      <c r="L21" s="233">
        <v>123959379</v>
      </c>
      <c r="M21" s="233">
        <v>0</v>
      </c>
      <c r="N21" s="233">
        <v>322632790</v>
      </c>
      <c r="O21" s="233">
        <v>0</v>
      </c>
      <c r="P21" s="233">
        <v>0</v>
      </c>
      <c r="Q21" s="233">
        <v>0</v>
      </c>
      <c r="R21" s="233">
        <v>0</v>
      </c>
      <c r="S21" s="233">
        <v>0</v>
      </c>
      <c r="T21" s="233">
        <v>0</v>
      </c>
      <c r="U21" s="233">
        <v>446592169</v>
      </c>
      <c r="V21"/>
      <c r="W21"/>
    </row>
    <row r="22" spans="1:23" ht="16.5" thickBot="1" x14ac:dyDescent="0.3">
      <c r="A22" s="103"/>
      <c r="B22" s="104" t="s">
        <v>140</v>
      </c>
      <c r="C22" s="104" t="s">
        <v>141</v>
      </c>
      <c r="D22" s="104"/>
      <c r="E22" s="104"/>
      <c r="F22" s="104"/>
      <c r="G22" s="104"/>
      <c r="H22" s="105"/>
      <c r="I22" s="234">
        <v>29544125</v>
      </c>
      <c r="J22" s="234">
        <v>29544125</v>
      </c>
      <c r="K22" s="234">
        <v>29544125</v>
      </c>
      <c r="L22" s="234">
        <v>1091751437</v>
      </c>
      <c r="M22" s="234">
        <v>20145466</v>
      </c>
      <c r="N22" s="234">
        <v>21065847</v>
      </c>
      <c r="O22" s="234">
        <v>27263750</v>
      </c>
      <c r="P22" s="234">
        <v>27263750</v>
      </c>
      <c r="Q22" s="234">
        <v>27263750</v>
      </c>
      <c r="R22" s="234">
        <v>27263750</v>
      </c>
      <c r="S22" s="234">
        <v>27263750</v>
      </c>
      <c r="T22" s="234">
        <v>27263750</v>
      </c>
      <c r="U22" s="235">
        <v>1385177625</v>
      </c>
      <c r="V22"/>
      <c r="W22" s="107"/>
    </row>
    <row r="23" spans="1:23" ht="16.5" thickBot="1" x14ac:dyDescent="0.3">
      <c r="A23" s="100" t="s">
        <v>142</v>
      </c>
      <c r="B23" s="101" t="s">
        <v>58</v>
      </c>
      <c r="C23" s="101"/>
      <c r="D23" s="101"/>
      <c r="E23" s="101"/>
      <c r="F23" s="101"/>
      <c r="G23" s="101"/>
      <c r="H23" s="102"/>
      <c r="I23" s="233">
        <v>29544125</v>
      </c>
      <c r="J23" s="233">
        <v>29544125</v>
      </c>
      <c r="K23" s="233">
        <v>29544125</v>
      </c>
      <c r="L23" s="233">
        <v>1091751437</v>
      </c>
      <c r="M23" s="233">
        <v>20145466</v>
      </c>
      <c r="N23" s="233">
        <v>21065847</v>
      </c>
      <c r="O23" s="233">
        <v>27263750</v>
      </c>
      <c r="P23" s="233">
        <v>27263750</v>
      </c>
      <c r="Q23" s="233">
        <v>27263750</v>
      </c>
      <c r="R23" s="233">
        <v>27263750</v>
      </c>
      <c r="S23" s="233">
        <v>27263750</v>
      </c>
      <c r="T23" s="233">
        <v>27263750</v>
      </c>
      <c r="U23" s="233">
        <v>1385177625</v>
      </c>
      <c r="V23"/>
      <c r="W23"/>
    </row>
    <row r="24" spans="1:23" ht="16.5" thickBot="1" x14ac:dyDescent="0.3">
      <c r="A24" s="100"/>
      <c r="B24" s="101" t="s">
        <v>143</v>
      </c>
      <c r="C24" s="101"/>
      <c r="D24" s="101"/>
      <c r="E24" s="101"/>
      <c r="F24" s="101"/>
      <c r="G24" s="101"/>
      <c r="H24" s="102"/>
      <c r="I24" s="233">
        <v>81755661</v>
      </c>
      <c r="J24" s="233">
        <v>81755661</v>
      </c>
      <c r="K24" s="233">
        <v>81755661</v>
      </c>
      <c r="L24" s="233">
        <v>1282222887</v>
      </c>
      <c r="M24" s="233">
        <v>70264733</v>
      </c>
      <c r="N24" s="233">
        <v>404992260</v>
      </c>
      <c r="O24" s="233">
        <v>66650534</v>
      </c>
      <c r="P24" s="233">
        <v>66650534</v>
      </c>
      <c r="Q24" s="233">
        <v>165046334</v>
      </c>
      <c r="R24" s="233">
        <v>66650534</v>
      </c>
      <c r="S24" s="233">
        <v>66650534</v>
      </c>
      <c r="T24" s="233">
        <v>66650526</v>
      </c>
      <c r="U24" s="233">
        <v>2501045859</v>
      </c>
      <c r="V24" s="107"/>
      <c r="W24" s="107"/>
    </row>
    <row r="25" spans="1:23" ht="16.5" thickBot="1" x14ac:dyDescent="0.3">
      <c r="A25"/>
      <c r="B25"/>
      <c r="C25"/>
      <c r="D25"/>
      <c r="E25"/>
      <c r="F25"/>
      <c r="G25"/>
      <c r="H25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/>
      <c r="W25"/>
    </row>
    <row r="26" spans="1:23" x14ac:dyDescent="0.25">
      <c r="A26" s="361" t="s">
        <v>144</v>
      </c>
      <c r="B26" s="369"/>
      <c r="C26" s="369"/>
      <c r="D26" s="369"/>
      <c r="E26" s="369"/>
      <c r="F26" s="369"/>
      <c r="G26" s="369"/>
      <c r="H26" s="370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5"/>
      <c r="V26"/>
      <c r="W26"/>
    </row>
    <row r="27" spans="1:23" x14ac:dyDescent="0.25">
      <c r="A27" s="371"/>
      <c r="B27" s="372"/>
      <c r="C27" s="372"/>
      <c r="D27" s="372"/>
      <c r="E27" s="372"/>
      <c r="F27" s="372"/>
      <c r="G27" s="372"/>
      <c r="H27" s="373"/>
      <c r="I27" s="96" t="s">
        <v>108</v>
      </c>
      <c r="J27" s="96" t="s">
        <v>109</v>
      </c>
      <c r="K27" s="96" t="s">
        <v>110</v>
      </c>
      <c r="L27" s="96" t="s">
        <v>111</v>
      </c>
      <c r="M27" s="96" t="s">
        <v>112</v>
      </c>
      <c r="N27" s="96" t="s">
        <v>113</v>
      </c>
      <c r="O27" s="96" t="s">
        <v>114</v>
      </c>
      <c r="P27" s="96" t="s">
        <v>115</v>
      </c>
      <c r="Q27" s="96" t="s">
        <v>116</v>
      </c>
      <c r="R27" s="96" t="s">
        <v>117</v>
      </c>
      <c r="S27" s="96" t="s">
        <v>118</v>
      </c>
      <c r="T27" s="96" t="s">
        <v>119</v>
      </c>
      <c r="U27" s="97" t="s">
        <v>120</v>
      </c>
      <c r="V27"/>
      <c r="W27"/>
    </row>
    <row r="28" spans="1:23" ht="16.5" thickBot="1" x14ac:dyDescent="0.3">
      <c r="A28" s="374"/>
      <c r="B28" s="375"/>
      <c r="C28" s="375"/>
      <c r="D28" s="375"/>
      <c r="E28" s="375"/>
      <c r="F28" s="375"/>
      <c r="G28" s="375"/>
      <c r="H28" s="376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9"/>
      <c r="V28"/>
      <c r="W28"/>
    </row>
    <row r="29" spans="1:23" ht="16.5" thickBot="1" x14ac:dyDescent="0.3">
      <c r="A29" s="100" t="s">
        <v>145</v>
      </c>
      <c r="B29" s="101" t="s">
        <v>146</v>
      </c>
      <c r="C29" s="101"/>
      <c r="D29" s="101"/>
      <c r="E29" s="101"/>
      <c r="F29" s="101"/>
      <c r="G29" s="101"/>
      <c r="H29" s="102"/>
      <c r="I29" s="233">
        <v>96894397</v>
      </c>
      <c r="J29" s="233">
        <v>96894397</v>
      </c>
      <c r="K29" s="233">
        <v>96894397</v>
      </c>
      <c r="L29" s="233">
        <v>202097291</v>
      </c>
      <c r="M29" s="233">
        <v>72791593</v>
      </c>
      <c r="N29" s="233">
        <v>704169817</v>
      </c>
      <c r="O29" s="233">
        <v>120529167</v>
      </c>
      <c r="P29" s="233">
        <v>63724167</v>
      </c>
      <c r="Q29" s="233">
        <v>63724167</v>
      </c>
      <c r="R29" s="233">
        <v>63724167</v>
      </c>
      <c r="S29" s="233">
        <v>63724167</v>
      </c>
      <c r="T29" s="233">
        <v>63720159</v>
      </c>
      <c r="U29" s="233">
        <v>1708887886</v>
      </c>
      <c r="V29"/>
      <c r="W29"/>
    </row>
    <row r="30" spans="1:23" ht="16.5" thickBot="1" x14ac:dyDescent="0.3">
      <c r="A30" s="103"/>
      <c r="B30" s="104" t="s">
        <v>147</v>
      </c>
      <c r="C30" s="104" t="s">
        <v>148</v>
      </c>
      <c r="D30" s="104"/>
      <c r="E30" s="104"/>
      <c r="F30" s="104"/>
      <c r="G30" s="104"/>
      <c r="H30" s="105"/>
      <c r="I30" s="234">
        <v>23384572</v>
      </c>
      <c r="J30" s="234">
        <v>23384572</v>
      </c>
      <c r="K30" s="234">
        <v>23384572</v>
      </c>
      <c r="L30" s="234">
        <v>21950708</v>
      </c>
      <c r="M30" s="234">
        <v>21241625</v>
      </c>
      <c r="N30" s="234">
        <v>22109185</v>
      </c>
      <c r="O30" s="234">
        <v>23357000</v>
      </c>
      <c r="P30" s="234">
        <v>23357000</v>
      </c>
      <c r="Q30" s="234">
        <v>23357000</v>
      </c>
      <c r="R30" s="234">
        <v>23357000</v>
      </c>
      <c r="S30" s="234">
        <v>23357000</v>
      </c>
      <c r="T30" s="234">
        <v>23357000</v>
      </c>
      <c r="U30" s="237">
        <v>275597234</v>
      </c>
      <c r="V30"/>
      <c r="W30"/>
    </row>
    <row r="31" spans="1:23" ht="16.5" thickBot="1" x14ac:dyDescent="0.3">
      <c r="A31" s="103"/>
      <c r="B31" s="104" t="s">
        <v>149</v>
      </c>
      <c r="C31" s="104" t="s">
        <v>150</v>
      </c>
      <c r="D31" s="104"/>
      <c r="E31" s="104"/>
      <c r="F31" s="104"/>
      <c r="G31" s="104"/>
      <c r="H31" s="105"/>
      <c r="I31" s="236">
        <v>4373802</v>
      </c>
      <c r="J31" s="236">
        <v>4373802</v>
      </c>
      <c r="K31" s="236">
        <v>4373802</v>
      </c>
      <c r="L31" s="236">
        <v>4303943</v>
      </c>
      <c r="M31" s="236">
        <v>3668386</v>
      </c>
      <c r="N31" s="236">
        <v>3828833</v>
      </c>
      <c r="O31" s="236">
        <v>4434083</v>
      </c>
      <c r="P31" s="236">
        <v>4434083</v>
      </c>
      <c r="Q31" s="236">
        <v>4434083</v>
      </c>
      <c r="R31" s="236">
        <v>4434083</v>
      </c>
      <c r="S31" s="236">
        <v>4434083</v>
      </c>
      <c r="T31" s="236">
        <v>4434083</v>
      </c>
      <c r="U31" s="237">
        <v>51527066</v>
      </c>
      <c r="V31"/>
      <c r="W31"/>
    </row>
    <row r="32" spans="1:23" ht="16.5" thickBot="1" x14ac:dyDescent="0.3">
      <c r="A32" s="103"/>
      <c r="B32" s="104" t="s">
        <v>151</v>
      </c>
      <c r="C32" s="104" t="s">
        <v>152</v>
      </c>
      <c r="D32" s="104"/>
      <c r="E32" s="104"/>
      <c r="F32" s="104"/>
      <c r="G32" s="104"/>
      <c r="H32" s="105"/>
      <c r="I32" s="234">
        <v>26168609</v>
      </c>
      <c r="J32" s="234">
        <v>26168609</v>
      </c>
      <c r="K32" s="234">
        <v>26168609</v>
      </c>
      <c r="L32" s="234">
        <v>41133697</v>
      </c>
      <c r="M32" s="234">
        <v>18718390</v>
      </c>
      <c r="N32" s="234">
        <v>12238974</v>
      </c>
      <c r="O32" s="234">
        <v>25329167</v>
      </c>
      <c r="P32" s="234">
        <v>25329167</v>
      </c>
      <c r="Q32" s="234">
        <v>25329167</v>
      </c>
      <c r="R32" s="234">
        <v>25329167</v>
      </c>
      <c r="S32" s="234">
        <v>25329167</v>
      </c>
      <c r="T32" s="234">
        <v>25329163</v>
      </c>
      <c r="U32" s="237">
        <v>302571886</v>
      </c>
      <c r="V32"/>
      <c r="W32"/>
    </row>
    <row r="33" spans="1:22" ht="16.5" thickBot="1" x14ac:dyDescent="0.3">
      <c r="A33" s="103"/>
      <c r="B33" s="104" t="s">
        <v>153</v>
      </c>
      <c r="C33" s="104" t="s">
        <v>154</v>
      </c>
      <c r="D33" s="104"/>
      <c r="E33" s="104"/>
      <c r="F33" s="104"/>
      <c r="G33" s="104"/>
      <c r="H33" s="105"/>
      <c r="I33" s="234">
        <v>683500</v>
      </c>
      <c r="J33" s="234">
        <v>683500</v>
      </c>
      <c r="K33" s="234">
        <v>683500</v>
      </c>
      <c r="L33" s="234">
        <v>319600</v>
      </c>
      <c r="M33" s="234">
        <v>408400</v>
      </c>
      <c r="N33" s="234">
        <v>402838</v>
      </c>
      <c r="O33" s="234">
        <v>667000</v>
      </c>
      <c r="P33" s="234">
        <v>667000</v>
      </c>
      <c r="Q33" s="234">
        <v>667000</v>
      </c>
      <c r="R33" s="234">
        <v>667000</v>
      </c>
      <c r="S33" s="234">
        <v>667000</v>
      </c>
      <c r="T33" s="234">
        <v>663000</v>
      </c>
      <c r="U33" s="237">
        <v>7179338</v>
      </c>
      <c r="V33"/>
    </row>
    <row r="34" spans="1:22" ht="16.5" thickBot="1" x14ac:dyDescent="0.3">
      <c r="A34" s="103"/>
      <c r="B34" s="104" t="s">
        <v>155</v>
      </c>
      <c r="C34" s="104" t="s">
        <v>156</v>
      </c>
      <c r="D34" s="104"/>
      <c r="E34" s="104"/>
      <c r="F34" s="104"/>
      <c r="G34" s="104"/>
      <c r="H34" s="105"/>
      <c r="I34" s="234">
        <v>11035157</v>
      </c>
      <c r="J34" s="234">
        <v>11035157</v>
      </c>
      <c r="K34" s="234">
        <v>11035157</v>
      </c>
      <c r="L34" s="234">
        <v>13025198</v>
      </c>
      <c r="M34" s="234">
        <v>13544190</v>
      </c>
      <c r="N34" s="234">
        <v>8955965</v>
      </c>
      <c r="O34" s="238">
        <v>9936917</v>
      </c>
      <c r="P34" s="238">
        <v>9936917</v>
      </c>
      <c r="Q34" s="238">
        <v>9936917</v>
      </c>
      <c r="R34" s="238">
        <v>9936917</v>
      </c>
      <c r="S34" s="238">
        <v>9936917</v>
      </c>
      <c r="T34" s="238">
        <v>9936913</v>
      </c>
      <c r="U34" s="237">
        <v>128252322</v>
      </c>
      <c r="V34"/>
    </row>
    <row r="35" spans="1:22" ht="16.5" thickBot="1" x14ac:dyDescent="0.3">
      <c r="A35" s="100" t="s">
        <v>130</v>
      </c>
      <c r="B35" s="101" t="s">
        <v>157</v>
      </c>
      <c r="C35" s="101"/>
      <c r="D35" s="101"/>
      <c r="E35" s="101"/>
      <c r="F35" s="101"/>
      <c r="G35" s="101"/>
      <c r="H35" s="102"/>
      <c r="I35" s="233">
        <v>65645640</v>
      </c>
      <c r="J35" s="233">
        <v>65645640</v>
      </c>
      <c r="K35" s="233">
        <v>65645640</v>
      </c>
      <c r="L35" s="233">
        <v>80733146</v>
      </c>
      <c r="M35" s="233">
        <v>57580991</v>
      </c>
      <c r="N35" s="233">
        <v>47535795</v>
      </c>
      <c r="O35" s="233">
        <v>63724167</v>
      </c>
      <c r="P35" s="233">
        <v>63724167</v>
      </c>
      <c r="Q35" s="233">
        <v>63724167</v>
      </c>
      <c r="R35" s="233">
        <v>63724167</v>
      </c>
      <c r="S35" s="233">
        <v>63724167</v>
      </c>
      <c r="T35" s="233">
        <v>63720159</v>
      </c>
      <c r="U35" s="233">
        <v>765127846</v>
      </c>
      <c r="V35"/>
    </row>
    <row r="36" spans="1:22" ht="16.5" thickBot="1" x14ac:dyDescent="0.3">
      <c r="A36" s="103"/>
      <c r="B36" s="104" t="s">
        <v>35</v>
      </c>
      <c r="C36" s="104" t="s">
        <v>158</v>
      </c>
      <c r="D36" s="104"/>
      <c r="E36" s="104"/>
      <c r="F36" s="104"/>
      <c r="G36" s="104"/>
      <c r="H36" s="105"/>
      <c r="I36" s="234">
        <v>31248757</v>
      </c>
      <c r="J36" s="234">
        <v>31248757</v>
      </c>
      <c r="K36" s="234">
        <v>31248757</v>
      </c>
      <c r="L36" s="234">
        <v>119886111</v>
      </c>
      <c r="M36" s="234">
        <v>383393</v>
      </c>
      <c r="N36" s="234">
        <v>645415577</v>
      </c>
      <c r="O36" s="234"/>
      <c r="P36" s="234"/>
      <c r="Q36" s="234"/>
      <c r="R36" s="234"/>
      <c r="S36" s="234"/>
      <c r="T36" s="234"/>
      <c r="U36" s="237">
        <v>859431352</v>
      </c>
      <c r="V36"/>
    </row>
    <row r="37" spans="1:22" ht="16.5" thickBot="1" x14ac:dyDescent="0.3">
      <c r="A37" s="103"/>
      <c r="B37" s="104" t="s">
        <v>159</v>
      </c>
      <c r="C37" s="104" t="s">
        <v>160</v>
      </c>
      <c r="D37" s="104"/>
      <c r="E37" s="104"/>
      <c r="F37" s="104"/>
      <c r="G37" s="104"/>
      <c r="H37" s="105"/>
      <c r="I37" s="234"/>
      <c r="J37" s="234"/>
      <c r="K37" s="234"/>
      <c r="L37" s="234">
        <v>1478034</v>
      </c>
      <c r="M37" s="234">
        <v>14827209</v>
      </c>
      <c r="N37" s="234">
        <v>8281029</v>
      </c>
      <c r="O37" s="234">
        <v>56805000</v>
      </c>
      <c r="P37" s="234"/>
      <c r="Q37" s="234"/>
      <c r="R37" s="234"/>
      <c r="S37" s="234"/>
      <c r="T37" s="234">
        <v>0</v>
      </c>
      <c r="U37" s="237">
        <v>81391272</v>
      </c>
      <c r="V37"/>
    </row>
    <row r="38" spans="1:22" ht="16.5" thickBot="1" x14ac:dyDescent="0.3">
      <c r="A38" s="103"/>
      <c r="B38" s="104" t="s">
        <v>161</v>
      </c>
      <c r="C38" s="104" t="s">
        <v>162</v>
      </c>
      <c r="D38" s="104"/>
      <c r="E38" s="104"/>
      <c r="F38" s="104"/>
      <c r="G38" s="104"/>
      <c r="H38" s="105"/>
      <c r="I38" s="234"/>
      <c r="J38" s="234"/>
      <c r="K38" s="234"/>
      <c r="L38" s="234"/>
      <c r="M38" s="234"/>
      <c r="N38" s="234">
        <v>2937416</v>
      </c>
      <c r="O38" s="234"/>
      <c r="P38" s="234"/>
      <c r="Q38" s="234"/>
      <c r="R38" s="234"/>
      <c r="S38" s="234"/>
      <c r="T38" s="234"/>
      <c r="U38" s="237">
        <v>2937416</v>
      </c>
      <c r="V38" s="107"/>
    </row>
    <row r="39" spans="1:22" ht="16.5" thickBot="1" x14ac:dyDescent="0.3">
      <c r="A39" s="100" t="s">
        <v>163</v>
      </c>
      <c r="B39" s="101" t="s">
        <v>164</v>
      </c>
      <c r="C39" s="101"/>
      <c r="D39" s="101"/>
      <c r="E39" s="101"/>
      <c r="F39" s="101"/>
      <c r="G39" s="101"/>
      <c r="H39" s="102"/>
      <c r="I39" s="233">
        <v>31248757</v>
      </c>
      <c r="J39" s="233">
        <v>31248757</v>
      </c>
      <c r="K39" s="233">
        <v>31248757</v>
      </c>
      <c r="L39" s="233">
        <v>121364145</v>
      </c>
      <c r="M39" s="233">
        <v>15210602</v>
      </c>
      <c r="N39" s="233">
        <v>656634022</v>
      </c>
      <c r="O39" s="233">
        <v>56805000</v>
      </c>
      <c r="P39" s="233">
        <v>0</v>
      </c>
      <c r="Q39" s="233">
        <v>0</v>
      </c>
      <c r="R39" s="233">
        <v>0</v>
      </c>
      <c r="S39" s="233">
        <v>0</v>
      </c>
      <c r="T39" s="233">
        <v>0</v>
      </c>
      <c r="U39" s="233">
        <v>943760040</v>
      </c>
      <c r="V39"/>
    </row>
    <row r="40" spans="1:22" ht="16.5" thickBot="1" x14ac:dyDescent="0.3">
      <c r="A40" s="103"/>
      <c r="B40" s="104" t="s">
        <v>165</v>
      </c>
      <c r="C40" s="104" t="s">
        <v>166</v>
      </c>
      <c r="D40" s="104"/>
      <c r="E40" s="104"/>
      <c r="F40" s="104"/>
      <c r="G40" s="104"/>
      <c r="H40" s="105"/>
      <c r="I40" s="234">
        <v>30111993</v>
      </c>
      <c r="J40" s="234">
        <v>30111993</v>
      </c>
      <c r="K40" s="234">
        <v>30111993</v>
      </c>
      <c r="L40" s="234">
        <v>23915390</v>
      </c>
      <c r="M40" s="234">
        <v>20145466</v>
      </c>
      <c r="N40" s="234">
        <v>21065847</v>
      </c>
      <c r="O40" s="234">
        <v>27263750</v>
      </c>
      <c r="P40" s="234">
        <v>27263750</v>
      </c>
      <c r="Q40" s="234">
        <v>27263750</v>
      </c>
      <c r="R40" s="234">
        <v>27263750</v>
      </c>
      <c r="S40" s="234">
        <v>27263750</v>
      </c>
      <c r="T40" s="234">
        <v>27263750</v>
      </c>
      <c r="U40" s="237">
        <v>319045182</v>
      </c>
      <c r="V40"/>
    </row>
    <row r="41" spans="1:22" ht="16.5" thickBot="1" x14ac:dyDescent="0.3">
      <c r="A41" s="100" t="s">
        <v>167</v>
      </c>
      <c r="B41" s="101" t="s">
        <v>168</v>
      </c>
      <c r="C41" s="101"/>
      <c r="D41" s="101"/>
      <c r="E41" s="101"/>
      <c r="F41" s="101"/>
      <c r="G41" s="101"/>
      <c r="H41" s="102"/>
      <c r="I41" s="233">
        <v>30111993</v>
      </c>
      <c r="J41" s="233">
        <v>30111993</v>
      </c>
      <c r="K41" s="233">
        <v>30111993</v>
      </c>
      <c r="L41" s="233">
        <v>23915390</v>
      </c>
      <c r="M41" s="233">
        <v>20145466</v>
      </c>
      <c r="N41" s="233">
        <v>21065847</v>
      </c>
      <c r="O41" s="233">
        <v>27263750</v>
      </c>
      <c r="P41" s="233">
        <v>27263750</v>
      </c>
      <c r="Q41" s="233">
        <v>27263750</v>
      </c>
      <c r="R41" s="233">
        <v>27263750</v>
      </c>
      <c r="S41" s="233">
        <v>27263750</v>
      </c>
      <c r="T41" s="233">
        <v>27263750</v>
      </c>
      <c r="U41" s="233">
        <v>319045182</v>
      </c>
      <c r="V41"/>
    </row>
    <row r="42" spans="1:22" ht="16.5" thickBot="1" x14ac:dyDescent="0.3">
      <c r="A42" s="100" t="s">
        <v>169</v>
      </c>
      <c r="B42" s="616" t="s">
        <v>170</v>
      </c>
      <c r="C42" s="617"/>
      <c r="D42" s="617"/>
      <c r="E42" s="617"/>
      <c r="F42" s="617"/>
      <c r="G42" s="101"/>
      <c r="H42" s="102"/>
      <c r="I42" s="233">
        <v>127006390</v>
      </c>
      <c r="J42" s="233">
        <v>127006390</v>
      </c>
      <c r="K42" s="233">
        <v>127006390</v>
      </c>
      <c r="L42" s="233">
        <v>226012681</v>
      </c>
      <c r="M42" s="233">
        <v>92937059</v>
      </c>
      <c r="N42" s="233">
        <v>725235664</v>
      </c>
      <c r="O42" s="233">
        <v>147792917</v>
      </c>
      <c r="P42" s="233">
        <v>90987917</v>
      </c>
      <c r="Q42" s="233">
        <v>90987917</v>
      </c>
      <c r="R42" s="233">
        <v>90987917</v>
      </c>
      <c r="S42" s="233">
        <v>90987917</v>
      </c>
      <c r="T42" s="233">
        <v>90983909</v>
      </c>
      <c r="U42" s="233">
        <v>2027933068</v>
      </c>
      <c r="V42"/>
    </row>
    <row r="43" spans="1:22" x14ac:dyDescent="0.25">
      <c r="A43"/>
      <c r="B43"/>
      <c r="C43"/>
      <c r="D43"/>
      <c r="E43"/>
      <c r="F43"/>
      <c r="G43"/>
      <c r="H43"/>
      <c r="I43" s="107"/>
      <c r="J43" s="107"/>
      <c r="K43" s="107"/>
      <c r="L43" s="107"/>
      <c r="M43" s="107"/>
      <c r="N43" s="107"/>
      <c r="O43" s="618"/>
      <c r="P43"/>
      <c r="Q43"/>
      <c r="R43"/>
      <c r="S43"/>
      <c r="T43"/>
      <c r="U43"/>
      <c r="V43"/>
    </row>
  </sheetData>
  <mergeCells count="6">
    <mergeCell ref="Q1:U1"/>
    <mergeCell ref="R3:U6"/>
    <mergeCell ref="A7:U7"/>
    <mergeCell ref="A9:H11"/>
    <mergeCell ref="A26:H28"/>
    <mergeCell ref="B42:F42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9"/>
  <sheetViews>
    <sheetView workbookViewId="0">
      <selection activeCell="C5" sqref="C5"/>
    </sheetView>
  </sheetViews>
  <sheetFormatPr defaultRowHeight="15.75" x14ac:dyDescent="0.25"/>
  <cols>
    <col min="1" max="1" width="12.42578125" style="140" customWidth="1"/>
    <col min="2" max="2" width="74.42578125" style="140" customWidth="1"/>
    <col min="3" max="3" width="8.140625" style="140" customWidth="1"/>
    <col min="4" max="4" width="16.140625" style="140" customWidth="1"/>
    <col min="5" max="5" width="11.140625" style="140" hidden="1" customWidth="1"/>
    <col min="6" max="6" width="16.140625" style="140" customWidth="1"/>
    <col min="7" max="258" width="9.140625" style="140"/>
    <col min="259" max="259" width="12.42578125" style="140" customWidth="1"/>
    <col min="260" max="260" width="55" style="140" customWidth="1"/>
    <col min="261" max="261" width="15.85546875" style="140" customWidth="1"/>
    <col min="262" max="262" width="15.5703125" style="140" customWidth="1"/>
    <col min="263" max="514" width="9.140625" style="140"/>
    <col min="515" max="515" width="12.42578125" style="140" customWidth="1"/>
    <col min="516" max="516" width="55" style="140" customWidth="1"/>
    <col min="517" max="517" width="15.85546875" style="140" customWidth="1"/>
    <col min="518" max="518" width="15.5703125" style="140" customWidth="1"/>
    <col min="519" max="770" width="9.140625" style="140"/>
    <col min="771" max="771" width="12.42578125" style="140" customWidth="1"/>
    <col min="772" max="772" width="55" style="140" customWidth="1"/>
    <col min="773" max="773" width="15.85546875" style="140" customWidth="1"/>
    <col min="774" max="774" width="15.5703125" style="140" customWidth="1"/>
    <col min="775" max="1026" width="9.140625" style="140"/>
    <col min="1027" max="1027" width="12.42578125" style="140" customWidth="1"/>
    <col min="1028" max="1028" width="55" style="140" customWidth="1"/>
    <col min="1029" max="1029" width="15.85546875" style="140" customWidth="1"/>
    <col min="1030" max="1030" width="15.5703125" style="140" customWidth="1"/>
    <col min="1031" max="1282" width="9.140625" style="140"/>
    <col min="1283" max="1283" width="12.42578125" style="140" customWidth="1"/>
    <col min="1284" max="1284" width="55" style="140" customWidth="1"/>
    <col min="1285" max="1285" width="15.85546875" style="140" customWidth="1"/>
    <col min="1286" max="1286" width="15.5703125" style="140" customWidth="1"/>
    <col min="1287" max="1538" width="9.140625" style="140"/>
    <col min="1539" max="1539" width="12.42578125" style="140" customWidth="1"/>
    <col min="1540" max="1540" width="55" style="140" customWidth="1"/>
    <col min="1541" max="1541" width="15.85546875" style="140" customWidth="1"/>
    <col min="1542" max="1542" width="15.5703125" style="140" customWidth="1"/>
    <col min="1543" max="1794" width="9.140625" style="140"/>
    <col min="1795" max="1795" width="12.42578125" style="140" customWidth="1"/>
    <col min="1796" max="1796" width="55" style="140" customWidth="1"/>
    <col min="1797" max="1797" width="15.85546875" style="140" customWidth="1"/>
    <col min="1798" max="1798" width="15.5703125" style="140" customWidth="1"/>
    <col min="1799" max="2050" width="9.140625" style="140"/>
    <col min="2051" max="2051" width="12.42578125" style="140" customWidth="1"/>
    <col min="2052" max="2052" width="55" style="140" customWidth="1"/>
    <col min="2053" max="2053" width="15.85546875" style="140" customWidth="1"/>
    <col min="2054" max="2054" width="15.5703125" style="140" customWidth="1"/>
    <col min="2055" max="2306" width="9.140625" style="140"/>
    <col min="2307" max="2307" width="12.42578125" style="140" customWidth="1"/>
    <col min="2308" max="2308" width="55" style="140" customWidth="1"/>
    <col min="2309" max="2309" width="15.85546875" style="140" customWidth="1"/>
    <col min="2310" max="2310" width="15.5703125" style="140" customWidth="1"/>
    <col min="2311" max="2562" width="9.140625" style="140"/>
    <col min="2563" max="2563" width="12.42578125" style="140" customWidth="1"/>
    <col min="2564" max="2564" width="55" style="140" customWidth="1"/>
    <col min="2565" max="2565" width="15.85546875" style="140" customWidth="1"/>
    <col min="2566" max="2566" width="15.5703125" style="140" customWidth="1"/>
    <col min="2567" max="2818" width="9.140625" style="140"/>
    <col min="2819" max="2819" width="12.42578125" style="140" customWidth="1"/>
    <col min="2820" max="2820" width="55" style="140" customWidth="1"/>
    <col min="2821" max="2821" width="15.85546875" style="140" customWidth="1"/>
    <col min="2822" max="2822" width="15.5703125" style="140" customWidth="1"/>
    <col min="2823" max="3074" width="9.140625" style="140"/>
    <col min="3075" max="3075" width="12.42578125" style="140" customWidth="1"/>
    <col min="3076" max="3076" width="55" style="140" customWidth="1"/>
    <col min="3077" max="3077" width="15.85546875" style="140" customWidth="1"/>
    <col min="3078" max="3078" width="15.5703125" style="140" customWidth="1"/>
    <col min="3079" max="3330" width="9.140625" style="140"/>
    <col min="3331" max="3331" width="12.42578125" style="140" customWidth="1"/>
    <col min="3332" max="3332" width="55" style="140" customWidth="1"/>
    <col min="3333" max="3333" width="15.85546875" style="140" customWidth="1"/>
    <col min="3334" max="3334" width="15.5703125" style="140" customWidth="1"/>
    <col min="3335" max="3586" width="9.140625" style="140"/>
    <col min="3587" max="3587" width="12.42578125" style="140" customWidth="1"/>
    <col min="3588" max="3588" width="55" style="140" customWidth="1"/>
    <col min="3589" max="3589" width="15.85546875" style="140" customWidth="1"/>
    <col min="3590" max="3590" width="15.5703125" style="140" customWidth="1"/>
    <col min="3591" max="3842" width="9.140625" style="140"/>
    <col min="3843" max="3843" width="12.42578125" style="140" customWidth="1"/>
    <col min="3844" max="3844" width="55" style="140" customWidth="1"/>
    <col min="3845" max="3845" width="15.85546875" style="140" customWidth="1"/>
    <col min="3846" max="3846" width="15.5703125" style="140" customWidth="1"/>
    <col min="3847" max="4098" width="9.140625" style="140"/>
    <col min="4099" max="4099" width="12.42578125" style="140" customWidth="1"/>
    <col min="4100" max="4100" width="55" style="140" customWidth="1"/>
    <col min="4101" max="4101" width="15.85546875" style="140" customWidth="1"/>
    <col min="4102" max="4102" width="15.5703125" style="140" customWidth="1"/>
    <col min="4103" max="4354" width="9.140625" style="140"/>
    <col min="4355" max="4355" width="12.42578125" style="140" customWidth="1"/>
    <col min="4356" max="4356" width="55" style="140" customWidth="1"/>
    <col min="4357" max="4357" width="15.85546875" style="140" customWidth="1"/>
    <col min="4358" max="4358" width="15.5703125" style="140" customWidth="1"/>
    <col min="4359" max="4610" width="9.140625" style="140"/>
    <col min="4611" max="4611" width="12.42578125" style="140" customWidth="1"/>
    <col min="4612" max="4612" width="55" style="140" customWidth="1"/>
    <col min="4613" max="4613" width="15.85546875" style="140" customWidth="1"/>
    <col min="4614" max="4614" width="15.5703125" style="140" customWidth="1"/>
    <col min="4615" max="4866" width="9.140625" style="140"/>
    <col min="4867" max="4867" width="12.42578125" style="140" customWidth="1"/>
    <col min="4868" max="4868" width="55" style="140" customWidth="1"/>
    <col min="4869" max="4869" width="15.85546875" style="140" customWidth="1"/>
    <col min="4870" max="4870" width="15.5703125" style="140" customWidth="1"/>
    <col min="4871" max="5122" width="9.140625" style="140"/>
    <col min="5123" max="5123" width="12.42578125" style="140" customWidth="1"/>
    <col min="5124" max="5124" width="55" style="140" customWidth="1"/>
    <col min="5125" max="5125" width="15.85546875" style="140" customWidth="1"/>
    <col min="5126" max="5126" width="15.5703125" style="140" customWidth="1"/>
    <col min="5127" max="5378" width="9.140625" style="140"/>
    <col min="5379" max="5379" width="12.42578125" style="140" customWidth="1"/>
    <col min="5380" max="5380" width="55" style="140" customWidth="1"/>
    <col min="5381" max="5381" width="15.85546875" style="140" customWidth="1"/>
    <col min="5382" max="5382" width="15.5703125" style="140" customWidth="1"/>
    <col min="5383" max="5634" width="9.140625" style="140"/>
    <col min="5635" max="5635" width="12.42578125" style="140" customWidth="1"/>
    <col min="5636" max="5636" width="55" style="140" customWidth="1"/>
    <col min="5637" max="5637" width="15.85546875" style="140" customWidth="1"/>
    <col min="5638" max="5638" width="15.5703125" style="140" customWidth="1"/>
    <col min="5639" max="5890" width="9.140625" style="140"/>
    <col min="5891" max="5891" width="12.42578125" style="140" customWidth="1"/>
    <col min="5892" max="5892" width="55" style="140" customWidth="1"/>
    <col min="5893" max="5893" width="15.85546875" style="140" customWidth="1"/>
    <col min="5894" max="5894" width="15.5703125" style="140" customWidth="1"/>
    <col min="5895" max="6146" width="9.140625" style="140"/>
    <col min="6147" max="6147" width="12.42578125" style="140" customWidth="1"/>
    <col min="6148" max="6148" width="55" style="140" customWidth="1"/>
    <col min="6149" max="6149" width="15.85546875" style="140" customWidth="1"/>
    <col min="6150" max="6150" width="15.5703125" style="140" customWidth="1"/>
    <col min="6151" max="6402" width="9.140625" style="140"/>
    <col min="6403" max="6403" width="12.42578125" style="140" customWidth="1"/>
    <col min="6404" max="6404" width="55" style="140" customWidth="1"/>
    <col min="6405" max="6405" width="15.85546875" style="140" customWidth="1"/>
    <col min="6406" max="6406" width="15.5703125" style="140" customWidth="1"/>
    <col min="6407" max="6658" width="9.140625" style="140"/>
    <col min="6659" max="6659" width="12.42578125" style="140" customWidth="1"/>
    <col min="6660" max="6660" width="55" style="140" customWidth="1"/>
    <col min="6661" max="6661" width="15.85546875" style="140" customWidth="1"/>
    <col min="6662" max="6662" width="15.5703125" style="140" customWidth="1"/>
    <col min="6663" max="6914" width="9.140625" style="140"/>
    <col min="6915" max="6915" width="12.42578125" style="140" customWidth="1"/>
    <col min="6916" max="6916" width="55" style="140" customWidth="1"/>
    <col min="6917" max="6917" width="15.85546875" style="140" customWidth="1"/>
    <col min="6918" max="6918" width="15.5703125" style="140" customWidth="1"/>
    <col min="6919" max="7170" width="9.140625" style="140"/>
    <col min="7171" max="7171" width="12.42578125" style="140" customWidth="1"/>
    <col min="7172" max="7172" width="55" style="140" customWidth="1"/>
    <col min="7173" max="7173" width="15.85546875" style="140" customWidth="1"/>
    <col min="7174" max="7174" width="15.5703125" style="140" customWidth="1"/>
    <col min="7175" max="7426" width="9.140625" style="140"/>
    <col min="7427" max="7427" width="12.42578125" style="140" customWidth="1"/>
    <col min="7428" max="7428" width="55" style="140" customWidth="1"/>
    <col min="7429" max="7429" width="15.85546875" style="140" customWidth="1"/>
    <col min="7430" max="7430" width="15.5703125" style="140" customWidth="1"/>
    <col min="7431" max="7682" width="9.140625" style="140"/>
    <col min="7683" max="7683" width="12.42578125" style="140" customWidth="1"/>
    <col min="7684" max="7684" width="55" style="140" customWidth="1"/>
    <col min="7685" max="7685" width="15.85546875" style="140" customWidth="1"/>
    <col min="7686" max="7686" width="15.5703125" style="140" customWidth="1"/>
    <col min="7687" max="7938" width="9.140625" style="140"/>
    <col min="7939" max="7939" width="12.42578125" style="140" customWidth="1"/>
    <col min="7940" max="7940" width="55" style="140" customWidth="1"/>
    <col min="7941" max="7941" width="15.85546875" style="140" customWidth="1"/>
    <col min="7942" max="7942" width="15.5703125" style="140" customWidth="1"/>
    <col min="7943" max="8194" width="9.140625" style="140"/>
    <col min="8195" max="8195" width="12.42578125" style="140" customWidth="1"/>
    <col min="8196" max="8196" width="55" style="140" customWidth="1"/>
    <col min="8197" max="8197" width="15.85546875" style="140" customWidth="1"/>
    <col min="8198" max="8198" width="15.5703125" style="140" customWidth="1"/>
    <col min="8199" max="8450" width="9.140625" style="140"/>
    <col min="8451" max="8451" width="12.42578125" style="140" customWidth="1"/>
    <col min="8452" max="8452" width="55" style="140" customWidth="1"/>
    <col min="8453" max="8453" width="15.85546875" style="140" customWidth="1"/>
    <col min="8454" max="8454" width="15.5703125" style="140" customWidth="1"/>
    <col min="8455" max="8706" width="9.140625" style="140"/>
    <col min="8707" max="8707" width="12.42578125" style="140" customWidth="1"/>
    <col min="8708" max="8708" width="55" style="140" customWidth="1"/>
    <col min="8709" max="8709" width="15.85546875" style="140" customWidth="1"/>
    <col min="8710" max="8710" width="15.5703125" style="140" customWidth="1"/>
    <col min="8711" max="8962" width="9.140625" style="140"/>
    <col min="8963" max="8963" width="12.42578125" style="140" customWidth="1"/>
    <col min="8964" max="8964" width="55" style="140" customWidth="1"/>
    <col min="8965" max="8965" width="15.85546875" style="140" customWidth="1"/>
    <col min="8966" max="8966" width="15.5703125" style="140" customWidth="1"/>
    <col min="8967" max="9218" width="9.140625" style="140"/>
    <col min="9219" max="9219" width="12.42578125" style="140" customWidth="1"/>
    <col min="9220" max="9220" width="55" style="140" customWidth="1"/>
    <col min="9221" max="9221" width="15.85546875" style="140" customWidth="1"/>
    <col min="9222" max="9222" width="15.5703125" style="140" customWidth="1"/>
    <col min="9223" max="9474" width="9.140625" style="140"/>
    <col min="9475" max="9475" width="12.42578125" style="140" customWidth="1"/>
    <col min="9476" max="9476" width="55" style="140" customWidth="1"/>
    <col min="9477" max="9477" width="15.85546875" style="140" customWidth="1"/>
    <col min="9478" max="9478" width="15.5703125" style="140" customWidth="1"/>
    <col min="9479" max="9730" width="9.140625" style="140"/>
    <col min="9731" max="9731" width="12.42578125" style="140" customWidth="1"/>
    <col min="9732" max="9732" width="55" style="140" customWidth="1"/>
    <col min="9733" max="9733" width="15.85546875" style="140" customWidth="1"/>
    <col min="9734" max="9734" width="15.5703125" style="140" customWidth="1"/>
    <col min="9735" max="9986" width="9.140625" style="140"/>
    <col min="9987" max="9987" width="12.42578125" style="140" customWidth="1"/>
    <col min="9988" max="9988" width="55" style="140" customWidth="1"/>
    <col min="9989" max="9989" width="15.85546875" style="140" customWidth="1"/>
    <col min="9990" max="9990" width="15.5703125" style="140" customWidth="1"/>
    <col min="9991" max="10242" width="9.140625" style="140"/>
    <col min="10243" max="10243" width="12.42578125" style="140" customWidth="1"/>
    <col min="10244" max="10244" width="55" style="140" customWidth="1"/>
    <col min="10245" max="10245" width="15.85546875" style="140" customWidth="1"/>
    <col min="10246" max="10246" width="15.5703125" style="140" customWidth="1"/>
    <col min="10247" max="10498" width="9.140625" style="140"/>
    <col min="10499" max="10499" width="12.42578125" style="140" customWidth="1"/>
    <col min="10500" max="10500" width="55" style="140" customWidth="1"/>
    <col min="10501" max="10501" width="15.85546875" style="140" customWidth="1"/>
    <col min="10502" max="10502" width="15.5703125" style="140" customWidth="1"/>
    <col min="10503" max="10754" width="9.140625" style="140"/>
    <col min="10755" max="10755" width="12.42578125" style="140" customWidth="1"/>
    <col min="10756" max="10756" width="55" style="140" customWidth="1"/>
    <col min="10757" max="10757" width="15.85546875" style="140" customWidth="1"/>
    <col min="10758" max="10758" width="15.5703125" style="140" customWidth="1"/>
    <col min="10759" max="11010" width="9.140625" style="140"/>
    <col min="11011" max="11011" width="12.42578125" style="140" customWidth="1"/>
    <col min="11012" max="11012" width="55" style="140" customWidth="1"/>
    <col min="11013" max="11013" width="15.85546875" style="140" customWidth="1"/>
    <col min="11014" max="11014" width="15.5703125" style="140" customWidth="1"/>
    <col min="11015" max="11266" width="9.140625" style="140"/>
    <col min="11267" max="11267" width="12.42578125" style="140" customWidth="1"/>
    <col min="11268" max="11268" width="55" style="140" customWidth="1"/>
    <col min="11269" max="11269" width="15.85546875" style="140" customWidth="1"/>
    <col min="11270" max="11270" width="15.5703125" style="140" customWidth="1"/>
    <col min="11271" max="11522" width="9.140625" style="140"/>
    <col min="11523" max="11523" width="12.42578125" style="140" customWidth="1"/>
    <col min="11524" max="11524" width="55" style="140" customWidth="1"/>
    <col min="11525" max="11525" width="15.85546875" style="140" customWidth="1"/>
    <col min="11526" max="11526" width="15.5703125" style="140" customWidth="1"/>
    <col min="11527" max="11778" width="9.140625" style="140"/>
    <col min="11779" max="11779" width="12.42578125" style="140" customWidth="1"/>
    <col min="11780" max="11780" width="55" style="140" customWidth="1"/>
    <col min="11781" max="11781" width="15.85546875" style="140" customWidth="1"/>
    <col min="11782" max="11782" width="15.5703125" style="140" customWidth="1"/>
    <col min="11783" max="12034" width="9.140625" style="140"/>
    <col min="12035" max="12035" width="12.42578125" style="140" customWidth="1"/>
    <col min="12036" max="12036" width="55" style="140" customWidth="1"/>
    <col min="12037" max="12037" width="15.85546875" style="140" customWidth="1"/>
    <col min="12038" max="12038" width="15.5703125" style="140" customWidth="1"/>
    <col min="12039" max="12290" width="9.140625" style="140"/>
    <col min="12291" max="12291" width="12.42578125" style="140" customWidth="1"/>
    <col min="12292" max="12292" width="55" style="140" customWidth="1"/>
    <col min="12293" max="12293" width="15.85546875" style="140" customWidth="1"/>
    <col min="12294" max="12294" width="15.5703125" style="140" customWidth="1"/>
    <col min="12295" max="12546" width="9.140625" style="140"/>
    <col min="12547" max="12547" width="12.42578125" style="140" customWidth="1"/>
    <col min="12548" max="12548" width="55" style="140" customWidth="1"/>
    <col min="12549" max="12549" width="15.85546875" style="140" customWidth="1"/>
    <col min="12550" max="12550" width="15.5703125" style="140" customWidth="1"/>
    <col min="12551" max="12802" width="9.140625" style="140"/>
    <col min="12803" max="12803" width="12.42578125" style="140" customWidth="1"/>
    <col min="12804" max="12804" width="55" style="140" customWidth="1"/>
    <col min="12805" max="12805" width="15.85546875" style="140" customWidth="1"/>
    <col min="12806" max="12806" width="15.5703125" style="140" customWidth="1"/>
    <col min="12807" max="13058" width="9.140625" style="140"/>
    <col min="13059" max="13059" width="12.42578125" style="140" customWidth="1"/>
    <col min="13060" max="13060" width="55" style="140" customWidth="1"/>
    <col min="13061" max="13061" width="15.85546875" style="140" customWidth="1"/>
    <col min="13062" max="13062" width="15.5703125" style="140" customWidth="1"/>
    <col min="13063" max="13314" width="9.140625" style="140"/>
    <col min="13315" max="13315" width="12.42578125" style="140" customWidth="1"/>
    <col min="13316" max="13316" width="55" style="140" customWidth="1"/>
    <col min="13317" max="13317" width="15.85546875" style="140" customWidth="1"/>
    <col min="13318" max="13318" width="15.5703125" style="140" customWidth="1"/>
    <col min="13319" max="13570" width="9.140625" style="140"/>
    <col min="13571" max="13571" width="12.42578125" style="140" customWidth="1"/>
    <col min="13572" max="13572" width="55" style="140" customWidth="1"/>
    <col min="13573" max="13573" width="15.85546875" style="140" customWidth="1"/>
    <col min="13574" max="13574" width="15.5703125" style="140" customWidth="1"/>
    <col min="13575" max="13826" width="9.140625" style="140"/>
    <col min="13827" max="13827" width="12.42578125" style="140" customWidth="1"/>
    <col min="13828" max="13828" width="55" style="140" customWidth="1"/>
    <col min="13829" max="13829" width="15.85546875" style="140" customWidth="1"/>
    <col min="13830" max="13830" width="15.5703125" style="140" customWidth="1"/>
    <col min="13831" max="14082" width="9.140625" style="140"/>
    <col min="14083" max="14083" width="12.42578125" style="140" customWidth="1"/>
    <col min="14084" max="14084" width="55" style="140" customWidth="1"/>
    <col min="14085" max="14085" width="15.85546875" style="140" customWidth="1"/>
    <col min="14086" max="14086" width="15.5703125" style="140" customWidth="1"/>
    <col min="14087" max="14338" width="9.140625" style="140"/>
    <col min="14339" max="14339" width="12.42578125" style="140" customWidth="1"/>
    <col min="14340" max="14340" width="55" style="140" customWidth="1"/>
    <col min="14341" max="14341" width="15.85546875" style="140" customWidth="1"/>
    <col min="14342" max="14342" width="15.5703125" style="140" customWidth="1"/>
    <col min="14343" max="14594" width="9.140625" style="140"/>
    <col min="14595" max="14595" width="12.42578125" style="140" customWidth="1"/>
    <col min="14596" max="14596" width="55" style="140" customWidth="1"/>
    <col min="14597" max="14597" width="15.85546875" style="140" customWidth="1"/>
    <col min="14598" max="14598" width="15.5703125" style="140" customWidth="1"/>
    <col min="14599" max="14850" width="9.140625" style="140"/>
    <col min="14851" max="14851" width="12.42578125" style="140" customWidth="1"/>
    <col min="14852" max="14852" width="55" style="140" customWidth="1"/>
    <col min="14853" max="14853" width="15.85546875" style="140" customWidth="1"/>
    <col min="14854" max="14854" width="15.5703125" style="140" customWidth="1"/>
    <col min="14855" max="15106" width="9.140625" style="140"/>
    <col min="15107" max="15107" width="12.42578125" style="140" customWidth="1"/>
    <col min="15108" max="15108" width="55" style="140" customWidth="1"/>
    <col min="15109" max="15109" width="15.85546875" style="140" customWidth="1"/>
    <col min="15110" max="15110" width="15.5703125" style="140" customWidth="1"/>
    <col min="15111" max="15362" width="9.140625" style="140"/>
    <col min="15363" max="15363" width="12.42578125" style="140" customWidth="1"/>
    <col min="15364" max="15364" width="55" style="140" customWidth="1"/>
    <col min="15365" max="15365" width="15.85546875" style="140" customWidth="1"/>
    <col min="15366" max="15366" width="15.5703125" style="140" customWidth="1"/>
    <col min="15367" max="15618" width="9.140625" style="140"/>
    <col min="15619" max="15619" width="12.42578125" style="140" customWidth="1"/>
    <col min="15620" max="15620" width="55" style="140" customWidth="1"/>
    <col min="15621" max="15621" width="15.85546875" style="140" customWidth="1"/>
    <col min="15622" max="15622" width="15.5703125" style="140" customWidth="1"/>
    <col min="15623" max="15874" width="9.140625" style="140"/>
    <col min="15875" max="15875" width="12.42578125" style="140" customWidth="1"/>
    <col min="15876" max="15876" width="55" style="140" customWidth="1"/>
    <col min="15877" max="15877" width="15.85546875" style="140" customWidth="1"/>
    <col min="15878" max="15878" width="15.5703125" style="140" customWidth="1"/>
    <col min="15879" max="16130" width="9.140625" style="140"/>
    <col min="16131" max="16131" width="12.42578125" style="140" customWidth="1"/>
    <col min="16132" max="16132" width="55" style="140" customWidth="1"/>
    <col min="16133" max="16133" width="15.85546875" style="140" customWidth="1"/>
    <col min="16134" max="16134" width="15.5703125" style="140" customWidth="1"/>
    <col min="16135" max="16384" width="9.140625" style="140"/>
  </cols>
  <sheetData>
    <row r="1" spans="1:7" x14ac:dyDescent="0.25">
      <c r="C1" s="335" t="s">
        <v>910</v>
      </c>
      <c r="D1" s="377"/>
      <c r="E1" s="377"/>
      <c r="F1" s="377"/>
    </row>
    <row r="2" spans="1:7" x14ac:dyDescent="0.25">
      <c r="C2" s="377"/>
      <c r="D2" s="377"/>
      <c r="E2" s="377"/>
      <c r="F2" s="377"/>
    </row>
    <row r="3" spans="1:7" x14ac:dyDescent="0.25">
      <c r="C3" s="377"/>
      <c r="D3" s="377"/>
      <c r="E3" s="377"/>
      <c r="F3" s="377"/>
    </row>
    <row r="4" spans="1:7" x14ac:dyDescent="0.25">
      <c r="A4" s="378"/>
      <c r="B4" s="378"/>
      <c r="C4" s="377"/>
      <c r="D4" s="377"/>
      <c r="E4" s="377"/>
      <c r="F4" s="377"/>
      <c r="G4" s="141"/>
    </row>
    <row r="5" spans="1:7" x14ac:dyDescent="0.25">
      <c r="A5" s="141"/>
      <c r="B5" s="141"/>
      <c r="C5" s="142"/>
      <c r="D5" s="142"/>
      <c r="E5" s="142"/>
      <c r="F5" s="142"/>
      <c r="G5" s="141"/>
    </row>
    <row r="6" spans="1:7" x14ac:dyDescent="0.25">
      <c r="A6" s="379" t="s">
        <v>313</v>
      </c>
      <c r="B6" s="379"/>
      <c r="C6" s="379"/>
      <c r="D6" s="379"/>
      <c r="E6" s="143"/>
      <c r="F6" s="144"/>
    </row>
    <row r="7" spans="1:7" x14ac:dyDescent="0.25">
      <c r="A7" s="379"/>
      <c r="B7" s="379"/>
      <c r="C7" s="379"/>
      <c r="D7" s="379"/>
    </row>
    <row r="8" spans="1:7" x14ac:dyDescent="0.25">
      <c r="A8" s="145"/>
      <c r="B8" s="143"/>
      <c r="C8" s="143"/>
    </row>
    <row r="9" spans="1:7" ht="36.75" customHeight="1" x14ac:dyDescent="0.25">
      <c r="A9" s="380" t="s">
        <v>314</v>
      </c>
      <c r="B9" s="380"/>
      <c r="C9" s="380"/>
      <c r="D9" s="380"/>
      <c r="E9" s="146"/>
    </row>
    <row r="10" spans="1:7" ht="78.75" x14ac:dyDescent="0.25">
      <c r="A10" s="161" t="s">
        <v>195</v>
      </c>
      <c r="B10" s="161" t="s">
        <v>5</v>
      </c>
      <c r="C10" s="161" t="s">
        <v>196</v>
      </c>
      <c r="D10" s="230" t="s">
        <v>315</v>
      </c>
      <c r="E10" s="230" t="s">
        <v>197</v>
      </c>
      <c r="F10" s="230" t="s">
        <v>316</v>
      </c>
    </row>
    <row r="11" spans="1:7" x14ac:dyDescent="0.25">
      <c r="A11" s="148" t="s">
        <v>198</v>
      </c>
      <c r="B11" s="149" t="s">
        <v>199</v>
      </c>
      <c r="C11" s="149">
        <v>24.3</v>
      </c>
      <c r="D11" s="150">
        <v>111294000</v>
      </c>
      <c r="E11" s="151"/>
      <c r="F11" s="165">
        <v>111294000</v>
      </c>
    </row>
    <row r="12" spans="1:7" x14ac:dyDescent="0.25">
      <c r="A12" s="148" t="s">
        <v>200</v>
      </c>
      <c r="B12" s="147" t="s">
        <v>201</v>
      </c>
      <c r="C12" s="147"/>
      <c r="D12" s="151">
        <v>34187880</v>
      </c>
      <c r="E12" s="151">
        <v>36122</v>
      </c>
      <c r="F12" s="165">
        <v>34187880</v>
      </c>
    </row>
    <row r="13" spans="1:7" x14ac:dyDescent="0.25">
      <c r="A13" s="148" t="s">
        <v>202</v>
      </c>
      <c r="B13" s="147" t="s">
        <v>203</v>
      </c>
      <c r="C13" s="152"/>
      <c r="D13" s="151">
        <v>11599560</v>
      </c>
      <c r="E13" s="151">
        <v>8228</v>
      </c>
      <c r="F13" s="165">
        <v>11599560</v>
      </c>
    </row>
    <row r="14" spans="1:7" x14ac:dyDescent="0.25">
      <c r="A14" s="148" t="s">
        <v>204</v>
      </c>
      <c r="B14" s="147" t="s">
        <v>205</v>
      </c>
      <c r="C14" s="153"/>
      <c r="D14" s="154">
        <v>16096000</v>
      </c>
      <c r="E14" s="154">
        <v>15840</v>
      </c>
      <c r="F14" s="165">
        <v>16096000</v>
      </c>
    </row>
    <row r="15" spans="1:7" x14ac:dyDescent="0.25">
      <c r="A15" s="148" t="s">
        <v>206</v>
      </c>
      <c r="B15" s="147" t="s">
        <v>207</v>
      </c>
      <c r="C15" s="153"/>
      <c r="D15" s="154">
        <v>100000</v>
      </c>
      <c r="E15" s="154"/>
      <c r="F15" s="165">
        <v>100000</v>
      </c>
    </row>
    <row r="16" spans="1:7" x14ac:dyDescent="0.25">
      <c r="A16" s="148" t="s">
        <v>208</v>
      </c>
      <c r="B16" s="147" t="s">
        <v>209</v>
      </c>
      <c r="C16" s="153"/>
      <c r="D16" s="154">
        <v>6392320</v>
      </c>
      <c r="E16" s="154">
        <v>9323</v>
      </c>
      <c r="F16" s="165">
        <v>6392320</v>
      </c>
    </row>
    <row r="17" spans="1:6" x14ac:dyDescent="0.25">
      <c r="A17" s="148" t="s">
        <v>210</v>
      </c>
      <c r="B17" s="147" t="s">
        <v>211</v>
      </c>
      <c r="C17" s="153"/>
      <c r="D17" s="154">
        <v>14161500</v>
      </c>
      <c r="E17" s="154">
        <v>12393</v>
      </c>
      <c r="F17" s="165">
        <v>10973575</v>
      </c>
    </row>
    <row r="18" spans="1:6" x14ac:dyDescent="0.25">
      <c r="A18" s="148" t="s">
        <v>212</v>
      </c>
      <c r="B18" s="147" t="s">
        <v>213</v>
      </c>
      <c r="C18" s="153"/>
      <c r="D18" s="154">
        <v>693600</v>
      </c>
      <c r="E18" s="154">
        <v>0</v>
      </c>
      <c r="F18" s="165">
        <v>693600</v>
      </c>
    </row>
    <row r="19" spans="1:6" x14ac:dyDescent="0.25">
      <c r="A19" s="148" t="s">
        <v>214</v>
      </c>
      <c r="B19" s="147" t="s">
        <v>215</v>
      </c>
      <c r="C19" s="153"/>
      <c r="D19" s="154">
        <v>1007290</v>
      </c>
      <c r="E19" s="154">
        <v>2571</v>
      </c>
      <c r="F19" s="165">
        <v>1007290</v>
      </c>
    </row>
    <row r="20" spans="1:6" x14ac:dyDescent="0.25">
      <c r="A20" s="148" t="s">
        <v>216</v>
      </c>
      <c r="B20" s="147" t="s">
        <v>217</v>
      </c>
      <c r="C20" s="153"/>
      <c r="D20" s="154">
        <v>1538000</v>
      </c>
      <c r="E20" s="154">
        <v>0</v>
      </c>
      <c r="F20" s="165">
        <v>1538000</v>
      </c>
    </row>
    <row r="21" spans="1:6" x14ac:dyDescent="0.25">
      <c r="A21" s="156" t="s">
        <v>218</v>
      </c>
      <c r="B21" s="157" t="s">
        <v>219</v>
      </c>
      <c r="C21" s="158"/>
      <c r="D21" s="159">
        <f>+D12+D17+D18+D19+D11+D20</f>
        <v>162882270</v>
      </c>
      <c r="E21" s="159">
        <f t="shared" ref="E21:F21" si="0">+E12+E17+E18+E19+E11+E20</f>
        <v>51086</v>
      </c>
      <c r="F21" s="159">
        <f t="shared" si="0"/>
        <v>159694345</v>
      </c>
    </row>
    <row r="22" spans="1:6" x14ac:dyDescent="0.25">
      <c r="A22" s="147" t="s">
        <v>317</v>
      </c>
      <c r="B22" s="149" t="s">
        <v>318</v>
      </c>
      <c r="C22" s="166">
        <v>11.3</v>
      </c>
      <c r="D22" s="165">
        <v>49397950</v>
      </c>
      <c r="E22" s="165"/>
      <c r="F22" s="165">
        <v>49397950</v>
      </c>
    </row>
    <row r="23" spans="1:6" ht="31.5" x14ac:dyDescent="0.25">
      <c r="A23" s="147" t="s">
        <v>319</v>
      </c>
      <c r="B23" s="149" t="s">
        <v>320</v>
      </c>
      <c r="C23" s="166">
        <v>9</v>
      </c>
      <c r="D23" s="165">
        <v>21600000</v>
      </c>
      <c r="E23" s="165"/>
      <c r="F23" s="165">
        <v>21600000</v>
      </c>
    </row>
    <row r="24" spans="1:6" ht="31.5" x14ac:dyDescent="0.25">
      <c r="A24" s="147" t="s">
        <v>321</v>
      </c>
      <c r="B24" s="149" t="s">
        <v>322</v>
      </c>
      <c r="C24" s="166">
        <v>1</v>
      </c>
      <c r="D24" s="165">
        <v>4371500</v>
      </c>
      <c r="E24" s="165"/>
      <c r="F24" s="165">
        <v>4371500</v>
      </c>
    </row>
    <row r="25" spans="1:6" x14ac:dyDescent="0.25">
      <c r="A25" s="147" t="s">
        <v>323</v>
      </c>
      <c r="B25" s="149" t="s">
        <v>324</v>
      </c>
      <c r="C25" s="166">
        <v>124</v>
      </c>
      <c r="D25" s="165">
        <v>12077600</v>
      </c>
      <c r="E25" s="165"/>
      <c r="F25" s="165">
        <v>12077600</v>
      </c>
    </row>
    <row r="26" spans="1:6" ht="31.5" x14ac:dyDescent="0.25">
      <c r="A26" s="147" t="s">
        <v>325</v>
      </c>
      <c r="B26" s="149" t="s">
        <v>326</v>
      </c>
      <c r="C26" s="166">
        <v>3</v>
      </c>
      <c r="D26" s="165">
        <v>1190100</v>
      </c>
      <c r="E26" s="165"/>
      <c r="F26" s="165">
        <v>1190100</v>
      </c>
    </row>
    <row r="27" spans="1:6" x14ac:dyDescent="0.25">
      <c r="A27" s="161" t="s">
        <v>138</v>
      </c>
      <c r="B27" s="162" t="s">
        <v>220</v>
      </c>
      <c r="C27" s="163"/>
      <c r="D27" s="164">
        <f>SUM(D22:D26)</f>
        <v>88637150</v>
      </c>
      <c r="E27" s="164">
        <f t="shared" ref="E27:F27" si="1">SUM(E22:E26)</f>
        <v>0</v>
      </c>
      <c r="F27" s="164">
        <f t="shared" si="1"/>
        <v>88637150</v>
      </c>
    </row>
    <row r="28" spans="1:6" x14ac:dyDescent="0.25">
      <c r="A28" s="147" t="s">
        <v>327</v>
      </c>
      <c r="B28" s="147" t="s">
        <v>328</v>
      </c>
      <c r="C28" s="152"/>
      <c r="D28" s="165">
        <v>18321756</v>
      </c>
      <c r="E28" s="165">
        <v>6785</v>
      </c>
      <c r="F28" s="165">
        <v>18321756</v>
      </c>
    </row>
    <row r="29" spans="1:6" x14ac:dyDescent="0.25">
      <c r="A29" s="147" t="s">
        <v>221</v>
      </c>
      <c r="B29" s="147" t="s">
        <v>340</v>
      </c>
      <c r="C29" s="152"/>
      <c r="D29" s="165"/>
      <c r="E29" s="165"/>
      <c r="F29" s="165"/>
    </row>
    <row r="30" spans="1:6" x14ac:dyDescent="0.25">
      <c r="A30" s="149" t="s">
        <v>329</v>
      </c>
      <c r="B30" s="149" t="s">
        <v>330</v>
      </c>
      <c r="C30" s="166"/>
      <c r="D30" s="167">
        <v>4760000</v>
      </c>
      <c r="E30" s="167">
        <v>25943</v>
      </c>
      <c r="F30" s="167">
        <v>4760000</v>
      </c>
    </row>
    <row r="31" spans="1:6" x14ac:dyDescent="0.25">
      <c r="A31" s="147" t="s">
        <v>331</v>
      </c>
      <c r="B31" s="147" t="s">
        <v>222</v>
      </c>
      <c r="C31" s="152">
        <v>26</v>
      </c>
      <c r="D31" s="167">
        <v>1699360</v>
      </c>
      <c r="E31" s="167"/>
      <c r="F31" s="167">
        <v>1699360</v>
      </c>
    </row>
    <row r="32" spans="1:6" x14ac:dyDescent="0.25">
      <c r="A32" s="149" t="s">
        <v>332</v>
      </c>
      <c r="B32" s="147" t="s">
        <v>333</v>
      </c>
      <c r="C32" s="152">
        <v>5</v>
      </c>
      <c r="D32" s="167">
        <v>125000</v>
      </c>
      <c r="E32" s="167">
        <f>332+1439</f>
        <v>1771</v>
      </c>
      <c r="F32" s="167">
        <v>125000</v>
      </c>
    </row>
    <row r="33" spans="1:6" x14ac:dyDescent="0.25">
      <c r="A33" s="149" t="s">
        <v>334</v>
      </c>
      <c r="B33" s="147" t="s">
        <v>335</v>
      </c>
      <c r="C33" s="152">
        <v>8</v>
      </c>
      <c r="D33" s="167">
        <v>3432000</v>
      </c>
      <c r="E33" s="167"/>
      <c r="F33" s="167">
        <v>3432000</v>
      </c>
    </row>
    <row r="34" spans="1:6" x14ac:dyDescent="0.25">
      <c r="A34" s="147" t="s">
        <v>336</v>
      </c>
      <c r="B34" s="147" t="s">
        <v>337</v>
      </c>
      <c r="C34" s="152">
        <v>12</v>
      </c>
      <c r="D34" s="154">
        <v>4250000</v>
      </c>
      <c r="E34" s="154">
        <f>SUM(E30:E32)</f>
        <v>27714</v>
      </c>
      <c r="F34" s="154">
        <v>4250000</v>
      </c>
    </row>
    <row r="35" spans="1:6" x14ac:dyDescent="0.25">
      <c r="A35" s="147" t="s">
        <v>338</v>
      </c>
      <c r="B35" s="147" t="s">
        <v>339</v>
      </c>
      <c r="C35" s="152">
        <v>6</v>
      </c>
      <c r="D35" s="154">
        <v>1140000</v>
      </c>
      <c r="E35" s="154"/>
      <c r="F35" s="154">
        <v>1140000</v>
      </c>
    </row>
    <row r="36" spans="1:6" x14ac:dyDescent="0.25">
      <c r="A36" s="147" t="s">
        <v>341</v>
      </c>
      <c r="B36" s="147" t="s">
        <v>342</v>
      </c>
      <c r="C36" s="152"/>
      <c r="D36" s="154"/>
      <c r="E36" s="154"/>
      <c r="F36" s="154"/>
    </row>
    <row r="37" spans="1:6" ht="31.5" x14ac:dyDescent="0.25">
      <c r="A37" s="147" t="s">
        <v>343</v>
      </c>
      <c r="B37" s="149" t="s">
        <v>344</v>
      </c>
      <c r="C37" s="152">
        <v>3</v>
      </c>
      <c r="D37" s="154">
        <v>8979000</v>
      </c>
      <c r="E37" s="154"/>
      <c r="F37" s="154">
        <v>8979000</v>
      </c>
    </row>
    <row r="38" spans="1:6" x14ac:dyDescent="0.25">
      <c r="A38" s="147" t="s">
        <v>345</v>
      </c>
      <c r="B38" s="147" t="s">
        <v>346</v>
      </c>
      <c r="C38" s="152"/>
      <c r="D38" s="154">
        <v>3526000</v>
      </c>
      <c r="E38" s="154"/>
      <c r="F38" s="154">
        <v>3526000</v>
      </c>
    </row>
    <row r="39" spans="1:6" x14ac:dyDescent="0.25">
      <c r="A39" s="147" t="s">
        <v>347</v>
      </c>
      <c r="B39" s="147" t="s">
        <v>348</v>
      </c>
      <c r="C39" s="152"/>
      <c r="D39" s="154"/>
      <c r="E39" s="154"/>
      <c r="F39" s="154"/>
    </row>
    <row r="40" spans="1:6" x14ac:dyDescent="0.25">
      <c r="A40" s="147" t="s">
        <v>349</v>
      </c>
      <c r="B40" s="147" t="s">
        <v>350</v>
      </c>
      <c r="C40" s="152">
        <v>7</v>
      </c>
      <c r="D40" s="154">
        <v>27006280</v>
      </c>
      <c r="E40" s="154"/>
      <c r="F40" s="154">
        <v>27006280</v>
      </c>
    </row>
    <row r="41" spans="1:6" x14ac:dyDescent="0.25">
      <c r="A41" s="147" t="s">
        <v>351</v>
      </c>
      <c r="B41" s="147" t="s">
        <v>352</v>
      </c>
      <c r="C41" s="152"/>
      <c r="D41" s="154">
        <v>11170000</v>
      </c>
      <c r="E41" s="154"/>
      <c r="F41" s="154">
        <v>11170000</v>
      </c>
    </row>
    <row r="42" spans="1:6" x14ac:dyDescent="0.25">
      <c r="A42" s="147" t="s">
        <v>353</v>
      </c>
      <c r="B42" s="147" t="s">
        <v>229</v>
      </c>
      <c r="C42" s="152"/>
      <c r="D42" s="154"/>
      <c r="E42" s="154"/>
      <c r="F42" s="154"/>
    </row>
    <row r="43" spans="1:6" x14ac:dyDescent="0.25">
      <c r="A43" s="147" t="s">
        <v>223</v>
      </c>
      <c r="B43" s="147" t="s">
        <v>224</v>
      </c>
      <c r="C43" s="168">
        <v>8.6199999999999992</v>
      </c>
      <c r="D43" s="154">
        <v>18964000</v>
      </c>
      <c r="E43" s="154"/>
      <c r="F43" s="154">
        <v>18964000</v>
      </c>
    </row>
    <row r="44" spans="1:6" x14ac:dyDescent="0.25">
      <c r="A44" s="147" t="s">
        <v>225</v>
      </c>
      <c r="B44" s="147" t="s">
        <v>226</v>
      </c>
      <c r="C44" s="152"/>
      <c r="D44" s="154">
        <v>29385934</v>
      </c>
      <c r="E44" s="154"/>
      <c r="F44" s="154">
        <v>29385934</v>
      </c>
    </row>
    <row r="45" spans="1:6" x14ac:dyDescent="0.25">
      <c r="A45" s="147" t="s">
        <v>227</v>
      </c>
      <c r="B45" s="147" t="s">
        <v>228</v>
      </c>
      <c r="C45" s="152"/>
      <c r="D45" s="154">
        <v>595080</v>
      </c>
      <c r="E45" s="154"/>
      <c r="F45" s="154">
        <v>595080</v>
      </c>
    </row>
    <row r="46" spans="1:6" ht="31.5" x14ac:dyDescent="0.25">
      <c r="A46" s="169" t="s">
        <v>230</v>
      </c>
      <c r="B46" s="170" t="s">
        <v>354</v>
      </c>
      <c r="C46" s="171"/>
      <c r="D46" s="159">
        <f>SUM(D28:D45)</f>
        <v>133354410</v>
      </c>
      <c r="E46" s="159" t="e">
        <f>E28+E34+#REF!</f>
        <v>#REF!</v>
      </c>
      <c r="F46" s="160">
        <f>SUM(F28:F45)</f>
        <v>133354410</v>
      </c>
    </row>
    <row r="47" spans="1:6" x14ac:dyDescent="0.25">
      <c r="A47" s="161" t="s">
        <v>231</v>
      </c>
      <c r="B47" s="162" t="s">
        <v>232</v>
      </c>
      <c r="C47" s="163"/>
      <c r="D47" s="159">
        <v>6561495</v>
      </c>
      <c r="E47" s="159">
        <f>5233+130</f>
        <v>5363</v>
      </c>
      <c r="F47" s="160">
        <v>6561495</v>
      </c>
    </row>
    <row r="48" spans="1:6" x14ac:dyDescent="0.25">
      <c r="A48" s="147"/>
      <c r="B48" s="147"/>
      <c r="C48" s="152"/>
      <c r="D48" s="154"/>
      <c r="E48" s="154"/>
      <c r="F48" s="152"/>
    </row>
    <row r="49" spans="1:6" x14ac:dyDescent="0.25">
      <c r="A49" s="147"/>
      <c r="B49" s="147"/>
      <c r="C49" s="161" t="s">
        <v>233</v>
      </c>
      <c r="D49" s="155">
        <f>D21+D27+D46+D47</f>
        <v>391435325</v>
      </c>
      <c r="E49" s="155" t="e">
        <f t="shared" ref="E49:F49" si="2">E21+E27+E46+E47</f>
        <v>#REF!</v>
      </c>
      <c r="F49" s="155">
        <f t="shared" si="2"/>
        <v>388247400</v>
      </c>
    </row>
  </sheetData>
  <mergeCells count="5">
    <mergeCell ref="C1:F4"/>
    <mergeCell ref="A4:B4"/>
    <mergeCell ref="A6:D6"/>
    <mergeCell ref="A7:D7"/>
    <mergeCell ref="A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Munka13</vt:lpstr>
      <vt:lpstr>Munka14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2020-08-04T11:34:05Z</dcterms:modified>
</cp:coreProperties>
</file>