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891" activeTab="0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#REF!,#REF!</definedName>
    <definedName name="Állami" localSheetId="16">#REF!,#REF!</definedName>
    <definedName name="Állami" localSheetId="11">#REF!,#REF!</definedName>
    <definedName name="Állami">#REF!,#REF!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#REF!,#REF!</definedName>
    <definedName name="ddddd" localSheetId="16">#REF!,#REF!</definedName>
    <definedName name="ddddd" localSheetId="11">#REF!,#REF!</definedName>
    <definedName name="ddddd">#REF!,#REF!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#REF!,#REF!</definedName>
    <definedName name="dfghhhhhjjdjertje" localSheetId="16">#REF!,#REF!</definedName>
    <definedName name="dfghhhhhjjdjertje" localSheetId="11">#REF!,#REF!</definedName>
    <definedName name="dfghhhhhjjdjertje">#REF!,#REF!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#REF!,#REF!</definedName>
    <definedName name="excel" localSheetId="16">#REF!,#REF!</definedName>
    <definedName name="excel" localSheetId="11">#REF!,#REF!</definedName>
    <definedName name="excel">#REF!,#REF!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_26" localSheetId="15">#REF!,#REF!</definedName>
    <definedName name="Excel_BuiltIn_Print_Titles_26" localSheetId="16">#REF!,#REF!</definedName>
    <definedName name="Excel_BuiltIn_Print_Titles_26" localSheetId="11">#REF!,#REF!</definedName>
    <definedName name="Excel_BuiltIn_Print_Titles_26">#REF!,#REF!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#REF!,#REF!</definedName>
    <definedName name="ffd" localSheetId="16">#REF!,#REF!</definedName>
    <definedName name="ffd" localSheetId="11">#REF!,#REF!</definedName>
    <definedName name="ffd">#REF!,#REF!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#REF!,#REF!</definedName>
    <definedName name="fghigh_jifj" localSheetId="16">#REF!,#REF!</definedName>
    <definedName name="fghigh_jifj" localSheetId="11">#REF!,#REF!</definedName>
    <definedName name="fghigh_jifj">#REF!,#REF!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#REF!,#REF!</definedName>
    <definedName name="fjkfjkdhdhdghdghj" localSheetId="16">#REF!,#REF!</definedName>
    <definedName name="fjkfjkdhdhdghdghj" localSheetId="11">#REF!,#REF!</definedName>
    <definedName name="fjkfjkdhdhdghdghj">#REF!,#REF!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5">#REF!,#REF!</definedName>
    <definedName name="ggg" localSheetId="16">#REF!,#REF!</definedName>
    <definedName name="ggg" localSheetId="11">#REF!,#REF!</definedName>
    <definedName name="ggg">#REF!,#REF!</definedName>
    <definedName name="gggg">'[3]Háttéradatok'!$C$29:$AG$32</definedName>
    <definedName name="ggggggggggggggg" localSheetId="15">#REF!,#REF!</definedName>
    <definedName name="ggggggggggggggg" localSheetId="16">#REF!,#REF!</definedName>
    <definedName name="ggggggggggggggg" localSheetId="11">#REF!,#REF!</definedName>
    <definedName name="ggggggggggggggg">#REF!,#REF!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#REF!,#REF!</definedName>
    <definedName name="jjjjj" localSheetId="16">#REF!,#REF!</definedName>
    <definedName name="jjjjj" localSheetId="11">#REF!,#REF!</definedName>
    <definedName name="jjjjj">#REF!,#REF!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#REF!,#REF!</definedName>
    <definedName name="lllllllllll" localSheetId="16">#REF!,#REF!</definedName>
    <definedName name="lllllllllll" localSheetId="11">#REF!,#REF!</definedName>
    <definedName name="lllllllllll">#REF!,#REF!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#REF!,#REF!</definedName>
    <definedName name="más" localSheetId="16">#REF!,#REF!</definedName>
    <definedName name="más" localSheetId="11">#REF!,#REF!</definedName>
    <definedName name="más">#REF!,#REF!</definedName>
    <definedName name="másik" localSheetId="15">#REF!,#REF!</definedName>
    <definedName name="másik" localSheetId="16">#REF!,#REF!</definedName>
    <definedName name="másik" localSheetId="11">#REF!,#REF!</definedName>
    <definedName name="másik">#REF!,#REF!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#REF!,#REF!</definedName>
    <definedName name="mskfas" localSheetId="16">#REF!,#REF!</definedName>
    <definedName name="mskfas" localSheetId="11">#REF!,#REF!</definedName>
    <definedName name="mskfas">#REF!,#REF!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1">'1.1.sz.mell.'!$4:$5</definedName>
    <definedName name="_xlnm.Print_Titles" localSheetId="2">'1.2.sz.mell.'!$4:$5</definedName>
    <definedName name="_xlnm.Print_Titles" localSheetId="14">'10.sz.mell'!$1:$4</definedName>
    <definedName name="_xlnm.Print_Titles" localSheetId="5">'3.sz.mell'!$3:$4</definedName>
    <definedName name="_xlnm.Print_Titles" localSheetId="11">'9.sz.mell.'!$4:$5</definedName>
    <definedName name="_xlnm.Print_Area" localSheetId="1">'1.1.sz.mell.'!$A$1:$D$118</definedName>
    <definedName name="_xlnm.Print_Area" localSheetId="2">'1.2.sz.mell.'!$A$1:$D$118</definedName>
    <definedName name="_xlnm.Print_Area" localSheetId="18">'12.sz.mell'!$A$1:$D$16</definedName>
    <definedName name="_xlnm.Print_Area" localSheetId="20">'14.sz.mell'!$A$1:$C$19</definedName>
    <definedName name="_xlnm.Print_Area" localSheetId="3">'2.1.sz.mell  '!$A$1:$E$23</definedName>
    <definedName name="_xlnm.Print_Area" localSheetId="5">'3.sz.mell'!$A$1:$F$67</definedName>
    <definedName name="_xlnm.Print_Area" localSheetId="6">'4. sz.mell '!$A$1:$N$23</definedName>
    <definedName name="_xlnm.Print_Area" localSheetId="9">'7.sz.mell.'!$A$1:$J$10</definedName>
    <definedName name="_xlnm.Print_Area" localSheetId="11">'9.sz.mell.'!$A$78:$D$113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'[11]Munka6'!$C$21</definedName>
    <definedName name="phszoc">#REF!</definedName>
    <definedName name="pm">#REF!</definedName>
    <definedName name="pótl">'[11]Munka6'!$C$20</definedName>
    <definedName name="pótlék">#REF!</definedName>
    <definedName name="ppppppppppppppp" localSheetId="15">#REF!,#REF!</definedName>
    <definedName name="ppppppppppppppp" localSheetId="16">#REF!,#REF!</definedName>
    <definedName name="ppppppppppppppp" localSheetId="11">#REF!,#REF!</definedName>
    <definedName name="ppppppppppppppp">#REF!,#REF!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#REF!,#REF!</definedName>
    <definedName name="qaywsx" localSheetId="16">#REF!,#REF!</definedName>
    <definedName name="qaywsx" localSheetId="11">#REF!,#REF!</definedName>
    <definedName name="qaywsx">#REF!,#REF!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#REF!,#REF!</definedName>
    <definedName name="qqqqqq" localSheetId="16">#REF!,#REF!</definedName>
    <definedName name="qqqqqq" localSheetId="11">#REF!,#REF!</definedName>
    <definedName name="qqqqqq">#REF!,#REF!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#REF!,#REF!</definedName>
    <definedName name="qqqqqqqqqqqqqqq" localSheetId="16">#REF!,#REF!</definedName>
    <definedName name="qqqqqqqqqqqqqqq" localSheetId="11">#REF!,#REF!</definedName>
    <definedName name="qqqqqqqqqqqqqqq">#REF!,#REF!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#REF!,#REF!</definedName>
    <definedName name="rrrrrrrr" localSheetId="16">#REF!,#REF!</definedName>
    <definedName name="rrrrrrrr" localSheetId="11">#REF!,#REF!</definedName>
    <definedName name="rrrrrrrr">#REF!,#REF!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>'[13]4. bevételek int-ként'!#REF!</definedName>
    <definedName name="semmi9">'[13]4.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'[11]Munka6'!$C$19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'[11]Munka6'!$C$7</definedName>
    <definedName name="szjajövkül">#REF!</definedName>
    <definedName name="szjajövkül1">#REF!</definedName>
    <definedName name="szjakül">'[11]Munka6'!$C$8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#REF!,#REF!</definedName>
    <definedName name="t" localSheetId="16">#REF!,#REF!</definedName>
    <definedName name="t" localSheetId="11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'[11]Munka6'!$C$17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'[5]Háttéradatok'!$C$29:$AG$32</definedName>
    <definedName name="xxxxxx_7">'[5]Háttéradatok'!$C$29:$AG$32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#REF!,#REF!</definedName>
    <definedName name="y" localSheetId="16">#REF!,#REF!</definedName>
    <definedName name="y" localSheetId="11">#REF!,#REF!</definedName>
    <definedName name="y">#REF!,#REF!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<sst xmlns="http://schemas.openxmlformats.org/spreadsheetml/2006/main" count="2044" uniqueCount="737">
  <si>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</si>
  <si>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</si>
  <si>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</si>
  <si>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</si>
  <si>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</si>
  <si>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</si>
  <si>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</si>
  <si>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</si>
  <si>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</si>
  <si>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</si>
  <si>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</si>
  <si>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</si>
  <si>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</si>
  <si>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</si>
  <si>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</si>
  <si>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</si>
  <si>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</si>
  <si>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</si>
  <si>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</si>
  <si>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</si>
  <si>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</si>
  <si>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</si>
  <si>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</si>
  <si>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</si>
  <si>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</si>
  <si>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</si>
  <si>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</si>
  <si>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</si>
  <si>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</si>
  <si>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</si>
  <si>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</si>
  <si>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</si>
  <si>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</si>
  <si>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</si>
  <si>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</si>
  <si>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</si>
  <si>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</si>
  <si>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</si>
  <si>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</si>
  <si>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</si>
  <si>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</si>
  <si>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</si>
  <si>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</si>
  <si>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</si>
  <si>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</si>
  <si>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</si>
  <si>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</si>
  <si>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</si>
  <si>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</si>
  <si>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</si>
  <si>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</si>
  <si>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</si>
  <si>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</si>
  <si>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</si>
  <si>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</si>
  <si>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</si>
  <si>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</si>
  <si>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</si>
  <si>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</si>
  <si>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</si>
  <si>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</si>
  <si>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</si>
  <si>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</si>
  <si>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</si>
  <si>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</si>
  <si>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</si>
  <si>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</si>
  <si>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</si>
  <si>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</si>
  <si>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</si>
  <si>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</si>
  <si>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</si>
  <si>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</si>
  <si>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</si>
  <si>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</si>
  <si>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</si>
  <si>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</si>
  <si>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</si>
  <si>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</si>
  <si>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</si>
  <si>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</si>
  <si>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</si>
  <si>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</si>
  <si>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</si>
  <si>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</si>
  <si>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</si>
  <si>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</si>
  <si>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</si>
  <si>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</si>
  <si>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</si>
  <si>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</si>
  <si>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</si>
  <si>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</si>
  <si>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</si>
  <si>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</si>
  <si>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</si>
  <si>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</si>
  <si>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</si>
  <si>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</si>
  <si>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</si>
  <si>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</si>
  <si>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</si>
  <si>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</si>
  <si>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</si>
  <si>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</si>
  <si>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</si>
  <si>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</si>
  <si>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</si>
  <si>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</si>
  <si>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</si>
  <si>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</si>
  <si>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</si>
  <si>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</si>
  <si>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</si>
  <si>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</si>
  <si>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</si>
  <si>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</si>
  <si>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</si>
  <si>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</si>
  <si>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</si>
  <si>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</si>
  <si>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</si>
  <si>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</si>
  <si>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</si>
  <si>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</si>
  <si>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</si>
  <si>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</si>
  <si>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</si>
  <si>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</si>
  <si>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</si>
  <si>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</si>
  <si>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</si>
  <si>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</si>
  <si>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</si>
  <si>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</si>
  <si>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</si>
  <si>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</si>
  <si>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</si>
  <si>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</si>
  <si>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</si>
  <si>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</si>
  <si>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</si>
  <si>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</si>
  <si>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</si>
  <si>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</si>
  <si>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</si>
  <si>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</si>
  <si>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</si>
  <si>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</si>
  <si>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</si>
  <si>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</si>
  <si>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</si>
  <si>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</si>
  <si>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</si>
  <si>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</si>
  <si>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</si>
  <si>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</si>
  <si>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</si>
  <si>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</si>
  <si>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</si>
  <si>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</si>
  <si>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</si>
  <si>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</si>
  <si>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</si>
  <si>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</si>
  <si>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</si>
  <si>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</si>
  <si>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</si>
  <si>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</si>
  <si>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</si>
  <si>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</si>
  <si>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</si>
  <si>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</si>
  <si>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</si>
  <si>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</si>
  <si>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</si>
  <si>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</si>
  <si>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</si>
  <si>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</si>
  <si>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</si>
  <si>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</si>
  <si>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</si>
  <si>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</si>
  <si>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</si>
  <si>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</si>
  <si>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</si>
  <si>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</si>
  <si>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</si>
  <si>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</si>
  <si>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</si>
  <si>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</si>
  <si>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</si>
  <si>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</si>
  <si>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</si>
  <si>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</si>
  <si>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</si>
  <si>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</si>
  <si>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</si>
  <si>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</si>
  <si>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</si>
  <si>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</si>
  <si>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</si>
  <si>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</si>
  <si>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</si>
  <si>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</si>
  <si>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</si>
  <si>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</si>
  <si>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</si>
  <si>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</si>
  <si>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</si>
  <si>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</si>
  <si>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</si>
  <si>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</si>
  <si>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</si>
  <si>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</si>
  <si>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</si>
  <si>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</si>
  <si>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</si>
  <si>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</si>
  <si>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</si>
  <si>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</si>
  <si>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</si>
  <si>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</si>
  <si>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</si>
  <si>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</si>
  <si>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</si>
  <si>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</si>
  <si>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</si>
  <si>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</si>
  <si>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</si>
  <si>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</si>
  <si>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</si>
  <si>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</si>
  <si>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</si>
  <si>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</si>
  <si>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</si>
  <si>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</si>
  <si>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</si>
  <si>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</si>
  <si>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</si>
  <si>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</si>
  <si>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</si>
  <si>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</si>
  <si>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</si>
  <si>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</si>
  <si>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</si>
  <si>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</si>
  <si>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</si>
  <si>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</si>
  <si>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</si>
  <si>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</si>
  <si>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</si>
  <si>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</si>
  <si>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</si>
  <si>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</si>
  <si>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</si>
  <si>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</si>
  <si>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</si>
  <si>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</si>
  <si>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</si>
  <si>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</si>
  <si>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</si>
  <si>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</si>
  <si>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</si>
  <si>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</si>
  <si>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</si>
  <si>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</si>
  <si>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</si>
  <si>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</si>
  <si>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</si>
  <si>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</si>
  <si>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</si>
  <si>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</si>
  <si>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</si>
  <si>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</si>
  <si>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</si>
  <si>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</si>
  <si>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</si>
  <si>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</si>
  <si>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</si>
  <si>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</si>
  <si>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ebből   -  Felhalmozási általános tartalék</t>
  </si>
  <si>
    <t xml:space="preserve"> - Felhalmozási cél tartalék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</si>
  <si>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</si>
  <si>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</si>
  <si>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</si>
  <si>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</si>
  <si>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</si>
  <si>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</si>
  <si>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</si>
  <si>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</si>
  <si>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</si>
  <si>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</si>
  <si>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</si>
  <si>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</si>
  <si>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</si>
  <si>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</si>
  <si>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</si>
  <si>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</si>
  <si>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</si>
  <si>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</si>
  <si>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</si>
  <si>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</si>
  <si>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</si>
  <si>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</si>
  <si>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</si>
  <si>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</si>
  <si>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</si>
  <si>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</si>
  <si>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</si>
  <si>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</si>
  <si>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</si>
  <si>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</si>
  <si>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</si>
  <si>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</si>
  <si>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</si>
  <si>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</si>
  <si>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</si>
  <si>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</si>
  <si>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</si>
  <si>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</si>
  <si>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</si>
  <si>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</si>
  <si>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</si>
  <si>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</si>
  <si>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</si>
  <si>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</si>
  <si>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</si>
  <si>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</si>
  <si>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</si>
  <si>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</si>
  <si>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</si>
  <si>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</si>
  <si>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</si>
  <si>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</si>
  <si>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</si>
  <si>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</si>
  <si>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</si>
  <si>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</si>
  <si>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</si>
  <si>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</si>
  <si>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</si>
  <si>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</si>
  <si>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</si>
  <si>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</si>
  <si>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</si>
  <si>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</si>
  <si>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</si>
  <si>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</si>
  <si>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</si>
  <si>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</si>
  <si>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</si>
  <si>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</si>
  <si>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</si>
  <si>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</si>
  <si>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</si>
  <si>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</si>
  <si>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</si>
  <si>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</si>
  <si>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</si>
  <si>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</si>
  <si>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</si>
  <si>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</si>
  <si>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</si>
  <si>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</si>
  <si>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</si>
  <si>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</si>
  <si>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</si>
  <si>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</si>
  <si>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</si>
  <si>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</si>
  <si>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</si>
  <si>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</si>
  <si>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</si>
  <si>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</si>
  <si>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</si>
  <si>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</si>
  <si>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</si>
  <si>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</si>
  <si>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</si>
  <si>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</si>
  <si>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</si>
  <si>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</si>
  <si>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</si>
  <si>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</si>
  <si>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</si>
  <si>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</si>
  <si>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</si>
  <si>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</si>
  <si>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</si>
  <si>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</si>
  <si>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</si>
  <si>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</si>
  <si>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</si>
  <si>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</si>
  <si>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</si>
  <si>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</si>
  <si>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</si>
  <si>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</si>
  <si>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</si>
  <si>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</si>
  <si>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</si>
  <si>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</si>
  <si>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</si>
  <si>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</si>
  <si>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</si>
  <si>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Sor-szám</t>
  </si>
  <si>
    <t>Összesen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</si>
  <si>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</si>
  <si>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</si>
  <si>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</si>
  <si>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</si>
  <si>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</si>
  <si>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</si>
  <si>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</si>
  <si>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</si>
  <si>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Állami hozzájárulás</t>
  </si>
  <si>
    <t>Önkormányzati támogatás</t>
  </si>
  <si>
    <t>Kötött felhasználású támogatás</t>
  </si>
  <si>
    <t>Működtetés általános támogatása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</si>
  <si>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</si>
  <si>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</si>
  <si>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</si>
  <si>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</si>
  <si>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</si>
  <si>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</si>
  <si>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</si>
  <si>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</si>
  <si>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</si>
  <si>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</si>
  <si>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</si>
  <si>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</si>
  <si>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</si>
  <si>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</si>
  <si>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</si>
  <si>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</si>
  <si>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</si>
  <si>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</si>
  <si>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</si>
  <si>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</si>
  <si>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</si>
  <si>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</si>
  <si>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</si>
  <si>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</si>
  <si>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</si>
  <si>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</si>
  <si>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</si>
  <si>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</si>
  <si>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</si>
  <si>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</si>
  <si>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</si>
  <si>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</si>
  <si>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</si>
  <si>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</si>
  <si>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</si>
  <si>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</si>
  <si>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</si>
  <si>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</si>
  <si>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</si>
  <si>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</si>
  <si>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</si>
  <si>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</si>
  <si>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</si>
  <si>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</si>
  <si>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</si>
  <si>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</si>
  <si>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</si>
  <si>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</si>
  <si>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</si>
  <si>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</si>
  <si>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</si>
  <si>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</si>
  <si>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</si>
  <si>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</si>
  <si>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</si>
  <si>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</si>
  <si>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</si>
  <si>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</si>
  <si>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</si>
  <si>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</si>
  <si>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</si>
  <si>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</si>
  <si>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</si>
  <si>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</si>
  <si>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</si>
  <si>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</si>
  <si>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</si>
  <si>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</si>
  <si>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</si>
  <si>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</si>
  <si>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</si>
  <si>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</si>
  <si>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</si>
  <si>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</si>
  <si>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</si>
  <si>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</si>
  <si>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</si>
  <si>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</si>
  <si>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</si>
  <si>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</si>
  <si>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</si>
  <si>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</si>
  <si>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</si>
  <si>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</si>
  <si>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</si>
  <si>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</si>
  <si>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</si>
  <si>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</si>
  <si>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</si>
  <si>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</si>
  <si>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</si>
  <si>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</si>
  <si>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</si>
  <si>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</si>
  <si>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</si>
  <si>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</si>
  <si>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</si>
  <si>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</si>
  <si>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</si>
  <si>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</si>
  <si>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</si>
  <si>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</si>
  <si>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</si>
  <si>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</si>
  <si>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</si>
  <si>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</si>
  <si>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</si>
  <si>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</si>
  <si>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</si>
  <si>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</si>
  <si>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</si>
  <si>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</si>
  <si>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</si>
  <si>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</si>
  <si>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</si>
  <si>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</si>
  <si>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</si>
  <si>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</si>
  <si>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</si>
  <si>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</si>
  <si>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</si>
  <si>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</si>
  <si>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Kedvezmény nélkül elérhető bevétel</t>
  </si>
  <si>
    <t>Kedvezmények összege</t>
  </si>
  <si>
    <t>Eredeti előirányzat</t>
  </si>
  <si>
    <t>BEVÉTELEK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</si>
  <si>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</si>
  <si>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</si>
  <si>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</si>
  <si>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</si>
  <si>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</si>
  <si>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</si>
  <si>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</si>
  <si>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</si>
  <si>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</si>
  <si>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</si>
  <si>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</si>
  <si>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</si>
  <si>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</si>
  <si>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</si>
  <si>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</si>
  <si>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</si>
  <si>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</si>
  <si>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</si>
  <si>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</si>
  <si>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</si>
  <si>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</si>
  <si>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</si>
  <si>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</si>
  <si>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</si>
  <si>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</si>
  <si>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</si>
  <si>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</si>
  <si>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</si>
  <si>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</si>
  <si>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</si>
  <si>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</si>
  <si>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</si>
  <si>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</si>
  <si>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</si>
  <si>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</si>
  <si>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</si>
  <si>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</si>
  <si>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</si>
  <si>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</si>
  <si>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</si>
  <si>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</si>
  <si>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</si>
  <si>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</si>
  <si>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</si>
  <si>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</si>
  <si>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</si>
  <si>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</si>
  <si>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</si>
  <si>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</si>
  <si>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</si>
  <si>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</si>
  <si>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</si>
  <si>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</si>
  <si>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</si>
  <si>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</si>
  <si>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</si>
  <si>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</si>
  <si>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</si>
  <si>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</si>
  <si>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</si>
  <si>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</si>
  <si>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</si>
  <si>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"Nemleges"</t>
  </si>
  <si>
    <t>Támogatások összesen</t>
  </si>
  <si>
    <t>Cím száma</t>
  </si>
  <si>
    <t>Alcím száma</t>
  </si>
  <si>
    <t>Cím/alcím neve</t>
  </si>
  <si>
    <t>I.</t>
  </si>
  <si>
    <t>II.</t>
  </si>
  <si>
    <t>Ellátás jogcíme</t>
  </si>
  <si>
    <t xml:space="preserve"> Egyéb felhalmozási célú kiadások (Lakástámogatás)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</si>
  <si>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</si>
  <si>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</si>
  <si>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</si>
  <si>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</si>
  <si>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</si>
  <si>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</si>
  <si>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</si>
  <si>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</si>
  <si>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</si>
  <si>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</si>
  <si>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Felújítási kiadások összesen</t>
  </si>
  <si>
    <t>72.</t>
  </si>
  <si>
    <t>KÖLTSÉGVETÉSI ÉS FINANSZÍROZÁSI BEVÉTELEK ÖSSZESEN: (65.+71.)</t>
  </si>
  <si>
    <t>B1-B8</t>
  </si>
  <si>
    <t>FINANSZÍROZÁSI BEVÉTELEK ÖSSZESEN: (66.+67.+70.)</t>
  </si>
  <si>
    <t>Költségvetési bevételek összesen(1.+…+5.)</t>
  </si>
  <si>
    <t>Fehalmozási bevételek</t>
  </si>
  <si>
    <t>Felhalmozási célú átvett pénzeszözök</t>
  </si>
  <si>
    <t>Költségvetési bevételek összesen: (1.+...+3.)</t>
  </si>
  <si>
    <t>Költségvetési hiány:</t>
  </si>
  <si>
    <t>Költségvetési többlet:</t>
  </si>
  <si>
    <t>Tárgyévi  hiány:</t>
  </si>
  <si>
    <t>Tárgyévi  többlet:</t>
  </si>
  <si>
    <t>Kétpó Községi Önkormányzat</t>
  </si>
  <si>
    <t>Arany János Általános Művelődési Központ</t>
  </si>
  <si>
    <t>Kétpó Község Önkormányzatának
 Európai Uniós támogatással megvalósuló projektjei</t>
  </si>
  <si>
    <t>Kétpó Községi Önkormányzat
által megkötött, több éves kihatással járó, adósságot keletkeztető ügyletek fizetési kötelezettségeinek bemutatása a lejáratig</t>
  </si>
  <si>
    <t>Kétpó Községi Önkormányzata
költségvetési évet követő három év tervezett előirányzatainak keretszámai</t>
  </si>
  <si>
    <t>Óvodai nevelés, ellátás, szakmai feladat</t>
  </si>
  <si>
    <t>Gyermekétkeztetés köznevelési intézményben</t>
  </si>
  <si>
    <t>Könyvtári állomány gyarapítása, nyilvántartása</t>
  </si>
  <si>
    <t>091110</t>
  </si>
  <si>
    <t>096015</t>
  </si>
  <si>
    <t>082042</t>
  </si>
  <si>
    <t>Települési támogatás</t>
  </si>
  <si>
    <t>Gyógyszertámogatás</t>
  </si>
  <si>
    <t>Temetési segély</t>
  </si>
  <si>
    <t>Köztemetés</t>
  </si>
  <si>
    <t>Rendkívüli települési támogatás</t>
  </si>
  <si>
    <t>011130</t>
  </si>
  <si>
    <t>011220</t>
  </si>
  <si>
    <t>013320</t>
  </si>
  <si>
    <t>013350</t>
  </si>
  <si>
    <t>018030</t>
  </si>
  <si>
    <t>041233</t>
  </si>
  <si>
    <t>064010</t>
  </si>
  <si>
    <t>066020</t>
  </si>
  <si>
    <t>072111</t>
  </si>
  <si>
    <t>096020</t>
  </si>
  <si>
    <t>107055</t>
  </si>
  <si>
    <t>107060</t>
  </si>
  <si>
    <t>Önkormányzat jogalkotói tevékenység</t>
  </si>
  <si>
    <t>Adó-, vám- és jövedéki igazgatás</t>
  </si>
  <si>
    <t>Köztemető fenntartása</t>
  </si>
  <si>
    <t>Önkormányzati vagyonnal való gazdálkodás</t>
  </si>
  <si>
    <t>Támogatási célú finanszírozási műveletek</t>
  </si>
  <si>
    <t>Közfoglalkoztatás</t>
  </si>
  <si>
    <t>Közvilágítás</t>
  </si>
  <si>
    <t>Város- és községgazdálkodás</t>
  </si>
  <si>
    <t>Háziorvosi alapellátás</t>
  </si>
  <si>
    <t>Könyvtári állomány gyarapítása</t>
  </si>
  <si>
    <t>Iskolai intézményi étkeztetés</t>
  </si>
  <si>
    <t>Falugondnoki, tanyagondnoki szolgáltatás</t>
  </si>
  <si>
    <t>Egyéb szociális ellátások</t>
  </si>
  <si>
    <t xml:space="preserve">III.3.e </t>
  </si>
  <si>
    <t>falugondnoki vagy tanyagondnoki szolgáltatás összesen</t>
  </si>
  <si>
    <t>működési hó</t>
  </si>
  <si>
    <t>Kétpó Község Önkormányzatának működési bevételei</t>
  </si>
  <si>
    <t>2021.</t>
  </si>
  <si>
    <t>Beszámítás
(A számított bevétel a 2016. évi iparűzési adóalap 0,55%-a)</t>
  </si>
  <si>
    <t>Polgármesteri illetmény támogatása</t>
  </si>
  <si>
    <t>Kétpó Község Önkormányzata</t>
  </si>
  <si>
    <t>2022.</t>
  </si>
  <si>
    <t>2021. évi kötelezettség</t>
  </si>
  <si>
    <t>Kétpó Község Önkormányzata
saját bevételeinek részletezése az adósságot keletkeztető ügyletből származó tárgyévi fizetési kötelezettség megállapításához</t>
  </si>
  <si>
    <t>2018. év</t>
  </si>
  <si>
    <t>Lekötött betét megszüntetése</t>
  </si>
  <si>
    <t>B817</t>
  </si>
  <si>
    <t>Címrend
Kétpó Község Önkormányzata 2020. évi költségvetéséhez</t>
  </si>
  <si>
    <t>Kétpó Község Önkormányzata
2020. évi költségvetésének összevont mérlege</t>
  </si>
  <si>
    <t>2020. évi eredeti előirányzat</t>
  </si>
  <si>
    <t>Kétpó Község Önkormányzata
2020. évi kötelező feladatainak mérlege</t>
  </si>
  <si>
    <t>Kétpó Község  Önkormányzata
2020. évi költségvetésében a működési célú bevételek és kiadások összevont mérlege</t>
  </si>
  <si>
    <t>2020. évi előirányzat</t>
  </si>
  <si>
    <t>Kétpó Község Önkormányzata
 2020. évi költségvetésében a felhalmozási célú bevételek és kiadások összevont mérlege</t>
  </si>
  <si>
    <t>Kétpó Község Önkormányzatának
2020. évi állami támogatások  jogcímei és összegei</t>
  </si>
  <si>
    <t>2020. évi állami támogatás</t>
  </si>
  <si>
    <t>Kétpó Község Önkormányzata
2020. évi és további évekre áthúzódó Beruházási és felújítási kiadások feladatonként</t>
  </si>
  <si>
    <t>2020. év</t>
  </si>
  <si>
    <t>2021.  év és azt követő évek javaslata</t>
  </si>
  <si>
    <t>2020.év</t>
  </si>
  <si>
    <t>2019. évben utalt támogatás</t>
  </si>
  <si>
    <t>Ebből 2020. évi kiadáshoz szükséges támogatás</t>
  </si>
  <si>
    <t>2021. év és azt követő évek</t>
  </si>
  <si>
    <t>Kétpó Község Önkormányzata
által 2020. évben nyújtott működési és felhalmozási  támogatások</t>
  </si>
  <si>
    <t>Kétpó Község Önkormányzata
által 2020. évben folyósított ellátottak pénzbeli juttatásai</t>
  </si>
  <si>
    <t>Kétpó Község Önkormányzata
2020. évi működési költségvetési bevételeinek forrásösszetétele</t>
  </si>
  <si>
    <t>Kétpó Község Önkormányzatának
2020. évi bevételi és kiadási előirányzatai</t>
  </si>
  <si>
    <t>Kétpó Község Önkormányzatának
2020. évi bevételei  feladatonként</t>
  </si>
  <si>
    <t>Kétpó Község Önkormányzatának
2020. évi kiadásai  feladatonként</t>
  </si>
  <si>
    <t>Arany János Általános Művelődési Központ
2020. évi bevételi és kiadási előirányzatai</t>
  </si>
  <si>
    <t>2020. évi terv</t>
  </si>
  <si>
    <t>Arany János Általános Művelődési Központ
2020. évi bevételei  feladatonként</t>
  </si>
  <si>
    <t>Arany János Általános Művelődési Központ
2020. évi kiadásai  feladatonként</t>
  </si>
  <si>
    <t>Kétpó Községi Önkormányzata
2020. évi Előirányzat-felhasználási terve havi bontásban</t>
  </si>
  <si>
    <t>Kétpó Község Önkormányzata
által 2020. évben adott közvetett támogatások</t>
  </si>
  <si>
    <t>Kétpó Községi Önkormányzata
2020. évi engedélyezett létszámkerete</t>
  </si>
  <si>
    <t>Kétpó Községi Önkormányzata
2020. évi általános és céltartalékai</t>
  </si>
  <si>
    <t>2023.</t>
  </si>
  <si>
    <t>2020. évi költelezettség</t>
  </si>
  <si>
    <t>2022. évi kötelezettség</t>
  </si>
  <si>
    <t xml:space="preserve">Kétpó Községi Önkormányzat
2020. évi adósságot keletkeztető fejlesztési céljai </t>
  </si>
  <si>
    <t>A 2020. évi fejlesztések várható kiadása</t>
  </si>
  <si>
    <t>A 2020. évi fejlesztésekhezhez kapcsolódó önerő</t>
  </si>
  <si>
    <t>,,A Kétpói Történelmi Magyarország Emlékpark rendezvényhelyszíneinek infrastruktúrális fejlesztése" TOP-1.2.1-15-JN1-2016-00017</t>
  </si>
  <si>
    <t>,,Együttműködés megvalósítása a fenntartható közlekedésfejlesztés érdekében" TOP-3.1.1-15-JN1-2016-00022</t>
  </si>
  <si>
    <t>,,Együtt a térség összetartásáért" TOP-5.3.1-16-JN1-2017-00008</t>
  </si>
  <si>
    <t>Kétpói orvosi rendelő pályázat</t>
  </si>
  <si>
    <t>,,Humán kapacitások fejlesztése Mezőtúr térségében" EFOP-3.9.2-16-2017-00011</t>
  </si>
  <si>
    <t>EFOP-1-5-3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</si>
</sst>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  <numFmt numFmtId="169" formatCode="#,##0.00\ _F_t"/>
    <numFmt numFmtId="170" formatCode="#,##0\ &quot;Ft&quot;"/>
  </numFmts>
  <fonts count="9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i/>
      <sz val="10"/>
      <color indexed="10"/>
      <name val="Times New Roman CE"/>
      <family val="0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FF0000"/>
      <name val="Times New Roman CE"/>
      <family val="0"/>
    </font>
    <font>
      <i/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 style="thin"/>
      <right style="hair"/>
      <top style="thin"/>
      <bottom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hair"/>
      <bottom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hair"/>
      <top style="thin"/>
      <bottom style="hair"/>
    </border>
    <border>
      <left style="thin"/>
      <right/>
      <top style="hair"/>
      <bottom style="thin"/>
    </border>
    <border>
      <left style="hair"/>
      <right/>
      <top style="thin"/>
      <bottom style="hair"/>
    </border>
    <border>
      <left/>
      <right/>
      <top style="medium"/>
      <bottom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1" fillId="5" borderId="0" applyNumberFormat="0" applyBorder="0" applyAlignment="0" applyProtection="0"/>
    <xf numFmtId="0" fontId="76" fillId="6" borderId="0" applyNumberFormat="0" applyBorder="0" applyAlignment="0" applyProtection="0"/>
    <xf numFmtId="0" fontId="1" fillId="7" borderId="0" applyNumberFormat="0" applyBorder="0" applyAlignment="0" applyProtection="0"/>
    <xf numFmtId="0" fontId="76" fillId="8" borderId="0" applyNumberFormat="0" applyBorder="0" applyAlignment="0" applyProtection="0"/>
    <xf numFmtId="0" fontId="1" fillId="9" borderId="0" applyNumberFormat="0" applyBorder="0" applyAlignment="0" applyProtection="0"/>
    <xf numFmtId="0" fontId="76" fillId="10" borderId="0" applyNumberFormat="0" applyBorder="0" applyAlignment="0" applyProtection="0"/>
    <xf numFmtId="0" fontId="1" fillId="11" borderId="0" applyNumberFormat="0" applyBorder="0" applyAlignment="0" applyProtection="0"/>
    <xf numFmtId="0" fontId="76" fillId="12" borderId="0" applyNumberFormat="0" applyBorder="0" applyAlignment="0" applyProtection="0"/>
    <xf numFmtId="0" fontId="1" fillId="13" borderId="0" applyNumberFormat="0" applyBorder="0" applyAlignment="0" applyProtection="0"/>
    <xf numFmtId="0" fontId="7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8" borderId="0" applyNumberFormat="0" applyBorder="0" applyAlignment="0" applyProtection="0"/>
    <xf numFmtId="0" fontId="1" fillId="19" borderId="0" applyNumberFormat="0" applyBorder="0" applyAlignment="0" applyProtection="0"/>
    <xf numFmtId="0" fontId="76" fillId="20" borderId="0" applyNumberFormat="0" applyBorder="0" applyAlignment="0" applyProtection="0"/>
    <xf numFmtId="0" fontId="1" fillId="21" borderId="0" applyNumberFormat="0" applyBorder="0" applyAlignment="0" applyProtection="0"/>
    <xf numFmtId="0" fontId="76" fillId="22" borderId="0" applyNumberFormat="0" applyBorder="0" applyAlignment="0" applyProtection="0"/>
    <xf numFmtId="0" fontId="1" fillId="23" borderId="0" applyNumberFormat="0" applyBorder="0" applyAlignment="0" applyProtection="0"/>
    <xf numFmtId="0" fontId="76" fillId="24" borderId="0" applyNumberFormat="0" applyBorder="0" applyAlignment="0" applyProtection="0"/>
    <xf numFmtId="0" fontId="1" fillId="11" borderId="0" applyNumberFormat="0" applyBorder="0" applyAlignment="0" applyProtection="0"/>
    <xf numFmtId="0" fontId="76" fillId="25" borderId="0" applyNumberFormat="0" applyBorder="0" applyAlignment="0" applyProtection="0"/>
    <xf numFmtId="0" fontId="1" fillId="19" borderId="0" applyNumberFormat="0" applyBorder="0" applyAlignment="0" applyProtection="0"/>
    <xf numFmtId="0" fontId="7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20" fillId="31" borderId="0" applyNumberFormat="0" applyBorder="0" applyAlignment="0" applyProtection="0"/>
    <xf numFmtId="0" fontId="75" fillId="32" borderId="0" applyNumberFormat="0" applyBorder="0" applyAlignment="0" applyProtection="0"/>
    <xf numFmtId="0" fontId="20" fillId="21" borderId="0" applyNumberFormat="0" applyBorder="0" applyAlignment="0" applyProtection="0"/>
    <xf numFmtId="0" fontId="75" fillId="33" borderId="0" applyNumberFormat="0" applyBorder="0" applyAlignment="0" applyProtection="0"/>
    <xf numFmtId="0" fontId="20" fillId="23" borderId="0" applyNumberFormat="0" applyBorder="0" applyAlignment="0" applyProtection="0"/>
    <xf numFmtId="0" fontId="75" fillId="34" borderId="0" applyNumberFormat="0" applyBorder="0" applyAlignment="0" applyProtection="0"/>
    <xf numFmtId="0" fontId="20" fillId="35" borderId="0" applyNumberFormat="0" applyBorder="0" applyAlignment="0" applyProtection="0"/>
    <xf numFmtId="0" fontId="75" fillId="36" borderId="0" applyNumberFormat="0" applyBorder="0" applyAlignment="0" applyProtection="0"/>
    <xf numFmtId="0" fontId="20" fillId="37" borderId="0" applyNumberFormat="0" applyBorder="0" applyAlignment="0" applyProtection="0"/>
    <xf numFmtId="0" fontId="75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43" borderId="0" applyNumberFormat="0" applyBorder="0" applyAlignment="0" applyProtection="0"/>
    <xf numFmtId="0" fontId="21" fillId="7" borderId="0" applyNumberFormat="0" applyBorder="0" applyAlignment="0" applyProtection="0"/>
    <xf numFmtId="0" fontId="77" fillId="44" borderId="1" applyNumberFormat="0" applyAlignment="0" applyProtection="0"/>
    <xf numFmtId="0" fontId="30" fillId="15" borderId="2" applyNumberFormat="0" applyAlignment="0" applyProtection="0"/>
    <xf numFmtId="0" fontId="22" fillId="45" borderId="2" applyNumberFormat="0" applyAlignment="0" applyProtection="0"/>
    <xf numFmtId="0" fontId="23" fillId="46" borderId="3" applyNumberFormat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27" fillId="0" borderId="5" applyNumberFormat="0" applyFill="0" applyAlignment="0" applyProtection="0"/>
    <xf numFmtId="0" fontId="80" fillId="0" borderId="6" applyNumberFormat="0" applyFill="0" applyAlignment="0" applyProtection="0"/>
    <xf numFmtId="0" fontId="28" fillId="0" borderId="7" applyNumberFormat="0" applyFill="0" applyAlignment="0" applyProtection="0"/>
    <xf numFmtId="0" fontId="81" fillId="0" borderId="8" applyNumberFormat="0" applyFill="0" applyAlignment="0" applyProtection="0"/>
    <xf numFmtId="0" fontId="29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47" borderId="10" applyNumberFormat="0" applyAlignment="0" applyProtection="0"/>
    <xf numFmtId="0" fontId="23" fillId="46" borderId="3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15" borderId="2" applyNumberFormat="0" applyAlignment="0" applyProtection="0"/>
    <xf numFmtId="0" fontId="0" fillId="48" borderId="13" applyNumberFormat="0" applyFont="0" applyAlignment="0" applyProtection="0"/>
    <xf numFmtId="0" fontId="1" fillId="49" borderId="14" applyNumberFormat="0" applyFont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43" borderId="0" applyNumberFormat="0" applyBorder="0" applyAlignment="0" applyProtection="0"/>
    <xf numFmtId="0" fontId="86" fillId="50" borderId="0" applyNumberFormat="0" applyBorder="0" applyAlignment="0" applyProtection="0"/>
    <xf numFmtId="0" fontId="26" fillId="9" borderId="0" applyNumberFormat="0" applyBorder="0" applyAlignment="0" applyProtection="0"/>
    <xf numFmtId="0" fontId="87" fillId="51" borderId="15" applyNumberFormat="0" applyAlignment="0" applyProtection="0"/>
    <xf numFmtId="0" fontId="36" fillId="45" borderId="16" applyNumberFormat="0" applyAlignment="0" applyProtection="0"/>
    <xf numFmtId="0" fontId="88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76" fillId="0" borderId="0">
      <alignment/>
      <protection/>
    </xf>
    <xf numFmtId="0" fontId="34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76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49" borderId="14" applyNumberFormat="0" applyFont="0" applyAlignment="0" applyProtection="0"/>
    <xf numFmtId="0" fontId="36" fillId="45" borderId="16" applyNumberFormat="0" applyAlignment="0" applyProtection="0"/>
    <xf numFmtId="0" fontId="91" fillId="0" borderId="17" applyNumberFormat="0" applyFill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2" fillId="53" borderId="0" applyNumberFormat="0" applyBorder="0" applyAlignment="0" applyProtection="0"/>
    <xf numFmtId="0" fontId="21" fillId="7" borderId="0" applyNumberFormat="0" applyBorder="0" applyAlignment="0" applyProtection="0"/>
    <xf numFmtId="0" fontId="93" fillId="54" borderId="0" applyNumberFormat="0" applyBorder="0" applyAlignment="0" applyProtection="0"/>
    <xf numFmtId="0" fontId="32" fillId="52" borderId="0" applyNumberFormat="0" applyBorder="0" applyAlignment="0" applyProtection="0"/>
    <xf numFmtId="0" fontId="56" fillId="0" borderId="0">
      <alignment/>
      <protection/>
    </xf>
    <xf numFmtId="0" fontId="94" fillId="51" borderId="1" applyNumberFormat="0" applyAlignment="0" applyProtection="0"/>
    <xf numFmtId="0" fontId="22" fillId="45" borderId="2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069">
    <xf numFmtId="0" fontId="0" fillId="0" borderId="0" xfId="0" applyAlignment="1">
      <alignment/>
    </xf>
    <xf numFmtId="0" fontId="2" fillId="0" borderId="0" xfId="215" applyFill="1" applyProtection="1">
      <alignment/>
      <protection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0" fontId="7" fillId="0" borderId="21" xfId="215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Protection="1">
      <alignment/>
      <protection/>
    </xf>
    <xf numFmtId="49" fontId="0" fillId="0" borderId="22" xfId="215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164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215" applyFont="1" applyFill="1" applyProtection="1">
      <alignment/>
      <protection/>
    </xf>
    <xf numFmtId="49" fontId="0" fillId="0" borderId="25" xfId="215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164" fontId="0" fillId="0" borderId="27" xfId="215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215" applyNumberFormat="1" applyFont="1" applyFill="1" applyBorder="1" applyAlignment="1" applyProtection="1">
      <alignment horizontal="center" vertical="center" wrapText="1"/>
      <protection/>
    </xf>
    <xf numFmtId="0" fontId="7" fillId="0" borderId="26" xfId="215" applyFont="1" applyFill="1" applyBorder="1" applyAlignment="1" applyProtection="1">
      <alignment horizontal="left" vertical="center" wrapText="1"/>
      <protection/>
    </xf>
    <xf numFmtId="0" fontId="7" fillId="0" borderId="26" xfId="215" applyFont="1" applyFill="1" applyBorder="1" applyAlignment="1" applyProtection="1">
      <alignment horizontal="center" vertical="center" wrapText="1"/>
      <protection/>
    </xf>
    <xf numFmtId="164" fontId="7" fillId="0" borderId="27" xfId="215" applyNumberFormat="1" applyFont="1" applyFill="1" applyBorder="1" applyAlignment="1" applyProtection="1">
      <alignment horizontal="righ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 indent="6"/>
      <protection/>
    </xf>
    <xf numFmtId="49" fontId="0" fillId="0" borderId="28" xfId="215" applyNumberFormat="1" applyFont="1" applyFill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64" fontId="7" fillId="0" borderId="21" xfId="215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Border="1" applyAlignment="1" applyProtection="1">
      <alignment horizontal="left" wrapText="1"/>
      <protection/>
    </xf>
    <xf numFmtId="0" fontId="9" fillId="0" borderId="26" xfId="0" applyFont="1" applyBorder="1" applyAlignment="1" applyProtection="1">
      <alignment horizontal="left" wrapText="1"/>
      <protection/>
    </xf>
    <xf numFmtId="0" fontId="10" fillId="0" borderId="26" xfId="0" applyFont="1" applyBorder="1" applyAlignment="1" applyProtection="1">
      <alignment horizontal="left" vertical="center" wrapText="1" indent="7"/>
      <protection/>
    </xf>
    <xf numFmtId="0" fontId="10" fillId="0" borderId="29" xfId="0" applyFont="1" applyBorder="1" applyAlignment="1" applyProtection="1">
      <alignment horizontal="left" vertical="center" wrapText="1" indent="7"/>
      <protection/>
    </xf>
    <xf numFmtId="164" fontId="0" fillId="0" borderId="30" xfId="215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164" fontId="7" fillId="0" borderId="21" xfId="215" applyNumberFormat="1" applyFont="1" applyFill="1" applyBorder="1" applyAlignment="1" applyProtection="1">
      <alignment horizontal="right" vertical="center" wrapText="1" indent="1"/>
      <protection/>
    </xf>
    <xf numFmtId="49" fontId="0" fillId="0" borderId="31" xfId="215" applyNumberFormat="1" applyFont="1" applyFill="1" applyBorder="1" applyAlignment="1" applyProtection="1">
      <alignment horizontal="center" vertical="center" wrapText="1"/>
      <protection/>
    </xf>
    <xf numFmtId="0" fontId="0" fillId="0" borderId="32" xfId="215" applyFont="1" applyFill="1" applyBorder="1" applyAlignment="1" applyProtection="1">
      <alignment horizontal="left" vertical="center" wrapText="1"/>
      <protection/>
    </xf>
    <xf numFmtId="0" fontId="0" fillId="0" borderId="32" xfId="215" applyFont="1" applyFill="1" applyBorder="1" applyAlignment="1" applyProtection="1">
      <alignment horizontal="center" vertical="center" wrapText="1"/>
      <protection/>
    </xf>
    <xf numFmtId="16" fontId="10" fillId="0" borderId="26" xfId="161" applyNumberFormat="1" applyFont="1" applyFill="1" applyBorder="1" applyAlignment="1">
      <alignment horizontal="left" vertical="center" indent="5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6" xfId="161" applyFont="1" applyFill="1" applyBorder="1" applyAlignment="1">
      <alignment horizontal="left" vertical="center" indent="5"/>
      <protection/>
    </xf>
    <xf numFmtId="0" fontId="9" fillId="0" borderId="26" xfId="161" applyFont="1" applyFill="1" applyBorder="1" applyAlignment="1">
      <alignment horizontal="left"/>
      <protection/>
    </xf>
    <xf numFmtId="0" fontId="10" fillId="0" borderId="26" xfId="161" applyFont="1" applyFill="1" applyBorder="1" applyAlignment="1">
      <alignment horizontal="left" indent="5"/>
      <protection/>
    </xf>
    <xf numFmtId="0" fontId="9" fillId="0" borderId="26" xfId="161" applyFont="1" applyFill="1" applyBorder="1" applyAlignment="1">
      <alignment horizontal="left" wrapText="1"/>
      <protection/>
    </xf>
    <xf numFmtId="49" fontId="0" fillId="0" borderId="33" xfId="215" applyNumberFormat="1" applyFont="1" applyFill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left" wrapText="1"/>
      <protection/>
    </xf>
    <xf numFmtId="0" fontId="9" fillId="0" borderId="29" xfId="0" applyFont="1" applyBorder="1" applyAlignment="1" applyProtection="1">
      <alignment horizontal="center" wrapText="1"/>
      <protection/>
    </xf>
    <xf numFmtId="0" fontId="9" fillId="0" borderId="32" xfId="0" applyFont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horizontal="center" wrapText="1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49" fontId="0" fillId="0" borderId="22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0" applyFont="1" applyBorder="1" applyAlignment="1" applyProtection="1">
      <alignment horizontal="center" wrapText="1"/>
      <protection/>
    </xf>
    <xf numFmtId="49" fontId="0" fillId="0" borderId="25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8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164" fontId="0" fillId="0" borderId="35" xfId="215" applyNumberFormat="1" applyFont="1" applyFill="1" applyBorder="1" applyAlignment="1" applyProtection="1">
      <alignment horizontal="right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/>
    </xf>
    <xf numFmtId="164" fontId="0" fillId="0" borderId="30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30" xfId="215" applyNumberFormat="1" applyFont="1" applyFill="1" applyBorder="1" applyAlignment="1" applyProtection="1">
      <alignment horizontal="righ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164" fontId="7" fillId="0" borderId="37" xfId="215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0" fontId="10" fillId="0" borderId="26" xfId="0" applyFont="1" applyBorder="1" applyAlignment="1" applyProtection="1">
      <alignment horizontal="left" wrapText="1" indent="5"/>
      <protection/>
    </xf>
    <xf numFmtId="0" fontId="10" fillId="0" borderId="29" xfId="0" applyFont="1" applyBorder="1" applyAlignment="1" applyProtection="1">
      <alignment horizontal="left" vertical="center" wrapText="1" indent="5"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0" xfId="215" applyFill="1" applyAlignment="1" applyProtection="1">
      <alignment/>
      <protection/>
    </xf>
    <xf numFmtId="0" fontId="0" fillId="0" borderId="23" xfId="215" applyFont="1" applyFill="1" applyBorder="1" applyAlignment="1" applyProtection="1">
      <alignment horizontal="left" vertical="center" wrapText="1"/>
      <protection/>
    </xf>
    <xf numFmtId="0" fontId="0" fillId="0" borderId="23" xfId="215" applyFont="1" applyFill="1" applyBorder="1" applyAlignment="1" applyProtection="1">
      <alignment horizontal="center" vertical="center" wrapText="1"/>
      <protection/>
    </xf>
    <xf numFmtId="0" fontId="0" fillId="0" borderId="26" xfId="215" applyFont="1" applyFill="1" applyBorder="1" applyAlignment="1" applyProtection="1">
      <alignment horizontal="left" vertical="center" wrapText="1"/>
      <protection/>
    </xf>
    <xf numFmtId="0" fontId="0" fillId="0" borderId="26" xfId="215" applyFont="1" applyFill="1" applyBorder="1" applyAlignment="1" applyProtection="1">
      <alignment horizontal="center" vertical="center" wrapText="1"/>
      <protection/>
    </xf>
    <xf numFmtId="0" fontId="11" fillId="0" borderId="26" xfId="215" applyFont="1" applyFill="1" applyBorder="1" applyAlignment="1" applyProtection="1">
      <alignment horizontal="left" vertical="center" wrapText="1" indent="5"/>
      <protection/>
    </xf>
    <xf numFmtId="0" fontId="11" fillId="0" borderId="26" xfId="215" applyFont="1" applyFill="1" applyBorder="1" applyAlignment="1" applyProtection="1">
      <alignment horizontal="left" indent="5"/>
      <protection/>
    </xf>
    <xf numFmtId="0" fontId="11" fillId="0" borderId="26" xfId="215" applyFont="1" applyFill="1" applyBorder="1" applyAlignment="1" applyProtection="1">
      <alignment horizontal="center" vertical="center" wrapText="1"/>
      <protection/>
    </xf>
    <xf numFmtId="0" fontId="11" fillId="0" borderId="29" xfId="215" applyFont="1" applyFill="1" applyBorder="1" applyAlignment="1" applyProtection="1">
      <alignment horizontal="left" vertical="center" wrapText="1" indent="11"/>
      <protection/>
    </xf>
    <xf numFmtId="0" fontId="11" fillId="0" borderId="29" xfId="215" applyFont="1" applyFill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vertical="center" wrapText="1"/>
      <protection/>
    </xf>
    <xf numFmtId="0" fontId="0" fillId="0" borderId="26" xfId="215" applyFont="1" applyFill="1" applyBorder="1" applyAlignment="1" applyProtection="1">
      <alignment horizontal="left" vertical="center" wrapText="1" indent="5"/>
      <protection/>
    </xf>
    <xf numFmtId="49" fontId="0" fillId="0" borderId="33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29" xfId="215" applyFont="1" applyFill="1" applyBorder="1" applyAlignment="1" applyProtection="1">
      <alignment horizontal="left" vertical="center" wrapText="1" indent="5"/>
      <protection/>
    </xf>
    <xf numFmtId="49" fontId="7" fillId="0" borderId="38" xfId="215" applyNumberFormat="1" applyFont="1" applyFill="1" applyBorder="1" applyAlignment="1" applyProtection="1">
      <alignment horizontal="center" vertical="center" wrapText="1"/>
      <protection/>
    </xf>
    <xf numFmtId="49" fontId="0" fillId="0" borderId="31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32" xfId="215" applyFont="1" applyFill="1" applyBorder="1" applyAlignment="1" applyProtection="1">
      <alignment horizontal="left" vertical="center" wrapText="1"/>
      <protection/>
    </xf>
    <xf numFmtId="0" fontId="0" fillId="0" borderId="32" xfId="215" applyFont="1" applyFill="1" applyBorder="1" applyAlignment="1" applyProtection="1">
      <alignment horizontal="center" vertical="center" wrapText="1"/>
      <protection/>
    </xf>
    <xf numFmtId="0" fontId="0" fillId="0" borderId="26" xfId="215" applyFont="1" applyFill="1" applyBorder="1" applyAlignment="1" applyProtection="1">
      <alignment horizontal="left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0" fontId="4" fillId="0" borderId="0" xfId="215" applyFont="1" applyFill="1" applyProtection="1">
      <alignment/>
      <protection/>
    </xf>
    <xf numFmtId="0" fontId="7" fillId="0" borderId="19" xfId="215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15" applyFont="1" applyFill="1" applyProtection="1">
      <alignment/>
      <protection/>
    </xf>
    <xf numFmtId="0" fontId="2" fillId="0" borderId="0" xfId="215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31" xfId="215" applyFont="1" applyFill="1" applyBorder="1" applyAlignment="1" applyProtection="1">
      <alignment horizontal="left" vertical="center" wrapText="1" indent="1"/>
      <protection/>
    </xf>
    <xf numFmtId="0" fontId="7" fillId="0" borderId="32" xfId="215" applyFont="1" applyFill="1" applyBorder="1" applyAlignment="1" applyProtection="1">
      <alignment horizontal="center" vertical="center" wrapText="1"/>
      <protection/>
    </xf>
    <xf numFmtId="0" fontId="7" fillId="0" borderId="32" xfId="215" applyFont="1" applyFill="1" applyBorder="1" applyAlignment="1" applyProtection="1">
      <alignment vertical="center" wrapText="1"/>
      <protection/>
    </xf>
    <xf numFmtId="164" fontId="7" fillId="0" borderId="35" xfId="215" applyNumberFormat="1" applyFont="1" applyFill="1" applyBorder="1" applyAlignment="1" applyProtection="1">
      <alignment horizontal="right" vertical="center" wrapText="1" indent="1"/>
      <protection/>
    </xf>
    <xf numFmtId="0" fontId="7" fillId="0" borderId="39" xfId="215" applyFont="1" applyFill="1" applyBorder="1" applyAlignment="1" applyProtection="1">
      <alignment horizontal="left" vertical="center" wrapText="1" indent="1"/>
      <protection/>
    </xf>
    <xf numFmtId="0" fontId="7" fillId="0" borderId="36" xfId="215" applyFont="1" applyFill="1" applyBorder="1" applyAlignment="1" applyProtection="1">
      <alignment horizontal="center" vertical="center" wrapText="1"/>
      <protection/>
    </xf>
    <xf numFmtId="0" fontId="7" fillId="0" borderId="36" xfId="215" applyFont="1" applyFill="1" applyBorder="1" applyAlignment="1" applyProtection="1">
      <alignment vertical="center" wrapText="1"/>
      <protection/>
    </xf>
    <xf numFmtId="164" fontId="7" fillId="0" borderId="40" xfId="215" applyNumberFormat="1" applyFont="1" applyFill="1" applyBorder="1" applyAlignment="1" applyProtection="1">
      <alignment horizontal="right" vertical="center" wrapText="1" indent="1"/>
      <protection/>
    </xf>
    <xf numFmtId="0" fontId="11" fillId="0" borderId="26" xfId="215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Alignment="1" applyProtection="1">
      <alignment textRotation="180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vertical="center" wrapText="1"/>
      <protection locked="0"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5" xfId="0" applyNumberFormat="1" applyFont="1" applyFill="1" applyBorder="1" applyAlignment="1" applyProtection="1">
      <alignment vertical="center" wrapText="1"/>
      <protection locked="0"/>
    </xf>
    <xf numFmtId="164" fontId="0" fillId="0" borderId="45" xfId="0" applyNumberFormat="1" applyFont="1" applyFill="1" applyBorder="1" applyAlignment="1" applyProtection="1">
      <alignment vertical="center" wrapText="1"/>
      <protection locked="0"/>
    </xf>
    <xf numFmtId="0" fontId="11" fillId="0" borderId="45" xfId="215" applyFont="1" applyFill="1" applyBorder="1" applyAlignment="1" applyProtection="1">
      <alignment horizontal="left" vertical="center" wrapText="1" indent="4"/>
      <protection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6" xfId="0" applyNumberFormat="1" applyFont="1" applyFill="1" applyBorder="1" applyAlignment="1" applyProtection="1">
      <alignment vertical="center" wrapText="1"/>
      <protection locked="0"/>
    </xf>
    <xf numFmtId="0" fontId="11" fillId="0" borderId="45" xfId="215" applyFont="1" applyFill="1" applyBorder="1" applyAlignment="1" applyProtection="1">
      <alignment horizontal="left" vertical="center" wrapText="1" indent="8"/>
      <protection/>
    </xf>
    <xf numFmtId="164" fontId="7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3" xfId="0" applyNumberFormat="1" applyFont="1" applyFill="1" applyBorder="1" applyAlignment="1" applyProtection="1">
      <alignment vertical="center" wrapTex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9" xfId="0" applyNumberFormat="1" applyFont="1" applyFill="1" applyBorder="1" applyAlignment="1" applyProtection="1">
      <alignment vertical="center" wrapText="1"/>
      <protection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9" xfId="215" applyFont="1" applyFill="1" applyBorder="1" applyAlignment="1" applyProtection="1">
      <alignment horizontal="left" vertical="center" wrapText="1" indent="3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164" fontId="18" fillId="0" borderId="43" xfId="0" applyNumberFormat="1" applyFont="1" applyFill="1" applyBorder="1" applyAlignment="1" applyProtection="1">
      <alignment horizontal="center" vertical="center" wrapText="1"/>
      <protection/>
    </xf>
    <xf numFmtId="164" fontId="0" fillId="0" borderId="49" xfId="0" applyNumberFormat="1" applyFont="1" applyFill="1" applyBorder="1" applyAlignment="1" applyProtection="1">
      <alignment horizontal="center" vertical="center" wrapTex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215" applyFont="1" applyFill="1" applyBorder="1" applyAlignment="1" applyProtection="1">
      <alignment horizontal="left" vertical="center" wrapText="1" indent="8"/>
      <protection/>
    </xf>
    <xf numFmtId="164" fontId="0" fillId="0" borderId="52" xfId="0" applyNumberFormat="1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Alignment="1" applyProtection="1">
      <alignment textRotation="180" wrapText="1"/>
      <protection/>
    </xf>
    <xf numFmtId="164" fontId="7" fillId="0" borderId="0" xfId="0" applyNumberFormat="1" applyFont="1" applyFill="1" applyAlignment="1" applyProtection="1">
      <alignment vertical="center" wrapText="1"/>
      <protection/>
    </xf>
    <xf numFmtId="164" fontId="14" fillId="0" borderId="49" xfId="0" applyNumberFormat="1" applyFont="1" applyFill="1" applyBorder="1" applyAlignment="1" applyProtection="1">
      <alignment horizontal="right" vertical="center" wrapText="1"/>
      <protection/>
    </xf>
    <xf numFmtId="164" fontId="0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/>
      <protection/>
    </xf>
    <xf numFmtId="0" fontId="9" fillId="0" borderId="0" xfId="163" applyFont="1" applyAlignment="1">
      <alignment horizontal="center"/>
      <protection/>
    </xf>
    <xf numFmtId="0" fontId="9" fillId="0" borderId="0" xfId="163" applyFont="1">
      <alignment/>
      <protection/>
    </xf>
    <xf numFmtId="0" fontId="40" fillId="0" borderId="0" xfId="163" applyFont="1">
      <alignment/>
      <protection/>
    </xf>
    <xf numFmtId="3" fontId="9" fillId="0" borderId="0" xfId="163" applyNumberFormat="1" applyFont="1">
      <alignment/>
      <protection/>
    </xf>
    <xf numFmtId="0" fontId="12" fillId="0" borderId="32" xfId="163" applyFont="1" applyBorder="1" applyAlignment="1">
      <alignment horizontal="center" vertical="center"/>
      <protection/>
    </xf>
    <xf numFmtId="3" fontId="12" fillId="0" borderId="0" xfId="163" applyNumberFormat="1" applyFont="1">
      <alignment/>
      <protection/>
    </xf>
    <xf numFmtId="0" fontId="12" fillId="0" borderId="0" xfId="163" applyFont="1">
      <alignment/>
      <protection/>
    </xf>
    <xf numFmtId="0" fontId="12" fillId="0" borderId="36" xfId="163" applyFont="1" applyBorder="1" applyAlignment="1">
      <alignment horizontal="center" vertical="center" wrapText="1"/>
      <protection/>
    </xf>
    <xf numFmtId="0" fontId="12" fillId="0" borderId="40" xfId="163" applyFont="1" applyBorder="1" applyAlignment="1">
      <alignment horizontal="center" vertical="center"/>
      <protection/>
    </xf>
    <xf numFmtId="0" fontId="12" fillId="0" borderId="0" xfId="163" applyFont="1" applyAlignment="1">
      <alignment horizontal="center" vertical="center"/>
      <protection/>
    </xf>
    <xf numFmtId="3" fontId="41" fillId="0" borderId="0" xfId="163" applyNumberFormat="1" applyFont="1">
      <alignment/>
      <protection/>
    </xf>
    <xf numFmtId="0" fontId="9" fillId="0" borderId="0" xfId="163" applyFont="1" applyFill="1">
      <alignment/>
      <protection/>
    </xf>
    <xf numFmtId="0" fontId="12" fillId="0" borderId="19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 wrapText="1"/>
      <protection/>
    </xf>
    <xf numFmtId="0" fontId="12" fillId="0" borderId="20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/>
      <protection/>
    </xf>
    <xf numFmtId="3" fontId="12" fillId="0" borderId="21" xfId="163" applyNumberFormat="1" applyFont="1" applyFill="1" applyBorder="1" applyAlignment="1">
      <alignment vertical="center"/>
      <protection/>
    </xf>
    <xf numFmtId="0" fontId="12" fillId="0" borderId="25" xfId="163" applyFont="1" applyFill="1" applyBorder="1" applyAlignment="1">
      <alignment horizontal="center" vertical="center"/>
      <protection/>
    </xf>
    <xf numFmtId="0" fontId="12" fillId="0" borderId="26" xfId="163" applyFont="1" applyFill="1" applyBorder="1" applyAlignment="1">
      <alignment vertical="center" wrapText="1"/>
      <protection/>
    </xf>
    <xf numFmtId="0" fontId="12" fillId="0" borderId="26" xfId="163" applyFont="1" applyFill="1" applyBorder="1" applyAlignment="1">
      <alignment horizontal="center" vertical="center"/>
      <protection/>
    </xf>
    <xf numFmtId="0" fontId="9" fillId="0" borderId="22" xfId="163" applyFont="1" applyFill="1" applyBorder="1" applyAlignment="1">
      <alignment horizontal="center" vertical="center"/>
      <protection/>
    </xf>
    <xf numFmtId="0" fontId="9" fillId="0" borderId="23" xfId="163" applyFont="1" applyFill="1" applyBorder="1" applyAlignment="1">
      <alignment vertical="center" wrapText="1"/>
      <protection/>
    </xf>
    <xf numFmtId="0" fontId="9" fillId="0" borderId="23" xfId="163" applyFont="1" applyFill="1" applyBorder="1" applyAlignment="1">
      <alignment horizontal="center" vertical="center" wrapText="1"/>
      <protection/>
    </xf>
    <xf numFmtId="4" fontId="9" fillId="0" borderId="23" xfId="163" applyNumberFormat="1" applyFont="1" applyFill="1" applyBorder="1" applyAlignment="1">
      <alignment vertical="center"/>
      <protection/>
    </xf>
    <xf numFmtId="3" fontId="9" fillId="0" borderId="23" xfId="163" applyNumberFormat="1" applyFont="1" applyFill="1" applyBorder="1" applyAlignment="1">
      <alignment vertical="center"/>
      <protection/>
    </xf>
    <xf numFmtId="0" fontId="9" fillId="0" borderId="50" xfId="163" applyFont="1" applyFill="1" applyBorder="1" applyAlignment="1">
      <alignment horizontal="center" vertical="center" wrapText="1"/>
      <protection/>
    </xf>
    <xf numFmtId="0" fontId="9" fillId="0" borderId="53" xfId="163" applyFont="1" applyFill="1" applyBorder="1" applyAlignment="1">
      <alignment vertical="center" wrapText="1"/>
      <protection/>
    </xf>
    <xf numFmtId="0" fontId="9" fillId="0" borderId="26" xfId="163" applyFont="1" applyFill="1" applyBorder="1" applyAlignment="1">
      <alignment horizontal="center" vertical="center"/>
      <protection/>
    </xf>
    <xf numFmtId="0" fontId="9" fillId="0" borderId="26" xfId="163" applyFont="1" applyFill="1" applyBorder="1" applyAlignment="1">
      <alignment vertical="center"/>
      <protection/>
    </xf>
    <xf numFmtId="0" fontId="10" fillId="0" borderId="25" xfId="163" applyFont="1" applyFill="1" applyBorder="1" applyAlignment="1">
      <alignment horizontal="center" vertical="center"/>
      <protection/>
    </xf>
    <xf numFmtId="0" fontId="10" fillId="0" borderId="26" xfId="163" applyFont="1" applyFill="1" applyBorder="1" applyAlignment="1">
      <alignment vertical="center" wrapText="1"/>
      <protection/>
    </xf>
    <xf numFmtId="0" fontId="10" fillId="0" borderId="26" xfId="163" applyFont="1" applyFill="1" applyBorder="1" applyAlignment="1">
      <alignment horizontal="center" vertical="center"/>
      <protection/>
    </xf>
    <xf numFmtId="0" fontId="10" fillId="0" borderId="26" xfId="163" applyFont="1" applyFill="1" applyBorder="1" applyAlignment="1">
      <alignment vertical="center"/>
      <protection/>
    </xf>
    <xf numFmtId="3" fontId="10" fillId="0" borderId="26" xfId="163" applyNumberFormat="1" applyFont="1" applyFill="1" applyBorder="1" applyAlignment="1">
      <alignment vertical="center"/>
      <protection/>
    </xf>
    <xf numFmtId="3" fontId="10" fillId="0" borderId="27" xfId="163" applyNumberFormat="1" applyFont="1" applyFill="1" applyBorder="1" applyAlignment="1">
      <alignment vertical="center"/>
      <protection/>
    </xf>
    <xf numFmtId="0" fontId="9" fillId="0" borderId="25" xfId="163" applyFont="1" applyFill="1" applyBorder="1" applyAlignment="1">
      <alignment horizontal="center" vertical="center"/>
      <protection/>
    </xf>
    <xf numFmtId="0" fontId="9" fillId="0" borderId="26" xfId="163" applyFont="1" applyFill="1" applyBorder="1" applyAlignment="1">
      <alignment vertical="center" wrapText="1"/>
      <protection/>
    </xf>
    <xf numFmtId="3" fontId="9" fillId="0" borderId="26" xfId="163" applyNumberFormat="1" applyFont="1" applyFill="1" applyBorder="1" applyAlignment="1">
      <alignment vertical="center"/>
      <protection/>
    </xf>
    <xf numFmtId="3" fontId="9" fillId="0" borderId="27" xfId="163" applyNumberFormat="1" applyFont="1" applyFill="1" applyBorder="1" applyAlignment="1">
      <alignment vertical="center"/>
      <protection/>
    </xf>
    <xf numFmtId="0" fontId="9" fillId="0" borderId="26" xfId="163" applyFont="1" applyFill="1" applyBorder="1" applyAlignment="1">
      <alignment horizontal="center" vertical="center" wrapText="1"/>
      <protection/>
    </xf>
    <xf numFmtId="4" fontId="9" fillId="0" borderId="26" xfId="163" applyNumberFormat="1" applyFont="1" applyFill="1" applyBorder="1" applyAlignment="1">
      <alignment vertical="center"/>
      <protection/>
    </xf>
    <xf numFmtId="0" fontId="12" fillId="0" borderId="26" xfId="163" applyFont="1" applyFill="1" applyBorder="1" applyAlignment="1">
      <alignment vertical="center"/>
      <protection/>
    </xf>
    <xf numFmtId="0" fontId="12" fillId="0" borderId="28" xfId="163" applyFont="1" applyFill="1" applyBorder="1" applyAlignment="1">
      <alignment horizontal="center" vertical="center"/>
      <protection/>
    </xf>
    <xf numFmtId="0" fontId="12" fillId="0" borderId="29" xfId="163" applyFont="1" applyFill="1" applyBorder="1" applyAlignment="1">
      <alignment vertical="center"/>
      <protection/>
    </xf>
    <xf numFmtId="0" fontId="12" fillId="0" borderId="29" xfId="163" applyFont="1" applyFill="1" applyBorder="1" applyAlignment="1">
      <alignment horizontal="center" vertical="center"/>
      <protection/>
    </xf>
    <xf numFmtId="3" fontId="12" fillId="0" borderId="30" xfId="163" applyNumberFormat="1" applyFont="1" applyFill="1" applyBorder="1" applyAlignment="1">
      <alignment vertical="center"/>
      <protection/>
    </xf>
    <xf numFmtId="0" fontId="9" fillId="0" borderId="23" xfId="163" applyFont="1" applyFill="1" applyBorder="1" applyAlignment="1">
      <alignment horizontal="center" vertical="center"/>
      <protection/>
    </xf>
    <xf numFmtId="0" fontId="9" fillId="0" borderId="23" xfId="163" applyFont="1" applyFill="1" applyBorder="1" applyAlignment="1">
      <alignment vertical="center"/>
      <protection/>
    </xf>
    <xf numFmtId="3" fontId="9" fillId="0" borderId="24" xfId="163" applyNumberFormat="1" applyFont="1" applyFill="1" applyBorder="1" applyAlignment="1">
      <alignment vertical="center"/>
      <protection/>
    </xf>
    <xf numFmtId="165" fontId="10" fillId="0" borderId="26" xfId="163" applyNumberFormat="1" applyFont="1" applyFill="1" applyBorder="1" applyAlignment="1">
      <alignment vertical="center"/>
      <protection/>
    </xf>
    <xf numFmtId="0" fontId="9" fillId="0" borderId="28" xfId="163" applyFont="1" applyFill="1" applyBorder="1" applyAlignment="1">
      <alignment horizontal="center" vertical="center"/>
      <protection/>
    </xf>
    <xf numFmtId="0" fontId="9" fillId="0" borderId="29" xfId="163" applyFont="1" applyFill="1" applyBorder="1" applyAlignment="1">
      <alignment vertical="center" wrapText="1"/>
      <protection/>
    </xf>
    <xf numFmtId="0" fontId="9" fillId="0" borderId="29" xfId="163" applyFont="1" applyFill="1" applyBorder="1" applyAlignment="1">
      <alignment horizontal="center" vertical="center"/>
      <protection/>
    </xf>
    <xf numFmtId="3" fontId="9" fillId="0" borderId="30" xfId="163" applyNumberFormat="1" applyFont="1" applyFill="1" applyBorder="1" applyAlignment="1">
      <alignment vertical="center"/>
      <protection/>
    </xf>
    <xf numFmtId="0" fontId="12" fillId="0" borderId="23" xfId="163" applyFont="1" applyFill="1" applyBorder="1" applyAlignment="1">
      <alignment horizontal="center" vertical="center"/>
      <protection/>
    </xf>
    <xf numFmtId="0" fontId="12" fillId="0" borderId="23" xfId="163" applyFont="1" applyFill="1" applyBorder="1" applyAlignment="1">
      <alignment vertical="center"/>
      <protection/>
    </xf>
    <xf numFmtId="3" fontId="12" fillId="0" borderId="24" xfId="163" applyNumberFormat="1" applyFont="1" applyFill="1" applyBorder="1" applyAlignment="1">
      <alignment vertical="center"/>
      <protection/>
    </xf>
    <xf numFmtId="0" fontId="12" fillId="0" borderId="54" xfId="163" applyFont="1" applyFill="1" applyBorder="1" applyAlignment="1">
      <alignment horizontal="center" vertical="center"/>
      <protection/>
    </xf>
    <xf numFmtId="0" fontId="12" fillId="0" borderId="34" xfId="163" applyFont="1" applyFill="1" applyBorder="1" applyAlignment="1">
      <alignment vertical="center" wrapText="1"/>
      <protection/>
    </xf>
    <xf numFmtId="0" fontId="12" fillId="0" borderId="34" xfId="163" applyFont="1" applyFill="1" applyBorder="1" applyAlignment="1">
      <alignment horizontal="center" vertical="center"/>
      <protection/>
    </xf>
    <xf numFmtId="0" fontId="12" fillId="0" borderId="34" xfId="163" applyFont="1" applyFill="1" applyBorder="1" applyAlignment="1">
      <alignment vertical="center"/>
      <protection/>
    </xf>
    <xf numFmtId="3" fontId="12" fillId="0" borderId="37" xfId="163" applyNumberFormat="1" applyFont="1" applyFill="1" applyBorder="1" applyAlignment="1">
      <alignment vertical="center"/>
      <protection/>
    </xf>
    <xf numFmtId="0" fontId="12" fillId="0" borderId="31" xfId="163" applyFont="1" applyFill="1" applyBorder="1" applyAlignment="1">
      <alignment horizontal="center" vertical="center"/>
      <protection/>
    </xf>
    <xf numFmtId="0" fontId="12" fillId="0" borderId="32" xfId="163" applyFont="1" applyFill="1" applyBorder="1" applyAlignment="1">
      <alignment vertical="center" wrapText="1"/>
      <protection/>
    </xf>
    <xf numFmtId="0" fontId="12" fillId="0" borderId="32" xfId="163" applyFont="1" applyFill="1" applyBorder="1" applyAlignment="1">
      <alignment horizontal="center" vertical="center"/>
      <protection/>
    </xf>
    <xf numFmtId="0" fontId="12" fillId="0" borderId="32" xfId="163" applyFont="1" applyFill="1" applyBorder="1" applyAlignment="1">
      <alignment vertical="center"/>
      <protection/>
    </xf>
    <xf numFmtId="3" fontId="41" fillId="0" borderId="35" xfId="163" applyNumberFormat="1" applyFont="1" applyFill="1" applyBorder="1" applyAlignment="1">
      <alignment vertical="center"/>
      <protection/>
    </xf>
    <xf numFmtId="3" fontId="40" fillId="0" borderId="27" xfId="163" applyNumberFormat="1" applyFont="1" applyFill="1" applyBorder="1" applyAlignment="1">
      <alignment vertical="center"/>
      <protection/>
    </xf>
    <xf numFmtId="3" fontId="12" fillId="0" borderId="27" xfId="163" applyNumberFormat="1" applyFont="1" applyFill="1" applyBorder="1" applyAlignment="1">
      <alignment vertical="center"/>
      <protection/>
    </xf>
    <xf numFmtId="0" fontId="12" fillId="0" borderId="39" xfId="163" applyFont="1" applyFill="1" applyBorder="1" applyAlignment="1">
      <alignment horizontal="center" vertical="center"/>
      <protection/>
    </xf>
    <xf numFmtId="0" fontId="12" fillId="0" borderId="36" xfId="163" applyFont="1" applyFill="1" applyBorder="1" applyAlignment="1">
      <alignment vertical="center" wrapText="1"/>
      <protection/>
    </xf>
    <xf numFmtId="0" fontId="12" fillId="0" borderId="36" xfId="163" applyFont="1" applyFill="1" applyBorder="1" applyAlignment="1">
      <alignment horizontal="center" vertical="center"/>
      <protection/>
    </xf>
    <xf numFmtId="0" fontId="12" fillId="0" borderId="36" xfId="163" applyFont="1" applyFill="1" applyBorder="1" applyAlignment="1">
      <alignment vertical="center"/>
      <protection/>
    </xf>
    <xf numFmtId="3" fontId="12" fillId="0" borderId="40" xfId="163" applyNumberFormat="1" applyFont="1" applyFill="1" applyBorder="1" applyAlignment="1">
      <alignment vertical="center"/>
      <protection/>
    </xf>
    <xf numFmtId="0" fontId="12" fillId="49" borderId="20" xfId="163" applyFont="1" applyFill="1" applyBorder="1" applyAlignment="1">
      <alignment horizontal="center" vertical="center"/>
      <protection/>
    </xf>
    <xf numFmtId="0" fontId="12" fillId="49" borderId="20" xfId="163" applyFont="1" applyFill="1" applyBorder="1" applyAlignment="1">
      <alignment vertical="center"/>
      <protection/>
    </xf>
    <xf numFmtId="0" fontId="12" fillId="0" borderId="55" xfId="163" applyFont="1" applyBorder="1" applyAlignment="1">
      <alignment horizontal="center" vertical="center"/>
      <protection/>
    </xf>
    <xf numFmtId="0" fontId="45" fillId="0" borderId="0" xfId="155" applyFont="1">
      <alignment/>
      <protection/>
    </xf>
    <xf numFmtId="0" fontId="45" fillId="0" borderId="0" xfId="155" applyFont="1">
      <alignment/>
      <protection/>
    </xf>
    <xf numFmtId="166" fontId="45" fillId="0" borderId="0" xfId="105" applyNumberFormat="1" applyFont="1" applyAlignment="1">
      <alignment/>
    </xf>
    <xf numFmtId="166" fontId="50" fillId="0" borderId="0" xfId="105" applyNumberFormat="1" applyFont="1" applyFill="1" applyBorder="1" applyAlignment="1">
      <alignment horizontal="right"/>
    </xf>
    <xf numFmtId="0" fontId="42" fillId="0" borderId="25" xfId="155" applyFont="1" applyBorder="1" applyAlignment="1">
      <alignment horizontal="center"/>
      <protection/>
    </xf>
    <xf numFmtId="0" fontId="52" fillId="0" borderId="0" xfId="155" applyFont="1">
      <alignment/>
      <protection/>
    </xf>
    <xf numFmtId="0" fontId="45" fillId="0" borderId="0" xfId="155" applyFont="1" applyBorder="1">
      <alignment/>
      <protection/>
    </xf>
    <xf numFmtId="166" fontId="45" fillId="0" borderId="0" xfId="105" applyNumberFormat="1" applyFont="1" applyBorder="1" applyAlignment="1">
      <alignment/>
    </xf>
    <xf numFmtId="164" fontId="53" fillId="0" borderId="0" xfId="215" applyNumberFormat="1" applyFont="1" applyFill="1" applyBorder="1" applyAlignment="1" applyProtection="1">
      <alignment horizontal="centerContinuous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18" fillId="0" borderId="19" xfId="215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4" fontId="9" fillId="0" borderId="26" xfId="211" applyNumberFormat="1" applyFont="1" applyBorder="1" applyAlignment="1">
      <alignment vertical="center"/>
      <protection/>
    </xf>
    <xf numFmtId="4" fontId="9" fillId="0" borderId="26" xfId="211" applyNumberFormat="1" applyFont="1" applyBorder="1" applyAlignment="1">
      <alignment vertical="center"/>
      <protection/>
    </xf>
    <xf numFmtId="164" fontId="9" fillId="0" borderId="27" xfId="211" applyNumberFormat="1" applyFont="1" applyBorder="1" applyAlignment="1">
      <alignment vertical="center"/>
      <protection/>
    </xf>
    <xf numFmtId="164" fontId="12" fillId="0" borderId="20" xfId="211" applyNumberFormat="1" applyFont="1" applyBorder="1" applyAlignment="1">
      <alignment vertical="center"/>
      <protection/>
    </xf>
    <xf numFmtId="164" fontId="12" fillId="0" borderId="21" xfId="211" applyNumberFormat="1" applyFont="1" applyBorder="1" applyAlignment="1">
      <alignment vertical="center"/>
      <protection/>
    </xf>
    <xf numFmtId="164" fontId="44" fillId="0" borderId="19" xfId="211" applyNumberFormat="1" applyFont="1" applyBorder="1" applyAlignment="1">
      <alignment vertical="center" wrapText="1"/>
      <protection/>
    </xf>
    <xf numFmtId="4" fontId="12" fillId="0" borderId="20" xfId="211" applyNumberFormat="1" applyFont="1" applyBorder="1" applyAlignment="1">
      <alignment vertical="center"/>
      <protection/>
    </xf>
    <xf numFmtId="164" fontId="12" fillId="0" borderId="0" xfId="211" applyNumberFormat="1" applyFont="1" applyFill="1" applyBorder="1" applyAlignment="1">
      <alignment vertical="center"/>
      <protection/>
    </xf>
    <xf numFmtId="164" fontId="12" fillId="0" borderId="0" xfId="211" applyNumberFormat="1" applyFont="1" applyBorder="1" applyAlignment="1">
      <alignment horizontal="center" vertical="center" wrapText="1"/>
      <protection/>
    </xf>
    <xf numFmtId="164" fontId="9" fillId="0" borderId="0" xfId="211" applyNumberFormat="1" applyFont="1" applyBorder="1" applyAlignment="1">
      <alignment horizontal="center" vertical="center" wrapText="1"/>
      <protection/>
    </xf>
    <xf numFmtId="164" fontId="44" fillId="0" borderId="0" xfId="211" applyNumberFormat="1" applyFont="1" applyBorder="1" applyAlignment="1">
      <alignment vertical="center"/>
      <protection/>
    </xf>
    <xf numFmtId="164" fontId="12" fillId="0" borderId="0" xfId="211" applyNumberFormat="1" applyFont="1" applyBorder="1" applyAlignment="1">
      <alignment vertical="center" wrapText="1"/>
      <protection/>
    </xf>
    <xf numFmtId="164" fontId="9" fillId="0" borderId="56" xfId="211" applyNumberFormat="1" applyFont="1" applyBorder="1" applyAlignment="1">
      <alignment horizontal="center" vertical="center" wrapText="1"/>
      <protection/>
    </xf>
    <xf numFmtId="164" fontId="9" fillId="0" borderId="56" xfId="211" applyNumberFormat="1" applyFont="1" applyFill="1" applyBorder="1" applyAlignment="1">
      <alignment horizontal="center" vertical="center" wrapText="1"/>
      <protection/>
    </xf>
    <xf numFmtId="164" fontId="9" fillId="0" borderId="25" xfId="211" applyNumberFormat="1" applyFont="1" applyBorder="1" applyAlignment="1">
      <alignment horizontal="left" vertical="center" wrapText="1"/>
      <protection/>
    </xf>
    <xf numFmtId="164" fontId="9" fillId="0" borderId="25" xfId="211" applyNumberFormat="1" applyFont="1" applyFill="1" applyBorder="1" applyAlignment="1">
      <alignment horizontal="left" vertical="center"/>
      <protection/>
    </xf>
    <xf numFmtId="0" fontId="47" fillId="0" borderId="0" xfId="0" applyFont="1" applyAlignment="1">
      <alignment vertical="center" wrapText="1"/>
    </xf>
    <xf numFmtId="164" fontId="48" fillId="0" borderId="0" xfId="21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2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9" fillId="0" borderId="0" xfId="210" applyNumberFormat="1" applyFont="1" applyFill="1" applyBorder="1" applyAlignment="1">
      <alignment horizontal="left"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0" fontId="9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Alignment="1">
      <alignment vertical="center"/>
      <protection/>
    </xf>
    <xf numFmtId="164" fontId="9" fillId="0" borderId="0" xfId="210" applyNumberFormat="1" applyFont="1" applyFill="1" applyBorder="1" applyAlignment="1">
      <alignment vertical="center"/>
      <protection/>
    </xf>
    <xf numFmtId="3" fontId="60" fillId="0" borderId="57" xfId="209" applyNumberFormat="1" applyFont="1" applyFill="1" applyBorder="1" applyAlignment="1">
      <alignment horizontal="right" vertical="center"/>
      <protection/>
    </xf>
    <xf numFmtId="164" fontId="12" fillId="0" borderId="31" xfId="210" applyNumberFormat="1" applyFont="1" applyFill="1" applyBorder="1" applyAlignment="1">
      <alignment horizontal="center" vertical="center"/>
      <protection/>
    </xf>
    <xf numFmtId="164" fontId="12" fillId="0" borderId="32" xfId="210" applyNumberFormat="1" applyFont="1" applyFill="1" applyBorder="1" applyAlignment="1">
      <alignment horizontal="center" vertical="center" wrapText="1"/>
      <protection/>
    </xf>
    <xf numFmtId="164" fontId="12" fillId="0" borderId="32" xfId="210" applyNumberFormat="1" applyFont="1" applyFill="1" applyBorder="1" applyAlignment="1">
      <alignment horizontal="center" vertical="center"/>
      <protection/>
    </xf>
    <xf numFmtId="164" fontId="12" fillId="0" borderId="58" xfId="210" applyNumberFormat="1" applyFont="1" applyFill="1" applyBorder="1" applyAlignment="1">
      <alignment horizontal="center" vertical="center"/>
      <protection/>
    </xf>
    <xf numFmtId="164" fontId="12" fillId="0" borderId="37" xfId="210" applyNumberFormat="1" applyFont="1" applyFill="1" applyBorder="1" applyAlignment="1">
      <alignment horizontal="center" vertical="center"/>
      <protection/>
    </xf>
    <xf numFmtId="164" fontId="12" fillId="0" borderId="19" xfId="210" applyNumberFormat="1" applyFont="1" applyFill="1" applyBorder="1" applyAlignment="1">
      <alignment horizontal="center" vertical="center" wrapText="1"/>
      <protection/>
    </xf>
    <xf numFmtId="164" fontId="12" fillId="0" borderId="59" xfId="210" applyNumberFormat="1" applyFont="1" applyFill="1" applyBorder="1" applyAlignment="1">
      <alignment horizontal="right" vertical="center"/>
      <protection/>
    </xf>
    <xf numFmtId="164" fontId="12" fillId="0" borderId="21" xfId="210" applyNumberFormat="1" applyFont="1" applyFill="1" applyBorder="1" applyAlignment="1">
      <alignment horizontal="right" vertical="center"/>
      <protection/>
    </xf>
    <xf numFmtId="164" fontId="9" fillId="0" borderId="60" xfId="210" applyNumberFormat="1" applyFont="1" applyFill="1" applyBorder="1" applyAlignment="1">
      <alignment vertical="center" wrapText="1"/>
      <protection/>
    </xf>
    <xf numFmtId="164" fontId="9" fillId="0" borderId="61" xfId="210" applyNumberFormat="1" applyFont="1" applyFill="1" applyBorder="1" applyAlignment="1">
      <alignment vertical="center" wrapText="1"/>
      <protection/>
    </xf>
    <xf numFmtId="164" fontId="9" fillId="0" borderId="62" xfId="210" applyNumberFormat="1" applyFont="1" applyFill="1" applyBorder="1" applyAlignment="1">
      <alignment vertical="center" wrapText="1"/>
      <protection/>
    </xf>
    <xf numFmtId="164" fontId="9" fillId="0" borderId="22" xfId="210" applyNumberFormat="1" applyFont="1" applyFill="1" applyBorder="1" applyAlignment="1">
      <alignment horizontal="left" vertical="center" wrapText="1"/>
      <protection/>
    </xf>
    <xf numFmtId="164" fontId="9" fillId="0" borderId="23" xfId="210" applyNumberFormat="1" applyFont="1" applyFill="1" applyBorder="1" applyAlignment="1">
      <alignment horizontal="right" vertical="center"/>
      <protection/>
    </xf>
    <xf numFmtId="164" fontId="9" fillId="0" borderId="63" xfId="210" applyNumberFormat="1" applyFont="1" applyFill="1" applyBorder="1" applyAlignment="1">
      <alignment horizontal="right" vertical="center"/>
      <protection/>
    </xf>
    <xf numFmtId="164" fontId="9" fillId="0" borderId="24" xfId="21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9" fillId="0" borderId="25" xfId="210" applyNumberFormat="1" applyFont="1" applyFill="1" applyBorder="1" applyAlignment="1">
      <alignment horizontal="left" vertical="center" wrapText="1"/>
      <protection/>
    </xf>
    <xf numFmtId="164" fontId="9" fillId="0" borderId="26" xfId="210" applyNumberFormat="1" applyFont="1" applyFill="1" applyBorder="1" applyAlignment="1">
      <alignment horizontal="right" vertical="center"/>
      <protection/>
    </xf>
    <xf numFmtId="164" fontId="9" fillId="0" borderId="64" xfId="210" applyNumberFormat="1" applyFont="1" applyFill="1" applyBorder="1" applyAlignment="1">
      <alignment horizontal="right" vertical="center"/>
      <protection/>
    </xf>
    <xf numFmtId="164" fontId="9" fillId="0" borderId="27" xfId="210" applyNumberFormat="1" applyFont="1" applyFill="1" applyBorder="1" applyAlignment="1">
      <alignment horizontal="right" vertical="center"/>
      <protection/>
    </xf>
    <xf numFmtId="164" fontId="9" fillId="0" borderId="39" xfId="210" applyNumberFormat="1" applyFont="1" applyFill="1" applyBorder="1" applyAlignment="1">
      <alignment horizontal="left" vertical="center" wrapText="1"/>
      <protection/>
    </xf>
    <xf numFmtId="164" fontId="9" fillId="0" borderId="36" xfId="210" applyNumberFormat="1" applyFont="1" applyFill="1" applyBorder="1" applyAlignment="1">
      <alignment horizontal="right" vertical="center"/>
      <protection/>
    </xf>
    <xf numFmtId="164" fontId="9" fillId="0" borderId="65" xfId="210" applyNumberFormat="1" applyFont="1" applyFill="1" applyBorder="1" applyAlignment="1">
      <alignment horizontal="right" vertical="center"/>
      <protection/>
    </xf>
    <xf numFmtId="164" fontId="9" fillId="0" borderId="66" xfId="210" applyNumberFormat="1" applyFont="1" applyFill="1" applyBorder="1" applyAlignment="1">
      <alignment horizontal="left" vertical="center" wrapText="1"/>
      <protection/>
    </xf>
    <xf numFmtId="164" fontId="9" fillId="0" borderId="66" xfId="210" applyNumberFormat="1" applyFont="1" applyFill="1" applyBorder="1" applyAlignment="1">
      <alignment horizontal="right" vertical="center"/>
      <protection/>
    </xf>
    <xf numFmtId="164" fontId="12" fillId="0" borderId="60" xfId="210" applyNumberFormat="1" applyFont="1" applyFill="1" applyBorder="1" applyAlignment="1">
      <alignment horizontal="center" vertical="center" wrapText="1"/>
      <protection/>
    </xf>
    <xf numFmtId="164" fontId="12" fillId="0" borderId="20" xfId="210" applyNumberFormat="1" applyFont="1" applyFill="1" applyBorder="1" applyAlignment="1">
      <alignment vertical="center" wrapText="1"/>
      <protection/>
    </xf>
    <xf numFmtId="164" fontId="9" fillId="0" borderId="26" xfId="210" applyNumberFormat="1" applyFont="1" applyFill="1" applyBorder="1" applyAlignment="1">
      <alignment horizontal="right" vertical="center" wrapText="1"/>
      <protection/>
    </xf>
    <xf numFmtId="164" fontId="9" fillId="0" borderId="64" xfId="210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9" fillId="0" borderId="36" xfId="210" applyNumberFormat="1" applyFont="1" applyFill="1" applyBorder="1" applyAlignment="1">
      <alignment horizontal="right" vertical="center" wrapText="1"/>
      <protection/>
    </xf>
    <xf numFmtId="164" fontId="9" fillId="0" borderId="65" xfId="210" applyNumberFormat="1" applyFont="1" applyFill="1" applyBorder="1" applyAlignment="1">
      <alignment horizontal="right" vertical="center" wrapText="1"/>
      <protection/>
    </xf>
    <xf numFmtId="164" fontId="61" fillId="0" borderId="20" xfId="210" applyNumberFormat="1" applyFont="1" applyFill="1" applyBorder="1" applyAlignment="1">
      <alignment horizontal="right" vertical="center" wrapText="1"/>
      <protection/>
    </xf>
    <xf numFmtId="164" fontId="61" fillId="0" borderId="59" xfId="210" applyNumberFormat="1" applyFont="1" applyFill="1" applyBorder="1" applyAlignment="1">
      <alignment horizontal="right" vertical="center" wrapText="1"/>
      <protection/>
    </xf>
    <xf numFmtId="0" fontId="11" fillId="0" borderId="0" xfId="0" applyFont="1" applyBorder="1" applyAlignment="1">
      <alignment/>
    </xf>
    <xf numFmtId="164" fontId="42" fillId="0" borderId="0" xfId="212" applyNumberFormat="1" applyFont="1" applyFill="1" applyBorder="1" applyAlignment="1" applyProtection="1">
      <alignment horizontal="center" vertical="center"/>
      <protection/>
    </xf>
    <xf numFmtId="164" fontId="51" fillId="0" borderId="0" xfId="212" applyNumberFormat="1" applyFont="1" applyFill="1" applyBorder="1" applyAlignment="1" applyProtection="1">
      <alignment vertical="center"/>
      <protection/>
    </xf>
    <xf numFmtId="164" fontId="51" fillId="0" borderId="0" xfId="212" applyNumberFormat="1" applyFont="1" applyFill="1" applyBorder="1" applyAlignment="1" applyProtection="1">
      <alignment horizontal="center" vertical="center"/>
      <protection/>
    </xf>
    <xf numFmtId="164" fontId="51" fillId="0" borderId="0" xfId="0" applyNumberFormat="1" applyFont="1" applyFill="1" applyBorder="1" applyAlignment="1">
      <alignment horizontal="center" vertical="center"/>
    </xf>
    <xf numFmtId="164" fontId="51" fillId="0" borderId="0" xfId="208" applyNumberFormat="1" applyFont="1" applyBorder="1" applyAlignment="1">
      <alignment horizontal="center" vertical="center"/>
      <protection/>
    </xf>
    <xf numFmtId="164" fontId="51" fillId="0" borderId="0" xfId="212" applyNumberFormat="1" applyFont="1" applyFill="1" applyBorder="1" applyAlignment="1" applyProtection="1">
      <alignment horizontal="left" vertical="center" indent="1"/>
      <protection/>
    </xf>
    <xf numFmtId="164" fontId="51" fillId="0" borderId="0" xfId="212" applyNumberFormat="1" applyFont="1" applyFill="1" applyBorder="1" applyAlignment="1" applyProtection="1">
      <alignment horizontal="center" vertical="center" wrapText="1"/>
      <protection/>
    </xf>
    <xf numFmtId="164" fontId="12" fillId="0" borderId="19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08" applyNumberFormat="1" applyFont="1" applyBorder="1" applyAlignment="1">
      <alignment horizontal="center" vertical="center" wrapText="1"/>
      <protection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9" fillId="0" borderId="25" xfId="212" applyNumberFormat="1" applyFont="1" applyFill="1" applyBorder="1" applyAlignment="1" applyProtection="1">
      <alignment horizontal="center" vertical="center" wrapText="1"/>
      <protection/>
    </xf>
    <xf numFmtId="164" fontId="9" fillId="0" borderId="26" xfId="212" applyNumberFormat="1" applyFont="1" applyFill="1" applyBorder="1" applyAlignment="1" applyProtection="1">
      <alignment vertical="center" wrapText="1"/>
      <protection/>
    </xf>
    <xf numFmtId="49" fontId="9" fillId="0" borderId="26" xfId="212" applyNumberFormat="1" applyFont="1" applyFill="1" applyBorder="1" applyAlignment="1" applyProtection="1">
      <alignment horizontal="left" vertical="center" wrapText="1" indent="2"/>
      <protection/>
    </xf>
    <xf numFmtId="164" fontId="9" fillId="0" borderId="39" xfId="212" applyNumberFormat="1" applyFont="1" applyFill="1" applyBorder="1" applyAlignment="1" applyProtection="1">
      <alignment horizontal="center" vertical="center" wrapText="1"/>
      <protection/>
    </xf>
    <xf numFmtId="164" fontId="9" fillId="0" borderId="36" xfId="212" applyNumberFormat="1" applyFont="1" applyFill="1" applyBorder="1" applyAlignment="1" applyProtection="1">
      <alignment vertical="center" wrapText="1"/>
      <protection/>
    </xf>
    <xf numFmtId="49" fontId="9" fillId="0" borderId="36" xfId="212" applyNumberFormat="1" applyFont="1" applyFill="1" applyBorder="1" applyAlignment="1" applyProtection="1">
      <alignment horizontal="left" vertical="center" wrapText="1" indent="2"/>
      <protection/>
    </xf>
    <xf numFmtId="164" fontId="12" fillId="0" borderId="19" xfId="212" applyNumberFormat="1" applyFont="1" applyFill="1" applyBorder="1" applyAlignment="1" applyProtection="1">
      <alignment horizontal="center" vertical="center"/>
      <protection/>
    </xf>
    <xf numFmtId="164" fontId="12" fillId="0" borderId="20" xfId="212" applyNumberFormat="1" applyFont="1" applyFill="1" applyBorder="1" applyAlignment="1" applyProtection="1">
      <alignment vertical="center"/>
      <protection/>
    </xf>
    <xf numFmtId="49" fontId="12" fillId="49" borderId="20" xfId="212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0" applyFont="1" applyBorder="1" applyAlignment="1">
      <alignment/>
    </xf>
    <xf numFmtId="164" fontId="9" fillId="0" borderId="0" xfId="212" applyNumberFormat="1" applyFont="1" applyFill="1" applyBorder="1" applyAlignment="1" applyProtection="1">
      <alignment horizontal="center" vertical="center" wrapText="1"/>
      <protection/>
    </xf>
    <xf numFmtId="164" fontId="10" fillId="0" borderId="0" xfId="208" applyNumberFormat="1" applyFont="1" applyBorder="1" applyAlignment="1">
      <alignment vertical="center"/>
      <protection/>
    </xf>
    <xf numFmtId="164" fontId="10" fillId="0" borderId="0" xfId="208" applyNumberFormat="1" applyFont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208" applyNumberFormat="1" applyFont="1" applyBorder="1" applyAlignment="1">
      <alignment vertical="center" wrapText="1"/>
      <protection/>
    </xf>
    <xf numFmtId="164" fontId="10" fillId="0" borderId="0" xfId="212" applyNumberFormat="1" applyFont="1" applyFill="1" applyBorder="1" applyAlignment="1" applyProtection="1">
      <alignment vertical="center" wrapText="1"/>
      <protection/>
    </xf>
    <xf numFmtId="164" fontId="10" fillId="0" borderId="0" xfId="208" applyNumberFormat="1" applyFont="1" applyBorder="1" applyAlignment="1">
      <alignment horizontal="center" vertical="center" wrapText="1"/>
      <protection/>
    </xf>
    <xf numFmtId="164" fontId="42" fillId="0" borderId="0" xfId="212" applyNumberFormat="1" applyFont="1" applyFill="1" applyBorder="1" applyAlignment="1" applyProtection="1">
      <alignment horizontal="center" vertical="center" wrapText="1"/>
      <protection/>
    </xf>
    <xf numFmtId="164" fontId="51" fillId="0" borderId="0" xfId="208" applyNumberFormat="1" applyFont="1" applyBorder="1" applyAlignment="1">
      <alignment vertical="center" wrapText="1"/>
      <protection/>
    </xf>
    <xf numFmtId="164" fontId="51" fillId="0" borderId="0" xfId="212" applyNumberFormat="1" applyFont="1" applyFill="1" applyBorder="1" applyAlignment="1" applyProtection="1">
      <alignment vertical="center" wrapText="1"/>
      <protection/>
    </xf>
    <xf numFmtId="164" fontId="51" fillId="0" borderId="0" xfId="208" applyNumberFormat="1" applyFont="1" applyBorder="1" applyAlignment="1">
      <alignment horizontal="center" vertical="center" wrapText="1"/>
      <protection/>
    </xf>
    <xf numFmtId="164" fontId="51" fillId="0" borderId="0" xfId="208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59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3" xfId="21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4" fillId="0" borderId="44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Border="1" applyAlignment="1">
      <alignment vertical="center" wrapText="1"/>
    </xf>
    <xf numFmtId="164" fontId="54" fillId="0" borderId="44" xfId="0" applyNumberFormat="1" applyFont="1" applyFill="1" applyBorder="1" applyAlignment="1" applyProtection="1">
      <alignment horizontal="right" vertical="center" wrapText="1"/>
      <protection/>
    </xf>
    <xf numFmtId="0" fontId="54" fillId="0" borderId="45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vertical="center" wrapText="1"/>
    </xf>
    <xf numFmtId="164" fontId="54" fillId="0" borderId="45" xfId="0" applyNumberFormat="1" applyFont="1" applyFill="1" applyBorder="1" applyAlignment="1" applyProtection="1">
      <alignment horizontal="right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>
      <alignment horizontal="left" vertical="center" wrapText="1"/>
    </xf>
    <xf numFmtId="164" fontId="53" fillId="0" borderId="45" xfId="0" applyNumberFormat="1" applyFont="1" applyFill="1" applyBorder="1" applyAlignment="1" applyProtection="1">
      <alignment horizontal="right" vertical="center" wrapText="1"/>
      <protection/>
    </xf>
    <xf numFmtId="0" fontId="12" fillId="0" borderId="45" xfId="0" applyFont="1" applyFill="1" applyBorder="1" applyAlignment="1">
      <alignment vertical="center" wrapText="1"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164" fontId="0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 vertical="center" wrapText="1"/>
    </xf>
    <xf numFmtId="0" fontId="10" fillId="0" borderId="45" xfId="0" applyFont="1" applyBorder="1" applyAlignment="1">
      <alignment horizontal="left" vertical="center" indent="2"/>
    </xf>
    <xf numFmtId="0" fontId="10" fillId="0" borderId="45" xfId="0" applyFont="1" applyBorder="1" applyAlignment="1">
      <alignment horizontal="center" vertical="center"/>
    </xf>
    <xf numFmtId="164" fontId="11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0" applyFont="1" applyFill="1" applyAlignment="1">
      <alignment vertical="center" wrapText="1"/>
    </xf>
    <xf numFmtId="0" fontId="9" fillId="0" borderId="45" xfId="0" applyFont="1" applyBorder="1" applyAlignment="1">
      <alignment horizontal="left" vertical="center"/>
    </xf>
    <xf numFmtId="0" fontId="9" fillId="0" borderId="45" xfId="0" applyFont="1" applyFill="1" applyBorder="1" applyAlignment="1">
      <alignment vertical="center"/>
    </xf>
    <xf numFmtId="164" fontId="7" fillId="0" borderId="45" xfId="0" applyNumberFormat="1" applyFont="1" applyFill="1" applyBorder="1" applyAlignment="1" applyProtection="1">
      <alignment horizontal="right" vertical="center" wrapText="1"/>
      <protection/>
    </xf>
    <xf numFmtId="0" fontId="7" fillId="0" borderId="45" xfId="215" applyFont="1" applyFill="1" applyBorder="1" applyAlignment="1" applyProtection="1">
      <alignment horizontal="left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Fill="1" applyAlignment="1">
      <alignment vertical="center" wrapText="1"/>
    </xf>
    <xf numFmtId="0" fontId="53" fillId="0" borderId="46" xfId="0" applyFont="1" applyFill="1" applyBorder="1" applyAlignment="1" applyProtection="1">
      <alignment horizontal="center" vertical="center" wrapText="1"/>
      <protection/>
    </xf>
    <xf numFmtId="0" fontId="7" fillId="0" borderId="46" xfId="215" applyFont="1" applyFill="1" applyBorder="1" applyAlignment="1" applyProtection="1">
      <alignment horizontal="left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43" xfId="0" applyFont="1" applyFill="1" applyBorder="1" applyAlignment="1" applyProtection="1">
      <alignment horizontal="center" vertical="center" wrapText="1"/>
      <protection/>
    </xf>
    <xf numFmtId="0" fontId="7" fillId="0" borderId="43" xfId="215" applyFont="1" applyFill="1" applyBorder="1" applyAlignment="1" applyProtection="1">
      <alignment horizontal="left" vertical="center" wrapText="1"/>
      <protection/>
    </xf>
    <xf numFmtId="164" fontId="7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5" xfId="215" applyFont="1" applyFill="1" applyBorder="1" applyAlignment="1" applyProtection="1">
      <alignment horizontal="left" vertical="center" wrapText="1"/>
      <protection/>
    </xf>
    <xf numFmtId="0" fontId="0" fillId="0" borderId="67" xfId="215" applyFont="1" applyFill="1" applyBorder="1" applyAlignment="1" applyProtection="1">
      <alignment horizontal="center" vertical="center" wrapText="1"/>
      <protection/>
    </xf>
    <xf numFmtId="164" fontId="0" fillId="0" borderId="45" xfId="215" applyNumberFormat="1" applyFont="1" applyFill="1" applyBorder="1" applyAlignment="1" applyProtection="1">
      <alignment horizontal="right" vertical="center" wrapText="1"/>
      <protection locked="0"/>
    </xf>
    <xf numFmtId="0" fontId="0" fillId="0" borderId="67" xfId="215" applyFont="1" applyFill="1" applyBorder="1" applyAlignment="1" applyProtection="1">
      <alignment horizontal="center" vertical="center" wrapText="1"/>
      <protection/>
    </xf>
    <xf numFmtId="0" fontId="7" fillId="0" borderId="67" xfId="215" applyFont="1" applyFill="1" applyBorder="1" applyAlignment="1" applyProtection="1">
      <alignment horizontal="center" vertical="center" wrapText="1"/>
      <protection/>
    </xf>
    <xf numFmtId="164" fontId="7" fillId="0" borderId="45" xfId="215" applyNumberFormat="1" applyFont="1" applyFill="1" applyBorder="1" applyAlignment="1" applyProtection="1">
      <alignment horizontal="right" vertical="center" wrapText="1"/>
      <protection/>
    </xf>
    <xf numFmtId="0" fontId="7" fillId="0" borderId="66" xfId="215" applyFont="1" applyFill="1" applyBorder="1" applyAlignment="1" applyProtection="1">
      <alignment horizontal="center" vertical="center" wrapText="1"/>
      <protection/>
    </xf>
    <xf numFmtId="164" fontId="7" fillId="0" borderId="43" xfId="215" applyNumberFormat="1" applyFont="1" applyFill="1" applyBorder="1" applyAlignment="1" applyProtection="1">
      <alignment horizontal="right" vertical="center" wrapText="1"/>
      <protection/>
    </xf>
    <xf numFmtId="0" fontId="7" fillId="0" borderId="43" xfId="215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15" applyFont="1" applyFill="1" applyBorder="1" applyAlignment="1" applyProtection="1">
      <alignment horizontal="left" vertical="center" wrapText="1"/>
      <protection/>
    </xf>
    <xf numFmtId="0" fontId="7" fillId="0" borderId="0" xfId="215" applyFont="1" applyFill="1" applyBorder="1" applyAlignment="1" applyProtection="1">
      <alignment horizontal="center" vertical="center" wrapText="1"/>
      <protection/>
    </xf>
    <xf numFmtId="164" fontId="7" fillId="0" borderId="0" xfId="215" applyNumberFormat="1" applyFont="1" applyFill="1" applyBorder="1" applyAlignment="1" applyProtection="1">
      <alignment horizontal="right" vertical="center" wrapText="1" indent="1"/>
      <protection/>
    </xf>
    <xf numFmtId="164" fontId="53" fillId="0" borderId="57" xfId="215" applyNumberFormat="1" applyFont="1" applyFill="1" applyBorder="1" applyAlignment="1" applyProtection="1">
      <alignment vertical="center"/>
      <protection/>
    </xf>
    <xf numFmtId="0" fontId="7" fillId="0" borderId="42" xfId="215" applyFont="1" applyFill="1" applyBorder="1" applyAlignment="1" applyProtection="1">
      <alignment horizontal="center" vertical="center" wrapText="1"/>
      <protection/>
    </xf>
    <xf numFmtId="0" fontId="18" fillId="0" borderId="43" xfId="215" applyFont="1" applyFill="1" applyBorder="1" applyAlignment="1" applyProtection="1">
      <alignment horizontal="center" vertical="center" wrapText="1"/>
      <protection/>
    </xf>
    <xf numFmtId="49" fontId="0" fillId="0" borderId="49" xfId="215" applyNumberFormat="1" applyFont="1" applyFill="1" applyBorder="1" applyAlignment="1" applyProtection="1">
      <alignment horizontal="center" vertical="center" wrapText="1"/>
      <protection/>
    </xf>
    <xf numFmtId="0" fontId="0" fillId="0" borderId="49" xfId="215" applyFont="1" applyFill="1" applyBorder="1" applyAlignment="1" applyProtection="1">
      <alignment horizontal="left" vertical="center" wrapText="1" indent="1"/>
      <protection/>
    </xf>
    <xf numFmtId="0" fontId="0" fillId="0" borderId="49" xfId="215" applyFont="1" applyFill="1" applyBorder="1" applyAlignment="1" applyProtection="1">
      <alignment horizontal="center" vertical="center" wrapText="1"/>
      <protection/>
    </xf>
    <xf numFmtId="164" fontId="0" fillId="0" borderId="49" xfId="215" applyNumberFormat="1" applyFont="1" applyFill="1" applyBorder="1" applyAlignment="1" applyProtection="1">
      <alignment vertical="center" wrapText="1"/>
      <protection locked="0"/>
    </xf>
    <xf numFmtId="49" fontId="0" fillId="0" borderId="45" xfId="215" applyNumberFormat="1" applyFont="1" applyFill="1" applyBorder="1" applyAlignment="1" applyProtection="1">
      <alignment horizontal="center" vertical="center" wrapText="1"/>
      <protection/>
    </xf>
    <xf numFmtId="0" fontId="0" fillId="0" borderId="45" xfId="215" applyFont="1" applyFill="1" applyBorder="1" applyAlignment="1" applyProtection="1">
      <alignment horizontal="left" vertical="center" wrapText="1" indent="1"/>
      <protection/>
    </xf>
    <xf numFmtId="0" fontId="0" fillId="0" borderId="45" xfId="215" applyFont="1" applyFill="1" applyBorder="1" applyAlignment="1" applyProtection="1">
      <alignment horizontal="center" vertical="center" wrapText="1"/>
      <protection/>
    </xf>
    <xf numFmtId="164" fontId="0" fillId="0" borderId="45" xfId="215" applyNumberFormat="1" applyFont="1" applyFill="1" applyBorder="1" applyAlignment="1" applyProtection="1">
      <alignment vertical="center" wrapText="1"/>
      <protection locked="0"/>
    </xf>
    <xf numFmtId="49" fontId="7" fillId="0" borderId="45" xfId="215" applyNumberFormat="1" applyFont="1" applyFill="1" applyBorder="1" applyAlignment="1" applyProtection="1">
      <alignment horizontal="center" vertical="center" wrapText="1"/>
      <protection/>
    </xf>
    <xf numFmtId="0" fontId="7" fillId="0" borderId="45" xfId="215" applyFont="1" applyFill="1" applyBorder="1" applyAlignment="1" applyProtection="1">
      <alignment vertical="center" wrapText="1"/>
      <protection/>
    </xf>
    <xf numFmtId="0" fontId="7" fillId="0" borderId="45" xfId="215" applyFont="1" applyFill="1" applyBorder="1" applyAlignment="1" applyProtection="1">
      <alignment horizontal="center" vertical="center" wrapText="1"/>
      <protection/>
    </xf>
    <xf numFmtId="164" fontId="7" fillId="0" borderId="45" xfId="215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7" fillId="0" borderId="52" xfId="215" applyNumberFormat="1" applyFont="1" applyFill="1" applyBorder="1" applyAlignment="1" applyProtection="1">
      <alignment horizontal="center" vertical="center" wrapText="1"/>
      <protection/>
    </xf>
    <xf numFmtId="0" fontId="7" fillId="0" borderId="52" xfId="215" applyFont="1" applyFill="1" applyBorder="1" applyAlignment="1" applyProtection="1">
      <alignment horizontal="left" vertical="center" wrapText="1" indent="1"/>
      <protection/>
    </xf>
    <xf numFmtId="0" fontId="7" fillId="0" borderId="52" xfId="215" applyFont="1" applyFill="1" applyBorder="1" applyAlignment="1" applyProtection="1">
      <alignment horizontal="center" vertical="center" wrapText="1"/>
      <protection/>
    </xf>
    <xf numFmtId="164" fontId="7" fillId="0" borderId="52" xfId="215" applyNumberFormat="1" applyFont="1" applyFill="1" applyBorder="1" applyAlignment="1" applyProtection="1">
      <alignment vertical="center" wrapText="1"/>
      <protection locked="0"/>
    </xf>
    <xf numFmtId="49" fontId="7" fillId="0" borderId="43" xfId="215" applyNumberFormat="1" applyFont="1" applyFill="1" applyBorder="1" applyAlignment="1" applyProtection="1">
      <alignment horizontal="center" vertical="center" wrapText="1"/>
      <protection/>
    </xf>
    <xf numFmtId="0" fontId="7" fillId="0" borderId="43" xfId="215" applyFont="1" applyFill="1" applyBorder="1" applyAlignment="1" applyProtection="1">
      <alignment horizontal="left" vertical="center" wrapText="1" indent="1"/>
      <protection/>
    </xf>
    <xf numFmtId="164" fontId="7" fillId="0" borderId="43" xfId="215" applyNumberFormat="1" applyFont="1" applyFill="1" applyBorder="1" applyAlignment="1" applyProtection="1">
      <alignment vertical="center" wrapText="1"/>
      <protection/>
    </xf>
    <xf numFmtId="0" fontId="0" fillId="0" borderId="49" xfId="215" applyFont="1" applyFill="1" applyBorder="1" applyAlignment="1" applyProtection="1">
      <alignment horizontal="center" vertical="center" wrapText="1"/>
      <protection/>
    </xf>
    <xf numFmtId="0" fontId="7" fillId="0" borderId="45" xfId="215" applyFont="1" applyFill="1" applyBorder="1" applyAlignment="1" applyProtection="1">
      <alignment horizontal="left" vertical="center" wrapText="1" indent="1"/>
      <protection/>
    </xf>
    <xf numFmtId="0" fontId="7" fillId="0" borderId="68" xfId="215" applyFont="1" applyFill="1" applyBorder="1" applyAlignment="1" applyProtection="1">
      <alignment horizontal="center" vertical="center" wrapText="1"/>
      <protection/>
    </xf>
    <xf numFmtId="164" fontId="7" fillId="0" borderId="45" xfId="215" applyNumberFormat="1" applyFont="1" applyFill="1" applyBorder="1" applyAlignment="1" applyProtection="1">
      <alignment vertical="center" wrapText="1"/>
      <protection/>
    </xf>
    <xf numFmtId="0" fontId="7" fillId="0" borderId="51" xfId="215" applyFont="1" applyFill="1" applyBorder="1" applyAlignment="1" applyProtection="1">
      <alignment horizontal="center" vertical="center" wrapText="1"/>
      <protection/>
    </xf>
    <xf numFmtId="0" fontId="7" fillId="0" borderId="51" xfId="215" applyFont="1" applyFill="1" applyBorder="1" applyAlignment="1" applyProtection="1">
      <alignment horizontal="left" vertical="center" wrapText="1" indent="1"/>
      <protection/>
    </xf>
    <xf numFmtId="164" fontId="7" fillId="0" borderId="51" xfId="215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217" applyFill="1" applyProtection="1">
      <alignment/>
      <protection locked="0"/>
    </xf>
    <xf numFmtId="0" fontId="2" fillId="0" borderId="0" xfId="217" applyFill="1" applyProtection="1">
      <alignment/>
      <protection/>
    </xf>
    <xf numFmtId="0" fontId="63" fillId="0" borderId="0" xfId="217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58" fillId="0" borderId="19" xfId="217" applyFont="1" applyFill="1" applyBorder="1" applyAlignment="1" applyProtection="1">
      <alignment horizontal="center" vertical="center" wrapText="1"/>
      <protection/>
    </xf>
    <xf numFmtId="0" fontId="58" fillId="0" borderId="20" xfId="217" applyFont="1" applyFill="1" applyBorder="1" applyAlignment="1" applyProtection="1">
      <alignment horizontal="center" vertical="center"/>
      <protection/>
    </xf>
    <xf numFmtId="0" fontId="58" fillId="0" borderId="21" xfId="217" applyFont="1" applyFill="1" applyBorder="1" applyAlignment="1" applyProtection="1">
      <alignment horizontal="center" vertical="center"/>
      <protection/>
    </xf>
    <xf numFmtId="0" fontId="8" fillId="0" borderId="33" xfId="217" applyFont="1" applyFill="1" applyBorder="1" applyAlignment="1" applyProtection="1">
      <alignment horizontal="left" vertical="center" indent="1"/>
      <protection/>
    </xf>
    <xf numFmtId="0" fontId="2" fillId="0" borderId="0" xfId="217" applyFill="1" applyAlignment="1" applyProtection="1">
      <alignment vertical="center"/>
      <protection/>
    </xf>
    <xf numFmtId="0" fontId="8" fillId="0" borderId="31" xfId="217" applyFont="1" applyFill="1" applyBorder="1" applyAlignment="1" applyProtection="1">
      <alignment horizontal="left" vertical="center" indent="1"/>
      <protection/>
    </xf>
    <xf numFmtId="0" fontId="8" fillId="0" borderId="32" xfId="217" applyFont="1" applyFill="1" applyBorder="1" applyAlignment="1" applyProtection="1">
      <alignment horizontal="left" vertical="center" indent="1"/>
      <protection/>
    </xf>
    <xf numFmtId="164" fontId="8" fillId="0" borderId="32" xfId="217" applyNumberFormat="1" applyFont="1" applyFill="1" applyBorder="1" applyAlignment="1" applyProtection="1">
      <alignment vertical="center"/>
      <protection locked="0"/>
    </xf>
    <xf numFmtId="164" fontId="8" fillId="0" borderId="35" xfId="217" applyNumberFormat="1" applyFont="1" applyFill="1" applyBorder="1" applyAlignment="1" applyProtection="1">
      <alignment vertical="center"/>
      <protection/>
    </xf>
    <xf numFmtId="0" fontId="2" fillId="0" borderId="0" xfId="217" applyFill="1" applyAlignment="1" applyProtection="1">
      <alignment vertical="center"/>
      <protection locked="0"/>
    </xf>
    <xf numFmtId="0" fontId="8" fillId="0" borderId="25" xfId="217" applyFont="1" applyFill="1" applyBorder="1" applyAlignment="1" applyProtection="1">
      <alignment horizontal="left" vertical="center" indent="1"/>
      <protection/>
    </xf>
    <xf numFmtId="0" fontId="8" fillId="0" borderId="26" xfId="217" applyFont="1" applyFill="1" applyBorder="1" applyAlignment="1" applyProtection="1">
      <alignment horizontal="left" vertical="center" wrapText="1" indent="1"/>
      <protection/>
    </xf>
    <xf numFmtId="164" fontId="8" fillId="0" borderId="26" xfId="217" applyNumberFormat="1" applyFont="1" applyFill="1" applyBorder="1" applyAlignment="1" applyProtection="1">
      <alignment vertical="center"/>
      <protection locked="0"/>
    </xf>
    <xf numFmtId="164" fontId="8" fillId="0" borderId="27" xfId="217" applyNumberFormat="1" applyFont="1" applyFill="1" applyBorder="1" applyAlignment="1" applyProtection="1">
      <alignment vertical="center"/>
      <protection/>
    </xf>
    <xf numFmtId="0" fontId="8" fillId="0" borderId="26" xfId="217" applyFont="1" applyFill="1" applyBorder="1" applyAlignment="1" applyProtection="1">
      <alignment horizontal="left" vertical="center" indent="1"/>
      <protection/>
    </xf>
    <xf numFmtId="0" fontId="8" fillId="0" borderId="28" xfId="217" applyFont="1" applyFill="1" applyBorder="1" applyAlignment="1" applyProtection="1">
      <alignment horizontal="left" vertical="center" indent="1"/>
      <protection/>
    </xf>
    <xf numFmtId="0" fontId="8" fillId="0" borderId="29" xfId="217" applyFont="1" applyFill="1" applyBorder="1" applyAlignment="1" applyProtection="1">
      <alignment horizontal="left" vertical="center" wrapText="1" indent="1"/>
      <protection/>
    </xf>
    <xf numFmtId="164" fontId="8" fillId="0" borderId="29" xfId="217" applyNumberFormat="1" applyFont="1" applyFill="1" applyBorder="1" applyAlignment="1" applyProtection="1">
      <alignment vertical="center"/>
      <protection locked="0"/>
    </xf>
    <xf numFmtId="164" fontId="8" fillId="0" borderId="30" xfId="217" applyNumberFormat="1" applyFont="1" applyFill="1" applyBorder="1" applyAlignment="1" applyProtection="1">
      <alignment vertical="center"/>
      <protection/>
    </xf>
    <xf numFmtId="0" fontId="8" fillId="0" borderId="19" xfId="217" applyFont="1" applyFill="1" applyBorder="1" applyAlignment="1" applyProtection="1">
      <alignment horizontal="left" vertical="center" indent="1"/>
      <protection/>
    </xf>
    <xf numFmtId="0" fontId="58" fillId="0" borderId="20" xfId="217" applyFont="1" applyFill="1" applyBorder="1" applyAlignment="1" applyProtection="1">
      <alignment horizontal="left" vertical="center" indent="1"/>
      <protection/>
    </xf>
    <xf numFmtId="164" fontId="18" fillId="0" borderId="20" xfId="217" applyNumberFormat="1" applyFont="1" applyFill="1" applyBorder="1" applyAlignment="1" applyProtection="1">
      <alignment vertical="center"/>
      <protection/>
    </xf>
    <xf numFmtId="164" fontId="18" fillId="0" borderId="21" xfId="217" applyNumberFormat="1" applyFont="1" applyFill="1" applyBorder="1" applyAlignment="1" applyProtection="1">
      <alignment vertical="center"/>
      <protection/>
    </xf>
    <xf numFmtId="0" fontId="8" fillId="0" borderId="39" xfId="217" applyFont="1" applyFill="1" applyBorder="1" applyAlignment="1" applyProtection="1">
      <alignment horizontal="left" vertical="center" indent="1"/>
      <protection/>
    </xf>
    <xf numFmtId="0" fontId="8" fillId="0" borderId="36" xfId="217" applyFont="1" applyFill="1" applyBorder="1" applyAlignment="1" applyProtection="1">
      <alignment horizontal="left" vertical="center" indent="1"/>
      <protection/>
    </xf>
    <xf numFmtId="164" fontId="8" fillId="0" borderId="36" xfId="217" applyNumberFormat="1" applyFont="1" applyFill="1" applyBorder="1" applyAlignment="1" applyProtection="1">
      <alignment vertical="center"/>
      <protection locked="0"/>
    </xf>
    <xf numFmtId="0" fontId="18" fillId="0" borderId="19" xfId="217" applyFont="1" applyFill="1" applyBorder="1" applyAlignment="1" applyProtection="1">
      <alignment horizontal="left" vertical="center" indent="1"/>
      <protection/>
    </xf>
    <xf numFmtId="0" fontId="18" fillId="0" borderId="69" xfId="217" applyFont="1" applyFill="1" applyBorder="1" applyAlignment="1" applyProtection="1">
      <alignment horizontal="left" vertical="center" indent="1"/>
      <protection/>
    </xf>
    <xf numFmtId="0" fontId="58" fillId="0" borderId="56" xfId="217" applyFont="1" applyFill="1" applyBorder="1" applyAlignment="1" applyProtection="1">
      <alignment horizontal="left" vertical="center" indent="1"/>
      <protection/>
    </xf>
    <xf numFmtId="164" fontId="18" fillId="0" borderId="56" xfId="217" applyNumberFormat="1" applyFont="1" applyFill="1" applyBorder="1" applyProtection="1">
      <alignment/>
      <protection/>
    </xf>
    <xf numFmtId="164" fontId="18" fillId="0" borderId="70" xfId="217" applyNumberFormat="1" applyFont="1" applyFill="1" applyBorder="1" applyProtection="1">
      <alignment/>
      <protection/>
    </xf>
    <xf numFmtId="0" fontId="0" fillId="0" borderId="0" xfId="217" applyFont="1" applyFill="1" applyProtection="1">
      <alignment/>
      <protection/>
    </xf>
    <xf numFmtId="0" fontId="53" fillId="0" borderId="0" xfId="217" applyFont="1" applyFill="1" applyProtection="1">
      <alignment/>
      <protection locked="0"/>
    </xf>
    <xf numFmtId="0" fontId="4" fillId="0" borderId="0" xfId="217" applyFont="1" applyFill="1" applyProtection="1">
      <alignment/>
      <protection locked="0"/>
    </xf>
    <xf numFmtId="0" fontId="45" fillId="0" borderId="0" xfId="185" applyFont="1">
      <alignment/>
      <protection/>
    </xf>
    <xf numFmtId="0" fontId="42" fillId="0" borderId="0" xfId="185" applyFont="1">
      <alignment/>
      <protection/>
    </xf>
    <xf numFmtId="0" fontId="64" fillId="0" borderId="0" xfId="185" applyFont="1" applyAlignment="1">
      <alignment horizontal="center" vertical="center" wrapText="1"/>
      <protection/>
    </xf>
    <xf numFmtId="0" fontId="44" fillId="0" borderId="36" xfId="185" applyFont="1" applyBorder="1" applyAlignment="1">
      <alignment horizontal="center"/>
      <protection/>
    </xf>
    <xf numFmtId="0" fontId="44" fillId="0" borderId="40" xfId="185" applyFont="1" applyBorder="1" applyAlignment="1">
      <alignment horizontal="center"/>
      <protection/>
    </xf>
    <xf numFmtId="0" fontId="65" fillId="0" borderId="0" xfId="185" applyFont="1">
      <alignment/>
      <protection/>
    </xf>
    <xf numFmtId="0" fontId="42" fillId="0" borderId="49" xfId="185" applyFont="1" applyBorder="1" applyAlignment="1">
      <alignment horizontal="center" vertical="center" wrapText="1"/>
      <protection/>
    </xf>
    <xf numFmtId="3" fontId="42" fillId="0" borderId="71" xfId="185" applyNumberFormat="1" applyFont="1" applyBorder="1" applyAlignment="1">
      <alignment horizontal="center" vertical="center"/>
      <protection/>
    </xf>
    <xf numFmtId="3" fontId="42" fillId="0" borderId="23" xfId="185" applyNumberFormat="1" applyFont="1" applyBorder="1" applyAlignment="1">
      <alignment horizontal="center" vertical="center"/>
      <protection/>
    </xf>
    <xf numFmtId="3" fontId="42" fillId="0" borderId="24" xfId="185" applyNumberFormat="1" applyFont="1" applyBorder="1" applyAlignment="1">
      <alignment horizontal="center" vertical="center"/>
      <protection/>
    </xf>
    <xf numFmtId="0" fontId="42" fillId="0" borderId="52" xfId="185" applyFont="1" applyBorder="1" applyAlignment="1">
      <alignment horizontal="center" vertical="center" wrapText="1"/>
      <protection/>
    </xf>
    <xf numFmtId="3" fontId="42" fillId="0" borderId="72" xfId="185" applyNumberFormat="1" applyFont="1" applyBorder="1" applyAlignment="1">
      <alignment horizontal="center" vertical="center"/>
      <protection/>
    </xf>
    <xf numFmtId="3" fontId="42" fillId="0" borderId="29" xfId="185" applyNumberFormat="1" applyFont="1" applyBorder="1" applyAlignment="1">
      <alignment horizontal="center" vertical="center"/>
      <protection/>
    </xf>
    <xf numFmtId="3" fontId="42" fillId="0" borderId="30" xfId="185" applyNumberFormat="1" applyFont="1" applyBorder="1" applyAlignment="1">
      <alignment horizontal="center" vertical="center"/>
      <protection/>
    </xf>
    <xf numFmtId="0" fontId="66" fillId="0" borderId="0" xfId="185" applyFont="1" applyAlignment="1">
      <alignment horizontal="center" vertical="center" wrapText="1"/>
      <protection/>
    </xf>
    <xf numFmtId="0" fontId="66" fillId="0" borderId="0" xfId="185" applyFont="1">
      <alignment/>
      <protection/>
    </xf>
    <xf numFmtId="3" fontId="44" fillId="0" borderId="66" xfId="185" applyNumberFormat="1" applyFont="1" applyBorder="1" applyAlignment="1">
      <alignment horizontal="center" vertical="center"/>
      <protection/>
    </xf>
    <xf numFmtId="0" fontId="44" fillId="49" borderId="43" xfId="185" applyFont="1" applyFill="1" applyBorder="1" applyAlignment="1">
      <alignment horizontal="center" vertical="center"/>
      <protection/>
    </xf>
    <xf numFmtId="3" fontId="44" fillId="0" borderId="20" xfId="185" applyNumberFormat="1" applyFont="1" applyBorder="1" applyAlignment="1">
      <alignment horizontal="center" vertical="center"/>
      <protection/>
    </xf>
    <xf numFmtId="3" fontId="44" fillId="0" borderId="21" xfId="185" applyNumberFormat="1" applyFont="1" applyBorder="1" applyAlignment="1">
      <alignment horizontal="center" vertical="center"/>
      <protection/>
    </xf>
    <xf numFmtId="0" fontId="64" fillId="0" borderId="0" xfId="185" applyFont="1" applyAlignment="1">
      <alignment horizontal="center" vertical="center"/>
      <protection/>
    </xf>
    <xf numFmtId="0" fontId="45" fillId="0" borderId="0" xfId="186" applyFont="1">
      <alignment/>
      <protection/>
    </xf>
    <xf numFmtId="0" fontId="45" fillId="0" borderId="0" xfId="186" applyFont="1" applyAlignment="1">
      <alignment horizontal="center"/>
      <protection/>
    </xf>
    <xf numFmtId="0" fontId="45" fillId="0" borderId="0" xfId="186" applyFont="1" applyFill="1" applyBorder="1" applyAlignment="1">
      <alignment horizontal="right"/>
      <protection/>
    </xf>
    <xf numFmtId="0" fontId="45" fillId="0" borderId="0" xfId="186" applyFont="1" applyAlignment="1">
      <alignment vertical="center"/>
      <protection/>
    </xf>
    <xf numFmtId="0" fontId="45" fillId="0" borderId="0" xfId="186" applyFont="1" applyBorder="1" applyAlignment="1">
      <alignment horizontal="center"/>
      <protection/>
    </xf>
    <xf numFmtId="0" fontId="45" fillId="0" borderId="0" xfId="186" applyFont="1" applyBorder="1">
      <alignment/>
      <protection/>
    </xf>
    <xf numFmtId="0" fontId="50" fillId="0" borderId="0" xfId="186" applyFont="1" applyFill="1" applyBorder="1" applyAlignment="1">
      <alignment horizontal="right"/>
      <protection/>
    </xf>
    <xf numFmtId="0" fontId="64" fillId="0" borderId="19" xfId="186" applyFont="1" applyBorder="1" applyAlignment="1">
      <alignment horizontal="center" vertical="center"/>
      <protection/>
    </xf>
    <xf numFmtId="0" fontId="64" fillId="0" borderId="20" xfId="186" applyFont="1" applyBorder="1" applyAlignment="1">
      <alignment horizontal="center" vertical="center"/>
      <protection/>
    </xf>
    <xf numFmtId="0" fontId="64" fillId="0" borderId="21" xfId="186" applyFont="1" applyFill="1" applyBorder="1" applyAlignment="1">
      <alignment horizontal="center" vertical="center" wrapText="1"/>
      <protection/>
    </xf>
    <xf numFmtId="0" fontId="45" fillId="0" borderId="0" xfId="186" applyFont="1" applyAlignment="1">
      <alignment horizontal="center" vertical="center"/>
      <protection/>
    </xf>
    <xf numFmtId="0" fontId="45" fillId="0" borderId="22" xfId="186" applyFont="1" applyBorder="1" applyAlignment="1">
      <alignment horizontal="center"/>
      <protection/>
    </xf>
    <xf numFmtId="0" fontId="45" fillId="0" borderId="23" xfId="186" applyFont="1" applyBorder="1" applyAlignment="1">
      <alignment wrapText="1"/>
      <protection/>
    </xf>
    <xf numFmtId="3" fontId="45" fillId="0" borderId="35" xfId="186" applyNumberFormat="1" applyFont="1" applyFill="1" applyBorder="1" applyAlignment="1">
      <alignment/>
      <protection/>
    </xf>
    <xf numFmtId="0" fontId="45" fillId="0" borderId="28" xfId="186" applyFont="1" applyBorder="1" applyAlignment="1">
      <alignment horizontal="center"/>
      <protection/>
    </xf>
    <xf numFmtId="0" fontId="45" fillId="0" borderId="29" xfId="186" applyFont="1" applyBorder="1">
      <alignment/>
      <protection/>
    </xf>
    <xf numFmtId="0" fontId="64" fillId="0" borderId="19" xfId="186" applyFont="1" applyBorder="1" applyAlignment="1">
      <alignment horizontal="center"/>
      <protection/>
    </xf>
    <xf numFmtId="0" fontId="44" fillId="0" borderId="20" xfId="186" applyFont="1" applyBorder="1">
      <alignment/>
      <protection/>
    </xf>
    <xf numFmtId="3" fontId="44" fillId="0" borderId="21" xfId="186" applyNumberFormat="1" applyFont="1" applyFill="1" applyBorder="1">
      <alignment/>
      <protection/>
    </xf>
    <xf numFmtId="0" fontId="64" fillId="0" borderId="0" xfId="186" applyFont="1">
      <alignment/>
      <protection/>
    </xf>
    <xf numFmtId="0" fontId="45" fillId="0" borderId="0" xfId="186" applyFont="1" applyFill="1" applyBorder="1">
      <alignment/>
      <protection/>
    </xf>
    <xf numFmtId="3" fontId="45" fillId="0" borderId="24" xfId="186" applyNumberFormat="1" applyFont="1" applyFill="1" applyBorder="1">
      <alignment/>
      <protection/>
    </xf>
    <xf numFmtId="3" fontId="45" fillId="0" borderId="0" xfId="186" applyNumberFormat="1" applyFont="1">
      <alignment/>
      <protection/>
    </xf>
    <xf numFmtId="0" fontId="45" fillId="0" borderId="25" xfId="186" applyFont="1" applyBorder="1" applyAlignment="1">
      <alignment horizontal="center"/>
      <protection/>
    </xf>
    <xf numFmtId="0" fontId="45" fillId="0" borderId="26" xfId="186" applyFont="1" applyBorder="1" applyAlignment="1">
      <alignment wrapText="1"/>
      <protection/>
    </xf>
    <xf numFmtId="3" fontId="45" fillId="0" borderId="27" xfId="186" applyNumberFormat="1" applyFont="1" applyFill="1" applyBorder="1">
      <alignment/>
      <protection/>
    </xf>
    <xf numFmtId="0" fontId="45" fillId="0" borderId="29" xfId="186" applyFont="1" applyBorder="1" applyAlignment="1">
      <alignment wrapText="1"/>
      <protection/>
    </xf>
    <xf numFmtId="3" fontId="45" fillId="0" borderId="30" xfId="186" applyNumberFormat="1" applyFont="1" applyFill="1" applyBorder="1">
      <alignment/>
      <protection/>
    </xf>
    <xf numFmtId="0" fontId="45" fillId="0" borderId="39" xfId="186" applyFont="1" applyBorder="1" applyAlignment="1">
      <alignment horizontal="center"/>
      <protection/>
    </xf>
    <xf numFmtId="0" fontId="64" fillId="0" borderId="69" xfId="186" applyFont="1" applyBorder="1" applyAlignment="1">
      <alignment horizontal="center"/>
      <protection/>
    </xf>
    <xf numFmtId="0" fontId="64" fillId="0" borderId="20" xfId="186" applyFont="1" applyBorder="1" applyAlignment="1">
      <alignment horizontal="left"/>
      <protection/>
    </xf>
    <xf numFmtId="3" fontId="64" fillId="0" borderId="21" xfId="186" applyNumberFormat="1" applyFont="1" applyBorder="1">
      <alignment/>
      <protection/>
    </xf>
    <xf numFmtId="0" fontId="64" fillId="0" borderId="22" xfId="186" applyFont="1" applyBorder="1" applyAlignment="1">
      <alignment horizontal="center"/>
      <protection/>
    </xf>
    <xf numFmtId="3" fontId="64" fillId="0" borderId="73" xfId="186" applyNumberFormat="1" applyFont="1" applyBorder="1">
      <alignment/>
      <protection/>
    </xf>
    <xf numFmtId="0" fontId="49" fillId="0" borderId="74" xfId="186" applyFont="1" applyBorder="1" applyAlignment="1">
      <alignment/>
      <protection/>
    </xf>
    <xf numFmtId="0" fontId="49" fillId="0" borderId="0" xfId="186" applyFont="1" applyBorder="1" applyAlignment="1">
      <alignment/>
      <protection/>
    </xf>
    <xf numFmtId="0" fontId="45" fillId="0" borderId="0" xfId="186" applyFont="1" applyFill="1">
      <alignment/>
      <protection/>
    </xf>
    <xf numFmtId="164" fontId="62" fillId="0" borderId="0" xfId="0" applyNumberFormat="1" applyFont="1" applyFill="1" applyAlignment="1">
      <alignment horizontal="center" vertical="center" wrapText="1"/>
    </xf>
    <xf numFmtId="164" fontId="62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right" vertical="center" wrapText="1" indent="1"/>
    </xf>
    <xf numFmtId="0" fontId="67" fillId="0" borderId="80" xfId="0" applyFont="1" applyBorder="1" applyAlignment="1" applyProtection="1">
      <alignment horizontal="left" vertical="center" wrapText="1" indent="1"/>
      <protection locked="0"/>
    </xf>
    <xf numFmtId="164" fontId="0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2" xfId="0" applyFont="1" applyFill="1" applyBorder="1" applyAlignment="1">
      <alignment horizontal="right" vertical="center" wrapText="1" indent="1"/>
    </xf>
    <xf numFmtId="0" fontId="67" fillId="0" borderId="43" xfId="0" applyFont="1" applyBorder="1" applyAlignment="1" applyProtection="1">
      <alignment horizontal="left" vertical="center" wrapText="1" indent="1"/>
      <protection locked="0"/>
    </xf>
    <xf numFmtId="164" fontId="0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5" xfId="0" applyFont="1" applyFill="1" applyBorder="1" applyAlignment="1">
      <alignment horizontal="right" vertical="center" wrapText="1" indent="1"/>
    </xf>
    <xf numFmtId="164" fontId="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left" vertical="center" wrapText="1" indent="1"/>
    </xf>
    <xf numFmtId="164" fontId="7" fillId="0" borderId="87" xfId="0" applyNumberFormat="1" applyFont="1" applyFill="1" applyBorder="1" applyAlignment="1">
      <alignment horizontal="right" vertical="center" wrapText="1" indent="1"/>
    </xf>
    <xf numFmtId="164" fontId="7" fillId="0" borderId="88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19" xfId="215" applyFont="1" applyFill="1" applyBorder="1" applyAlignment="1" applyProtection="1">
      <alignment horizontal="center" vertical="center" wrapText="1"/>
      <protection/>
    </xf>
    <xf numFmtId="0" fontId="8" fillId="0" borderId="20" xfId="215" applyFont="1" applyFill="1" applyBorder="1" applyAlignment="1" applyProtection="1">
      <alignment horizontal="center" vertical="center" wrapText="1"/>
      <protection/>
    </xf>
    <xf numFmtId="0" fontId="8" fillId="0" borderId="59" xfId="215" applyFont="1" applyFill="1" applyBorder="1" applyAlignment="1" applyProtection="1">
      <alignment horizontal="center" vertical="center" wrapText="1"/>
      <protection/>
    </xf>
    <xf numFmtId="0" fontId="8" fillId="0" borderId="21" xfId="215" applyFont="1" applyFill="1" applyBorder="1" applyAlignment="1" applyProtection="1">
      <alignment horizontal="center" vertical="center" wrapText="1"/>
      <protection/>
    </xf>
    <xf numFmtId="0" fontId="0" fillId="0" borderId="22" xfId="215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 indent="1"/>
      <protection/>
    </xf>
    <xf numFmtId="164" fontId="0" fillId="0" borderId="23" xfId="215" applyNumberFormat="1" applyFont="1" applyFill="1" applyBorder="1" applyAlignment="1" applyProtection="1">
      <alignment vertical="center" wrapText="1"/>
      <protection locked="0"/>
    </xf>
    <xf numFmtId="164" fontId="0" fillId="0" borderId="63" xfId="215" applyNumberFormat="1" applyFont="1" applyFill="1" applyBorder="1" applyAlignment="1" applyProtection="1">
      <alignment vertical="center" wrapText="1"/>
      <protection locked="0"/>
    </xf>
    <xf numFmtId="164" fontId="0" fillId="0" borderId="24" xfId="215" applyNumberFormat="1" applyFont="1" applyFill="1" applyBorder="1" applyAlignment="1" applyProtection="1">
      <alignment vertical="center" wrapText="1"/>
      <protection locked="0"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0" fontId="0" fillId="0" borderId="26" xfId="215" applyFont="1" applyFill="1" applyBorder="1" applyAlignment="1" applyProtection="1">
      <alignment horizontal="left" vertical="center" wrapText="1" inden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 locked="0"/>
    </xf>
    <xf numFmtId="164" fontId="0" fillId="0" borderId="27" xfId="215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horizontal="left" vertical="center" wrapText="1" inden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/>
    </xf>
    <xf numFmtId="0" fontId="0" fillId="0" borderId="28" xfId="215" applyFont="1" applyFill="1" applyBorder="1" applyAlignment="1" applyProtection="1">
      <alignment horizontal="center" vertical="center" wrapText="1"/>
      <protection/>
    </xf>
    <xf numFmtId="0" fontId="0" fillId="0" borderId="29" xfId="215" applyFont="1" applyFill="1" applyBorder="1" applyAlignment="1" applyProtection="1">
      <alignment horizontal="left" vertical="center" wrapText="1" indent="1"/>
      <protection/>
    </xf>
    <xf numFmtId="164" fontId="0" fillId="0" borderId="29" xfId="215" applyNumberFormat="1" applyFont="1" applyFill="1" applyBorder="1" applyAlignment="1" applyProtection="1">
      <alignment vertical="center" wrapText="1"/>
      <protection locked="0"/>
    </xf>
    <xf numFmtId="164" fontId="0" fillId="0" borderId="30" xfId="215" applyNumberFormat="1" applyFont="1" applyFill="1" applyBorder="1" applyAlignment="1" applyProtection="1">
      <alignment vertical="center" wrapText="1"/>
      <protection locked="0"/>
    </xf>
    <xf numFmtId="164" fontId="7" fillId="0" borderId="20" xfId="215" applyNumberFormat="1" applyFont="1" applyFill="1" applyBorder="1" applyAlignment="1" applyProtection="1">
      <alignment vertical="center" wrapText="1"/>
      <protection/>
    </xf>
    <xf numFmtId="164" fontId="7" fillId="0" borderId="21" xfId="215" applyNumberFormat="1" applyFont="1" applyFill="1" applyBorder="1" applyAlignment="1" applyProtection="1">
      <alignment vertical="center" wrapText="1"/>
      <protection/>
    </xf>
    <xf numFmtId="0" fontId="4" fillId="0" borderId="0" xfId="215" applyFont="1" applyFill="1" applyBorder="1" applyAlignment="1" applyProtection="1">
      <alignment horizontal="center" vertical="center" wrapText="1"/>
      <protection/>
    </xf>
    <xf numFmtId="0" fontId="4" fillId="0" borderId="0" xfId="215" applyFont="1" applyFill="1" applyBorder="1" applyAlignment="1" applyProtection="1">
      <alignment vertical="center" wrapText="1"/>
      <protection/>
    </xf>
    <xf numFmtId="164" fontId="4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15" applyFont="1" applyFill="1" applyBorder="1" applyAlignment="1" applyProtection="1">
      <alignment horizontal="right" vertical="center" wrapText="1" indent="1"/>
      <protection/>
    </xf>
    <xf numFmtId="164" fontId="8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5" applyFont="1" applyFill="1" applyBorder="1" applyProtection="1">
      <alignment/>
      <protection/>
    </xf>
    <xf numFmtId="0" fontId="0" fillId="0" borderId="26" xfId="215" applyFont="1" applyFill="1" applyBorder="1" applyAlignment="1" applyProtection="1">
      <alignment vertical="center" wrapText="1"/>
      <protection/>
    </xf>
    <xf numFmtId="0" fontId="0" fillId="0" borderId="26" xfId="215" applyFont="1" applyFill="1" applyBorder="1" applyAlignment="1" applyProtection="1">
      <alignment vertical="center" wrapText="1"/>
      <protection/>
    </xf>
    <xf numFmtId="0" fontId="0" fillId="0" borderId="26" xfId="215" applyFont="1" applyFill="1" applyBorder="1" applyAlignment="1" applyProtection="1">
      <alignment horizontal="left" vertical="center" wrapText="1" inden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/>
    </xf>
    <xf numFmtId="164" fontId="0" fillId="0" borderId="27" xfId="215" applyNumberFormat="1" applyFont="1" applyFill="1" applyBorder="1" applyAlignment="1" applyProtection="1">
      <alignment vertical="center" wrapText="1"/>
      <protection/>
    </xf>
    <xf numFmtId="0" fontId="0" fillId="0" borderId="28" xfId="215" applyFont="1" applyFill="1" applyBorder="1" applyAlignment="1" applyProtection="1">
      <alignment horizontal="left" vertical="center" wrapText="1" indent="1"/>
      <protection/>
    </xf>
    <xf numFmtId="0" fontId="0" fillId="0" borderId="29" xfId="215" applyFont="1" applyFill="1" applyBorder="1" applyAlignment="1" applyProtection="1">
      <alignment horizontal="left" vertical="center" wrapText="1" indent="1"/>
      <protection/>
    </xf>
    <xf numFmtId="164" fontId="9" fillId="0" borderId="29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Border="1" applyAlignment="1" applyProtection="1" quotePrefix="1">
      <alignment vertical="center" wrapText="1"/>
      <protection/>
    </xf>
    <xf numFmtId="164" fontId="12" fillId="0" borderId="21" xfId="0" applyNumberFormat="1" applyFont="1" applyBorder="1" applyAlignment="1" applyProtection="1" quotePrefix="1">
      <alignment vertical="center" wrapText="1"/>
      <protection/>
    </xf>
    <xf numFmtId="0" fontId="46" fillId="0" borderId="0" xfId="216" applyFont="1" applyFill="1" applyBorder="1" applyAlignment="1">
      <alignment horizontal="center" vertical="center" wrapText="1"/>
      <protection/>
    </xf>
    <xf numFmtId="0" fontId="34" fillId="0" borderId="0" xfId="216" applyFont="1" applyFill="1" applyBorder="1" applyAlignment="1">
      <alignment horizontal="center" vertical="center" wrapText="1"/>
      <protection/>
    </xf>
    <xf numFmtId="0" fontId="48" fillId="0" borderId="0" xfId="216" applyFont="1" applyFill="1" applyBorder="1" applyAlignment="1">
      <alignment horizontal="right" vertical="center" wrapText="1"/>
      <protection/>
    </xf>
    <xf numFmtId="0" fontId="12" fillId="0" borderId="19" xfId="216" applyFont="1" applyFill="1" applyBorder="1" applyAlignment="1">
      <alignment horizontal="center" vertical="center" wrapText="1"/>
      <protection/>
    </xf>
    <xf numFmtId="0" fontId="12" fillId="0" borderId="20" xfId="216" applyFont="1" applyFill="1" applyBorder="1" applyAlignment="1">
      <alignment horizontal="center" vertical="center" wrapText="1"/>
      <protection/>
    </xf>
    <xf numFmtId="0" fontId="12" fillId="0" borderId="21" xfId="216" applyFont="1" applyFill="1" applyBorder="1" applyAlignment="1">
      <alignment horizontal="center" vertical="center" wrapText="1"/>
      <protection/>
    </xf>
    <xf numFmtId="0" fontId="9" fillId="0" borderId="33" xfId="216" applyFont="1" applyFill="1" applyBorder="1" applyAlignment="1">
      <alignment horizontal="center" vertical="center" wrapText="1"/>
      <protection/>
    </xf>
    <xf numFmtId="0" fontId="9" fillId="0" borderId="89" xfId="216" applyFont="1" applyFill="1" applyBorder="1" applyAlignment="1">
      <alignment horizontal="left" vertical="center" wrapText="1"/>
      <protection/>
    </xf>
    <xf numFmtId="49" fontId="61" fillId="0" borderId="19" xfId="216" applyNumberFormat="1" applyFont="1" applyFill="1" applyBorder="1">
      <alignment/>
      <protection/>
    </xf>
    <xf numFmtId="0" fontId="12" fillId="0" borderId="20" xfId="216" applyFont="1" applyFill="1" applyBorder="1" applyAlignment="1">
      <alignment vertical="center"/>
      <protection/>
    </xf>
    <xf numFmtId="0" fontId="11" fillId="0" borderId="45" xfId="215" applyFont="1" applyFill="1" applyBorder="1" applyAlignment="1" applyProtection="1">
      <alignment horizontal="left" vertical="center" wrapText="1" indent="1"/>
      <protection/>
    </xf>
    <xf numFmtId="0" fontId="11" fillId="0" borderId="45" xfId="215" applyFont="1" applyFill="1" applyBorder="1" applyAlignment="1" applyProtection="1">
      <alignment horizontal="left" vertical="center" wrapText="1" indent="6"/>
      <protection/>
    </xf>
    <xf numFmtId="0" fontId="11" fillId="0" borderId="67" xfId="215" applyFont="1" applyFill="1" applyBorder="1" applyAlignment="1" applyProtection="1">
      <alignment horizontal="center" vertical="center" wrapText="1"/>
      <protection/>
    </xf>
    <xf numFmtId="164" fontId="2" fillId="0" borderId="0" xfId="215" applyNumberFormat="1" applyFont="1" applyFill="1" applyAlignment="1" applyProtection="1">
      <alignment horizontal="right" vertical="center" indent="1"/>
      <protection/>
    </xf>
    <xf numFmtId="164" fontId="11" fillId="0" borderId="27" xfId="215" applyNumberFormat="1" applyFont="1" applyFill="1" applyBorder="1" applyAlignment="1" applyProtection="1">
      <alignment vertical="center" wrapText="1"/>
      <protection locked="0"/>
    </xf>
    <xf numFmtId="164" fontId="11" fillId="0" borderId="27" xfId="215" applyNumberFormat="1" applyFont="1" applyFill="1" applyBorder="1" applyAlignment="1" applyProtection="1">
      <alignment vertical="center"/>
      <protection locked="0"/>
    </xf>
    <xf numFmtId="164" fontId="11" fillId="0" borderId="30" xfId="215" applyNumberFormat="1" applyFont="1" applyFill="1" applyBorder="1" applyAlignment="1" applyProtection="1">
      <alignment vertical="center" wrapText="1"/>
      <protection locked="0"/>
    </xf>
    <xf numFmtId="164" fontId="0" fillId="0" borderId="35" xfId="215" applyNumberFormat="1" applyFont="1" applyFill="1" applyBorder="1" applyAlignment="1" applyProtection="1">
      <alignment vertical="center" wrapText="1"/>
      <protection/>
    </xf>
    <xf numFmtId="164" fontId="0" fillId="0" borderId="30" xfId="215" applyNumberFormat="1" applyFont="1" applyFill="1" applyBorder="1" applyAlignment="1" applyProtection="1">
      <alignment vertical="center" wrapText="1"/>
      <protection locked="0"/>
    </xf>
    <xf numFmtId="164" fontId="11" fillId="0" borderId="27" xfId="215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215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0" applyNumberFormat="1" applyFont="1" applyFill="1" applyAlignment="1">
      <alignment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0" fillId="0" borderId="35" xfId="215" applyNumberFormat="1" applyFont="1" applyFill="1" applyBorder="1" applyAlignment="1" applyProtection="1">
      <alignment vertical="center" wrapText="1"/>
      <protection locked="0"/>
    </xf>
    <xf numFmtId="164" fontId="0" fillId="0" borderId="27" xfId="215" applyNumberFormat="1" applyFont="1" applyFill="1" applyBorder="1" applyAlignment="1" applyProtection="1">
      <alignment vertical="center" wrapText="1"/>
      <protection locked="0"/>
    </xf>
    <xf numFmtId="164" fontId="7" fillId="0" borderId="21" xfId="215" applyNumberFormat="1" applyFont="1" applyFill="1" applyBorder="1" applyAlignment="1" applyProtection="1">
      <alignment vertical="center" wrapText="1"/>
      <protection locked="0"/>
    </xf>
    <xf numFmtId="164" fontId="0" fillId="0" borderId="24" xfId="215" applyNumberFormat="1" applyFont="1" applyFill="1" applyBorder="1" applyAlignment="1" applyProtection="1">
      <alignment vertical="center" wrapText="1"/>
      <protection locked="0"/>
    </xf>
    <xf numFmtId="164" fontId="7" fillId="0" borderId="21" xfId="215" applyNumberFormat="1" applyFont="1" applyFill="1" applyBorder="1" applyAlignment="1" applyProtection="1">
      <alignment vertical="center" wrapText="1"/>
      <protection/>
    </xf>
    <xf numFmtId="164" fontId="0" fillId="0" borderId="24" xfId="215" applyNumberFormat="1" applyFont="1" applyFill="1" applyBorder="1" applyAlignment="1" applyProtection="1">
      <alignment vertical="center" wrapText="1"/>
      <protection/>
    </xf>
    <xf numFmtId="164" fontId="7" fillId="0" borderId="83" xfId="215" applyNumberFormat="1" applyFont="1" applyFill="1" applyBorder="1" applyAlignment="1" applyProtection="1">
      <alignment vertical="center" wrapText="1"/>
      <protection/>
    </xf>
    <xf numFmtId="164" fontId="0" fillId="0" borderId="35" xfId="215" applyNumberFormat="1" applyFont="1" applyFill="1" applyBorder="1" applyAlignment="1" applyProtection="1">
      <alignment vertical="center" wrapText="1"/>
      <protection/>
    </xf>
    <xf numFmtId="164" fontId="61" fillId="0" borderId="19" xfId="210" applyNumberFormat="1" applyFont="1" applyFill="1" applyBorder="1" applyAlignment="1">
      <alignment vertical="center" wrapText="1"/>
      <protection/>
    </xf>
    <xf numFmtId="3" fontId="0" fillId="0" borderId="0" xfId="215" applyNumberFormat="1" applyFont="1" applyFill="1" applyProtection="1">
      <alignment/>
      <protection/>
    </xf>
    <xf numFmtId="0" fontId="64" fillId="0" borderId="0" xfId="187" applyFont="1">
      <alignment/>
      <protection/>
    </xf>
    <xf numFmtId="0" fontId="45" fillId="0" borderId="0" xfId="187" applyFont="1">
      <alignment/>
      <protection/>
    </xf>
    <xf numFmtId="0" fontId="64" fillId="0" borderId="0" xfId="187" applyFont="1" applyAlignment="1">
      <alignment horizontal="center" vertical="center"/>
      <protection/>
    </xf>
    <xf numFmtId="0" fontId="45" fillId="0" borderId="48" xfId="187" applyFont="1" applyBorder="1" applyAlignment="1">
      <alignment horizontal="center" vertical="center"/>
      <protection/>
    </xf>
    <xf numFmtId="0" fontId="67" fillId="0" borderId="49" xfId="187" applyFont="1" applyBorder="1">
      <alignment/>
      <protection/>
    </xf>
    <xf numFmtId="164" fontId="45" fillId="0" borderId="24" xfId="105" applyNumberFormat="1" applyFont="1" applyBorder="1" applyAlignment="1">
      <alignment horizontal="right" vertical="center"/>
    </xf>
    <xf numFmtId="0" fontId="45" fillId="0" borderId="50" xfId="187" applyFont="1" applyBorder="1" applyAlignment="1">
      <alignment horizontal="center" vertical="center"/>
      <protection/>
    </xf>
    <xf numFmtId="0" fontId="67" fillId="0" borderId="45" xfId="187" applyFont="1" applyBorder="1" applyAlignment="1">
      <alignment wrapText="1"/>
      <protection/>
    </xf>
    <xf numFmtId="164" fontId="45" fillId="0" borderId="27" xfId="105" applyNumberFormat="1" applyFont="1" applyBorder="1" applyAlignment="1">
      <alignment horizontal="right" vertical="center"/>
    </xf>
    <xf numFmtId="0" fontId="67" fillId="0" borderId="45" xfId="187" applyFont="1" applyBorder="1">
      <alignment/>
      <protection/>
    </xf>
    <xf numFmtId="0" fontId="67" fillId="0" borderId="45" xfId="187" applyFont="1" applyFill="1" applyBorder="1" applyAlignment="1">
      <alignment wrapText="1"/>
      <protection/>
    </xf>
    <xf numFmtId="164" fontId="45" fillId="0" borderId="27" xfId="105" applyNumberFormat="1" applyFont="1" applyBorder="1" applyAlignment="1">
      <alignment horizontal="right"/>
    </xf>
    <xf numFmtId="0" fontId="1" fillId="0" borderId="0" xfId="188">
      <alignment/>
      <protection/>
    </xf>
    <xf numFmtId="166" fontId="53" fillId="0" borderId="0" xfId="102" applyNumberFormat="1" applyFont="1" applyFill="1" applyBorder="1" applyAlignment="1" applyProtection="1">
      <alignment horizontal="centerContinuous" vertical="center"/>
      <protection/>
    </xf>
    <xf numFmtId="0" fontId="1" fillId="0" borderId="0" xfId="188" applyAlignment="1">
      <alignment vertical="center"/>
      <protection/>
    </xf>
    <xf numFmtId="0" fontId="18" fillId="0" borderId="0" xfId="215" applyFont="1" applyFill="1" applyBorder="1" applyAlignment="1" applyProtection="1">
      <alignment horizontal="center" vertical="center" wrapText="1"/>
      <protection/>
    </xf>
    <xf numFmtId="0" fontId="1" fillId="0" borderId="0" xfId="188" applyAlignment="1">
      <alignment horizontal="center"/>
      <protection/>
    </xf>
    <xf numFmtId="0" fontId="1" fillId="0" borderId="0" xfId="188" applyFont="1" applyAlignment="1">
      <alignment horizontal="justify" vertical="center"/>
      <protection/>
    </xf>
    <xf numFmtId="166" fontId="1" fillId="0" borderId="0" xfId="188" applyNumberFormat="1">
      <alignment/>
      <protection/>
    </xf>
    <xf numFmtId="166" fontId="0" fillId="0" borderId="0" xfId="102" applyNumberFormat="1" applyFont="1" applyAlignment="1">
      <alignment/>
    </xf>
    <xf numFmtId="0" fontId="45" fillId="0" borderId="26" xfId="188" applyFont="1" applyFill="1" applyBorder="1" applyAlignment="1">
      <alignment wrapText="1"/>
      <protection/>
    </xf>
    <xf numFmtId="166" fontId="45" fillId="0" borderId="26" xfId="102" applyNumberFormat="1" applyFont="1" applyFill="1" applyBorder="1" applyAlignment="1">
      <alignment horizontal="center" vertical="center"/>
    </xf>
    <xf numFmtId="0" fontId="45" fillId="0" borderId="26" xfId="188" applyFont="1" applyBorder="1" applyAlignment="1">
      <alignment wrapText="1"/>
      <protection/>
    </xf>
    <xf numFmtId="166" fontId="45" fillId="0" borderId="26" xfId="102" applyNumberFormat="1" applyFont="1" applyBorder="1" applyAlignment="1">
      <alignment vertical="center"/>
    </xf>
    <xf numFmtId="0" fontId="67" fillId="0" borderId="26" xfId="188" applyFont="1" applyBorder="1" applyAlignment="1">
      <alignment vertical="center" wrapText="1"/>
      <protection/>
    </xf>
    <xf numFmtId="166" fontId="67" fillId="0" borderId="26" xfId="102" applyNumberFormat="1" applyFont="1" applyBorder="1" applyAlignment="1">
      <alignment horizontal="center" vertical="center"/>
    </xf>
    <xf numFmtId="0" fontId="67" fillId="0" borderId="26" xfId="188" applyFont="1" applyBorder="1" applyAlignment="1">
      <alignment vertical="center" wrapText="1" shrinkToFit="1"/>
      <protection/>
    </xf>
    <xf numFmtId="166" fontId="67" fillId="0" borderId="26" xfId="102" applyNumberFormat="1" applyFont="1" applyBorder="1" applyAlignment="1">
      <alignment vertical="center"/>
    </xf>
    <xf numFmtId="0" fontId="9" fillId="0" borderId="26" xfId="188" applyFont="1" applyFill="1" applyBorder="1" applyAlignment="1">
      <alignment wrapText="1"/>
      <protection/>
    </xf>
    <xf numFmtId="166" fontId="9" fillId="0" borderId="26" xfId="102" applyNumberFormat="1" applyFont="1" applyBorder="1" applyAlignment="1">
      <alignment horizontal="center"/>
    </xf>
    <xf numFmtId="0" fontId="9" fillId="0" borderId="26" xfId="188" applyFont="1" applyBorder="1" applyAlignment="1">
      <alignment wrapText="1"/>
      <protection/>
    </xf>
    <xf numFmtId="166" fontId="9" fillId="0" borderId="26" xfId="102" applyNumberFormat="1" applyFont="1" applyFill="1" applyBorder="1" applyAlignment="1">
      <alignment horizontal="center"/>
    </xf>
    <xf numFmtId="0" fontId="45" fillId="0" borderId="23" xfId="188" applyFont="1" applyFill="1" applyBorder="1" applyAlignment="1">
      <alignment wrapText="1"/>
      <protection/>
    </xf>
    <xf numFmtId="166" fontId="45" fillId="0" borderId="23" xfId="102" applyNumberFormat="1" applyFont="1" applyFill="1" applyBorder="1" applyAlignment="1">
      <alignment horizontal="center" vertical="center"/>
    </xf>
    <xf numFmtId="1" fontId="8" fillId="0" borderId="19" xfId="215" applyNumberFormat="1" applyFont="1" applyFill="1" applyBorder="1" applyAlignment="1" applyProtection="1">
      <alignment horizontal="center" vertical="center"/>
      <protection/>
    </xf>
    <xf numFmtId="1" fontId="8" fillId="0" borderId="20" xfId="215" applyNumberFormat="1" applyFont="1" applyFill="1" applyBorder="1" applyAlignment="1" applyProtection="1">
      <alignment horizontal="center" vertical="center"/>
      <protection/>
    </xf>
    <xf numFmtId="1" fontId="8" fillId="0" borderId="20" xfId="102" applyNumberFormat="1" applyFont="1" applyFill="1" applyBorder="1" applyAlignment="1" applyProtection="1">
      <alignment horizontal="center" vertical="center"/>
      <protection/>
    </xf>
    <xf numFmtId="1" fontId="8" fillId="0" borderId="21" xfId="102" applyNumberFormat="1" applyFont="1" applyFill="1" applyBorder="1" applyAlignment="1" applyProtection="1">
      <alignment horizontal="center" vertical="center"/>
      <protection/>
    </xf>
    <xf numFmtId="166" fontId="7" fillId="0" borderId="20" xfId="102" applyNumberFormat="1" applyFont="1" applyFill="1" applyBorder="1" applyAlignment="1" applyProtection="1">
      <alignment horizontal="center" vertical="center" wrapText="1"/>
      <protection/>
    </xf>
    <xf numFmtId="166" fontId="7" fillId="0" borderId="21" xfId="102" applyNumberFormat="1" applyFont="1" applyFill="1" applyBorder="1" applyAlignment="1" applyProtection="1">
      <alignment horizontal="center" vertical="center" wrapText="1"/>
      <protection/>
    </xf>
    <xf numFmtId="0" fontId="67" fillId="0" borderId="29" xfId="188" applyFont="1" applyBorder="1" applyAlignment="1">
      <alignment vertical="center" wrapText="1" shrinkToFit="1"/>
      <protection/>
    </xf>
    <xf numFmtId="166" fontId="67" fillId="0" borderId="29" xfId="102" applyNumberFormat="1" applyFont="1" applyBorder="1" applyAlignment="1">
      <alignment vertical="center"/>
    </xf>
    <xf numFmtId="166" fontId="9" fillId="0" borderId="23" xfId="102" applyNumberFormat="1" applyFont="1" applyBorder="1" applyAlignment="1">
      <alignment horizontal="center"/>
    </xf>
    <xf numFmtId="0" fontId="7" fillId="0" borderId="20" xfId="215" applyFont="1" applyFill="1" applyBorder="1" applyAlignment="1" applyProtection="1">
      <alignment vertical="center" wrapText="1"/>
      <protection locked="0"/>
    </xf>
    <xf numFmtId="166" fontId="7" fillId="0" borderId="20" xfId="102" applyNumberFormat="1" applyFont="1" applyFill="1" applyBorder="1" applyAlignment="1" applyProtection="1">
      <alignment vertical="center"/>
      <protection locked="0"/>
    </xf>
    <xf numFmtId="166" fontId="7" fillId="0" borderId="21" xfId="102" applyNumberFormat="1" applyFont="1" applyFill="1" applyBorder="1" applyAlignment="1" applyProtection="1">
      <alignment vertical="center"/>
      <protection locked="0"/>
    </xf>
    <xf numFmtId="0" fontId="9" fillId="0" borderId="89" xfId="188" applyFont="1" applyFill="1" applyBorder="1" applyAlignment="1">
      <alignment wrapText="1"/>
      <protection/>
    </xf>
    <xf numFmtId="166" fontId="9" fillId="0" borderId="89" xfId="102" applyNumberFormat="1" applyFont="1" applyBorder="1" applyAlignment="1">
      <alignment horizontal="center"/>
    </xf>
    <xf numFmtId="0" fontId="9" fillId="0" borderId="23" xfId="188" applyFont="1" applyBorder="1" applyAlignment="1">
      <alignment wrapText="1"/>
      <protection/>
    </xf>
    <xf numFmtId="0" fontId="9" fillId="0" borderId="29" xfId="188" applyFont="1" applyFill="1" applyBorder="1" applyAlignment="1">
      <alignment wrapText="1"/>
      <protection/>
    </xf>
    <xf numFmtId="166" fontId="13" fillId="0" borderId="29" xfId="102" applyNumberFormat="1" applyFont="1" applyFill="1" applyBorder="1" applyAlignment="1">
      <alignment/>
    </xf>
    <xf numFmtId="0" fontId="8" fillId="0" borderId="22" xfId="215" applyFont="1" applyFill="1" applyBorder="1" applyAlignment="1" applyProtection="1">
      <alignment horizontal="center" vertical="center"/>
      <protection/>
    </xf>
    <xf numFmtId="166" fontId="54" fillId="0" borderId="24" xfId="102" applyNumberFormat="1" applyFont="1" applyFill="1" applyBorder="1" applyAlignment="1" applyProtection="1">
      <alignment vertical="center"/>
      <protection locked="0"/>
    </xf>
    <xf numFmtId="0" fontId="8" fillId="0" borderId="25" xfId="215" applyFont="1" applyFill="1" applyBorder="1" applyAlignment="1" applyProtection="1">
      <alignment horizontal="center" vertical="center"/>
      <protection/>
    </xf>
    <xf numFmtId="166" fontId="54" fillId="0" borderId="27" xfId="102" applyNumberFormat="1" applyFont="1" applyFill="1" applyBorder="1" applyAlignment="1" applyProtection="1">
      <alignment vertical="center"/>
      <protection locked="0"/>
    </xf>
    <xf numFmtId="166" fontId="0" fillId="0" borderId="27" xfId="102" applyNumberFormat="1" applyFont="1" applyFill="1" applyBorder="1" applyAlignment="1" applyProtection="1">
      <alignment vertical="center"/>
      <protection locked="0"/>
    </xf>
    <xf numFmtId="0" fontId="8" fillId="0" borderId="33" xfId="215" applyFont="1" applyFill="1" applyBorder="1" applyAlignment="1" applyProtection="1">
      <alignment horizontal="center" vertical="center"/>
      <protection/>
    </xf>
    <xf numFmtId="166" fontId="0" fillId="0" borderId="30" xfId="102" applyNumberFormat="1" applyFont="1" applyFill="1" applyBorder="1" applyAlignment="1" applyProtection="1">
      <alignment vertical="center"/>
      <protection locked="0"/>
    </xf>
    <xf numFmtId="166" fontId="0" fillId="0" borderId="90" xfId="102" applyNumberFormat="1" applyFont="1" applyFill="1" applyBorder="1" applyAlignment="1" applyProtection="1">
      <alignment vertical="center"/>
      <protection locked="0"/>
    </xf>
    <xf numFmtId="166" fontId="0" fillId="0" borderId="24" xfId="102" applyNumberFormat="1" applyFont="1" applyFill="1" applyBorder="1" applyAlignment="1" applyProtection="1">
      <alignment vertical="center"/>
      <protection locked="0"/>
    </xf>
    <xf numFmtId="0" fontId="8" fillId="0" borderId="28" xfId="215" applyFont="1" applyFill="1" applyBorder="1" applyAlignment="1" applyProtection="1">
      <alignment horizontal="center" vertical="center"/>
      <protection/>
    </xf>
    <xf numFmtId="0" fontId="18" fillId="0" borderId="69" xfId="215" applyFont="1" applyFill="1" applyBorder="1" applyAlignment="1" applyProtection="1">
      <alignment horizontal="center" vertical="center"/>
      <protection/>
    </xf>
    <xf numFmtId="0" fontId="7" fillId="0" borderId="56" xfId="215" applyFont="1" applyFill="1" applyBorder="1" applyAlignment="1" applyProtection="1">
      <alignment horizontal="left" vertical="center" wrapText="1"/>
      <protection/>
    </xf>
    <xf numFmtId="166" fontId="7" fillId="0" borderId="56" xfId="102" applyNumberFormat="1" applyFont="1" applyFill="1" applyBorder="1" applyAlignment="1" applyProtection="1">
      <alignment vertical="center"/>
      <protection/>
    </xf>
    <xf numFmtId="166" fontId="7" fillId="0" borderId="70" xfId="102" applyNumberFormat="1" applyFont="1" applyFill="1" applyBorder="1" applyAlignment="1" applyProtection="1">
      <alignment vertical="center"/>
      <protection/>
    </xf>
    <xf numFmtId="166" fontId="59" fillId="0" borderId="0" xfId="102" applyNumberFormat="1" applyFont="1" applyFill="1" applyBorder="1" applyAlignment="1" applyProtection="1">
      <alignment horizontal="right"/>
      <protection/>
    </xf>
    <xf numFmtId="0" fontId="9" fillId="0" borderId="0" xfId="214" applyFont="1">
      <alignment/>
      <protection/>
    </xf>
    <xf numFmtId="0" fontId="9" fillId="0" borderId="0" xfId="214" applyFont="1" applyAlignment="1">
      <alignment vertical="center"/>
      <protection/>
    </xf>
    <xf numFmtId="3" fontId="12" fillId="0" borderId="0" xfId="214" applyNumberFormat="1" applyFont="1" applyFill="1" applyBorder="1" applyAlignment="1">
      <alignment vertical="center"/>
      <protection/>
    </xf>
    <xf numFmtId="0" fontId="12" fillId="0" borderId="0" xfId="214" applyFont="1" applyFill="1" applyAlignment="1">
      <alignment vertical="center"/>
      <protection/>
    </xf>
    <xf numFmtId="0" fontId="9" fillId="0" borderId="0" xfId="214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9" fillId="0" borderId="0" xfId="214" applyFont="1" applyFill="1" applyAlignment="1">
      <alignment horizontal="center" vertical="top" wrapText="1"/>
      <protection/>
    </xf>
    <xf numFmtId="0" fontId="9" fillId="0" borderId="0" xfId="214" applyFont="1" applyFill="1" applyAlignment="1">
      <alignment vertical="center"/>
      <protection/>
    </xf>
    <xf numFmtId="0" fontId="12" fillId="0" borderId="0" xfId="214" applyFont="1" applyFill="1" applyBorder="1" applyAlignment="1">
      <alignment vertical="center"/>
      <protection/>
    </xf>
    <xf numFmtId="0" fontId="44" fillId="0" borderId="19" xfId="214" applyFont="1" applyFill="1" applyBorder="1" applyAlignment="1">
      <alignment horizontal="center" vertical="center" wrapText="1"/>
      <protection/>
    </xf>
    <xf numFmtId="0" fontId="44" fillId="0" borderId="20" xfId="214" applyFont="1" applyFill="1" applyBorder="1" applyAlignment="1">
      <alignment horizontal="center" vertical="center" wrapText="1"/>
      <protection/>
    </xf>
    <xf numFmtId="0" fontId="44" fillId="0" borderId="21" xfId="214" applyFont="1" applyFill="1" applyBorder="1" applyAlignment="1">
      <alignment horizontal="center" vertical="center" wrapText="1"/>
      <protection/>
    </xf>
    <xf numFmtId="0" fontId="42" fillId="0" borderId="22" xfId="214" applyFont="1" applyFill="1" applyBorder="1" applyAlignment="1">
      <alignment horizontal="center"/>
      <protection/>
    </xf>
    <xf numFmtId="14" fontId="54" fillId="0" borderId="23" xfId="0" applyNumberFormat="1" applyFont="1" applyFill="1" applyBorder="1" applyAlignment="1">
      <alignment/>
    </xf>
    <xf numFmtId="3" fontId="42" fillId="0" borderId="24" xfId="214" applyNumberFormat="1" applyFont="1" applyFill="1" applyBorder="1" applyAlignment="1">
      <alignment horizontal="right"/>
      <protection/>
    </xf>
    <xf numFmtId="0" fontId="42" fillId="0" borderId="25" xfId="214" applyFont="1" applyFill="1" applyBorder="1" applyAlignment="1">
      <alignment horizontal="center"/>
      <protection/>
    </xf>
    <xf numFmtId="14" fontId="54" fillId="0" borderId="26" xfId="0" applyNumberFormat="1" applyFont="1" applyFill="1" applyBorder="1" applyAlignment="1">
      <alignment/>
    </xf>
    <xf numFmtId="3" fontId="42" fillId="0" borderId="27" xfId="214" applyNumberFormat="1" applyFont="1" applyFill="1" applyBorder="1" applyAlignment="1">
      <alignment horizontal="right"/>
      <protection/>
    </xf>
    <xf numFmtId="0" fontId="42" fillId="0" borderId="28" xfId="214" applyFont="1" applyFill="1" applyBorder="1" applyAlignment="1">
      <alignment horizontal="center"/>
      <protection/>
    </xf>
    <xf numFmtId="14" fontId="54" fillId="0" borderId="29" xfId="0" applyNumberFormat="1" applyFont="1" applyFill="1" applyBorder="1" applyAlignment="1">
      <alignment/>
    </xf>
    <xf numFmtId="3" fontId="42" fillId="0" borderId="30" xfId="214" applyNumberFormat="1" applyFont="1" applyFill="1" applyBorder="1" applyAlignment="1">
      <alignment horizontal="right"/>
      <protection/>
    </xf>
    <xf numFmtId="0" fontId="44" fillId="0" borderId="19" xfId="214" applyFont="1" applyFill="1" applyBorder="1" applyAlignment="1">
      <alignment horizontal="center"/>
      <protection/>
    </xf>
    <xf numFmtId="0" fontId="44" fillId="0" borderId="20" xfId="214" applyFont="1" applyFill="1" applyBorder="1" applyAlignment="1">
      <alignment horizontal="left"/>
      <protection/>
    </xf>
    <xf numFmtId="3" fontId="44" fillId="0" borderId="21" xfId="214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42" fillId="0" borderId="49" xfId="185" applyFont="1" applyBorder="1" applyAlignment="1">
      <alignment horizontal="left" vertical="center" wrapText="1"/>
      <protection/>
    </xf>
    <xf numFmtId="0" fontId="44" fillId="0" borderId="43" xfId="185" applyFont="1" applyBorder="1" applyAlignment="1">
      <alignment horizontal="left" vertical="center"/>
      <protection/>
    </xf>
    <xf numFmtId="0" fontId="65" fillId="0" borderId="0" xfId="187" applyFont="1" applyAlignment="1">
      <alignment horizontal="right"/>
      <protection/>
    </xf>
    <xf numFmtId="0" fontId="9" fillId="0" borderId="0" xfId="214" applyFont="1" applyAlignment="1">
      <alignment horizontal="center"/>
      <protection/>
    </xf>
    <xf numFmtId="0" fontId="12" fillId="0" borderId="0" xfId="214" applyFont="1" applyAlignment="1">
      <alignment horizontal="center" vertical="center" wrapText="1"/>
      <protection/>
    </xf>
    <xf numFmtId="0" fontId="34" fillId="0" borderId="0" xfId="214" applyFont="1" applyBorder="1" applyAlignment="1">
      <alignment horizontal="center" vertical="center"/>
      <protection/>
    </xf>
    <xf numFmtId="0" fontId="9" fillId="0" borderId="0" xfId="214" applyFont="1" applyBorder="1" applyAlignment="1">
      <alignment vertical="center"/>
      <protection/>
    </xf>
    <xf numFmtId="0" fontId="46" fillId="0" borderId="25" xfId="214" applyFont="1" applyBorder="1" applyAlignment="1">
      <alignment horizontal="center" vertical="center"/>
      <protection/>
    </xf>
    <xf numFmtId="0" fontId="34" fillId="0" borderId="26" xfId="214" applyFont="1" applyBorder="1" applyAlignment="1">
      <alignment horizontal="center" vertical="center"/>
      <protection/>
    </xf>
    <xf numFmtId="0" fontId="46" fillId="0" borderId="27" xfId="214" applyFont="1" applyBorder="1" applyAlignment="1">
      <alignment vertical="center"/>
      <protection/>
    </xf>
    <xf numFmtId="0" fontId="34" fillId="0" borderId="27" xfId="214" applyFont="1" applyBorder="1" applyAlignment="1">
      <alignment vertical="center"/>
      <protection/>
    </xf>
    <xf numFmtId="0" fontId="34" fillId="0" borderId="39" xfId="214" applyFont="1" applyBorder="1" applyAlignment="1">
      <alignment horizontal="center" vertical="center"/>
      <protection/>
    </xf>
    <xf numFmtId="0" fontId="34" fillId="0" borderId="36" xfId="214" applyFont="1" applyBorder="1" applyAlignment="1">
      <alignment horizontal="center" vertical="center"/>
      <protection/>
    </xf>
    <xf numFmtId="0" fontId="34" fillId="0" borderId="40" xfId="214" applyFont="1" applyBorder="1" applyAlignment="1">
      <alignment vertical="center"/>
      <protection/>
    </xf>
    <xf numFmtId="0" fontId="46" fillId="0" borderId="22" xfId="214" applyFont="1" applyBorder="1" applyAlignment="1">
      <alignment horizontal="center" vertical="center"/>
      <protection/>
    </xf>
    <xf numFmtId="0" fontId="34" fillId="0" borderId="23" xfId="214" applyFont="1" applyBorder="1" applyAlignment="1">
      <alignment horizontal="center" vertical="center"/>
      <protection/>
    </xf>
    <xf numFmtId="0" fontId="46" fillId="0" borderId="24" xfId="214" applyFont="1" applyBorder="1" applyAlignment="1">
      <alignment vertical="center"/>
      <protection/>
    </xf>
    <xf numFmtId="0" fontId="46" fillId="0" borderId="19" xfId="214" applyFont="1" applyBorder="1" applyAlignment="1">
      <alignment horizontal="center" vertical="center" wrapText="1"/>
      <protection/>
    </xf>
    <xf numFmtId="0" fontId="46" fillId="0" borderId="20" xfId="214" applyFont="1" applyBorder="1" applyAlignment="1">
      <alignment horizontal="center" vertical="center" wrapText="1"/>
      <protection/>
    </xf>
    <xf numFmtId="0" fontId="46" fillId="0" borderId="21" xfId="214" applyFont="1" applyBorder="1" applyAlignment="1">
      <alignment horizontal="center" vertical="center" wrapText="1"/>
      <protection/>
    </xf>
    <xf numFmtId="0" fontId="42" fillId="0" borderId="28" xfId="155" applyFont="1" applyBorder="1" applyAlignment="1">
      <alignment horizontal="center"/>
      <protection/>
    </xf>
    <xf numFmtId="0" fontId="42" fillId="0" borderId="22" xfId="155" applyFont="1" applyBorder="1" applyAlignment="1">
      <alignment horizontal="center"/>
      <protection/>
    </xf>
    <xf numFmtId="0" fontId="42" fillId="0" borderId="33" xfId="155" applyFont="1" applyBorder="1" applyAlignment="1">
      <alignment horizontal="center"/>
      <protection/>
    </xf>
    <xf numFmtId="166" fontId="44" fillId="0" borderId="21" xfId="105" applyNumberFormat="1" applyFont="1" applyBorder="1" applyAlignment="1">
      <alignment/>
    </xf>
    <xf numFmtId="0" fontId="44" fillId="0" borderId="19" xfId="155" applyFont="1" applyBorder="1" applyAlignment="1">
      <alignment horizontal="center" vertical="center" wrapText="1"/>
      <protection/>
    </xf>
    <xf numFmtId="166" fontId="44" fillId="0" borderId="21" xfId="105" applyNumberFormat="1" applyFont="1" applyBorder="1" applyAlignment="1">
      <alignment horizontal="center" vertical="center" wrapText="1"/>
    </xf>
    <xf numFmtId="0" fontId="44" fillId="0" borderId="19" xfId="155" applyFont="1" applyBorder="1" applyAlignment="1">
      <alignment horizontal="center"/>
      <protection/>
    </xf>
    <xf numFmtId="166" fontId="42" fillId="0" borderId="24" xfId="105" applyNumberFormat="1" applyFont="1" applyFill="1" applyBorder="1" applyAlignment="1">
      <alignment/>
    </xf>
    <xf numFmtId="166" fontId="42" fillId="0" borderId="27" xfId="105" applyNumberFormat="1" applyFont="1" applyFill="1" applyBorder="1" applyAlignment="1">
      <alignment/>
    </xf>
    <xf numFmtId="166" fontId="51" fillId="0" borderId="27" xfId="105" applyNumberFormat="1" applyFont="1" applyFill="1" applyBorder="1" applyAlignment="1">
      <alignment/>
    </xf>
    <xf numFmtId="166" fontId="42" fillId="0" borderId="27" xfId="105" applyNumberFormat="1" applyFont="1" applyBorder="1" applyAlignment="1">
      <alignment/>
    </xf>
    <xf numFmtId="166" fontId="42" fillId="0" borderId="90" xfId="105" applyNumberFormat="1" applyFont="1" applyBorder="1" applyAlignment="1">
      <alignment/>
    </xf>
    <xf numFmtId="166" fontId="44" fillId="0" borderId="70" xfId="105" applyNumberFormat="1" applyFont="1" applyBorder="1" applyAlignment="1">
      <alignment/>
    </xf>
    <xf numFmtId="3" fontId="45" fillId="0" borderId="0" xfId="155" applyNumberFormat="1" applyFont="1">
      <alignment/>
      <protection/>
    </xf>
    <xf numFmtId="3" fontId="52" fillId="0" borderId="0" xfId="155" applyNumberFormat="1" applyFont="1">
      <alignment/>
      <protection/>
    </xf>
    <xf numFmtId="0" fontId="45" fillId="0" borderId="91" xfId="187" applyFont="1" applyBorder="1" applyAlignment="1">
      <alignment horizontal="center" vertical="center"/>
      <protection/>
    </xf>
    <xf numFmtId="0" fontId="67" fillId="0" borderId="52" xfId="187" applyFont="1" applyBorder="1" applyAlignment="1">
      <alignment wrapText="1"/>
      <protection/>
    </xf>
    <xf numFmtId="164" fontId="45" fillId="0" borderId="30" xfId="105" applyNumberFormat="1" applyFont="1" applyBorder="1" applyAlignment="1">
      <alignment horizontal="right"/>
    </xf>
    <xf numFmtId="0" fontId="64" fillId="0" borderId="38" xfId="187" applyFont="1" applyBorder="1" applyAlignment="1">
      <alignment horizontal="center" vertical="center"/>
      <protection/>
    </xf>
    <xf numFmtId="0" fontId="68" fillId="0" borderId="43" xfId="187" applyFont="1" applyFill="1" applyBorder="1">
      <alignment/>
      <protection/>
    </xf>
    <xf numFmtId="164" fontId="64" fillId="0" borderId="21" xfId="105" applyNumberFormat="1" applyFont="1" applyBorder="1" applyAlignment="1">
      <alignment horizontal="right"/>
    </xf>
    <xf numFmtId="0" fontId="64" fillId="0" borderId="41" xfId="187" applyFont="1" applyBorder="1" applyAlignment="1">
      <alignment horizontal="center" vertical="center"/>
      <protection/>
    </xf>
    <xf numFmtId="0" fontId="68" fillId="0" borderId="68" xfId="187" applyFont="1" applyFill="1" applyBorder="1" applyAlignment="1">
      <alignment wrapText="1"/>
      <protection/>
    </xf>
    <xf numFmtId="164" fontId="64" fillId="0" borderId="90" xfId="105" applyNumberFormat="1" applyFont="1" applyBorder="1" applyAlignment="1">
      <alignment horizontal="right"/>
    </xf>
    <xf numFmtId="0" fontId="67" fillId="0" borderId="49" xfId="187" applyFont="1" applyFill="1" applyBorder="1" applyAlignment="1">
      <alignment wrapText="1"/>
      <protection/>
    </xf>
    <xf numFmtId="164" fontId="45" fillId="0" borderId="24" xfId="105" applyNumberFormat="1" applyFont="1" applyBorder="1" applyAlignment="1">
      <alignment horizontal="right"/>
    </xf>
    <xf numFmtId="0" fontId="68" fillId="0" borderId="43" xfId="187" applyFont="1" applyFill="1" applyBorder="1" applyAlignment="1">
      <alignment wrapText="1"/>
      <protection/>
    </xf>
    <xf numFmtId="0" fontId="67" fillId="0" borderId="52" xfId="187" applyFont="1" applyFill="1" applyBorder="1" applyAlignment="1">
      <alignment wrapText="1"/>
      <protection/>
    </xf>
    <xf numFmtId="164" fontId="64" fillId="0" borderId="21" xfId="187" applyNumberFormat="1" applyFont="1" applyBorder="1" applyAlignment="1">
      <alignment horizontal="right"/>
      <protection/>
    </xf>
    <xf numFmtId="0" fontId="45" fillId="0" borderId="38" xfId="187" applyFont="1" applyBorder="1" applyAlignment="1">
      <alignment horizontal="center" vertical="center"/>
      <protection/>
    </xf>
    <xf numFmtId="0" fontId="68" fillId="0" borderId="43" xfId="187" applyFont="1" applyBorder="1" applyAlignment="1">
      <alignment wrapText="1"/>
      <protection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vertical="center" wrapText="1"/>
    </xf>
    <xf numFmtId="164" fontId="9" fillId="0" borderId="27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64" fontId="0" fillId="0" borderId="71" xfId="0" applyNumberFormat="1" applyFont="1" applyFill="1" applyBorder="1" applyAlignment="1" applyProtection="1">
      <alignment horizontal="left" vertical="center" wrapText="1"/>
      <protection/>
    </xf>
    <xf numFmtId="164" fontId="0" fillId="0" borderId="67" xfId="0" applyNumberFormat="1" applyFont="1" applyFill="1" applyBorder="1" applyAlignment="1" applyProtection="1">
      <alignment horizontal="left" vertical="center" wrapText="1"/>
      <protection/>
    </xf>
    <xf numFmtId="0" fontId="9" fillId="0" borderId="89" xfId="0" applyFont="1" applyBorder="1" applyAlignment="1" applyProtection="1">
      <alignment horizontal="center" vertical="center" wrapText="1"/>
      <protection/>
    </xf>
    <xf numFmtId="0" fontId="9" fillId="0" borderId="89" xfId="0" applyFont="1" applyBorder="1" applyAlignment="1" applyProtection="1">
      <alignment horizontal="left" vertical="center" wrapText="1"/>
      <protection/>
    </xf>
    <xf numFmtId="164" fontId="7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49" xfId="215" applyFont="1" applyFill="1" applyBorder="1" applyAlignment="1" applyProtection="1">
      <alignment horizontal="left" vertical="center" wrapText="1"/>
      <protection/>
    </xf>
    <xf numFmtId="0" fontId="11" fillId="0" borderId="49" xfId="215" applyFont="1" applyFill="1" applyBorder="1" applyAlignment="1" applyProtection="1">
      <alignment horizontal="left" vertical="center" wrapText="1"/>
      <protection/>
    </xf>
    <xf numFmtId="164" fontId="0" fillId="0" borderId="48" xfId="0" applyNumberFormat="1" applyFont="1" applyFill="1" applyBorder="1" applyAlignment="1" applyProtection="1">
      <alignment horizontal="left" vertical="center" wrapText="1"/>
      <protection/>
    </xf>
    <xf numFmtId="164" fontId="0" fillId="0" borderId="50" xfId="0" applyNumberFormat="1" applyFont="1" applyFill="1" applyBorder="1" applyAlignment="1" applyProtection="1">
      <alignment horizontal="left" vertical="center" wrapText="1"/>
      <protection/>
    </xf>
    <xf numFmtId="164" fontId="0" fillId="0" borderId="49" xfId="0" applyNumberFormat="1" applyFont="1" applyFill="1" applyBorder="1" applyAlignment="1" applyProtection="1">
      <alignment horizontal="left" vertical="center" wrapText="1"/>
      <protection/>
    </xf>
    <xf numFmtId="164" fontId="0" fillId="0" borderId="45" xfId="0" applyNumberFormat="1" applyFont="1" applyFill="1" applyBorder="1" applyAlignment="1" applyProtection="1">
      <alignment horizontal="left" vertical="center" wrapText="1"/>
      <protection/>
    </xf>
    <xf numFmtId="164" fontId="11" fillId="0" borderId="45" xfId="0" applyNumberFormat="1" applyFont="1" applyFill="1" applyBorder="1" applyAlignment="1" applyProtection="1">
      <alignment horizontal="left" vertical="center" wrapText="1"/>
      <protection/>
    </xf>
    <xf numFmtId="164" fontId="0" fillId="0" borderId="5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9" xfId="215" applyFont="1" applyFill="1" applyBorder="1" applyAlignment="1" applyProtection="1">
      <alignment horizontal="left" vertical="center" wrapText="1"/>
      <protection/>
    </xf>
    <xf numFmtId="0" fontId="11" fillId="0" borderId="49" xfId="215" applyFont="1" applyFill="1" applyBorder="1" applyAlignment="1" applyProtection="1">
      <alignment horizontal="left" vertical="center" wrapText="1" indent="2"/>
      <protection/>
    </xf>
    <xf numFmtId="164" fontId="7" fillId="0" borderId="52" xfId="0" applyNumberFormat="1" applyFont="1" applyFill="1" applyBorder="1" applyAlignment="1" applyProtection="1">
      <alignment horizontal="left" vertical="center" wrapText="1"/>
      <protection/>
    </xf>
    <xf numFmtId="0" fontId="42" fillId="0" borderId="0" xfId="214" applyFont="1" applyFill="1" applyBorder="1" applyAlignment="1">
      <alignment horizontal="center"/>
      <protection/>
    </xf>
    <xf numFmtId="14" fontId="54" fillId="0" borderId="0" xfId="0" applyNumberFormat="1" applyFont="1" applyFill="1" applyBorder="1" applyAlignment="1">
      <alignment/>
    </xf>
    <xf numFmtId="3" fontId="42" fillId="0" borderId="0" xfId="214" applyNumberFormat="1" applyFont="1" applyFill="1" applyBorder="1" applyAlignment="1">
      <alignment horizontal="right"/>
      <protection/>
    </xf>
    <xf numFmtId="0" fontId="44" fillId="0" borderId="0" xfId="214" applyFont="1" applyFill="1" applyBorder="1" applyAlignment="1">
      <alignment horizontal="center"/>
      <protection/>
    </xf>
    <xf numFmtId="0" fontId="44" fillId="0" borderId="0" xfId="214" applyFont="1" applyFill="1" applyBorder="1" applyAlignment="1">
      <alignment horizontal="left"/>
      <protection/>
    </xf>
    <xf numFmtId="3" fontId="44" fillId="0" borderId="0" xfId="214" applyNumberFormat="1" applyFont="1" applyFill="1" applyBorder="1" applyAlignment="1">
      <alignment horizontal="right"/>
      <protection/>
    </xf>
    <xf numFmtId="0" fontId="46" fillId="0" borderId="0" xfId="214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4" fillId="0" borderId="0" xfId="214" applyFont="1" applyFill="1" applyBorder="1" applyAlignment="1">
      <alignment horizontal="center" vertical="center"/>
      <protection/>
    </xf>
    <xf numFmtId="164" fontId="9" fillId="0" borderId="28" xfId="212" applyNumberFormat="1" applyFont="1" applyFill="1" applyBorder="1" applyAlignment="1" applyProtection="1">
      <alignment horizontal="center" vertical="center" wrapText="1"/>
      <protection/>
    </xf>
    <xf numFmtId="164" fontId="9" fillId="0" borderId="29" xfId="212" applyNumberFormat="1" applyFont="1" applyFill="1" applyBorder="1" applyAlignment="1" applyProtection="1">
      <alignment vertical="center" wrapText="1"/>
      <protection/>
    </xf>
    <xf numFmtId="49" fontId="9" fillId="0" borderId="29" xfId="212" applyNumberFormat="1" applyFont="1" applyFill="1" applyBorder="1" applyAlignment="1" applyProtection="1">
      <alignment horizontal="left" vertical="center" wrapText="1" indent="2"/>
      <protection/>
    </xf>
    <xf numFmtId="164" fontId="7" fillId="0" borderId="2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12" fillId="0" borderId="20" xfId="212" applyNumberFormat="1" applyFont="1" applyFill="1" applyBorder="1" applyAlignment="1" applyProtection="1">
      <alignment horizontal="center" vertical="center"/>
      <protection/>
    </xf>
    <xf numFmtId="164" fontId="9" fillId="0" borderId="26" xfId="212" applyNumberFormat="1" applyFont="1" applyFill="1" applyBorder="1" applyAlignment="1" applyProtection="1">
      <alignment horizontal="center" vertical="center"/>
      <protection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6" xfId="208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9" fillId="0" borderId="29" xfId="212" applyNumberFormat="1" applyFont="1" applyFill="1" applyBorder="1" applyAlignment="1" applyProtection="1">
      <alignment horizontal="center" vertical="center"/>
      <protection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29" xfId="208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64" fontId="9" fillId="0" borderId="36" xfId="212" applyNumberFormat="1" applyFont="1" applyFill="1" applyBorder="1" applyAlignment="1" applyProtection="1">
      <alignment horizontal="center" vertical="center"/>
      <protection/>
    </xf>
    <xf numFmtId="164" fontId="9" fillId="0" borderId="36" xfId="0" applyNumberFormat="1" applyFont="1" applyFill="1" applyBorder="1" applyAlignment="1">
      <alignment horizontal="center" vertical="center"/>
    </xf>
    <xf numFmtId="164" fontId="9" fillId="0" borderId="36" xfId="208" applyNumberFormat="1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164" fontId="12" fillId="0" borderId="33" xfId="212" applyNumberFormat="1" applyFont="1" applyFill="1" applyBorder="1" applyAlignment="1" applyProtection="1">
      <alignment horizontal="center" vertical="center" wrapText="1"/>
      <protection/>
    </xf>
    <xf numFmtId="164" fontId="12" fillId="0" borderId="89" xfId="212" applyNumberFormat="1" applyFont="1" applyFill="1" applyBorder="1" applyAlignment="1" applyProtection="1">
      <alignment horizontal="center" vertical="center" wrapText="1"/>
      <protection/>
    </xf>
    <xf numFmtId="49" fontId="51" fillId="0" borderId="0" xfId="212" applyNumberFormat="1" applyFont="1" applyFill="1" applyBorder="1" applyAlignment="1" applyProtection="1">
      <alignment vertical="center"/>
      <protection/>
    </xf>
    <xf numFmtId="49" fontId="51" fillId="0" borderId="0" xfId="212" applyNumberFormat="1" applyFont="1" applyFill="1" applyBorder="1" applyAlignment="1" applyProtection="1">
      <alignment horizontal="left" vertical="center" indent="1"/>
      <protection/>
    </xf>
    <xf numFmtId="49" fontId="12" fillId="0" borderId="20" xfId="212" applyNumberFormat="1" applyFont="1" applyFill="1" applyBorder="1" applyAlignment="1" applyProtection="1">
      <alignment horizontal="center" vertical="center" wrapText="1"/>
      <protection/>
    </xf>
    <xf numFmtId="49" fontId="12" fillId="0" borderId="89" xfId="212" applyNumberFormat="1" applyFont="1" applyFill="1" applyBorder="1" applyAlignment="1" applyProtection="1">
      <alignment horizontal="center" vertical="center" wrapText="1"/>
      <protection/>
    </xf>
    <xf numFmtId="49" fontId="10" fillId="0" borderId="0" xfId="208" applyNumberFormat="1" applyFont="1" applyBorder="1" applyAlignment="1">
      <alignment vertical="center"/>
      <protection/>
    </xf>
    <xf numFmtId="49" fontId="10" fillId="0" borderId="0" xfId="212" applyNumberFormat="1" applyFont="1" applyFill="1" applyBorder="1" applyAlignment="1" applyProtection="1">
      <alignment vertical="center" wrapText="1"/>
      <protection/>
    </xf>
    <xf numFmtId="49" fontId="51" fillId="0" borderId="0" xfId="212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/>
    </xf>
    <xf numFmtId="164" fontId="12" fillId="0" borderId="68" xfId="0" applyNumberFormat="1" applyFont="1" applyFill="1" applyBorder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164" fontId="12" fillId="0" borderId="59" xfId="212" applyNumberFormat="1" applyFont="1" applyFill="1" applyBorder="1" applyAlignment="1" applyProtection="1">
      <alignment horizontal="center" vertical="center"/>
      <protection/>
    </xf>
    <xf numFmtId="164" fontId="12" fillId="0" borderId="43" xfId="212" applyNumberFormat="1" applyFont="1" applyFill="1" applyBorder="1" applyAlignment="1" applyProtection="1">
      <alignment horizontal="center" vertical="center"/>
      <protection/>
    </xf>
    <xf numFmtId="169" fontId="9" fillId="0" borderId="26" xfId="211" applyNumberFormat="1" applyFont="1" applyBorder="1" applyAlignment="1">
      <alignment vertical="center"/>
      <protection/>
    </xf>
    <xf numFmtId="164" fontId="12" fillId="0" borderId="21" xfId="212" applyNumberFormat="1" applyFont="1" applyFill="1" applyBorder="1" applyAlignment="1" applyProtection="1">
      <alignment horizontal="center" vertical="center"/>
      <protection/>
    </xf>
    <xf numFmtId="165" fontId="9" fillId="0" borderId="26" xfId="163" applyNumberFormat="1" applyFont="1" applyFill="1" applyBorder="1" applyAlignment="1">
      <alignment vertical="center"/>
      <protection/>
    </xf>
    <xf numFmtId="4" fontId="9" fillId="0" borderId="26" xfId="163" applyNumberFormat="1" applyFont="1" applyFill="1" applyBorder="1" applyAlignment="1">
      <alignment horizontal="right" vertical="center"/>
      <protection/>
    </xf>
    <xf numFmtId="164" fontId="0" fillId="0" borderId="40" xfId="215" applyNumberFormat="1" applyFont="1" applyFill="1" applyBorder="1" applyAlignment="1" applyProtection="1">
      <alignment vertical="center" wrapText="1"/>
      <protection locked="0"/>
    </xf>
    <xf numFmtId="164" fontId="53" fillId="0" borderId="45" xfId="0" applyNumberFormat="1" applyFont="1" applyFill="1" applyBorder="1" applyAlignment="1" applyProtection="1">
      <alignment horizontal="right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215" applyFont="1" applyFill="1" applyBorder="1" applyAlignment="1" applyProtection="1">
      <alignment horizontal="left" vertical="center" wrapText="1"/>
      <protection/>
    </xf>
    <xf numFmtId="164" fontId="9" fillId="0" borderId="26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9" fillId="0" borderId="29" xfId="0" applyNumberFormat="1" applyFont="1" applyFill="1" applyBorder="1" applyAlignment="1">
      <alignment vertical="center"/>
    </xf>
    <xf numFmtId="164" fontId="9" fillId="0" borderId="0" xfId="210" applyNumberFormat="1" applyFont="1" applyFill="1" applyBorder="1" applyAlignment="1">
      <alignment vertical="center" wrapText="1"/>
      <protection/>
    </xf>
    <xf numFmtId="14" fontId="9" fillId="0" borderId="0" xfId="210" applyNumberFormat="1" applyFont="1" applyFill="1" applyBorder="1" applyAlignment="1">
      <alignment horizontal="left" vertical="center"/>
      <protection/>
    </xf>
    <xf numFmtId="170" fontId="9" fillId="0" borderId="0" xfId="210" applyNumberFormat="1" applyFont="1" applyFill="1" applyBorder="1" applyAlignment="1">
      <alignment vertical="center" wrapText="1"/>
      <protection/>
    </xf>
    <xf numFmtId="10" fontId="9" fillId="0" borderId="0" xfId="210" applyNumberFormat="1" applyFont="1" applyFill="1" applyBorder="1" applyAlignment="1">
      <alignment vertical="center"/>
      <protection/>
    </xf>
    <xf numFmtId="164" fontId="34" fillId="0" borderId="0" xfId="210" applyNumberFormat="1" applyFont="1" applyAlignment="1">
      <alignment vertical="center"/>
      <protection/>
    </xf>
    <xf numFmtId="0" fontId="9" fillId="0" borderId="0" xfId="210" applyNumberFormat="1" applyFont="1" applyFill="1" applyBorder="1" applyAlignment="1">
      <alignment vertical="center"/>
      <protection/>
    </xf>
    <xf numFmtId="164" fontId="42" fillId="0" borderId="0" xfId="210" applyNumberFormat="1" applyFont="1" applyFill="1" applyBorder="1" applyAlignment="1">
      <alignment horizontal="left" vertical="center" wrapText="1"/>
      <protection/>
    </xf>
    <xf numFmtId="164" fontId="42" fillId="0" borderId="0" xfId="210" applyNumberFormat="1" applyFont="1" applyFill="1" applyBorder="1" applyAlignment="1">
      <alignment horizontal="right" vertical="center" wrapText="1"/>
      <protection/>
    </xf>
    <xf numFmtId="164" fontId="42" fillId="0" borderId="0" xfId="210" applyNumberFormat="1" applyFont="1" applyAlignment="1">
      <alignment vertical="center"/>
      <protection/>
    </xf>
    <xf numFmtId="164" fontId="9" fillId="0" borderId="30" xfId="210" applyNumberFormat="1" applyFont="1" applyFill="1" applyBorder="1" applyAlignment="1">
      <alignment horizontal="right" vertical="center"/>
      <protection/>
    </xf>
    <xf numFmtId="164" fontId="9" fillId="0" borderId="43" xfId="210" applyNumberFormat="1" applyFont="1" applyFill="1" applyBorder="1" applyAlignment="1">
      <alignment horizontal="right" vertical="center"/>
      <protection/>
    </xf>
    <xf numFmtId="164" fontId="61" fillId="0" borderId="43" xfId="210" applyNumberFormat="1" applyFont="1" applyFill="1" applyBorder="1" applyAlignment="1">
      <alignment horizontal="right" vertical="center"/>
      <protection/>
    </xf>
    <xf numFmtId="0" fontId="9" fillId="0" borderId="89" xfId="216" applyFont="1" applyFill="1" applyBorder="1" applyAlignment="1">
      <alignment horizontal="center" vertical="center" wrapText="1"/>
      <protection/>
    </xf>
    <xf numFmtId="0" fontId="12" fillId="0" borderId="90" xfId="216" applyFont="1" applyFill="1" applyBorder="1" applyAlignment="1">
      <alignment horizontal="center" vertical="center"/>
      <protection/>
    </xf>
    <xf numFmtId="0" fontId="12" fillId="0" borderId="20" xfId="216" applyFont="1" applyFill="1" applyBorder="1" applyAlignment="1">
      <alignment horizontal="center" vertical="center"/>
      <protection/>
    </xf>
    <xf numFmtId="164" fontId="9" fillId="0" borderId="89" xfId="212" applyNumberFormat="1" applyFont="1" applyFill="1" applyBorder="1" applyAlignment="1" applyProtection="1">
      <alignment horizontal="center" vertical="center" wrapText="1"/>
      <protection/>
    </xf>
    <xf numFmtId="164" fontId="9" fillId="0" borderId="89" xfId="208" applyNumberFormat="1" applyFont="1" applyBorder="1" applyAlignment="1">
      <alignment horizontal="center" vertical="center" wrapText="1"/>
      <protection/>
    </xf>
    <xf numFmtId="164" fontId="9" fillId="0" borderId="89" xfId="0" applyNumberFormat="1" applyFont="1" applyFill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3" fontId="0" fillId="0" borderId="93" xfId="0" applyNumberFormat="1" applyFont="1" applyBorder="1" applyAlignment="1">
      <alignment horizontal="center" vertical="center" wrapText="1"/>
    </xf>
    <xf numFmtId="164" fontId="9" fillId="0" borderId="93" xfId="0" applyNumberFormat="1" applyFont="1" applyFill="1" applyBorder="1" applyAlignment="1">
      <alignment horizontal="center" vertical="center" wrapText="1"/>
    </xf>
    <xf numFmtId="0" fontId="64" fillId="0" borderId="20" xfId="186" applyFont="1" applyBorder="1">
      <alignment/>
      <protection/>
    </xf>
    <xf numFmtId="164" fontId="64" fillId="0" borderId="21" xfId="105" applyNumberFormat="1" applyFont="1" applyBorder="1" applyAlignment="1">
      <alignment horizontal="right"/>
    </xf>
    <xf numFmtId="0" fontId="4" fillId="0" borderId="0" xfId="0" applyFont="1" applyFill="1" applyAlignment="1" applyProtection="1">
      <alignment vertical="center"/>
      <protection/>
    </xf>
    <xf numFmtId="164" fontId="12" fillId="0" borderId="0" xfId="210" applyNumberFormat="1" applyFont="1" applyFill="1" applyBorder="1" applyAlignment="1">
      <alignment vertical="center" wrapText="1"/>
      <protection/>
    </xf>
    <xf numFmtId="164" fontId="7" fillId="0" borderId="21" xfId="215" applyNumberFormat="1" applyFont="1" applyFill="1" applyBorder="1" applyAlignment="1" applyProtection="1">
      <alignment horizontal="right" vertical="center" wrapText="1"/>
      <protection/>
    </xf>
    <xf numFmtId="164" fontId="0" fillId="0" borderId="35" xfId="215" applyNumberFormat="1" applyFont="1" applyFill="1" applyBorder="1" applyAlignment="1" applyProtection="1">
      <alignment horizontal="right" vertical="center" wrapText="1"/>
      <protection/>
    </xf>
    <xf numFmtId="164" fontId="0" fillId="0" borderId="27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21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24" xfId="215" applyNumberFormat="1" applyFont="1" applyFill="1" applyBorder="1" applyAlignment="1" applyProtection="1">
      <alignment horizontal="right" vertical="center" wrapText="1"/>
      <protection/>
    </xf>
    <xf numFmtId="164" fontId="0" fillId="0" borderId="27" xfId="215" applyNumberFormat="1" applyFont="1" applyFill="1" applyBorder="1" applyAlignment="1" applyProtection="1">
      <alignment horizontal="right" vertical="center" wrapText="1"/>
      <protection/>
    </xf>
    <xf numFmtId="164" fontId="11" fillId="0" borderId="27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90" xfId="215" applyNumberFormat="1" applyFont="1" applyFill="1" applyBorder="1" applyAlignment="1" applyProtection="1">
      <alignment horizontal="right" vertical="center" wrapText="1"/>
      <protection locked="0"/>
    </xf>
    <xf numFmtId="164" fontId="11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3" xfId="0" applyNumberFormat="1" applyFont="1" applyFill="1" applyBorder="1" applyAlignment="1" applyProtection="1">
      <alignment horizontal="right" vertical="center" wrapText="1"/>
      <protection/>
    </xf>
    <xf numFmtId="164" fontId="0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2" xfId="0" applyNumberFormat="1" applyFont="1" applyFill="1" applyBorder="1" applyAlignment="1" applyProtection="1">
      <alignment vertical="center" wrapText="1"/>
      <protection/>
    </xf>
    <xf numFmtId="0" fontId="12" fillId="0" borderId="21" xfId="216" applyFont="1" applyFill="1" applyBorder="1" applyAlignment="1">
      <alignment horizontal="center" vertical="center"/>
      <protection/>
    </xf>
    <xf numFmtId="0" fontId="0" fillId="0" borderId="29" xfId="215" applyFont="1" applyFill="1" applyBorder="1" applyAlignment="1" applyProtection="1">
      <alignment horizontal="left" vertical="center" wrapText="1"/>
      <protection/>
    </xf>
    <xf numFmtId="0" fontId="0" fillId="0" borderId="29" xfId="215" applyFont="1" applyFill="1" applyBorder="1" applyAlignment="1" applyProtection="1">
      <alignment horizontal="center" vertical="center" wrapText="1"/>
      <protection/>
    </xf>
    <xf numFmtId="0" fontId="12" fillId="0" borderId="56" xfId="0" applyFont="1" applyBorder="1" applyAlignment="1" applyProtection="1">
      <alignment horizontal="left" vertical="center" wrapText="1"/>
      <protection/>
    </xf>
    <xf numFmtId="0" fontId="12" fillId="0" borderId="56" xfId="0" applyFont="1" applyBorder="1" applyAlignment="1" applyProtection="1">
      <alignment horizontal="left" vertical="center" wrapText="1" indent="1"/>
      <protection/>
    </xf>
    <xf numFmtId="164" fontId="12" fillId="0" borderId="70" xfId="0" applyNumberFormat="1" applyFont="1" applyBorder="1" applyAlignment="1" applyProtection="1" quotePrefix="1">
      <alignment vertical="center" wrapText="1"/>
      <protection/>
    </xf>
    <xf numFmtId="49" fontId="0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69" xfId="215" applyFont="1" applyFill="1" applyBorder="1" applyAlignment="1" applyProtection="1">
      <alignment horizontal="left" vertical="center" wrapText="1" indent="1"/>
      <protection/>
    </xf>
    <xf numFmtId="0" fontId="7" fillId="0" borderId="21" xfId="215" applyFont="1" applyFill="1" applyBorder="1" applyAlignment="1" applyProtection="1">
      <alignment horizontal="center" vertical="center" wrapText="1"/>
      <protection/>
    </xf>
    <xf numFmtId="164" fontId="9" fillId="55" borderId="26" xfId="0" applyNumberFormat="1" applyFont="1" applyFill="1" applyBorder="1" applyAlignment="1">
      <alignment horizontal="center" vertical="center"/>
    </xf>
    <xf numFmtId="164" fontId="9" fillId="55" borderId="29" xfId="0" applyNumberFormat="1" applyFont="1" applyFill="1" applyBorder="1" applyAlignment="1">
      <alignment horizontal="center" vertical="center"/>
    </xf>
    <xf numFmtId="164" fontId="9" fillId="55" borderId="36" xfId="0" applyNumberFormat="1" applyFont="1" applyFill="1" applyBorder="1" applyAlignment="1">
      <alignment horizontal="center" vertical="center"/>
    </xf>
    <xf numFmtId="164" fontId="9" fillId="55" borderId="89" xfId="212" applyNumberFormat="1" applyFont="1" applyFill="1" applyBorder="1" applyAlignment="1" applyProtection="1">
      <alignment horizontal="center" vertical="center" wrapText="1"/>
      <protection/>
    </xf>
    <xf numFmtId="164" fontId="95" fillId="0" borderId="27" xfId="215" applyNumberFormat="1" applyFont="1" applyFill="1" applyBorder="1" applyAlignment="1" applyProtection="1">
      <alignment vertical="center" wrapText="1"/>
      <protection locked="0"/>
    </xf>
    <xf numFmtId="164" fontId="95" fillId="0" borderId="24" xfId="215" applyNumberFormat="1" applyFont="1" applyFill="1" applyBorder="1" applyAlignment="1" applyProtection="1">
      <alignment vertical="center" wrapText="1"/>
      <protection locked="0"/>
    </xf>
    <xf numFmtId="164" fontId="96" fillId="0" borderId="89" xfId="212" applyNumberFormat="1" applyFont="1" applyFill="1" applyBorder="1" applyAlignment="1" applyProtection="1">
      <alignment horizontal="center" vertical="center" wrapText="1"/>
      <protection/>
    </xf>
    <xf numFmtId="164" fontId="96" fillId="0" borderId="89" xfId="208" applyNumberFormat="1" applyFont="1" applyBorder="1" applyAlignment="1">
      <alignment horizontal="center" vertical="center" wrapText="1"/>
      <protection/>
    </xf>
    <xf numFmtId="164" fontId="96" fillId="0" borderId="89" xfId="0" applyNumberFormat="1" applyFont="1" applyFill="1" applyBorder="1" applyAlignment="1">
      <alignment horizontal="center" vertical="center" wrapText="1"/>
    </xf>
    <xf numFmtId="164" fontId="8" fillId="0" borderId="26" xfId="217" applyNumberFormat="1" applyFont="1" applyFill="1" applyBorder="1" applyAlignment="1" applyProtection="1">
      <alignment vertical="center"/>
      <protection locked="0"/>
    </xf>
    <xf numFmtId="164" fontId="8" fillId="0" borderId="27" xfId="217" applyNumberFormat="1" applyFont="1" applyFill="1" applyBorder="1" applyAlignment="1" applyProtection="1">
      <alignment vertical="center"/>
      <protection/>
    </xf>
    <xf numFmtId="3" fontId="42" fillId="0" borderId="90" xfId="186" applyNumberFormat="1" applyFont="1" applyFill="1" applyBorder="1" applyAlignment="1">
      <alignment/>
      <protection/>
    </xf>
    <xf numFmtId="0" fontId="12" fillId="0" borderId="36" xfId="177" applyFont="1" applyFill="1" applyBorder="1" applyAlignment="1">
      <alignment horizontal="center" vertical="center" wrapText="1"/>
      <protection/>
    </xf>
    <xf numFmtId="1" fontId="9" fillId="0" borderId="89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64" fontId="9" fillId="0" borderId="26" xfId="210" applyNumberFormat="1" applyFont="1" applyFill="1" applyBorder="1" applyAlignment="1">
      <alignment horizontal="center" vertical="center" wrapText="1"/>
      <protection/>
    </xf>
    <xf numFmtId="0" fontId="47" fillId="0" borderId="94" xfId="214" applyFont="1" applyBorder="1" applyAlignment="1">
      <alignment horizontal="center" vertical="center" wrapText="1"/>
      <protection/>
    </xf>
    <xf numFmtId="0" fontId="70" fillId="0" borderId="74" xfId="0" applyFont="1" applyBorder="1" applyAlignment="1">
      <alignment horizontal="center" vertical="center" wrapText="1"/>
    </xf>
    <xf numFmtId="0" fontId="70" fillId="0" borderId="95" xfId="0" applyFont="1" applyBorder="1" applyAlignment="1">
      <alignment horizontal="center" vertical="center" wrapText="1"/>
    </xf>
    <xf numFmtId="0" fontId="70" fillId="0" borderId="96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70" fillId="0" borderId="73" xfId="0" applyFont="1" applyBorder="1" applyAlignment="1">
      <alignment horizontal="center" vertical="center" wrapText="1"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164" fontId="4" fillId="0" borderId="0" xfId="215" applyNumberFormat="1" applyFont="1" applyFill="1" applyBorder="1" applyAlignment="1" applyProtection="1">
      <alignment horizontal="center" vertical="center"/>
      <protection/>
    </xf>
    <xf numFmtId="0" fontId="3" fillId="0" borderId="0" xfId="215" applyFont="1" applyFill="1" applyAlignment="1" applyProtection="1">
      <alignment horizontal="center" vertical="center" wrapText="1"/>
      <protection/>
    </xf>
    <xf numFmtId="0" fontId="3" fillId="0" borderId="0" xfId="215" applyFont="1" applyFill="1" applyAlignment="1" applyProtection="1">
      <alignment horizontal="center" vertical="center"/>
      <protection/>
    </xf>
    <xf numFmtId="0" fontId="4" fillId="0" borderId="0" xfId="215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91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164" fontId="4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163" applyFont="1" applyBorder="1" applyAlignment="1">
      <alignment horizontal="center" vertical="center" wrapText="1"/>
      <protection/>
    </xf>
    <xf numFmtId="0" fontId="47" fillId="0" borderId="0" xfId="163" applyFont="1" applyBorder="1" applyAlignment="1">
      <alignment horizontal="center" vertical="center"/>
      <protection/>
    </xf>
    <xf numFmtId="0" fontId="42" fillId="0" borderId="0" xfId="163" applyFont="1" applyAlignment="1">
      <alignment horizontal="left"/>
      <protection/>
    </xf>
    <xf numFmtId="0" fontId="43" fillId="0" borderId="0" xfId="163" applyFont="1" applyAlignment="1">
      <alignment horizontal="left"/>
      <protection/>
    </xf>
    <xf numFmtId="0" fontId="44" fillId="0" borderId="0" xfId="163" applyFont="1" applyAlignment="1">
      <alignment horizontal="left"/>
      <protection/>
    </xf>
    <xf numFmtId="0" fontId="48" fillId="0" borderId="57" xfId="163" applyFont="1" applyBorder="1" applyAlignment="1">
      <alignment horizontal="right" vertical="center"/>
      <protection/>
    </xf>
    <xf numFmtId="0" fontId="12" fillId="0" borderId="31" xfId="163" applyFont="1" applyBorder="1" applyAlignment="1">
      <alignment horizontal="center" vertical="center" wrapText="1"/>
      <protection/>
    </xf>
    <xf numFmtId="0" fontId="12" fillId="0" borderId="39" xfId="163" applyFont="1" applyBorder="1" applyAlignment="1">
      <alignment horizontal="center" vertical="center" wrapText="1"/>
      <protection/>
    </xf>
    <xf numFmtId="0" fontId="12" fillId="0" borderId="32" xfId="163" applyFont="1" applyBorder="1" applyAlignment="1">
      <alignment horizontal="center" vertical="center" wrapText="1"/>
      <protection/>
    </xf>
    <xf numFmtId="0" fontId="12" fillId="0" borderId="36" xfId="163" applyFont="1" applyBorder="1" applyAlignment="1">
      <alignment horizontal="center" vertical="center" wrapText="1"/>
      <protection/>
    </xf>
    <xf numFmtId="0" fontId="12" fillId="0" borderId="97" xfId="163" applyFont="1" applyBorder="1" applyAlignment="1">
      <alignment horizontal="center" vertical="center"/>
      <protection/>
    </xf>
    <xf numFmtId="0" fontId="12" fillId="0" borderId="32" xfId="163" applyFont="1" applyBorder="1" applyAlignment="1">
      <alignment horizontal="center" vertical="center"/>
      <protection/>
    </xf>
    <xf numFmtId="0" fontId="12" fillId="0" borderId="35" xfId="163" applyFont="1" applyBorder="1" applyAlignment="1">
      <alignment horizontal="center" vertical="center"/>
      <protection/>
    </xf>
    <xf numFmtId="0" fontId="12" fillId="0" borderId="36" xfId="177" applyFont="1" applyFill="1" applyBorder="1" applyAlignment="1">
      <alignment horizontal="center" vertical="center" wrapText="1"/>
      <protection/>
    </xf>
    <xf numFmtId="0" fontId="12" fillId="0" borderId="26" xfId="177" applyFont="1" applyFill="1" applyBorder="1" applyAlignment="1">
      <alignment horizontal="center" vertical="center" wrapText="1"/>
      <protection/>
    </xf>
    <xf numFmtId="164" fontId="46" fillId="0" borderId="0" xfId="0" applyNumberFormat="1" applyFont="1" applyFill="1" applyAlignment="1">
      <alignment horizontal="center" vertical="center" wrapText="1"/>
    </xf>
    <xf numFmtId="0" fontId="12" fillId="0" borderId="60" xfId="177" applyFont="1" applyFill="1" applyBorder="1" applyAlignment="1">
      <alignment horizontal="center" vertical="center" wrapText="1"/>
      <protection/>
    </xf>
    <xf numFmtId="0" fontId="12" fillId="0" borderId="50" xfId="177" applyFont="1" applyFill="1" applyBorder="1" applyAlignment="1">
      <alignment horizontal="center" vertical="center" wrapText="1"/>
      <protection/>
    </xf>
    <xf numFmtId="0" fontId="12" fillId="0" borderId="98" xfId="177" applyFont="1" applyFill="1" applyBorder="1" applyAlignment="1">
      <alignment horizontal="center" vertical="center" wrapText="1"/>
      <protection/>
    </xf>
    <xf numFmtId="0" fontId="12" fillId="0" borderId="27" xfId="177" applyFont="1" applyFill="1" applyBorder="1" applyAlignment="1">
      <alignment horizontal="center" vertical="center" wrapText="1"/>
      <protection/>
    </xf>
    <xf numFmtId="0" fontId="12" fillId="0" borderId="40" xfId="177" applyFont="1" applyFill="1" applyBorder="1" applyAlignment="1">
      <alignment horizontal="center" vertical="center" wrapText="1"/>
      <protection/>
    </xf>
    <xf numFmtId="0" fontId="12" fillId="0" borderId="32" xfId="177" applyFont="1" applyFill="1" applyBorder="1" applyAlignment="1">
      <alignment horizontal="center" vertical="center" wrapText="1"/>
      <protection/>
    </xf>
    <xf numFmtId="0" fontId="12" fillId="0" borderId="29" xfId="177" applyFont="1" applyFill="1" applyBorder="1" applyAlignment="1">
      <alignment horizontal="center" vertical="center" wrapText="1"/>
      <protection/>
    </xf>
    <xf numFmtId="0" fontId="12" fillId="0" borderId="56" xfId="177" applyFont="1" applyFill="1" applyBorder="1" applyAlignment="1">
      <alignment horizontal="center" vertical="center" wrapText="1"/>
      <protection/>
    </xf>
    <xf numFmtId="164" fontId="10" fillId="0" borderId="57" xfId="0" applyNumberFormat="1" applyFont="1" applyFill="1" applyBorder="1" applyAlignment="1" applyProtection="1">
      <alignment horizontal="right" wrapText="1"/>
      <protection/>
    </xf>
    <xf numFmtId="0" fontId="12" fillId="0" borderId="99" xfId="177" applyFont="1" applyFill="1" applyBorder="1" applyAlignment="1">
      <alignment horizontal="center" vertical="center"/>
      <protection/>
    </xf>
    <xf numFmtId="0" fontId="12" fillId="0" borderId="61" xfId="177" applyFont="1" applyFill="1" applyBorder="1" applyAlignment="1">
      <alignment horizontal="center" vertical="center"/>
      <protection/>
    </xf>
    <xf numFmtId="0" fontId="12" fillId="0" borderId="62" xfId="177" applyFont="1" applyFill="1" applyBorder="1" applyAlignment="1">
      <alignment horizontal="center" vertical="center"/>
      <protection/>
    </xf>
    <xf numFmtId="0" fontId="49" fillId="0" borderId="0" xfId="155" applyFont="1" applyAlignment="1">
      <alignment horizontal="center" vertical="center" wrapText="1"/>
      <protection/>
    </xf>
    <xf numFmtId="0" fontId="49" fillId="0" borderId="0" xfId="155" applyFont="1" applyAlignment="1">
      <alignment horizontal="center" vertical="center"/>
      <protection/>
    </xf>
    <xf numFmtId="0" fontId="44" fillId="0" borderId="20" xfId="155" applyFont="1" applyBorder="1" applyAlignment="1">
      <alignment horizontal="center" vertical="center" wrapText="1"/>
      <protection/>
    </xf>
    <xf numFmtId="0" fontId="42" fillId="0" borderId="23" xfId="155" applyFont="1" applyBorder="1" applyAlignment="1">
      <alignment horizontal="left" wrapText="1"/>
      <protection/>
    </xf>
    <xf numFmtId="0" fontId="42" fillId="0" borderId="26" xfId="155" applyFont="1" applyBorder="1" applyAlignment="1">
      <alignment horizontal="left" wrapText="1"/>
      <protection/>
    </xf>
    <xf numFmtId="0" fontId="64" fillId="0" borderId="0" xfId="155" applyFont="1" applyAlignment="1">
      <alignment horizontal="center"/>
      <protection/>
    </xf>
    <xf numFmtId="0" fontId="45" fillId="0" borderId="0" xfId="155" applyFont="1" applyAlignment="1">
      <alignment horizontal="center"/>
      <protection/>
    </xf>
    <xf numFmtId="0" fontId="46" fillId="0" borderId="69" xfId="155" applyFont="1" applyBorder="1" applyAlignment="1">
      <alignment horizontal="center"/>
      <protection/>
    </xf>
    <xf numFmtId="0" fontId="46" fillId="0" borderId="56" xfId="155" applyFont="1" applyBorder="1" applyAlignment="1">
      <alignment horizontal="center"/>
      <protection/>
    </xf>
    <xf numFmtId="0" fontId="51" fillId="0" borderId="26" xfId="155" applyFont="1" applyBorder="1" applyAlignment="1">
      <alignment horizontal="left" wrapText="1" indent="1"/>
      <protection/>
    </xf>
    <xf numFmtId="0" fontId="45" fillId="0" borderId="0" xfId="155" applyFont="1" applyBorder="1">
      <alignment/>
      <protection/>
    </xf>
    <xf numFmtId="0" fontId="44" fillId="0" borderId="20" xfId="155" applyFont="1" applyBorder="1" applyAlignment="1">
      <alignment horizontal="left"/>
      <protection/>
    </xf>
    <xf numFmtId="0" fontId="44" fillId="0" borderId="20" xfId="155" applyFont="1" applyBorder="1" applyAlignment="1">
      <alignment/>
      <protection/>
    </xf>
    <xf numFmtId="0" fontId="42" fillId="0" borderId="26" xfId="155" applyFont="1" applyBorder="1" applyAlignment="1">
      <alignment horizontal="left"/>
      <protection/>
    </xf>
    <xf numFmtId="0" fontId="42" fillId="0" borderId="89" xfId="155" applyFont="1" applyBorder="1" applyAlignment="1">
      <alignment horizontal="left"/>
      <protection/>
    </xf>
    <xf numFmtId="0" fontId="42" fillId="0" borderId="65" xfId="155" applyFont="1" applyBorder="1" applyAlignment="1">
      <alignment horizontal="left"/>
      <protection/>
    </xf>
    <xf numFmtId="0" fontId="42" fillId="0" borderId="47" xfId="155" applyFont="1" applyBorder="1" applyAlignment="1">
      <alignment horizontal="left"/>
      <protection/>
    </xf>
    <xf numFmtId="0" fontId="42" fillId="0" borderId="55" xfId="155" applyFont="1" applyBorder="1" applyAlignment="1">
      <alignment horizontal="left"/>
      <protection/>
    </xf>
    <xf numFmtId="0" fontId="46" fillId="0" borderId="0" xfId="21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164" fontId="44" fillId="0" borderId="19" xfId="211" applyNumberFormat="1" applyFont="1" applyBorder="1" applyAlignment="1">
      <alignment horizontal="center" vertical="center"/>
      <protection/>
    </xf>
    <xf numFmtId="164" fontId="44" fillId="0" borderId="19" xfId="211" applyNumberFormat="1" applyFont="1" applyBorder="1" applyAlignment="1">
      <alignment vertical="center"/>
      <protection/>
    </xf>
    <xf numFmtId="164" fontId="12" fillId="0" borderId="32" xfId="211" applyNumberFormat="1" applyFont="1" applyFill="1" applyBorder="1" applyAlignment="1">
      <alignment horizontal="center" vertical="center"/>
      <protection/>
    </xf>
    <xf numFmtId="164" fontId="12" fillId="0" borderId="32" xfId="211" applyNumberFormat="1" applyFont="1" applyBorder="1" applyAlignment="1">
      <alignment horizontal="center" vertical="center"/>
      <protection/>
    </xf>
    <xf numFmtId="164" fontId="12" fillId="0" borderId="32" xfId="211" applyNumberFormat="1" applyFont="1" applyBorder="1" applyAlignment="1">
      <alignment horizontal="center" vertical="center" wrapText="1"/>
      <protection/>
    </xf>
    <xf numFmtId="164" fontId="12" fillId="0" borderId="32" xfId="211" applyNumberFormat="1" applyFont="1" applyBorder="1" applyAlignment="1">
      <alignment vertical="center" wrapText="1"/>
      <protection/>
    </xf>
    <xf numFmtId="164" fontId="12" fillId="0" borderId="21" xfId="211" applyNumberFormat="1" applyFont="1" applyBorder="1" applyAlignment="1">
      <alignment horizontal="center" vertical="center" wrapText="1"/>
      <protection/>
    </xf>
    <xf numFmtId="164" fontId="12" fillId="0" borderId="21" xfId="211" applyNumberFormat="1" applyFont="1" applyBorder="1" applyAlignment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" fontId="47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3" fillId="0" borderId="94" xfId="0" applyFont="1" applyFill="1" applyBorder="1" applyAlignment="1" applyProtection="1">
      <alignment horizontal="center" vertical="center" wrapText="1"/>
      <protection/>
    </xf>
    <xf numFmtId="0" fontId="53" fillId="0" borderId="74" xfId="0" applyFont="1" applyFill="1" applyBorder="1" applyAlignment="1" applyProtection="1">
      <alignment horizontal="center" vertical="center" wrapText="1"/>
      <protection/>
    </xf>
    <xf numFmtId="0" fontId="53" fillId="0" borderId="95" xfId="0" applyFont="1" applyFill="1" applyBorder="1" applyAlignment="1" applyProtection="1">
      <alignment horizontal="center" vertical="center" wrapText="1"/>
      <protection/>
    </xf>
    <xf numFmtId="164" fontId="53" fillId="0" borderId="57" xfId="215" applyNumberFormat="1" applyFont="1" applyFill="1" applyBorder="1" applyAlignment="1" applyProtection="1">
      <alignment horizontal="center" vertical="center"/>
      <protection/>
    </xf>
    <xf numFmtId="0" fontId="3" fillId="0" borderId="0" xfId="217" applyFont="1" applyFill="1" applyAlignment="1" applyProtection="1">
      <alignment horizontal="center" vertical="center" wrapText="1"/>
      <protection/>
    </xf>
    <xf numFmtId="0" fontId="3" fillId="0" borderId="0" xfId="217" applyFont="1" applyFill="1" applyAlignment="1" applyProtection="1">
      <alignment horizontal="center" vertical="center"/>
      <protection/>
    </xf>
    <xf numFmtId="0" fontId="5" fillId="0" borderId="89" xfId="217" applyFont="1" applyFill="1" applyBorder="1" applyAlignment="1" applyProtection="1">
      <alignment horizontal="left" vertical="center" indent="1"/>
      <protection/>
    </xf>
    <xf numFmtId="0" fontId="5" fillId="0" borderId="90" xfId="217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0" xfId="0" applyFont="1" applyFill="1" applyBorder="1" applyAlignment="1">
      <alignment horizontal="justify" vertical="center" wrapText="1"/>
    </xf>
    <xf numFmtId="0" fontId="47" fillId="0" borderId="0" xfId="216" applyFont="1" applyFill="1" applyBorder="1" applyAlignment="1">
      <alignment horizontal="center" vertical="center" wrapText="1"/>
      <protection/>
    </xf>
    <xf numFmtId="0" fontId="69" fillId="0" borderId="0" xfId="216" applyFont="1" applyFill="1" applyBorder="1" applyAlignment="1">
      <alignment horizontal="center" vertical="center" wrapText="1"/>
      <protection/>
    </xf>
    <xf numFmtId="0" fontId="49" fillId="0" borderId="0" xfId="186" applyFont="1" applyAlignment="1">
      <alignment horizontal="center" vertical="center" wrapText="1"/>
      <protection/>
    </xf>
    <xf numFmtId="0" fontId="49" fillId="0" borderId="0" xfId="186" applyFont="1" applyAlignment="1">
      <alignment horizontal="center" vertical="center"/>
      <protection/>
    </xf>
    <xf numFmtId="0" fontId="49" fillId="0" borderId="0" xfId="186" applyFont="1" applyBorder="1" applyAlignment="1">
      <alignment horizontal="center" vertical="center"/>
      <protection/>
    </xf>
    <xf numFmtId="164" fontId="5" fillId="0" borderId="0" xfId="215" applyNumberFormat="1" applyFont="1" applyFill="1" applyBorder="1" applyAlignment="1" applyProtection="1">
      <alignment horizontal="left"/>
      <protection/>
    </xf>
    <xf numFmtId="0" fontId="3" fillId="0" borderId="0" xfId="215" applyFont="1" applyFill="1" applyAlignment="1" applyProtection="1">
      <alignment horizontal="center" wrapText="1"/>
      <protection/>
    </xf>
    <xf numFmtId="0" fontId="3" fillId="0" borderId="0" xfId="215" applyFont="1" applyFill="1" applyAlignment="1" applyProtection="1">
      <alignment horizontal="center"/>
      <protection/>
    </xf>
    <xf numFmtId="0" fontId="47" fillId="0" borderId="0" xfId="185" applyFont="1" applyAlignment="1">
      <alignment horizontal="center" vertical="center" wrapText="1"/>
      <protection/>
    </xf>
    <xf numFmtId="0" fontId="10" fillId="0" borderId="0" xfId="185" applyFont="1" applyBorder="1" applyAlignment="1">
      <alignment horizontal="right"/>
      <protection/>
    </xf>
    <xf numFmtId="0" fontId="44" fillId="0" borderId="42" xfId="185" applyFont="1" applyBorder="1" applyAlignment="1">
      <alignment horizontal="center" vertical="center" wrapText="1"/>
      <protection/>
    </xf>
    <xf numFmtId="0" fontId="44" fillId="0" borderId="51" xfId="185" applyFont="1" applyBorder="1" applyAlignment="1">
      <alignment horizontal="center" vertical="center" wrapText="1"/>
      <protection/>
    </xf>
    <xf numFmtId="0" fontId="44" fillId="0" borderId="74" xfId="185" applyFont="1" applyBorder="1" applyAlignment="1">
      <alignment horizontal="center" vertical="center" wrapText="1"/>
      <protection/>
    </xf>
    <xf numFmtId="0" fontId="44" fillId="0" borderId="57" xfId="185" applyFont="1" applyBorder="1" applyAlignment="1">
      <alignment horizontal="center" vertical="center" wrapText="1"/>
      <protection/>
    </xf>
    <xf numFmtId="0" fontId="44" fillId="0" borderId="32" xfId="185" applyFont="1" applyBorder="1" applyAlignment="1">
      <alignment horizontal="center" vertical="center" wrapText="1"/>
      <protection/>
    </xf>
    <xf numFmtId="0" fontId="44" fillId="0" borderId="35" xfId="185" applyFont="1" applyBorder="1" applyAlignment="1">
      <alignment horizontal="center" vertical="center" wrapText="1"/>
      <protection/>
    </xf>
    <xf numFmtId="0" fontId="44" fillId="0" borderId="0" xfId="185" applyFont="1" applyAlignment="1">
      <alignment horizontal="center" wrapText="1"/>
      <protection/>
    </xf>
    <xf numFmtId="0" fontId="64" fillId="0" borderId="60" xfId="187" applyFont="1" applyBorder="1" applyAlignment="1">
      <alignment horizontal="center" vertical="center" wrapText="1"/>
      <protection/>
    </xf>
    <xf numFmtId="0" fontId="64" fillId="0" borderId="98" xfId="187" applyFont="1" applyBorder="1" applyAlignment="1">
      <alignment horizontal="center" vertical="center" wrapText="1"/>
      <protection/>
    </xf>
    <xf numFmtId="0" fontId="64" fillId="0" borderId="44" xfId="187" applyFont="1" applyBorder="1" applyAlignment="1">
      <alignment horizontal="center" vertical="center"/>
      <protection/>
    </xf>
    <xf numFmtId="0" fontId="64" fillId="0" borderId="46" xfId="187" applyFont="1" applyBorder="1" applyAlignment="1">
      <alignment horizontal="center" vertical="center"/>
      <protection/>
    </xf>
    <xf numFmtId="0" fontId="49" fillId="0" borderId="0" xfId="187" applyFont="1" applyAlignment="1">
      <alignment horizontal="center" vertical="center" wrapText="1"/>
      <protection/>
    </xf>
    <xf numFmtId="0" fontId="49" fillId="0" borderId="0" xfId="187" applyFont="1" applyAlignment="1">
      <alignment horizontal="center" vertical="center" wrapText="1"/>
      <protection/>
    </xf>
    <xf numFmtId="0" fontId="64" fillId="0" borderId="42" xfId="187" applyFont="1" applyBorder="1" applyAlignment="1">
      <alignment horizontal="center" vertical="center"/>
      <protection/>
    </xf>
    <xf numFmtId="0" fontId="64" fillId="0" borderId="51" xfId="187" applyFont="1" applyBorder="1" applyAlignment="1">
      <alignment horizontal="center" vertical="center"/>
      <protection/>
    </xf>
    <xf numFmtId="164" fontId="3" fillId="0" borderId="0" xfId="215" applyNumberFormat="1" applyFont="1" applyFill="1" applyBorder="1" applyAlignment="1" applyProtection="1">
      <alignment horizontal="center" vertical="center" wrapText="1"/>
      <protection/>
    </xf>
    <xf numFmtId="164" fontId="53" fillId="0" borderId="0" xfId="215" applyNumberFormat="1" applyFont="1" applyFill="1" applyBorder="1" applyAlignment="1" applyProtection="1">
      <alignment horizontal="center" vertical="center" wrapText="1"/>
      <protection/>
    </xf>
  </cellXfs>
  <cellStyles count="227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 2" xfId="87"/>
    <cellStyle name="Címsor 1" xfId="88"/>
    <cellStyle name="Címsor 1 2" xfId="89"/>
    <cellStyle name="Címsor 2" xfId="90"/>
    <cellStyle name="Címsor 2 2" xfId="91"/>
    <cellStyle name="Címsor 3" xfId="92"/>
    <cellStyle name="Címsor 3 2" xfId="93"/>
    <cellStyle name="Címsor 4" xfId="94"/>
    <cellStyle name="Címsor 4 2" xfId="95"/>
    <cellStyle name="Ellenőrzőcella" xfId="96"/>
    <cellStyle name="Ellenőrzőcella 2" xfId="97"/>
    <cellStyle name="Explanatory Text" xfId="98"/>
    <cellStyle name="Comma" xfId="99"/>
    <cellStyle name="Comma [0]" xfId="100"/>
    <cellStyle name="Ezres 10" xfId="101"/>
    <cellStyle name="Ezres 11" xfId="102"/>
    <cellStyle name="Ezres 2" xfId="103"/>
    <cellStyle name="Ezres 2 2" xfId="104"/>
    <cellStyle name="Ezres 2 3" xfId="105"/>
    <cellStyle name="Ezres 3" xfId="106"/>
    <cellStyle name="Ezres 3 2" xfId="107"/>
    <cellStyle name="Ezres 3 3" xfId="108"/>
    <cellStyle name="Ezres 3_2009. évi beszámoló mellékletei 04.14" xfId="109"/>
    <cellStyle name="Ezres 4" xfId="110"/>
    <cellStyle name="Ezres 4 2" xfId="111"/>
    <cellStyle name="Ezres 5" xfId="112"/>
    <cellStyle name="Ezres 6" xfId="113"/>
    <cellStyle name="Ezres 7" xfId="114"/>
    <cellStyle name="Ezres 8" xfId="115"/>
    <cellStyle name="Ezres 9" xfId="116"/>
    <cellStyle name="Ezres 9 2" xfId="117"/>
    <cellStyle name="Figyelmeztetés" xfId="118"/>
    <cellStyle name="Figyelmeztetés 2" xfId="119"/>
    <cellStyle name="Good" xfId="120"/>
    <cellStyle name="Heading 1" xfId="121"/>
    <cellStyle name="Heading 2" xfId="122"/>
    <cellStyle name="Heading 3" xfId="123"/>
    <cellStyle name="Heading 4" xfId="124"/>
    <cellStyle name="Hiperhivatkozás" xfId="125"/>
    <cellStyle name="Hyperlink" xfId="126"/>
    <cellStyle name="Hivatkozott cella" xfId="127"/>
    <cellStyle name="Hivatkozott cella 2" xfId="128"/>
    <cellStyle name="Input" xfId="129"/>
    <cellStyle name="Jegyzet" xfId="130"/>
    <cellStyle name="Jegyzet 2" xfId="131"/>
    <cellStyle name="Jelölőszín (1) 2" xfId="132"/>
    <cellStyle name="Jelölőszín (2) 2" xfId="133"/>
    <cellStyle name="Jelölőszín (3) 2" xfId="134"/>
    <cellStyle name="Jelölőszín (4) 2" xfId="135"/>
    <cellStyle name="Jelölőszín (5) 2" xfId="136"/>
    <cellStyle name="Jelölőszín (6) 2" xfId="137"/>
    <cellStyle name="Jó" xfId="138"/>
    <cellStyle name="Jó 2" xfId="139"/>
    <cellStyle name="Kimenet" xfId="140"/>
    <cellStyle name="Kimenet 2" xfId="141"/>
    <cellStyle name="Followed Hyperlink" xfId="142"/>
    <cellStyle name="Linked Cell" xfId="143"/>
    <cellStyle name="Magyarázó szöveg" xfId="144"/>
    <cellStyle name="Magyarázó szöveg 2" xfId="145"/>
    <cellStyle name="Már látott hiperhivatkozás" xfId="146"/>
    <cellStyle name="Neutral" xfId="147"/>
    <cellStyle name="Normál 10" xfId="148"/>
    <cellStyle name="Normál 11" xfId="149"/>
    <cellStyle name="Normál 12" xfId="150"/>
    <cellStyle name="Normál 13" xfId="151"/>
    <cellStyle name="Normál 14" xfId="152"/>
    <cellStyle name="Normál 15" xfId="153"/>
    <cellStyle name="Normál 16" xfId="154"/>
    <cellStyle name="Normál 17" xfId="155"/>
    <cellStyle name="Normál 17 2" xfId="156"/>
    <cellStyle name="Normál 17 2 3" xfId="157"/>
    <cellStyle name="Normál 17 2 3 2" xfId="158"/>
    <cellStyle name="Normál 18" xfId="159"/>
    <cellStyle name="Normál 19" xfId="160"/>
    <cellStyle name="Normál 2" xfId="161"/>
    <cellStyle name="Normál 2 2" xfId="162"/>
    <cellStyle name="Normál 2 2 10" xfId="163"/>
    <cellStyle name="Normál 2 2 2" xfId="164"/>
    <cellStyle name="Normál 2 2 3" xfId="165"/>
    <cellStyle name="Normál 2 2 3 2" xfId="166"/>
    <cellStyle name="Normál 2 2_2009. évi beszámoló mellékletei 04.14" xfId="167"/>
    <cellStyle name="Normál 2 3" xfId="168"/>
    <cellStyle name="Normál 2 4" xfId="169"/>
    <cellStyle name="Normál 2 4 2" xfId="170"/>
    <cellStyle name="Normál 2 5" xfId="171"/>
    <cellStyle name="Normál 2_2.sz.melléklet intézmények pontosított 0203" xfId="172"/>
    <cellStyle name="Normál 20" xfId="173"/>
    <cellStyle name="Normál 21" xfId="174"/>
    <cellStyle name="Normál 22" xfId="175"/>
    <cellStyle name="Normál 22 2" xfId="176"/>
    <cellStyle name="Normál 22 3" xfId="177"/>
    <cellStyle name="Normál 22 3 2" xfId="178"/>
    <cellStyle name="Normál 22 3 2 2" xfId="179"/>
    <cellStyle name="Normál 23" xfId="180"/>
    <cellStyle name="Normál 23 2" xfId="181"/>
    <cellStyle name="Normál 24" xfId="182"/>
    <cellStyle name="Normál 25" xfId="183"/>
    <cellStyle name="Normál 25 2" xfId="184"/>
    <cellStyle name="Normál 26" xfId="185"/>
    <cellStyle name="Normál 27" xfId="186"/>
    <cellStyle name="Normál 28" xfId="187"/>
    <cellStyle name="Normál 29" xfId="188"/>
    <cellStyle name="Normál 3" xfId="189"/>
    <cellStyle name="Normál 3 2" xfId="190"/>
    <cellStyle name="Normál 3 3" xfId="191"/>
    <cellStyle name="Normál 3_TGA 2013 2_4_Köztisztaság" xfId="192"/>
    <cellStyle name="Normál 4" xfId="193"/>
    <cellStyle name="Normál 4 2" xfId="194"/>
    <cellStyle name="Normál 4 2 2" xfId="195"/>
    <cellStyle name="Normál 4 2 3" xfId="196"/>
    <cellStyle name="Normál 4_EU támogatott feladatok 0208" xfId="197"/>
    <cellStyle name="Normál 5" xfId="198"/>
    <cellStyle name="Normál 5 2" xfId="199"/>
    <cellStyle name="Normál 5 3" xfId="200"/>
    <cellStyle name="Normál 5 3 2" xfId="201"/>
    <cellStyle name="Normál 6" xfId="202"/>
    <cellStyle name="Normál 7" xfId="203"/>
    <cellStyle name="Normál 7 2" xfId="204"/>
    <cellStyle name="Normál 7 3" xfId="205"/>
    <cellStyle name="Normál 8" xfId="206"/>
    <cellStyle name="Normál 9" xfId="207"/>
    <cellStyle name="Normál_11. KV összesítő 2011.tervegyeztetés lezárt jegyzőkönyvek" xfId="208"/>
    <cellStyle name="Normál_2001 évi terv" xfId="209"/>
    <cellStyle name="Normál_2003 évi kv javaslat" xfId="210"/>
    <cellStyle name="Normál_Függelékek és egyéb táblák 02.06" xfId="211"/>
    <cellStyle name="Normál_Intézményi jegyzőkönyvek 2006  január 2-6 (rendeletbe előkészítő)" xfId="212"/>
    <cellStyle name="Normal_KARSZJ3" xfId="213"/>
    <cellStyle name="Normál_ktgvetés mellékletei 2012 01 20" xfId="214"/>
    <cellStyle name="Normál_KVRENMUNKA" xfId="215"/>
    <cellStyle name="Normál_létszám tájékoztató" xfId="216"/>
    <cellStyle name="Normál_SEGEDLETEK" xfId="217"/>
    <cellStyle name="Normal_tanusitv" xfId="218"/>
    <cellStyle name="Note" xfId="219"/>
    <cellStyle name="Output" xfId="220"/>
    <cellStyle name="Összesen" xfId="221"/>
    <cellStyle name="Összesen 2" xfId="222"/>
    <cellStyle name="Currency" xfId="223"/>
    <cellStyle name="Currency [0]" xfId="224"/>
    <cellStyle name="Pénznem 2" xfId="225"/>
    <cellStyle name="Rossz" xfId="226"/>
    <cellStyle name="Rossz 2" xfId="227"/>
    <cellStyle name="Semleges" xfId="228"/>
    <cellStyle name="Semleges 2" xfId="229"/>
    <cellStyle name="Stílus 1" xfId="230"/>
    <cellStyle name="Számítás" xfId="231"/>
    <cellStyle name="Számítás 2" xfId="232"/>
    <cellStyle name="Percent" xfId="233"/>
    <cellStyle name="Százalék 2" xfId="234"/>
    <cellStyle name="Százalék 2 2" xfId="235"/>
    <cellStyle name="Százalék 3" xfId="236"/>
    <cellStyle name="Százalék 4" xfId="237"/>
    <cellStyle name="Title" xfId="238"/>
    <cellStyle name="Total" xfId="239"/>
    <cellStyle name="Warning Text" xfId="24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nzugy\AppData\Local\Temp\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C9"/>
  <sheetViews>
    <sheetView tabSelected="1" zoomScalePageLayoutView="0" workbookViewId="0" topLeftCell="A1">
      <selection activeCell="A1" sqref="A1:C2"/>
    </sheetView>
  </sheetViews>
  <sheetFormatPr defaultColWidth="10.625" defaultRowHeight="12.75"/>
  <cols>
    <col min="1" max="2" width="8.875" style="747" customWidth="1"/>
    <col min="3" max="3" width="73.50390625" style="719" customWidth="1"/>
    <col min="4" max="16384" width="10.625" style="719" customWidth="1"/>
  </cols>
  <sheetData>
    <row r="1" spans="1:3" ht="12.75">
      <c r="A1" s="948" t="s">
        <v>695</v>
      </c>
      <c r="B1" s="949"/>
      <c r="C1" s="950"/>
    </row>
    <row r="2" spans="1:3" ht="41.25" customHeight="1">
      <c r="A2" s="951"/>
      <c r="B2" s="952"/>
      <c r="C2" s="953"/>
    </row>
    <row r="4" spans="1:3" s="748" customFormat="1" ht="31.5">
      <c r="A4" s="761" t="s">
        <v>610</v>
      </c>
      <c r="B4" s="762" t="s">
        <v>611</v>
      </c>
      <c r="C4" s="763" t="s">
        <v>612</v>
      </c>
    </row>
    <row r="5" spans="1:3" s="720" customFormat="1" ht="24" customHeight="1">
      <c r="A5" s="758" t="s">
        <v>613</v>
      </c>
      <c r="B5" s="759"/>
      <c r="C5" s="760" t="s">
        <v>688</v>
      </c>
    </row>
    <row r="6" spans="1:3" s="720" customFormat="1" ht="24" customHeight="1">
      <c r="A6" s="751"/>
      <c r="B6" s="752" t="s">
        <v>9</v>
      </c>
      <c r="C6" s="754"/>
    </row>
    <row r="7" spans="1:3" s="720" customFormat="1" ht="24" customHeight="1">
      <c r="A7" s="751" t="s">
        <v>614</v>
      </c>
      <c r="B7" s="752"/>
      <c r="C7" s="753" t="s">
        <v>641</v>
      </c>
    </row>
    <row r="8" spans="1:3" s="720" customFormat="1" ht="24" customHeight="1">
      <c r="A8" s="755"/>
      <c r="B8" s="756" t="s">
        <v>9</v>
      </c>
      <c r="C8" s="757"/>
    </row>
    <row r="9" spans="1:3" s="720" customFormat="1" ht="19.5" customHeight="1">
      <c r="A9" s="749"/>
      <c r="B9" s="749"/>
      <c r="C9" s="750"/>
    </row>
  </sheetData>
  <sheetProtection/>
  <mergeCells count="1">
    <mergeCell ref="A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FF"/>
  </sheetPr>
  <dimension ref="A1:Q10"/>
  <sheetViews>
    <sheetView zoomScale="89" zoomScaleNormal="89" zoomScalePageLayoutView="0" workbookViewId="0" topLeftCell="A1">
      <selection activeCell="A1" sqref="A1:J1"/>
    </sheetView>
  </sheetViews>
  <sheetFormatPr defaultColWidth="9.00390625" defaultRowHeight="12.75"/>
  <cols>
    <col min="1" max="1" width="45.00390625" style="246" bestFit="1" customWidth="1"/>
    <col min="2" max="8" width="17.00390625" style="246" customWidth="1"/>
    <col min="9" max="9" width="16.00390625" style="246" customWidth="1"/>
    <col min="10" max="10" width="17.00390625" style="246" customWidth="1"/>
    <col min="11" max="11" width="12.875" style="246" customWidth="1"/>
    <col min="12" max="12" width="13.625" style="246" customWidth="1"/>
    <col min="13" max="14" width="12.00390625" style="246" customWidth="1"/>
    <col min="15" max="16384" width="9.375" style="246" customWidth="1"/>
  </cols>
  <sheetData>
    <row r="1" spans="1:14" ht="57.75" customHeight="1">
      <c r="A1" s="1014" t="s">
        <v>713</v>
      </c>
      <c r="B1" s="1014"/>
      <c r="C1" s="1014"/>
      <c r="D1" s="1014"/>
      <c r="E1" s="1014"/>
      <c r="F1" s="1014"/>
      <c r="G1" s="1014"/>
      <c r="H1" s="1014"/>
      <c r="I1" s="1014"/>
      <c r="J1" s="1014"/>
      <c r="K1" s="264"/>
      <c r="L1" s="264"/>
      <c r="M1" s="264"/>
      <c r="N1" s="264"/>
    </row>
    <row r="2" spans="1:15" ht="20.2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1015"/>
      <c r="N2" s="1015"/>
      <c r="O2" s="247"/>
    </row>
    <row r="3" spans="1:17" ht="22.5" customHeight="1">
      <c r="A3" s="258"/>
      <c r="B3" s="255"/>
      <c r="C3" s="255"/>
      <c r="D3" s="255"/>
      <c r="E3" s="255"/>
      <c r="F3" s="255"/>
      <c r="G3" s="255"/>
      <c r="H3" s="255"/>
      <c r="I3" s="255"/>
      <c r="J3" s="265" t="s">
        <v>1</v>
      </c>
      <c r="K3" s="255"/>
      <c r="L3" s="259"/>
      <c r="M3" s="259"/>
      <c r="N3" s="259"/>
      <c r="O3" s="247"/>
      <c r="P3" s="247"/>
      <c r="Q3" s="247"/>
    </row>
    <row r="4" spans="1:17" ht="22.5" customHeight="1">
      <c r="A4" s="1016" t="s">
        <v>267</v>
      </c>
      <c r="B4" s="1018" t="s">
        <v>416</v>
      </c>
      <c r="C4" s="1018"/>
      <c r="D4" s="1018"/>
      <c r="E4" s="1018"/>
      <c r="F4" s="1018" t="s">
        <v>413</v>
      </c>
      <c r="G4" s="1019"/>
      <c r="H4" s="1020" t="s">
        <v>417</v>
      </c>
      <c r="I4" s="1021"/>
      <c r="J4" s="1022" t="s">
        <v>412</v>
      </c>
      <c r="K4" s="255"/>
      <c r="L4" s="256"/>
      <c r="M4" s="256"/>
      <c r="N4" s="259"/>
      <c r="O4" s="247"/>
      <c r="P4" s="247"/>
      <c r="Q4" s="247"/>
    </row>
    <row r="5" spans="1:17" ht="62.25" customHeight="1">
      <c r="A5" s="1017"/>
      <c r="B5" s="260" t="s">
        <v>418</v>
      </c>
      <c r="C5" s="260" t="s">
        <v>414</v>
      </c>
      <c r="D5" s="261" t="s">
        <v>419</v>
      </c>
      <c r="E5" s="260" t="s">
        <v>414</v>
      </c>
      <c r="F5" s="261" t="s">
        <v>413</v>
      </c>
      <c r="G5" s="260" t="s">
        <v>414</v>
      </c>
      <c r="H5" s="260" t="s">
        <v>420</v>
      </c>
      <c r="I5" s="260" t="s">
        <v>414</v>
      </c>
      <c r="J5" s="1023"/>
      <c r="K5" s="257"/>
      <c r="L5" s="257"/>
      <c r="M5" s="257"/>
      <c r="N5" s="259"/>
      <c r="O5" s="247"/>
      <c r="P5" s="247"/>
      <c r="Q5" s="247"/>
    </row>
    <row r="6" spans="1:10" ht="32.25" customHeight="1">
      <c r="A6" s="262" t="s">
        <v>688</v>
      </c>
      <c r="B6" s="248"/>
      <c r="C6" s="249">
        <f>B6/J6</f>
        <v>0</v>
      </c>
      <c r="D6" s="248">
        <v>14882800</v>
      </c>
      <c r="E6" s="873">
        <f>D6/J6*100</f>
        <v>9.461264675376487</v>
      </c>
      <c r="F6" s="248">
        <v>88049000</v>
      </c>
      <c r="G6" s="249">
        <f>F6/J6*100</f>
        <v>55.97433906269145</v>
      </c>
      <c r="H6" s="248">
        <v>54370638</v>
      </c>
      <c r="I6" s="249"/>
      <c r="J6" s="250">
        <f>B6+D6+F6+H6</f>
        <v>157302438</v>
      </c>
    </row>
    <row r="7" spans="1:10" ht="27" customHeight="1">
      <c r="A7" s="263" t="s">
        <v>641</v>
      </c>
      <c r="B7" s="248">
        <v>22957376</v>
      </c>
      <c r="C7" s="249">
        <f>B7/J7*100</f>
        <v>98.37437897824903</v>
      </c>
      <c r="D7" s="248"/>
      <c r="E7" s="248"/>
      <c r="F7" s="248">
        <v>220000</v>
      </c>
      <c r="G7" s="249">
        <f>F7/J7*100</f>
        <v>0.9427193846202103</v>
      </c>
      <c r="H7" s="248">
        <v>159367</v>
      </c>
      <c r="I7" s="249">
        <f>H7/J7*100</f>
        <v>0.6829016371307685</v>
      </c>
      <c r="J7" s="250">
        <f>B7+D7+F7+H7</f>
        <v>23336743</v>
      </c>
    </row>
    <row r="8" spans="1:10" ht="40.5" customHeight="1">
      <c r="A8" s="253" t="s">
        <v>421</v>
      </c>
      <c r="B8" s="251">
        <f>B7</f>
        <v>22957376</v>
      </c>
      <c r="C8" s="251">
        <f aca="true" t="shared" si="0" ref="C8:J8">C7</f>
        <v>98.37437897824903</v>
      </c>
      <c r="D8" s="251">
        <f t="shared" si="0"/>
        <v>0</v>
      </c>
      <c r="E8" s="251">
        <f t="shared" si="0"/>
        <v>0</v>
      </c>
      <c r="F8" s="251">
        <f t="shared" si="0"/>
        <v>220000</v>
      </c>
      <c r="G8" s="251">
        <f t="shared" si="0"/>
        <v>0.9427193846202103</v>
      </c>
      <c r="H8" s="251">
        <f t="shared" si="0"/>
        <v>159367</v>
      </c>
      <c r="I8" s="251">
        <f t="shared" si="0"/>
        <v>0.6829016371307685</v>
      </c>
      <c r="J8" s="252">
        <f t="shared" si="0"/>
        <v>23336743</v>
      </c>
    </row>
    <row r="9" spans="1:10" ht="42.75" customHeight="1">
      <c r="A9" s="253" t="s">
        <v>684</v>
      </c>
      <c r="B9" s="251">
        <f>B6</f>
        <v>0</v>
      </c>
      <c r="C9" s="251">
        <f aca="true" t="shared" si="1" ref="C9:J9">C6</f>
        <v>0</v>
      </c>
      <c r="D9" s="251">
        <f t="shared" si="1"/>
        <v>14882800</v>
      </c>
      <c r="E9" s="251">
        <f t="shared" si="1"/>
        <v>9.461264675376487</v>
      </c>
      <c r="F9" s="251">
        <f t="shared" si="1"/>
        <v>88049000</v>
      </c>
      <c r="G9" s="251">
        <f t="shared" si="1"/>
        <v>55.97433906269145</v>
      </c>
      <c r="H9" s="251">
        <f t="shared" si="1"/>
        <v>54370638</v>
      </c>
      <c r="I9" s="251">
        <f t="shared" si="1"/>
        <v>0</v>
      </c>
      <c r="J9" s="252">
        <f t="shared" si="1"/>
        <v>157302438</v>
      </c>
    </row>
    <row r="10" spans="1:10" ht="59.25" customHeight="1">
      <c r="A10" s="253" t="s">
        <v>422</v>
      </c>
      <c r="B10" s="251">
        <f>SUM(B8:B9)</f>
        <v>22957376</v>
      </c>
      <c r="C10" s="254">
        <f>ROUND(B10/J10*100,2)</f>
        <v>12.71</v>
      </c>
      <c r="D10" s="251">
        <f>SUM(D8:D9)</f>
        <v>14882800</v>
      </c>
      <c r="E10" s="254">
        <f>ROUND(D10/J10*100,2)</f>
        <v>8.24</v>
      </c>
      <c r="F10" s="251">
        <f>SUM(F8:F9)</f>
        <v>88269000</v>
      </c>
      <c r="G10" s="254">
        <f>ROUND((F10/J10)*100,2)</f>
        <v>48.86</v>
      </c>
      <c r="H10" s="251">
        <f>H8+H9</f>
        <v>54530005</v>
      </c>
      <c r="I10" s="254">
        <f>H10/J10*100</f>
        <v>30.18725212222923</v>
      </c>
      <c r="J10" s="252">
        <f>SUM(F10,D10,B10,H10)</f>
        <v>180639181</v>
      </c>
    </row>
  </sheetData>
  <sheetProtection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9" r:id="rId1"/>
  <headerFooter alignWithMargins="0">
    <oddHeader>&amp;R&amp;"Times New Roman CE,Félkövér dőlt"&amp;11 7. melléklet a ........./2020. (III.04.)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FF"/>
  </sheetPr>
  <dimension ref="A1:K3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4.375" style="267" bestFit="1" customWidth="1"/>
    <col min="2" max="6" width="16.50390625" style="267" customWidth="1"/>
    <col min="7" max="7" width="13.875" style="267" customWidth="1"/>
    <col min="8" max="16384" width="9.375" style="267" customWidth="1"/>
  </cols>
  <sheetData>
    <row r="1" spans="1:7" ht="39.75" customHeight="1">
      <c r="A1" s="1025" t="s">
        <v>642</v>
      </c>
      <c r="B1" s="1025"/>
      <c r="C1" s="1025"/>
      <c r="D1" s="1025"/>
      <c r="E1" s="1025"/>
      <c r="F1" s="1025"/>
      <c r="G1" s="266"/>
    </row>
    <row r="2" spans="1:7" ht="15.75" customHeight="1">
      <c r="A2" s="1024" t="s">
        <v>608</v>
      </c>
      <c r="B2" s="1024"/>
      <c r="C2" s="1024"/>
      <c r="D2" s="1024"/>
      <c r="E2" s="1024"/>
      <c r="F2" s="1024"/>
      <c r="G2" s="266"/>
    </row>
    <row r="3" spans="1:7" ht="15.75" customHeight="1">
      <c r="A3" s="268"/>
      <c r="B3" s="907"/>
      <c r="C3" s="907"/>
      <c r="D3" s="269"/>
      <c r="E3" s="269"/>
      <c r="F3" s="269"/>
      <c r="G3" s="269"/>
    </row>
    <row r="4" spans="1:11" ht="15.75" customHeight="1">
      <c r="A4" s="270" t="s">
        <v>423</v>
      </c>
      <c r="B4" s="908"/>
      <c r="C4" s="908"/>
      <c r="D4" s="908"/>
      <c r="E4" s="908"/>
      <c r="F4" s="908"/>
      <c r="G4" s="272"/>
      <c r="H4" s="273"/>
      <c r="I4" s="273"/>
      <c r="J4" s="273"/>
      <c r="K4" s="273"/>
    </row>
    <row r="5" spans="1:11" ht="15.75" customHeight="1">
      <c r="A5" s="270" t="s">
        <v>424</v>
      </c>
      <c r="B5" s="908"/>
      <c r="C5" s="908"/>
      <c r="D5" s="908"/>
      <c r="E5" s="908"/>
      <c r="F5" s="908"/>
      <c r="G5" s="274"/>
      <c r="H5" s="273"/>
      <c r="I5" s="273"/>
      <c r="J5" s="273"/>
      <c r="K5" s="273"/>
    </row>
    <row r="6" spans="1:11" ht="15.75" customHeight="1">
      <c r="A6" s="270" t="s">
        <v>577</v>
      </c>
      <c r="B6" s="271"/>
      <c r="C6" s="884"/>
      <c r="D6" s="884"/>
      <c r="E6" s="884"/>
      <c r="F6" s="884"/>
      <c r="G6" s="275"/>
      <c r="H6" s="273"/>
      <c r="I6" s="273"/>
      <c r="J6" s="273"/>
      <c r="K6" s="273"/>
    </row>
    <row r="7" spans="1:11" ht="15.75" customHeight="1">
      <c r="A7" s="270" t="s">
        <v>576</v>
      </c>
      <c r="B7" s="884"/>
      <c r="C7" s="884"/>
      <c r="D7" s="884"/>
      <c r="E7" s="884"/>
      <c r="F7" s="886"/>
      <c r="G7" s="275"/>
      <c r="H7" s="273"/>
      <c r="I7" s="273"/>
      <c r="J7" s="273"/>
      <c r="K7" s="273"/>
    </row>
    <row r="8" spans="1:11" ht="15.75" customHeight="1">
      <c r="A8" s="270" t="s">
        <v>425</v>
      </c>
      <c r="B8" s="276"/>
      <c r="C8" s="887"/>
      <c r="D8" s="276"/>
      <c r="E8" s="276"/>
      <c r="F8" s="888"/>
      <c r="G8" s="297"/>
      <c r="H8" s="273"/>
      <c r="I8" s="273"/>
      <c r="J8" s="273"/>
      <c r="K8" s="273"/>
    </row>
    <row r="9" spans="1:11" ht="15.75" customHeight="1">
      <c r="A9" s="270" t="s">
        <v>426</v>
      </c>
      <c r="B9" s="885"/>
      <c r="C9" s="889"/>
      <c r="D9" s="278"/>
      <c r="E9" s="278"/>
      <c r="F9" s="888"/>
      <c r="G9" s="274"/>
      <c r="H9" s="273"/>
      <c r="I9" s="273"/>
      <c r="J9" s="273"/>
      <c r="K9" s="273"/>
    </row>
    <row r="10" spans="1:11" ht="15.75" customHeight="1">
      <c r="A10" s="270" t="s">
        <v>427</v>
      </c>
      <c r="B10" s="885"/>
      <c r="C10" s="889"/>
      <c r="D10" s="278"/>
      <c r="E10" s="278"/>
      <c r="F10" s="888"/>
      <c r="G10" s="275"/>
      <c r="H10" s="273"/>
      <c r="I10" s="273"/>
      <c r="J10" s="273"/>
      <c r="K10" s="273"/>
    </row>
    <row r="11" spans="1:11" ht="15.75" customHeight="1">
      <c r="A11" s="279"/>
      <c r="B11" s="280"/>
      <c r="C11" s="280"/>
      <c r="D11" s="280"/>
      <c r="E11" s="280"/>
      <c r="F11" s="281" t="s">
        <v>1</v>
      </c>
      <c r="G11" s="275"/>
      <c r="H11" s="273"/>
      <c r="I11" s="273"/>
      <c r="J11" s="273"/>
      <c r="K11" s="273"/>
    </row>
    <row r="12" spans="1:11" ht="38.25">
      <c r="A12" s="282" t="s">
        <v>267</v>
      </c>
      <c r="B12" s="283" t="s">
        <v>428</v>
      </c>
      <c r="C12" s="284" t="s">
        <v>692</v>
      </c>
      <c r="D12" s="285" t="s">
        <v>573</v>
      </c>
      <c r="E12" s="285" t="s">
        <v>705</v>
      </c>
      <c r="F12" s="286" t="s">
        <v>407</v>
      </c>
      <c r="G12" s="275"/>
      <c r="H12" s="273"/>
      <c r="I12" s="273"/>
      <c r="J12" s="273"/>
      <c r="K12" s="273"/>
    </row>
    <row r="13" spans="1:11" ht="12.75">
      <c r="A13" s="287" t="s">
        <v>429</v>
      </c>
      <c r="B13" s="288">
        <f>SUM(B15:B20)</f>
        <v>0</v>
      </c>
      <c r="C13" s="288"/>
      <c r="D13" s="288"/>
      <c r="E13" s="288"/>
      <c r="F13" s="289"/>
      <c r="G13" s="275"/>
      <c r="H13" s="273"/>
      <c r="I13" s="273"/>
      <c r="J13" s="273"/>
      <c r="K13" s="273"/>
    </row>
    <row r="14" spans="1:11" ht="12.75">
      <c r="A14" s="290" t="s">
        <v>430</v>
      </c>
      <c r="B14" s="291"/>
      <c r="C14" s="291"/>
      <c r="D14" s="291"/>
      <c r="E14" s="291"/>
      <c r="F14" s="292"/>
      <c r="G14" s="275"/>
      <c r="H14" s="273"/>
      <c r="I14" s="273"/>
      <c r="J14" s="273"/>
      <c r="K14" s="273"/>
    </row>
    <row r="15" spans="1:11" ht="25.5" customHeight="1">
      <c r="A15" s="293" t="s">
        <v>420</v>
      </c>
      <c r="B15" s="294"/>
      <c r="C15" s="294"/>
      <c r="D15" s="295"/>
      <c r="E15" s="295"/>
      <c r="F15" s="296">
        <f>E15</f>
        <v>0</v>
      </c>
      <c r="G15" s="275"/>
      <c r="H15" s="273"/>
      <c r="I15" s="273"/>
      <c r="J15" s="273"/>
      <c r="K15" s="273"/>
    </row>
    <row r="16" spans="1:11" ht="25.5" customHeight="1">
      <c r="A16" s="298" t="s">
        <v>431</v>
      </c>
      <c r="B16" s="299"/>
      <c r="C16" s="299"/>
      <c r="D16" s="300"/>
      <c r="E16" s="300"/>
      <c r="F16" s="296"/>
      <c r="G16" s="275"/>
      <c r="H16" s="273"/>
      <c r="I16" s="273"/>
      <c r="J16" s="273"/>
      <c r="K16" s="273"/>
    </row>
    <row r="17" spans="1:11" ht="25.5" customHeight="1">
      <c r="A17" s="298" t="s">
        <v>574</v>
      </c>
      <c r="B17" s="299"/>
      <c r="C17" s="299"/>
      <c r="D17" s="300"/>
      <c r="E17" s="300"/>
      <c r="F17" s="296"/>
      <c r="G17" s="275"/>
      <c r="H17" s="273"/>
      <c r="I17" s="273"/>
      <c r="J17" s="273"/>
      <c r="K17" s="273"/>
    </row>
    <row r="18" spans="1:11" ht="25.5" customHeight="1">
      <c r="A18" s="298" t="s">
        <v>575</v>
      </c>
      <c r="B18" s="299"/>
      <c r="C18" s="299"/>
      <c r="D18" s="300"/>
      <c r="E18" s="300"/>
      <c r="F18" s="296"/>
      <c r="G18" s="311"/>
      <c r="H18" s="273"/>
      <c r="I18" s="273"/>
      <c r="J18" s="273"/>
      <c r="K18" s="273"/>
    </row>
    <row r="19" spans="1:11" ht="25.5" customHeight="1">
      <c r="A19" s="298" t="s">
        <v>432</v>
      </c>
      <c r="B19" s="299"/>
      <c r="C19" s="299"/>
      <c r="D19" s="300"/>
      <c r="E19" s="300"/>
      <c r="F19" s="296"/>
      <c r="G19" s="312"/>
      <c r="H19" s="273"/>
      <c r="I19" s="273"/>
      <c r="J19" s="273"/>
      <c r="K19" s="273"/>
    </row>
    <row r="20" spans="1:11" ht="25.5" customHeight="1">
      <c r="A20" s="302" t="s">
        <v>433</v>
      </c>
      <c r="B20" s="303"/>
      <c r="C20" s="303"/>
      <c r="D20" s="304"/>
      <c r="E20" s="304"/>
      <c r="F20" s="296">
        <f>E20</f>
        <v>0</v>
      </c>
      <c r="G20" s="272"/>
      <c r="H20" s="273"/>
      <c r="I20" s="273"/>
      <c r="J20" s="273"/>
      <c r="K20" s="273"/>
    </row>
    <row r="21" spans="1:11" ht="12.75">
      <c r="A21" s="305"/>
      <c r="B21" s="306"/>
      <c r="C21" s="306"/>
      <c r="D21" s="306"/>
      <c r="E21" s="306"/>
      <c r="F21" s="306"/>
      <c r="G21" s="274"/>
      <c r="H21" s="273"/>
      <c r="I21" s="273"/>
      <c r="J21" s="273"/>
      <c r="K21" s="273"/>
    </row>
    <row r="22" spans="1:11" ht="12.75">
      <c r="A22" s="307" t="s">
        <v>434</v>
      </c>
      <c r="B22" s="308">
        <f>SUM(B24:B31)</f>
        <v>0</v>
      </c>
      <c r="C22" s="308"/>
      <c r="D22" s="308"/>
      <c r="E22" s="308"/>
      <c r="F22" s="308"/>
      <c r="G22" s="275"/>
      <c r="H22" s="273"/>
      <c r="I22" s="273"/>
      <c r="J22" s="273"/>
      <c r="K22" s="273"/>
    </row>
    <row r="23" spans="1:11" ht="12.75">
      <c r="A23" s="290" t="s">
        <v>430</v>
      </c>
      <c r="B23" s="291"/>
      <c r="C23" s="291"/>
      <c r="D23" s="291"/>
      <c r="E23" s="291"/>
      <c r="F23" s="292"/>
      <c r="G23" s="277"/>
      <c r="H23" s="273"/>
      <c r="I23" s="273"/>
      <c r="J23" s="273"/>
      <c r="K23" s="273"/>
    </row>
    <row r="24" spans="1:11" ht="25.5" customHeight="1">
      <c r="A24" s="298" t="s">
        <v>435</v>
      </c>
      <c r="B24" s="309"/>
      <c r="C24" s="309"/>
      <c r="D24" s="309"/>
      <c r="E24" s="309"/>
      <c r="F24" s="301">
        <f>E24</f>
        <v>0</v>
      </c>
      <c r="G24" s="275"/>
      <c r="H24" s="273"/>
      <c r="I24" s="273"/>
      <c r="J24" s="273"/>
      <c r="K24" s="273"/>
    </row>
    <row r="25" spans="1:6" ht="25.5" customHeight="1">
      <c r="A25" s="298" t="s">
        <v>205</v>
      </c>
      <c r="B25" s="309"/>
      <c r="C25" s="309"/>
      <c r="D25" s="309"/>
      <c r="E25" s="309"/>
      <c r="F25" s="301">
        <f aca="true" t="shared" si="0" ref="F25:F31">E25</f>
        <v>0</v>
      </c>
    </row>
    <row r="26" spans="1:6" ht="25.5" customHeight="1">
      <c r="A26" s="298" t="s">
        <v>436</v>
      </c>
      <c r="B26" s="309"/>
      <c r="C26" s="309"/>
      <c r="D26" s="310"/>
      <c r="E26" s="310"/>
      <c r="F26" s="301">
        <f t="shared" si="0"/>
        <v>0</v>
      </c>
    </row>
    <row r="27" spans="1:6" ht="25.5" customHeight="1">
      <c r="A27" s="298" t="s">
        <v>437</v>
      </c>
      <c r="B27" s="309"/>
      <c r="C27" s="309"/>
      <c r="D27" s="309"/>
      <c r="E27" s="309"/>
      <c r="F27" s="301"/>
    </row>
    <row r="28" spans="1:6" ht="25.5" customHeight="1">
      <c r="A28" s="298" t="s">
        <v>438</v>
      </c>
      <c r="B28" s="309"/>
      <c r="C28" s="309"/>
      <c r="D28" s="310"/>
      <c r="E28" s="310"/>
      <c r="F28" s="301">
        <f t="shared" si="0"/>
        <v>0</v>
      </c>
    </row>
    <row r="29" spans="1:6" ht="25.5" customHeight="1">
      <c r="A29" s="302" t="s">
        <v>234</v>
      </c>
      <c r="B29" s="313"/>
      <c r="C29" s="313"/>
      <c r="D29" s="314"/>
      <c r="E29" s="314"/>
      <c r="F29" s="893">
        <f t="shared" si="0"/>
        <v>0</v>
      </c>
    </row>
    <row r="30" spans="1:6" ht="25.5" customHeight="1">
      <c r="A30" s="651" t="s">
        <v>439</v>
      </c>
      <c r="B30" s="315">
        <v>0</v>
      </c>
      <c r="C30" s="315"/>
      <c r="D30" s="315"/>
      <c r="E30" s="316"/>
      <c r="F30" s="895">
        <f t="shared" si="0"/>
        <v>0</v>
      </c>
    </row>
    <row r="31" spans="1:6" ht="25.5" customHeight="1">
      <c r="A31" s="651" t="s">
        <v>440</v>
      </c>
      <c r="B31" s="315">
        <v>0</v>
      </c>
      <c r="C31" s="315">
        <v>0</v>
      </c>
      <c r="D31" s="316"/>
      <c r="E31" s="316"/>
      <c r="F31" s="894">
        <f t="shared" si="0"/>
        <v>0</v>
      </c>
    </row>
    <row r="32" spans="1:6" ht="15">
      <c r="A32" s="890"/>
      <c r="B32" s="891"/>
      <c r="C32" s="891"/>
      <c r="D32" s="891"/>
      <c r="E32" s="891"/>
      <c r="F32" s="892"/>
    </row>
    <row r="33" spans="1:6" ht="12.75">
      <c r="A33" s="270"/>
      <c r="B33" s="884"/>
      <c r="C33" s="884"/>
      <c r="D33" s="884"/>
      <c r="E33" s="884"/>
      <c r="F33" s="884"/>
    </row>
  </sheetData>
  <sheetProtection/>
  <mergeCells count="2">
    <mergeCell ref="A2:F2"/>
    <mergeCell ref="A1:F1"/>
  </mergeCells>
  <conditionalFormatting sqref="G22:G24 G6:G7 G10:G17 B17:E17 F21">
    <cfRule type="cellIs" priority="30" dxfId="7" operator="equal" stopIfTrue="1">
      <formula>0</formula>
    </cfRule>
  </conditionalFormatting>
  <conditionalFormatting sqref="F8">
    <cfRule type="cellIs" priority="29" dxfId="7" operator="equal" stopIfTrue="1">
      <formula>0</formula>
    </cfRule>
  </conditionalFormatting>
  <conditionalFormatting sqref="F21 B6:F6 B16:E16">
    <cfRule type="cellIs" priority="28" dxfId="7" operator="equal" stopIfTrue="1">
      <formula>0</formula>
    </cfRule>
  </conditionalFormatting>
  <conditionalFormatting sqref="B29:F29 B17:E17 F21">
    <cfRule type="cellIs" priority="27" dxfId="7" operator="equal" stopIfTrue="1">
      <formula>0</formula>
    </cfRule>
  </conditionalFormatting>
  <conditionalFormatting sqref="B14:F14 B24:F24 F25:F31">
    <cfRule type="cellIs" priority="26" dxfId="7" operator="equal" stopIfTrue="1">
      <formula>0</formula>
    </cfRule>
  </conditionalFormatting>
  <conditionalFormatting sqref="B29:F29 B17:E17 F21">
    <cfRule type="cellIs" priority="25" dxfId="7" operator="equal" stopIfTrue="1">
      <formula>0</formula>
    </cfRule>
  </conditionalFormatting>
  <conditionalFormatting sqref="B14:F14 B24:F24 F25:F31">
    <cfRule type="cellIs" priority="24" dxfId="7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........./2020. (III.04.)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G115"/>
  <sheetViews>
    <sheetView zoomScale="106" zoomScaleNormal="106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.375" style="100" customWidth="1"/>
    <col min="2" max="2" width="76.375" style="100" customWidth="1"/>
    <col min="3" max="3" width="12.375" style="100" customWidth="1"/>
    <col min="4" max="4" width="23.375" style="101" customWidth="1"/>
    <col min="5" max="5" width="11.875" style="1" customWidth="1"/>
    <col min="6" max="13" width="9.375" style="1" customWidth="1"/>
    <col min="14" max="14" width="20.375" style="1" customWidth="1"/>
    <col min="15" max="16384" width="9.375" style="1" customWidth="1"/>
  </cols>
  <sheetData>
    <row r="1" spans="1:4" ht="51" customHeight="1">
      <c r="A1" s="956" t="s">
        <v>714</v>
      </c>
      <c r="B1" s="957"/>
      <c r="C1" s="957"/>
      <c r="D1" s="957"/>
    </row>
    <row r="2" spans="1:4" ht="15.75" customHeight="1">
      <c r="A2" s="955" t="s">
        <v>0</v>
      </c>
      <c r="B2" s="955"/>
      <c r="C2" s="955"/>
      <c r="D2" s="955"/>
    </row>
    <row r="3" spans="1:4" ht="15.75" customHeight="1">
      <c r="A3" s="954"/>
      <c r="B3" s="954"/>
      <c r="C3" s="2"/>
      <c r="D3" s="3" t="s">
        <v>1</v>
      </c>
    </row>
    <row r="4" spans="1:4" ht="37.5" customHeight="1">
      <c r="A4" s="4" t="s">
        <v>2</v>
      </c>
      <c r="B4" s="5" t="s">
        <v>3</v>
      </c>
      <c r="C4" s="5" t="s">
        <v>4</v>
      </c>
      <c r="D4" s="6" t="s">
        <v>697</v>
      </c>
    </row>
    <row r="5" spans="1:4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</row>
    <row r="6" spans="1:4" s="12" customFormat="1" ht="15.75" customHeight="1">
      <c r="A6" s="8" t="s">
        <v>9</v>
      </c>
      <c r="B6" s="9" t="s">
        <v>10</v>
      </c>
      <c r="C6" s="10" t="s">
        <v>11</v>
      </c>
      <c r="D6" s="11"/>
    </row>
    <row r="7" spans="1:4" s="12" customFormat="1" ht="15.75" customHeight="1">
      <c r="A7" s="13" t="s">
        <v>12</v>
      </c>
      <c r="B7" s="14" t="s">
        <v>13</v>
      </c>
      <c r="C7" s="15" t="s">
        <v>14</v>
      </c>
      <c r="D7" s="16">
        <v>13086870</v>
      </c>
    </row>
    <row r="8" spans="1:4" s="12" customFormat="1" ht="24" customHeight="1">
      <c r="A8" s="13" t="s">
        <v>15</v>
      </c>
      <c r="B8" s="14" t="s">
        <v>16</v>
      </c>
      <c r="C8" s="15" t="s">
        <v>17</v>
      </c>
      <c r="D8" s="16">
        <v>8070506</v>
      </c>
    </row>
    <row r="9" spans="1:4" s="12" customFormat="1" ht="15.75" customHeight="1">
      <c r="A9" s="13" t="s">
        <v>18</v>
      </c>
      <c r="B9" s="14" t="s">
        <v>19</v>
      </c>
      <c r="C9" s="15" t="s">
        <v>20</v>
      </c>
      <c r="D9" s="16">
        <v>1800000</v>
      </c>
    </row>
    <row r="10" spans="1:4" s="12" customFormat="1" ht="15.75" customHeight="1">
      <c r="A10" s="8" t="s">
        <v>21</v>
      </c>
      <c r="B10" s="14" t="s">
        <v>22</v>
      </c>
      <c r="C10" s="15" t="s">
        <v>23</v>
      </c>
      <c r="D10" s="16"/>
    </row>
    <row r="11" spans="1:4" s="12" customFormat="1" ht="15.75" customHeight="1">
      <c r="A11" s="13" t="s">
        <v>24</v>
      </c>
      <c r="B11" s="14" t="s">
        <v>25</v>
      </c>
      <c r="C11" s="15" t="s">
        <v>26</v>
      </c>
      <c r="D11" s="16"/>
    </row>
    <row r="12" spans="1:4" s="12" customFormat="1" ht="15.75" customHeight="1">
      <c r="A12" s="17" t="s">
        <v>27</v>
      </c>
      <c r="B12" s="18" t="s">
        <v>28</v>
      </c>
      <c r="C12" s="19" t="s">
        <v>29</v>
      </c>
      <c r="D12" s="20">
        <f>+D6+D7+D8+D9+D10+D11</f>
        <v>22957376</v>
      </c>
    </row>
    <row r="13" spans="1:4" s="12" customFormat="1" ht="15.75" customHeight="1">
      <c r="A13" s="13" t="s">
        <v>30</v>
      </c>
      <c r="B13" s="14" t="s">
        <v>31</v>
      </c>
      <c r="C13" s="15" t="s">
        <v>32</v>
      </c>
      <c r="D13" s="16"/>
    </row>
    <row r="14" spans="1:4" s="12" customFormat="1" ht="15.75" customHeight="1">
      <c r="A14" s="8" t="s">
        <v>33</v>
      </c>
      <c r="B14" s="14" t="s">
        <v>34</v>
      </c>
      <c r="C14" s="15" t="s">
        <v>35</v>
      </c>
      <c r="D14" s="16">
        <f>SUM(D15:D21)</f>
        <v>14882800</v>
      </c>
    </row>
    <row r="15" spans="1:4" s="12" customFormat="1" ht="24" customHeight="1">
      <c r="A15" s="13" t="s">
        <v>36</v>
      </c>
      <c r="B15" s="21" t="s">
        <v>37</v>
      </c>
      <c r="C15" s="15" t="s">
        <v>35</v>
      </c>
      <c r="D15" s="636"/>
    </row>
    <row r="16" spans="1:5" s="12" customFormat="1" ht="18.75" customHeight="1">
      <c r="A16" s="13" t="s">
        <v>38</v>
      </c>
      <c r="B16" s="22" t="s">
        <v>39</v>
      </c>
      <c r="C16" s="15" t="s">
        <v>35</v>
      </c>
      <c r="D16" s="636"/>
      <c r="E16" s="652"/>
    </row>
    <row r="17" spans="1:4" s="12" customFormat="1" ht="15.75" customHeight="1">
      <c r="A17" s="8" t="s">
        <v>40</v>
      </c>
      <c r="B17" s="22" t="s">
        <v>41</v>
      </c>
      <c r="C17" s="15" t="s">
        <v>35</v>
      </c>
      <c r="D17" s="636"/>
    </row>
    <row r="18" spans="1:4" s="12" customFormat="1" ht="19.5" customHeight="1">
      <c r="A18" s="13" t="s">
        <v>42</v>
      </c>
      <c r="B18" s="22" t="s">
        <v>43</v>
      </c>
      <c r="C18" s="15" t="s">
        <v>35</v>
      </c>
      <c r="D18" s="636"/>
    </row>
    <row r="19" spans="1:4" s="12" customFormat="1" ht="19.5" customHeight="1">
      <c r="A19" s="13" t="s">
        <v>44</v>
      </c>
      <c r="B19" s="22" t="s">
        <v>45</v>
      </c>
      <c r="C19" s="15" t="s">
        <v>35</v>
      </c>
      <c r="D19" s="636">
        <v>14882800</v>
      </c>
    </row>
    <row r="20" spans="1:4" s="12" customFormat="1" ht="24" customHeight="1">
      <c r="A20" s="8" t="s">
        <v>46</v>
      </c>
      <c r="B20" s="22" t="s">
        <v>47</v>
      </c>
      <c r="C20" s="15" t="s">
        <v>35</v>
      </c>
      <c r="D20" s="636"/>
    </row>
    <row r="21" spans="1:4" s="12" customFormat="1" ht="24.75" customHeight="1">
      <c r="A21" s="23" t="s">
        <v>48</v>
      </c>
      <c r="B21" s="22" t="s">
        <v>49</v>
      </c>
      <c r="C21" s="24" t="s">
        <v>35</v>
      </c>
      <c r="D21" s="637"/>
    </row>
    <row r="22" spans="1:4" s="12" customFormat="1" ht="18" customHeight="1">
      <c r="A22" s="25" t="s">
        <v>50</v>
      </c>
      <c r="B22" s="26" t="s">
        <v>51</v>
      </c>
      <c r="C22" s="27" t="s">
        <v>52</v>
      </c>
      <c r="D22" s="28">
        <f>SUM(D12+D13+D14)</f>
        <v>37840176</v>
      </c>
    </row>
    <row r="23" spans="1:4" s="12" customFormat="1" ht="15.75" customHeight="1">
      <c r="A23" s="8" t="s">
        <v>53</v>
      </c>
      <c r="B23" s="29" t="s">
        <v>54</v>
      </c>
      <c r="C23" s="10" t="s">
        <v>55</v>
      </c>
      <c r="D23" s="587"/>
    </row>
    <row r="24" spans="1:4" s="12" customFormat="1" ht="15.75" customHeight="1">
      <c r="A24" s="13" t="s">
        <v>56</v>
      </c>
      <c r="B24" s="30" t="s">
        <v>57</v>
      </c>
      <c r="C24" s="15" t="s">
        <v>58</v>
      </c>
      <c r="D24" s="591">
        <f>SUM(D25:D30)</f>
        <v>0</v>
      </c>
    </row>
    <row r="25" spans="1:4" s="12" customFormat="1" ht="15.75" customHeight="1">
      <c r="A25" s="13" t="s">
        <v>59</v>
      </c>
      <c r="B25" s="21" t="s">
        <v>60</v>
      </c>
      <c r="C25" s="15" t="s">
        <v>58</v>
      </c>
      <c r="D25" s="591"/>
    </row>
    <row r="26" spans="1:4" s="12" customFormat="1" ht="18.75" customHeight="1">
      <c r="A26" s="8" t="s">
        <v>61</v>
      </c>
      <c r="B26" s="31" t="s">
        <v>62</v>
      </c>
      <c r="C26" s="15" t="s">
        <v>58</v>
      </c>
      <c r="D26" s="591"/>
    </row>
    <row r="27" spans="1:4" s="12" customFormat="1" ht="15.75" customHeight="1">
      <c r="A27" s="13" t="s">
        <v>63</v>
      </c>
      <c r="B27" s="31" t="s">
        <v>64</v>
      </c>
      <c r="C27" s="15" t="s">
        <v>58</v>
      </c>
      <c r="D27" s="591"/>
    </row>
    <row r="28" spans="1:4" s="12" customFormat="1" ht="15.75" customHeight="1">
      <c r="A28" s="13" t="s">
        <v>65</v>
      </c>
      <c r="B28" s="31" t="s">
        <v>66</v>
      </c>
      <c r="C28" s="15" t="s">
        <v>58</v>
      </c>
      <c r="D28" s="591"/>
    </row>
    <row r="29" spans="1:4" s="12" customFormat="1" ht="24.75" customHeight="1">
      <c r="A29" s="8" t="s">
        <v>67</v>
      </c>
      <c r="B29" s="31" t="s">
        <v>68</v>
      </c>
      <c r="C29" s="15" t="s">
        <v>58</v>
      </c>
      <c r="D29" s="591"/>
    </row>
    <row r="30" spans="1:4" s="12" customFormat="1" ht="24" customHeight="1">
      <c r="A30" s="23" t="s">
        <v>69</v>
      </c>
      <c r="B30" s="32" t="s">
        <v>70</v>
      </c>
      <c r="C30" s="24" t="s">
        <v>58</v>
      </c>
      <c r="D30" s="33"/>
    </row>
    <row r="31" spans="1:4" s="12" customFormat="1" ht="22.5" customHeight="1">
      <c r="A31" s="34" t="s">
        <v>71</v>
      </c>
      <c r="B31" s="35" t="s">
        <v>72</v>
      </c>
      <c r="C31" s="36" t="s">
        <v>73</v>
      </c>
      <c r="D31" s="37">
        <f>SUM(D23+D24)</f>
        <v>0</v>
      </c>
    </row>
    <row r="32" spans="1:4" s="12" customFormat="1" ht="14.25" customHeight="1">
      <c r="A32" s="38" t="s">
        <v>74</v>
      </c>
      <c r="B32" s="39" t="s">
        <v>75</v>
      </c>
      <c r="C32" s="40" t="s">
        <v>76</v>
      </c>
      <c r="D32" s="634"/>
    </row>
    <row r="33" spans="1:4" s="12" customFormat="1" ht="14.25" customHeight="1">
      <c r="A33" s="13" t="s">
        <v>77</v>
      </c>
      <c r="B33" s="14" t="s">
        <v>78</v>
      </c>
      <c r="C33" s="15" t="s">
        <v>79</v>
      </c>
      <c r="D33" s="591">
        <f>SUM(D34:D36)</f>
        <v>20000000</v>
      </c>
    </row>
    <row r="34" spans="1:4" s="12" customFormat="1" ht="14.25" customHeight="1">
      <c r="A34" s="13" t="s">
        <v>80</v>
      </c>
      <c r="B34" s="41" t="s">
        <v>81</v>
      </c>
      <c r="C34" s="42" t="s">
        <v>79</v>
      </c>
      <c r="D34" s="591">
        <v>4400000</v>
      </c>
    </row>
    <row r="35" spans="1:4" s="12" customFormat="1" ht="14.25" customHeight="1">
      <c r="A35" s="8" t="s">
        <v>82</v>
      </c>
      <c r="B35" s="43" t="s">
        <v>83</v>
      </c>
      <c r="C35" s="42" t="s">
        <v>79</v>
      </c>
      <c r="D35" s="591">
        <v>14500000</v>
      </c>
    </row>
    <row r="36" spans="1:4" s="12" customFormat="1" ht="14.25" customHeight="1">
      <c r="A36" s="8" t="s">
        <v>84</v>
      </c>
      <c r="B36" s="43" t="s">
        <v>85</v>
      </c>
      <c r="C36" s="42" t="s">
        <v>79</v>
      </c>
      <c r="D36" s="591">
        <v>1100000</v>
      </c>
    </row>
    <row r="37" spans="1:4" s="12" customFormat="1" ht="14.25" customHeight="1">
      <c r="A37" s="13" t="s">
        <v>86</v>
      </c>
      <c r="B37" s="44" t="s">
        <v>87</v>
      </c>
      <c r="C37" s="15" t="s">
        <v>88</v>
      </c>
      <c r="D37" s="591">
        <f>SUM(D38:D39)</f>
        <v>50000000</v>
      </c>
    </row>
    <row r="38" spans="1:4" s="12" customFormat="1" ht="14.25" customHeight="1">
      <c r="A38" s="13" t="s">
        <v>89</v>
      </c>
      <c r="B38" s="45" t="s">
        <v>90</v>
      </c>
      <c r="C38" s="42" t="s">
        <v>88</v>
      </c>
      <c r="D38" s="591">
        <v>50000000</v>
      </c>
    </row>
    <row r="39" spans="1:4" s="12" customFormat="1" ht="14.25" customHeight="1">
      <c r="A39" s="8" t="s">
        <v>91</v>
      </c>
      <c r="B39" s="45" t="s">
        <v>92</v>
      </c>
      <c r="C39" s="42" t="s">
        <v>88</v>
      </c>
      <c r="D39" s="591"/>
    </row>
    <row r="40" spans="1:4" s="12" customFormat="1" ht="17.25" customHeight="1">
      <c r="A40" s="8" t="s">
        <v>93</v>
      </c>
      <c r="B40" s="46" t="s">
        <v>94</v>
      </c>
      <c r="C40" s="15" t="s">
        <v>95</v>
      </c>
      <c r="D40" s="591">
        <v>5000000</v>
      </c>
    </row>
    <row r="41" spans="1:4" s="12" customFormat="1" ht="17.25" customHeight="1">
      <c r="A41" s="13" t="s">
        <v>96</v>
      </c>
      <c r="B41" s="44" t="s">
        <v>97</v>
      </c>
      <c r="C41" s="15" t="s">
        <v>98</v>
      </c>
      <c r="D41" s="591">
        <f>SUM(D42:D43)</f>
        <v>0</v>
      </c>
    </row>
    <row r="42" spans="1:4" s="12" customFormat="1" ht="14.25" customHeight="1">
      <c r="A42" s="13" t="s">
        <v>99</v>
      </c>
      <c r="B42" s="45" t="s">
        <v>100</v>
      </c>
      <c r="C42" s="42" t="s">
        <v>98</v>
      </c>
      <c r="D42" s="591"/>
    </row>
    <row r="43" spans="1:4" s="12" customFormat="1" ht="14.25" customHeight="1">
      <c r="A43" s="8" t="s">
        <v>101</v>
      </c>
      <c r="B43" s="45" t="s">
        <v>102</v>
      </c>
      <c r="C43" s="42" t="s">
        <v>98</v>
      </c>
      <c r="D43" s="591"/>
    </row>
    <row r="44" spans="1:4" s="12" customFormat="1" ht="14.25" customHeight="1">
      <c r="A44" s="47" t="s">
        <v>103</v>
      </c>
      <c r="B44" s="48" t="s">
        <v>104</v>
      </c>
      <c r="C44" s="49" t="s">
        <v>105</v>
      </c>
      <c r="D44" s="635">
        <v>2000000</v>
      </c>
    </row>
    <row r="45" spans="1:4" s="12" customFormat="1" ht="17.25" customHeight="1">
      <c r="A45" s="34" t="s">
        <v>106</v>
      </c>
      <c r="B45" s="35" t="s">
        <v>107</v>
      </c>
      <c r="C45" s="36" t="s">
        <v>108</v>
      </c>
      <c r="D45" s="599">
        <f>SUM(D32+D33+D37+D40+D41+D44)</f>
        <v>77000000</v>
      </c>
    </row>
    <row r="46" spans="1:4" s="12" customFormat="1" ht="14.25" customHeight="1">
      <c r="A46" s="38" t="s">
        <v>109</v>
      </c>
      <c r="B46" s="50" t="s">
        <v>110</v>
      </c>
      <c r="C46" s="51" t="s">
        <v>111</v>
      </c>
      <c r="D46" s="643">
        <v>1100000</v>
      </c>
    </row>
    <row r="47" spans="1:4" s="12" customFormat="1" ht="14.25" customHeight="1">
      <c r="A47" s="13" t="s">
        <v>112</v>
      </c>
      <c r="B47" s="30" t="s">
        <v>113</v>
      </c>
      <c r="C47" s="52" t="s">
        <v>114</v>
      </c>
      <c r="D47" s="591"/>
    </row>
    <row r="48" spans="1:4" s="12" customFormat="1" ht="14.25" customHeight="1">
      <c r="A48" s="13" t="s">
        <v>115</v>
      </c>
      <c r="B48" s="30" t="s">
        <v>116</v>
      </c>
      <c r="C48" s="52" t="s">
        <v>117</v>
      </c>
      <c r="D48" s="591">
        <v>3100000</v>
      </c>
    </row>
    <row r="49" spans="1:4" s="12" customFormat="1" ht="14.25" customHeight="1">
      <c r="A49" s="13" t="s">
        <v>118</v>
      </c>
      <c r="B49" s="30" t="s">
        <v>119</v>
      </c>
      <c r="C49" s="52" t="s">
        <v>120</v>
      </c>
      <c r="D49" s="591"/>
    </row>
    <row r="50" spans="1:4" s="12" customFormat="1" ht="14.25" customHeight="1">
      <c r="A50" s="13" t="s">
        <v>121</v>
      </c>
      <c r="B50" s="30" t="s">
        <v>122</v>
      </c>
      <c r="C50" s="52" t="s">
        <v>123</v>
      </c>
      <c r="D50" s="591">
        <v>4500000</v>
      </c>
    </row>
    <row r="51" spans="1:4" s="12" customFormat="1" ht="14.25" customHeight="1">
      <c r="A51" s="13" t="s">
        <v>124</v>
      </c>
      <c r="B51" s="30" t="s">
        <v>125</v>
      </c>
      <c r="C51" s="52" t="s">
        <v>126</v>
      </c>
      <c r="D51" s="591">
        <v>2349000</v>
      </c>
    </row>
    <row r="52" spans="1:4" s="12" customFormat="1" ht="14.25" customHeight="1">
      <c r="A52" s="13" t="s">
        <v>127</v>
      </c>
      <c r="B52" s="30" t="s">
        <v>128</v>
      </c>
      <c r="C52" s="52" t="s">
        <v>129</v>
      </c>
      <c r="D52" s="591"/>
    </row>
    <row r="53" spans="1:4" s="12" customFormat="1" ht="14.25" customHeight="1">
      <c r="A53" s="13" t="s">
        <v>130</v>
      </c>
      <c r="B53" s="30" t="s">
        <v>131</v>
      </c>
      <c r="C53" s="52" t="s">
        <v>132</v>
      </c>
      <c r="D53" s="591"/>
    </row>
    <row r="54" spans="1:4" s="12" customFormat="1" ht="14.25" customHeight="1">
      <c r="A54" s="13" t="s">
        <v>133</v>
      </c>
      <c r="B54" s="30" t="s">
        <v>134</v>
      </c>
      <c r="C54" s="52" t="s">
        <v>135</v>
      </c>
      <c r="D54" s="644"/>
    </row>
    <row r="55" spans="1:4" s="12" customFormat="1" ht="14.25" customHeight="1">
      <c r="A55" s="13" t="s">
        <v>136</v>
      </c>
      <c r="B55" s="30" t="s">
        <v>137</v>
      </c>
      <c r="C55" s="52" t="s">
        <v>138</v>
      </c>
      <c r="D55" s="644"/>
    </row>
    <row r="56" spans="1:4" s="12" customFormat="1" ht="14.25" customHeight="1">
      <c r="A56" s="23" t="s">
        <v>139</v>
      </c>
      <c r="B56" s="53" t="s">
        <v>140</v>
      </c>
      <c r="C56" s="49" t="s">
        <v>141</v>
      </c>
      <c r="D56" s="597"/>
    </row>
    <row r="57" spans="1:4" s="12" customFormat="1" ht="15.75" customHeight="1">
      <c r="A57" s="25" t="s">
        <v>142</v>
      </c>
      <c r="B57" s="54" t="s">
        <v>143</v>
      </c>
      <c r="C57" s="27" t="s">
        <v>144</v>
      </c>
      <c r="D57" s="645">
        <f>SUM(D46:D56)</f>
        <v>11049000</v>
      </c>
    </row>
    <row r="58" spans="1:4" s="12" customFormat="1" ht="14.25" customHeight="1">
      <c r="A58" s="55" t="s">
        <v>145</v>
      </c>
      <c r="B58" s="29" t="s">
        <v>146</v>
      </c>
      <c r="C58" s="56" t="s">
        <v>147</v>
      </c>
      <c r="D58" s="646"/>
    </row>
    <row r="59" spans="1:4" s="12" customFormat="1" ht="14.25" customHeight="1">
      <c r="A59" s="57" t="s">
        <v>148</v>
      </c>
      <c r="B59" s="30" t="s">
        <v>149</v>
      </c>
      <c r="C59" s="52" t="s">
        <v>150</v>
      </c>
      <c r="D59" s="644"/>
    </row>
    <row r="60" spans="1:4" s="12" customFormat="1" ht="14.25" customHeight="1">
      <c r="A60" s="57" t="s">
        <v>151</v>
      </c>
      <c r="B60" s="30" t="s">
        <v>152</v>
      </c>
      <c r="C60" s="52" t="s">
        <v>153</v>
      </c>
      <c r="D60" s="644"/>
    </row>
    <row r="61" spans="1:4" s="12" customFormat="1" ht="14.25" customHeight="1">
      <c r="A61" s="57" t="s">
        <v>154</v>
      </c>
      <c r="B61" s="30" t="s">
        <v>155</v>
      </c>
      <c r="C61" s="52" t="s">
        <v>156</v>
      </c>
      <c r="D61" s="644"/>
    </row>
    <row r="62" spans="1:4" s="12" customFormat="1" ht="14.25" customHeight="1">
      <c r="A62" s="58" t="s">
        <v>157</v>
      </c>
      <c r="B62" s="53" t="s">
        <v>158</v>
      </c>
      <c r="C62" s="49" t="s">
        <v>159</v>
      </c>
      <c r="D62" s="597"/>
    </row>
    <row r="63" spans="1:4" s="12" customFormat="1" ht="14.25" customHeight="1">
      <c r="A63" s="34" t="s">
        <v>160</v>
      </c>
      <c r="B63" s="54" t="s">
        <v>161</v>
      </c>
      <c r="C63" s="73" t="s">
        <v>162</v>
      </c>
      <c r="D63" s="647">
        <f>SUM(D58:D62)</f>
        <v>0</v>
      </c>
    </row>
    <row r="64" spans="1:4" s="12" customFormat="1" ht="16.5" customHeight="1">
      <c r="A64" s="38" t="s">
        <v>163</v>
      </c>
      <c r="B64" s="59" t="s">
        <v>164</v>
      </c>
      <c r="C64" s="60" t="s">
        <v>165</v>
      </c>
      <c r="D64" s="643"/>
    </row>
    <row r="65" spans="1:4" s="12" customFormat="1" ht="17.25" customHeight="1">
      <c r="A65" s="23" t="s">
        <v>166</v>
      </c>
      <c r="B65" s="53" t="s">
        <v>167</v>
      </c>
      <c r="C65" s="62" t="s">
        <v>168</v>
      </c>
      <c r="D65" s="635"/>
    </row>
    <row r="66" spans="1:4" s="12" customFormat="1" ht="17.25" customHeight="1">
      <c r="A66" s="34" t="s">
        <v>169</v>
      </c>
      <c r="B66" s="26" t="s">
        <v>170</v>
      </c>
      <c r="C66" s="27" t="s">
        <v>171</v>
      </c>
      <c r="D66" s="28">
        <f>SUM(D64:D65)</f>
        <v>0</v>
      </c>
    </row>
    <row r="67" spans="1:4" s="12" customFormat="1" ht="16.5" customHeight="1">
      <c r="A67" s="8" t="s">
        <v>172</v>
      </c>
      <c r="B67" s="9" t="s">
        <v>173</v>
      </c>
      <c r="C67" s="10" t="s">
        <v>174</v>
      </c>
      <c r="D67" s="64"/>
    </row>
    <row r="68" spans="1:4" s="12" customFormat="1" ht="14.25" customHeight="1">
      <c r="A68" s="23" t="s">
        <v>175</v>
      </c>
      <c r="B68" s="53" t="s">
        <v>176</v>
      </c>
      <c r="C68" s="24" t="s">
        <v>177</v>
      </c>
      <c r="D68" s="65"/>
    </row>
    <row r="69" spans="1:4" s="12" customFormat="1" ht="15.75" customHeight="1">
      <c r="A69" s="23" t="s">
        <v>178</v>
      </c>
      <c r="B69" s="66" t="s">
        <v>179</v>
      </c>
      <c r="C69" s="67" t="s">
        <v>180</v>
      </c>
      <c r="D69" s="68">
        <f>SUM(D67:D68)</f>
        <v>0</v>
      </c>
    </row>
    <row r="70" spans="1:4" s="12" customFormat="1" ht="21" customHeight="1">
      <c r="A70" s="34" t="s">
        <v>181</v>
      </c>
      <c r="B70" s="54" t="s">
        <v>182</v>
      </c>
      <c r="C70" s="69" t="s">
        <v>183</v>
      </c>
      <c r="D70" s="599">
        <f>SUM(D22+D31+D45+D57+D63+D66+D69)</f>
        <v>125889176</v>
      </c>
    </row>
    <row r="71" spans="1:4" s="12" customFormat="1" ht="14.25" customHeight="1">
      <c r="A71" s="8" t="s">
        <v>184</v>
      </c>
      <c r="B71" s="9" t="s">
        <v>185</v>
      </c>
      <c r="C71" s="10" t="s">
        <v>186</v>
      </c>
      <c r="D71" s="648"/>
    </row>
    <row r="72" spans="1:4" s="12" customFormat="1" ht="14.25" customHeight="1">
      <c r="A72" s="13" t="s">
        <v>187</v>
      </c>
      <c r="B72" s="14" t="s">
        <v>188</v>
      </c>
      <c r="C72" s="15" t="s">
        <v>189</v>
      </c>
      <c r="D72" s="610">
        <f>SUM(D73:D74)</f>
        <v>54370638</v>
      </c>
    </row>
    <row r="73" spans="1:4" s="12" customFormat="1" ht="14.25" customHeight="1">
      <c r="A73" s="13" t="s">
        <v>190</v>
      </c>
      <c r="B73" s="70" t="s">
        <v>191</v>
      </c>
      <c r="C73" s="15" t="s">
        <v>192</v>
      </c>
      <c r="D73" s="644">
        <v>54370638</v>
      </c>
    </row>
    <row r="74" spans="1:4" s="12" customFormat="1" ht="14.25" customHeight="1">
      <c r="A74" s="23" t="s">
        <v>193</v>
      </c>
      <c r="B74" s="71" t="s">
        <v>194</v>
      </c>
      <c r="C74" s="15" t="s">
        <v>195</v>
      </c>
      <c r="D74" s="597"/>
    </row>
    <row r="75" spans="1:4" s="12" customFormat="1" ht="14.25" customHeight="1">
      <c r="A75" s="34" t="s">
        <v>196</v>
      </c>
      <c r="B75" s="72" t="s">
        <v>197</v>
      </c>
      <c r="C75" s="73" t="s">
        <v>198</v>
      </c>
      <c r="D75" s="599">
        <f>SUM(D71:D72)</f>
        <v>54370638</v>
      </c>
    </row>
    <row r="76" spans="1:4" s="12" customFormat="1" ht="18.75" customHeight="1">
      <c r="A76" s="34" t="s">
        <v>199</v>
      </c>
      <c r="B76" s="72" t="s">
        <v>200</v>
      </c>
      <c r="C76" s="73"/>
      <c r="D76" s="599">
        <f>SUM(D75,D70)</f>
        <v>180259814</v>
      </c>
    </row>
    <row r="77" spans="1:4" ht="17.25" customHeight="1">
      <c r="A77" s="955"/>
      <c r="B77" s="955"/>
      <c r="C77" s="955"/>
      <c r="D77" s="955"/>
    </row>
    <row r="78" spans="1:4" s="74" customFormat="1" ht="16.5" customHeight="1">
      <c r="A78" s="955" t="s">
        <v>201</v>
      </c>
      <c r="B78" s="955"/>
      <c r="C78" s="955"/>
      <c r="D78" s="955"/>
    </row>
    <row r="79" spans="1:4" ht="37.5" customHeight="1">
      <c r="A79" s="4" t="s">
        <v>2</v>
      </c>
      <c r="B79" s="5" t="s">
        <v>202</v>
      </c>
      <c r="C79" s="5" t="s">
        <v>4</v>
      </c>
      <c r="D79" s="6" t="str">
        <f>+D4</f>
        <v>2020. évi eredeti előirányzat</v>
      </c>
    </row>
    <row r="80" spans="1:4" s="7" customFormat="1" ht="12" customHeight="1">
      <c r="A80" s="4" t="s">
        <v>5</v>
      </c>
      <c r="B80" s="5" t="s">
        <v>6</v>
      </c>
      <c r="C80" s="5" t="s">
        <v>7</v>
      </c>
      <c r="D80" s="6" t="s">
        <v>8</v>
      </c>
    </row>
    <row r="81" spans="1:4" ht="15.75" customHeight="1">
      <c r="A81" s="55" t="s">
        <v>9</v>
      </c>
      <c r="B81" s="75" t="s">
        <v>203</v>
      </c>
      <c r="C81" s="76" t="s">
        <v>204</v>
      </c>
      <c r="D81" s="587">
        <v>33697632</v>
      </c>
    </row>
    <row r="82" spans="1:4" ht="15.75" customHeight="1">
      <c r="A82" s="57" t="s">
        <v>12</v>
      </c>
      <c r="B82" s="77" t="s">
        <v>205</v>
      </c>
      <c r="C82" s="78" t="s">
        <v>206</v>
      </c>
      <c r="D82" s="591">
        <v>6571038</v>
      </c>
    </row>
    <row r="83" spans="1:4" ht="15.75" customHeight="1">
      <c r="A83" s="57" t="s">
        <v>15</v>
      </c>
      <c r="B83" s="77" t="s">
        <v>207</v>
      </c>
      <c r="C83" s="78" t="s">
        <v>208</v>
      </c>
      <c r="D83" s="934">
        <v>47194000</v>
      </c>
    </row>
    <row r="84" spans="1:4" ht="15.75" customHeight="1">
      <c r="A84" s="55" t="s">
        <v>18</v>
      </c>
      <c r="B84" s="77" t="s">
        <v>209</v>
      </c>
      <c r="C84" s="78" t="s">
        <v>210</v>
      </c>
      <c r="D84" s="591">
        <v>1940000</v>
      </c>
    </row>
    <row r="85" spans="1:4" ht="15.75" customHeight="1">
      <c r="A85" s="57" t="s">
        <v>21</v>
      </c>
      <c r="B85" s="77" t="s">
        <v>211</v>
      </c>
      <c r="C85" s="78" t="s">
        <v>212</v>
      </c>
      <c r="D85" s="591">
        <f>SUM(D86:D92)</f>
        <v>36102186</v>
      </c>
    </row>
    <row r="86" spans="1:4" ht="15.75" customHeight="1">
      <c r="A86" s="57" t="s">
        <v>24</v>
      </c>
      <c r="B86" s="77" t="s">
        <v>213</v>
      </c>
      <c r="C86" s="78" t="s">
        <v>214</v>
      </c>
      <c r="D86" s="591"/>
    </row>
    <row r="87" spans="1:4" ht="15.75" customHeight="1">
      <c r="A87" s="57" t="s">
        <v>27</v>
      </c>
      <c r="B87" s="79" t="s">
        <v>215</v>
      </c>
      <c r="C87" s="111" t="s">
        <v>216</v>
      </c>
      <c r="D87" s="631"/>
    </row>
    <row r="88" spans="1:4" ht="15.75" customHeight="1">
      <c r="A88" s="55" t="s">
        <v>30</v>
      </c>
      <c r="B88" s="79" t="s">
        <v>217</v>
      </c>
      <c r="C88" s="111" t="s">
        <v>218</v>
      </c>
      <c r="D88" s="631"/>
    </row>
    <row r="89" spans="1:4" ht="15.75" customHeight="1">
      <c r="A89" s="57" t="s">
        <v>33</v>
      </c>
      <c r="B89" s="80" t="s">
        <v>219</v>
      </c>
      <c r="C89" s="111" t="s">
        <v>220</v>
      </c>
      <c r="D89" s="632"/>
    </row>
    <row r="90" spans="1:4" ht="15.75" customHeight="1">
      <c r="A90" s="57" t="s">
        <v>36</v>
      </c>
      <c r="B90" s="79" t="s">
        <v>221</v>
      </c>
      <c r="C90" s="111" t="s">
        <v>222</v>
      </c>
      <c r="D90" s="631"/>
    </row>
    <row r="91" spans="1:4" ht="15.75" customHeight="1">
      <c r="A91" s="57" t="s">
        <v>38</v>
      </c>
      <c r="B91" s="79" t="s">
        <v>223</v>
      </c>
      <c r="C91" s="111" t="s">
        <v>224</v>
      </c>
      <c r="D91" s="632">
        <f>'5.sz.mell'!E20</f>
        <v>0</v>
      </c>
    </row>
    <row r="92" spans="1:4" ht="15.75" customHeight="1">
      <c r="A92" s="55" t="s">
        <v>40</v>
      </c>
      <c r="B92" s="79" t="s">
        <v>225</v>
      </c>
      <c r="C92" s="111" t="s">
        <v>226</v>
      </c>
      <c r="D92" s="934">
        <v>36102186</v>
      </c>
    </row>
    <row r="93" spans="1:4" ht="15.75" customHeight="1">
      <c r="A93" s="57" t="s">
        <v>42</v>
      </c>
      <c r="B93" s="79" t="s">
        <v>227</v>
      </c>
      <c r="C93" s="81" t="s">
        <v>226</v>
      </c>
      <c r="D93" s="631"/>
    </row>
    <row r="94" spans="1:4" ht="15.75" customHeight="1">
      <c r="A94" s="58" t="s">
        <v>44</v>
      </c>
      <c r="B94" s="82" t="s">
        <v>228</v>
      </c>
      <c r="C94" s="83" t="s">
        <v>226</v>
      </c>
      <c r="D94" s="633"/>
    </row>
    <row r="95" spans="1:4" ht="15.75" customHeight="1">
      <c r="A95" s="84" t="s">
        <v>46</v>
      </c>
      <c r="B95" s="85" t="s">
        <v>456</v>
      </c>
      <c r="C95" s="36" t="s">
        <v>229</v>
      </c>
      <c r="D95" s="645">
        <f>SUM(D81:D85)</f>
        <v>125504856</v>
      </c>
    </row>
    <row r="96" spans="1:4" ht="16.5" customHeight="1">
      <c r="A96" s="55" t="s">
        <v>48</v>
      </c>
      <c r="B96" s="75" t="s">
        <v>230</v>
      </c>
      <c r="C96" s="76" t="s">
        <v>231</v>
      </c>
      <c r="D96" s="935">
        <v>15375521</v>
      </c>
    </row>
    <row r="97" spans="1:4" ht="16.5" customHeight="1">
      <c r="A97" s="57" t="s">
        <v>50</v>
      </c>
      <c r="B97" s="77" t="s">
        <v>232</v>
      </c>
      <c r="C97" s="78" t="s">
        <v>233</v>
      </c>
      <c r="D97" s="591"/>
    </row>
    <row r="98" spans="1:4" ht="16.5" customHeight="1">
      <c r="A98" s="55" t="s">
        <v>53</v>
      </c>
      <c r="B98" s="14" t="s">
        <v>234</v>
      </c>
      <c r="C98" s="15" t="s">
        <v>235</v>
      </c>
      <c r="D98" s="591">
        <f>SUM(D99:D104)</f>
        <v>0</v>
      </c>
    </row>
    <row r="99" spans="1:4" ht="16.5" customHeight="1">
      <c r="A99" s="57" t="s">
        <v>56</v>
      </c>
      <c r="B99" s="77" t="s">
        <v>236</v>
      </c>
      <c r="C99" s="15" t="s">
        <v>237</v>
      </c>
      <c r="D99" s="591"/>
    </row>
    <row r="100" spans="1:4" ht="16.5" customHeight="1">
      <c r="A100" s="55" t="s">
        <v>59</v>
      </c>
      <c r="B100" s="86" t="s">
        <v>217</v>
      </c>
      <c r="C100" s="15" t="s">
        <v>238</v>
      </c>
      <c r="D100" s="591"/>
    </row>
    <row r="101" spans="1:4" ht="16.5" customHeight="1">
      <c r="A101" s="57" t="s">
        <v>61</v>
      </c>
      <c r="B101" s="86" t="s">
        <v>239</v>
      </c>
      <c r="C101" s="15" t="s">
        <v>240</v>
      </c>
      <c r="D101" s="591"/>
    </row>
    <row r="102" spans="1:4" ht="16.5" customHeight="1">
      <c r="A102" s="55" t="s">
        <v>63</v>
      </c>
      <c r="B102" s="86" t="s">
        <v>241</v>
      </c>
      <c r="C102" s="15" t="s">
        <v>242</v>
      </c>
      <c r="D102" s="591"/>
    </row>
    <row r="103" spans="1:4" ht="16.5" customHeight="1">
      <c r="A103" s="57" t="s">
        <v>65</v>
      </c>
      <c r="B103" s="86" t="s">
        <v>243</v>
      </c>
      <c r="C103" s="15" t="s">
        <v>244</v>
      </c>
      <c r="D103" s="591"/>
    </row>
    <row r="104" spans="1:4" ht="16.5" customHeight="1">
      <c r="A104" s="87" t="s">
        <v>67</v>
      </c>
      <c r="B104" s="88" t="s">
        <v>245</v>
      </c>
      <c r="C104" s="15" t="s">
        <v>246</v>
      </c>
      <c r="D104" s="635"/>
    </row>
    <row r="105" spans="1:4" ht="16.5" customHeight="1">
      <c r="A105" s="84" t="s">
        <v>69</v>
      </c>
      <c r="B105" s="85" t="s">
        <v>455</v>
      </c>
      <c r="C105" s="36" t="s">
        <v>247</v>
      </c>
      <c r="D105" s="599">
        <f>+D96+D97+D98</f>
        <v>15375521</v>
      </c>
    </row>
    <row r="106" spans="1:4" ht="16.5" customHeight="1">
      <c r="A106" s="89" t="s">
        <v>71</v>
      </c>
      <c r="B106" s="54" t="s">
        <v>248</v>
      </c>
      <c r="C106" s="36" t="s">
        <v>249</v>
      </c>
      <c r="D106" s="649">
        <f>SUM(D95+D105)</f>
        <v>140880377</v>
      </c>
    </row>
    <row r="107" spans="1:4" ht="16.5" customHeight="1">
      <c r="A107" s="90" t="s">
        <v>74</v>
      </c>
      <c r="B107" s="91" t="s">
        <v>250</v>
      </c>
      <c r="C107" s="92" t="s">
        <v>251</v>
      </c>
      <c r="D107" s="650">
        <f>'16.sz.mell'!D8</f>
        <v>0</v>
      </c>
    </row>
    <row r="108" spans="1:4" ht="16.5" customHeight="1">
      <c r="A108" s="57" t="s">
        <v>77</v>
      </c>
      <c r="B108" s="93" t="s">
        <v>252</v>
      </c>
      <c r="C108" s="78" t="s">
        <v>253</v>
      </c>
      <c r="D108" s="591"/>
    </row>
    <row r="109" spans="1:4" ht="16.5" customHeight="1">
      <c r="A109" s="94" t="s">
        <v>80</v>
      </c>
      <c r="B109" s="93" t="s">
        <v>254</v>
      </c>
      <c r="C109" s="78" t="s">
        <v>255</v>
      </c>
      <c r="D109" s="591"/>
    </row>
    <row r="110" spans="1:4" ht="16.5" customHeight="1">
      <c r="A110" s="57" t="s">
        <v>82</v>
      </c>
      <c r="B110" s="880" t="s">
        <v>442</v>
      </c>
      <c r="C110" s="78" t="s">
        <v>441</v>
      </c>
      <c r="D110" s="591">
        <v>39379437</v>
      </c>
    </row>
    <row r="111" spans="1:4" ht="16.5" customHeight="1">
      <c r="A111" s="611" t="s">
        <v>84</v>
      </c>
      <c r="B111" s="922" t="s">
        <v>256</v>
      </c>
      <c r="C111" s="923" t="s">
        <v>257</v>
      </c>
      <c r="D111" s="635"/>
    </row>
    <row r="112" spans="1:7" ht="16.5" customHeight="1">
      <c r="A112" s="927" t="s">
        <v>86</v>
      </c>
      <c r="B112" s="35" t="s">
        <v>258</v>
      </c>
      <c r="C112" s="36" t="s">
        <v>259</v>
      </c>
      <c r="D112" s="616">
        <f>SUM(D107:D111)</f>
        <v>39379437</v>
      </c>
      <c r="E112" s="97"/>
      <c r="F112" s="97"/>
      <c r="G112" s="97"/>
    </row>
    <row r="113" spans="1:4" s="12" customFormat="1" ht="24.75" customHeight="1">
      <c r="A113" s="928" t="s">
        <v>89</v>
      </c>
      <c r="B113" s="924" t="s">
        <v>260</v>
      </c>
      <c r="C113" s="925" t="s">
        <v>261</v>
      </c>
      <c r="D113" s="926">
        <f>D106+D112</f>
        <v>180259814</v>
      </c>
    </row>
    <row r="114" ht="16.5" customHeight="1"/>
    <row r="115" ht="15.75">
      <c r="D115" s="630"/>
    </row>
  </sheetData>
  <sheetProtection/>
  <mergeCells count="5">
    <mergeCell ref="A78:D78"/>
    <mergeCell ref="A1:D1"/>
    <mergeCell ref="A2:D2"/>
    <mergeCell ref="A3:B3"/>
    <mergeCell ref="A77:D77"/>
  </mergeCells>
  <printOptions horizontalCentered="1"/>
  <pageMargins left="0.7" right="0.7" top="0.75" bottom="0.75" header="0.3" footer="0.3"/>
  <pageSetup cellComments="asDisplayed" fitToHeight="1" fitToWidth="1" horizontalDpi="600" verticalDpi="600" orientation="portrait" paperSize="9" scale="82" r:id="rId1"/>
  <headerFooter alignWithMargins="0">
    <oddHeader>&amp;C&amp;"Times New Roman CE,Félkövér"&amp;12
&amp;R&amp;"Times New Roman CE,Félkövér dőlt"&amp;11 9. melléklet a ........./2020. (III.04.) önkormányzati rendelethez</oddHeader>
  </headerFooter>
  <rowBreaks count="2" manualBreakCount="2">
    <brk id="44" max="3" man="1"/>
    <brk id="9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FF"/>
  </sheetPr>
  <dimension ref="A1:K2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6.625" style="356" customWidth="1"/>
    <col min="2" max="2" width="24.625" style="317" customWidth="1"/>
    <col min="3" max="3" width="13.00390625" style="867" customWidth="1"/>
    <col min="4" max="5" width="15.50390625" style="357" customWidth="1"/>
    <col min="6" max="6" width="11.50390625" style="357" customWidth="1"/>
    <col min="7" max="7" width="13.00390625" style="357" customWidth="1"/>
    <col min="8" max="9" width="14.00390625" style="357" customWidth="1"/>
    <col min="10" max="10" width="13.375" style="317" customWidth="1"/>
    <col min="11" max="11" width="14.625" style="317" customWidth="1"/>
    <col min="12" max="16384" width="9.375" style="317" customWidth="1"/>
  </cols>
  <sheetData>
    <row r="1" spans="1:11" ht="43.5" customHeight="1">
      <c r="A1" s="1026" t="s">
        <v>715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</row>
    <row r="2" spans="1:9" ht="15">
      <c r="A2" s="318"/>
      <c r="B2" s="319"/>
      <c r="C2" s="860"/>
      <c r="D2" s="320"/>
      <c r="E2" s="321"/>
      <c r="F2" s="321"/>
      <c r="G2" s="322"/>
      <c r="H2" s="322"/>
      <c r="I2" s="321"/>
    </row>
    <row r="3" spans="1:11" ht="15">
      <c r="A3" s="318"/>
      <c r="B3" s="323"/>
      <c r="C3" s="861"/>
      <c r="D3" s="324"/>
      <c r="E3" s="320"/>
      <c r="F3" s="320"/>
      <c r="G3" s="320"/>
      <c r="H3" s="320"/>
      <c r="I3" s="1028" t="s">
        <v>411</v>
      </c>
      <c r="J3" s="1028"/>
      <c r="K3" s="1028"/>
    </row>
    <row r="4" spans="1:11" s="331" customFormat="1" ht="69.75" customHeight="1">
      <c r="A4" s="325" t="s">
        <v>406</v>
      </c>
      <c r="B4" s="326" t="s">
        <v>443</v>
      </c>
      <c r="C4" s="862" t="s">
        <v>444</v>
      </c>
      <c r="D4" s="326" t="s">
        <v>457</v>
      </c>
      <c r="E4" s="326" t="s">
        <v>445</v>
      </c>
      <c r="F4" s="326" t="s">
        <v>446</v>
      </c>
      <c r="G4" s="327" t="s">
        <v>447</v>
      </c>
      <c r="H4" s="327" t="s">
        <v>415</v>
      </c>
      <c r="I4" s="328" t="s">
        <v>448</v>
      </c>
      <c r="J4" s="870" t="s">
        <v>188</v>
      </c>
      <c r="K4" s="359" t="s">
        <v>449</v>
      </c>
    </row>
    <row r="5" spans="1:11" s="331" customFormat="1" ht="30" customHeight="1">
      <c r="A5" s="858" t="s">
        <v>9</v>
      </c>
      <c r="B5" s="859" t="s">
        <v>668</v>
      </c>
      <c r="C5" s="863" t="s">
        <v>656</v>
      </c>
      <c r="D5" s="899"/>
      <c r="E5" s="899"/>
      <c r="F5" s="899"/>
      <c r="G5" s="900"/>
      <c r="H5" s="900"/>
      <c r="I5" s="901"/>
      <c r="J5" s="902"/>
      <c r="K5" s="868">
        <f>SUM(D5:J5)</f>
        <v>0</v>
      </c>
    </row>
    <row r="6" spans="1:11" s="331" customFormat="1" ht="30" customHeight="1">
      <c r="A6" s="858" t="s">
        <v>12</v>
      </c>
      <c r="B6" s="859" t="s">
        <v>669</v>
      </c>
      <c r="C6" s="863" t="s">
        <v>657</v>
      </c>
      <c r="D6" s="899"/>
      <c r="E6" s="899"/>
      <c r="F6" s="899">
        <v>77000</v>
      </c>
      <c r="G6" s="900"/>
      <c r="H6" s="900"/>
      <c r="I6" s="901"/>
      <c r="J6" s="902"/>
      <c r="K6" s="868">
        <f aca="true" t="shared" si="0" ref="K6:K17">SUM(D6:J6)</f>
        <v>77000</v>
      </c>
    </row>
    <row r="7" spans="1:11" s="331" customFormat="1" ht="30" customHeight="1">
      <c r="A7" s="858" t="s">
        <v>15</v>
      </c>
      <c r="B7" s="859" t="s">
        <v>670</v>
      </c>
      <c r="C7" s="863" t="s">
        <v>658</v>
      </c>
      <c r="D7" s="899"/>
      <c r="E7" s="899"/>
      <c r="F7" s="899">
        <v>127</v>
      </c>
      <c r="G7" s="900"/>
      <c r="H7" s="900"/>
      <c r="I7" s="901"/>
      <c r="J7" s="902"/>
      <c r="K7" s="868">
        <f t="shared" si="0"/>
        <v>127</v>
      </c>
    </row>
    <row r="8" spans="1:11" s="331" customFormat="1" ht="30" customHeight="1">
      <c r="A8" s="858" t="s">
        <v>18</v>
      </c>
      <c r="B8" s="859" t="s">
        <v>671</v>
      </c>
      <c r="C8" s="863" t="s">
        <v>659</v>
      </c>
      <c r="D8" s="899"/>
      <c r="E8" s="899"/>
      <c r="F8" s="899">
        <v>3810</v>
      </c>
      <c r="G8" s="900"/>
      <c r="H8" s="900"/>
      <c r="I8" s="901"/>
      <c r="J8" s="902"/>
      <c r="K8" s="868">
        <f t="shared" si="0"/>
        <v>3810</v>
      </c>
    </row>
    <row r="9" spans="1:11" s="331" customFormat="1" ht="30" customHeight="1">
      <c r="A9" s="858" t="s">
        <v>21</v>
      </c>
      <c r="B9" s="859" t="s">
        <v>672</v>
      </c>
      <c r="C9" s="863" t="s">
        <v>660</v>
      </c>
      <c r="D9" s="899">
        <v>22957</v>
      </c>
      <c r="E9" s="899"/>
      <c r="F9" s="899"/>
      <c r="G9" s="900"/>
      <c r="H9" s="900"/>
      <c r="I9" s="901"/>
      <c r="J9" s="903">
        <v>54371</v>
      </c>
      <c r="K9" s="868">
        <f t="shared" si="0"/>
        <v>77328</v>
      </c>
    </row>
    <row r="10" spans="1:11" s="331" customFormat="1" ht="30" customHeight="1">
      <c r="A10" s="858" t="s">
        <v>24</v>
      </c>
      <c r="B10" s="859" t="s">
        <v>673</v>
      </c>
      <c r="C10" s="863" t="s">
        <v>661</v>
      </c>
      <c r="D10" s="899"/>
      <c r="E10" s="899"/>
      <c r="F10" s="899">
        <v>1397</v>
      </c>
      <c r="G10" s="900"/>
      <c r="H10" s="900"/>
      <c r="I10" s="901"/>
      <c r="J10" s="902"/>
      <c r="K10" s="868">
        <f t="shared" si="0"/>
        <v>1397</v>
      </c>
    </row>
    <row r="11" spans="1:11" s="331" customFormat="1" ht="30" customHeight="1">
      <c r="A11" s="858" t="s">
        <v>27</v>
      </c>
      <c r="B11" s="859" t="s">
        <v>674</v>
      </c>
      <c r="C11" s="863" t="s">
        <v>662</v>
      </c>
      <c r="D11" s="899"/>
      <c r="E11" s="899"/>
      <c r="F11" s="899"/>
      <c r="G11" s="900"/>
      <c r="H11" s="900"/>
      <c r="I11" s="901"/>
      <c r="J11" s="902"/>
      <c r="K11" s="868">
        <f t="shared" si="0"/>
        <v>0</v>
      </c>
    </row>
    <row r="12" spans="1:11" s="331" customFormat="1" ht="30" customHeight="1">
      <c r="A12" s="858" t="s">
        <v>30</v>
      </c>
      <c r="B12" s="859" t="s">
        <v>675</v>
      </c>
      <c r="C12" s="863" t="s">
        <v>663</v>
      </c>
      <c r="D12" s="899"/>
      <c r="E12" s="899"/>
      <c r="F12" s="899"/>
      <c r="G12" s="900"/>
      <c r="H12" s="900"/>
      <c r="I12" s="901"/>
      <c r="J12" s="902"/>
      <c r="K12" s="868">
        <f t="shared" si="0"/>
        <v>0</v>
      </c>
    </row>
    <row r="13" spans="1:11" s="331" customFormat="1" ht="30" customHeight="1">
      <c r="A13" s="858" t="s">
        <v>33</v>
      </c>
      <c r="B13" s="859" t="s">
        <v>676</v>
      </c>
      <c r="C13" s="863" t="s">
        <v>664</v>
      </c>
      <c r="D13" s="899">
        <v>14883</v>
      </c>
      <c r="E13" s="899"/>
      <c r="F13" s="899"/>
      <c r="G13" s="900"/>
      <c r="H13" s="900"/>
      <c r="I13" s="901"/>
      <c r="J13" s="902"/>
      <c r="K13" s="868">
        <f t="shared" si="0"/>
        <v>14883</v>
      </c>
    </row>
    <row r="14" spans="1:11" s="331" customFormat="1" ht="30" customHeight="1">
      <c r="A14" s="858" t="s">
        <v>36</v>
      </c>
      <c r="B14" s="859" t="s">
        <v>677</v>
      </c>
      <c r="C14" s="863" t="s">
        <v>650</v>
      </c>
      <c r="D14" s="899"/>
      <c r="E14" s="899"/>
      <c r="F14" s="899"/>
      <c r="G14" s="900"/>
      <c r="H14" s="900"/>
      <c r="I14" s="901"/>
      <c r="J14" s="902"/>
      <c r="K14" s="868">
        <f t="shared" si="0"/>
        <v>0</v>
      </c>
    </row>
    <row r="15" spans="1:11" s="331" customFormat="1" ht="30" customHeight="1">
      <c r="A15" s="858" t="s">
        <v>38</v>
      </c>
      <c r="B15" s="859" t="s">
        <v>678</v>
      </c>
      <c r="C15" s="863" t="s">
        <v>665</v>
      </c>
      <c r="D15" s="899"/>
      <c r="E15" s="899"/>
      <c r="F15" s="899">
        <v>5715</v>
      </c>
      <c r="G15" s="900"/>
      <c r="H15" s="900"/>
      <c r="I15" s="901"/>
      <c r="J15" s="902"/>
      <c r="K15" s="868">
        <f t="shared" si="0"/>
        <v>5715</v>
      </c>
    </row>
    <row r="16" spans="1:11" s="331" customFormat="1" ht="38.25">
      <c r="A16" s="858" t="s">
        <v>40</v>
      </c>
      <c r="B16" s="859" t="s">
        <v>679</v>
      </c>
      <c r="C16" s="863" t="s">
        <v>666</v>
      </c>
      <c r="D16" s="899"/>
      <c r="E16" s="899"/>
      <c r="F16" s="899"/>
      <c r="G16" s="900"/>
      <c r="H16" s="900"/>
      <c r="I16" s="901"/>
      <c r="J16" s="902"/>
      <c r="K16" s="868">
        <f t="shared" si="0"/>
        <v>0</v>
      </c>
    </row>
    <row r="17" spans="1:11" s="331" customFormat="1" ht="30" customHeight="1">
      <c r="A17" s="858" t="s">
        <v>42</v>
      </c>
      <c r="B17" s="859" t="s">
        <v>680</v>
      </c>
      <c r="C17" s="863" t="s">
        <v>667</v>
      </c>
      <c r="D17" s="899"/>
      <c r="E17" s="899"/>
      <c r="F17" s="899"/>
      <c r="G17" s="900"/>
      <c r="H17" s="900"/>
      <c r="I17" s="901"/>
      <c r="J17" s="902"/>
      <c r="K17" s="868">
        <f t="shared" si="0"/>
        <v>0</v>
      </c>
    </row>
    <row r="18" spans="1:11" s="341" customFormat="1" ht="33" customHeight="1">
      <c r="A18" s="338" t="s">
        <v>44</v>
      </c>
      <c r="B18" s="339" t="s">
        <v>407</v>
      </c>
      <c r="C18" s="340"/>
      <c r="D18" s="839">
        <f>SUM(D5:D17)</f>
        <v>37840</v>
      </c>
      <c r="E18" s="839">
        <f aca="true" t="shared" si="1" ref="E18:K18">SUM(E5:E17)</f>
        <v>0</v>
      </c>
      <c r="F18" s="839">
        <f t="shared" si="1"/>
        <v>88049</v>
      </c>
      <c r="G18" s="839">
        <f t="shared" si="1"/>
        <v>0</v>
      </c>
      <c r="H18" s="839">
        <f t="shared" si="1"/>
        <v>0</v>
      </c>
      <c r="I18" s="839">
        <f t="shared" si="1"/>
        <v>0</v>
      </c>
      <c r="J18" s="871">
        <f t="shared" si="1"/>
        <v>54371</v>
      </c>
      <c r="K18" s="872">
        <f t="shared" si="1"/>
        <v>180260</v>
      </c>
    </row>
    <row r="19" spans="1:9" ht="21" customHeight="1">
      <c r="A19" s="342"/>
      <c r="B19" s="343"/>
      <c r="C19" s="864"/>
      <c r="D19" s="344"/>
      <c r="E19" s="345"/>
      <c r="F19" s="344"/>
      <c r="G19" s="344"/>
      <c r="H19" s="344"/>
      <c r="I19" s="346"/>
    </row>
    <row r="20" spans="1:9" ht="42" customHeight="1">
      <c r="A20" s="342"/>
      <c r="B20" s="347"/>
      <c r="C20" s="865"/>
      <c r="D20" s="349"/>
      <c r="E20" s="345"/>
      <c r="F20" s="345"/>
      <c r="G20" s="344"/>
      <c r="H20" s="344"/>
      <c r="I20" s="344"/>
    </row>
    <row r="21" spans="1:9" ht="42" customHeight="1">
      <c r="A21" s="350"/>
      <c r="B21" s="351"/>
      <c r="C21" s="866"/>
      <c r="D21" s="353"/>
      <c r="E21" s="321"/>
      <c r="F21" s="321"/>
      <c r="G21" s="322"/>
      <c r="H21" s="322"/>
      <c r="I21" s="322"/>
    </row>
    <row r="22" spans="1:9" ht="15">
      <c r="A22" s="318"/>
      <c r="B22" s="319"/>
      <c r="C22" s="860"/>
      <c r="D22" s="320"/>
      <c r="E22" s="320"/>
      <c r="F22" s="320"/>
      <c r="G22" s="320"/>
      <c r="H22" s="320"/>
      <c r="I22" s="320"/>
    </row>
    <row r="23" spans="1:9" s="355" customFormat="1" ht="15">
      <c r="A23" s="318"/>
      <c r="B23" s="319"/>
      <c r="C23" s="860"/>
      <c r="D23" s="320"/>
      <c r="E23" s="321"/>
      <c r="F23" s="354"/>
      <c r="G23" s="354"/>
      <c r="H23" s="354"/>
      <c r="I23" s="354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9.1. melléklet a ........./2020. (III.04.)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FF"/>
  </sheetPr>
  <dimension ref="A1:M2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875" style="356" customWidth="1"/>
    <col min="2" max="2" width="22.375" style="317" customWidth="1"/>
    <col min="3" max="3" width="13.00390625" style="317" customWidth="1"/>
    <col min="4" max="4" width="11.00390625" style="357" customWidth="1"/>
    <col min="5" max="5" width="15.50390625" style="357" customWidth="1"/>
    <col min="6" max="6" width="11.125" style="357" customWidth="1"/>
    <col min="7" max="7" width="13.375" style="357" customWidth="1"/>
    <col min="8" max="9" width="14.00390625" style="357" customWidth="1"/>
    <col min="10" max="10" width="13.375" style="317" customWidth="1"/>
    <col min="11" max="11" width="12.375" style="317" customWidth="1"/>
    <col min="12" max="12" width="14.375" style="317" customWidth="1"/>
    <col min="13" max="13" width="15.125" style="317" customWidth="1"/>
    <col min="14" max="16384" width="9.375" style="317" customWidth="1"/>
  </cols>
  <sheetData>
    <row r="1" spans="1:13" ht="42" customHeight="1">
      <c r="A1" s="1026" t="s">
        <v>716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</row>
    <row r="2" spans="1:9" ht="15">
      <c r="A2" s="318"/>
      <c r="B2" s="319"/>
      <c r="C2" s="319"/>
      <c r="D2" s="320"/>
      <c r="E2" s="321"/>
      <c r="F2" s="321"/>
      <c r="G2" s="322"/>
      <c r="H2" s="322"/>
      <c r="I2" s="321"/>
    </row>
    <row r="3" spans="1:13" ht="15">
      <c r="A3" s="318"/>
      <c r="B3" s="323"/>
      <c r="C3" s="323"/>
      <c r="D3" s="324"/>
      <c r="E3" s="320"/>
      <c r="F3" s="320"/>
      <c r="G3" s="320"/>
      <c r="H3" s="320"/>
      <c r="I3" s="320"/>
      <c r="K3" s="1028" t="s">
        <v>411</v>
      </c>
      <c r="L3" s="1028"/>
      <c r="M3" s="1028"/>
    </row>
    <row r="4" spans="1:13" s="331" customFormat="1" ht="75.75" customHeight="1">
      <c r="A4" s="325" t="s">
        <v>406</v>
      </c>
      <c r="B4" s="326" t="s">
        <v>443</v>
      </c>
      <c r="C4" s="326" t="s">
        <v>444</v>
      </c>
      <c r="D4" s="326" t="s">
        <v>450</v>
      </c>
      <c r="E4" s="326" t="s">
        <v>205</v>
      </c>
      <c r="F4" s="326" t="s">
        <v>451</v>
      </c>
      <c r="G4" s="327" t="s">
        <v>209</v>
      </c>
      <c r="H4" s="327" t="s">
        <v>452</v>
      </c>
      <c r="I4" s="327" t="s">
        <v>230</v>
      </c>
      <c r="J4" s="329" t="s">
        <v>232</v>
      </c>
      <c r="K4" s="358" t="s">
        <v>234</v>
      </c>
      <c r="L4" s="329" t="s">
        <v>453</v>
      </c>
      <c r="M4" s="359" t="s">
        <v>454</v>
      </c>
    </row>
    <row r="5" spans="1:13" s="331" customFormat="1" ht="30" customHeight="1">
      <c r="A5" s="858" t="s">
        <v>9</v>
      </c>
      <c r="B5" s="859" t="s">
        <v>668</v>
      </c>
      <c r="C5" s="863" t="s">
        <v>656</v>
      </c>
      <c r="D5" s="899">
        <v>24972</v>
      </c>
      <c r="E5" s="899">
        <v>4870</v>
      </c>
      <c r="F5" s="899"/>
      <c r="G5" s="900"/>
      <c r="H5" s="900"/>
      <c r="I5" s="901"/>
      <c r="J5" s="901"/>
      <c r="K5" s="901"/>
      <c r="L5" s="904"/>
      <c r="M5" s="869">
        <f>SUM(D5:L5)</f>
        <v>29842</v>
      </c>
    </row>
    <row r="6" spans="1:13" s="331" customFormat="1" ht="30" customHeight="1">
      <c r="A6" s="858" t="s">
        <v>12</v>
      </c>
      <c r="B6" s="859" t="s">
        <v>669</v>
      </c>
      <c r="C6" s="863" t="s">
        <v>657</v>
      </c>
      <c r="D6" s="899"/>
      <c r="E6" s="899"/>
      <c r="F6" s="899"/>
      <c r="G6" s="900"/>
      <c r="H6" s="900"/>
      <c r="I6" s="901"/>
      <c r="J6" s="901"/>
      <c r="K6" s="901"/>
      <c r="L6" s="904"/>
      <c r="M6" s="868">
        <f>SUM(D6:L6)</f>
        <v>0</v>
      </c>
    </row>
    <row r="7" spans="1:13" s="331" customFormat="1" ht="30" customHeight="1">
      <c r="A7" s="858" t="s">
        <v>15</v>
      </c>
      <c r="B7" s="859" t="s">
        <v>670</v>
      </c>
      <c r="C7" s="863" t="s">
        <v>658</v>
      </c>
      <c r="D7" s="899"/>
      <c r="E7" s="899"/>
      <c r="F7" s="899"/>
      <c r="G7" s="900"/>
      <c r="H7" s="900"/>
      <c r="I7" s="901"/>
      <c r="J7" s="901"/>
      <c r="K7" s="901"/>
      <c r="L7" s="904"/>
      <c r="M7" s="868">
        <f aca="true" t="shared" si="0" ref="M7:M17">SUM(D7:L7)</f>
        <v>0</v>
      </c>
    </row>
    <row r="8" spans="1:13" s="331" customFormat="1" ht="38.25">
      <c r="A8" s="858" t="s">
        <v>18</v>
      </c>
      <c r="B8" s="859" t="s">
        <v>671</v>
      </c>
      <c r="C8" s="863" t="s">
        <v>659</v>
      </c>
      <c r="D8" s="899"/>
      <c r="E8" s="899"/>
      <c r="F8" s="899">
        <v>635</v>
      </c>
      <c r="G8" s="900"/>
      <c r="H8" s="900"/>
      <c r="I8" s="901"/>
      <c r="J8" s="901"/>
      <c r="K8" s="901"/>
      <c r="L8" s="904"/>
      <c r="M8" s="868">
        <f t="shared" si="0"/>
        <v>635</v>
      </c>
    </row>
    <row r="9" spans="1:13" s="331" customFormat="1" ht="38.25">
      <c r="A9" s="858" t="s">
        <v>21</v>
      </c>
      <c r="B9" s="859" t="s">
        <v>672</v>
      </c>
      <c r="C9" s="863" t="s">
        <v>660</v>
      </c>
      <c r="D9" s="899"/>
      <c r="E9" s="899"/>
      <c r="F9" s="899"/>
      <c r="G9" s="900"/>
      <c r="H9" s="900"/>
      <c r="I9" s="901"/>
      <c r="J9" s="901"/>
      <c r="K9" s="901"/>
      <c r="L9" s="904">
        <v>39380</v>
      </c>
      <c r="M9" s="868">
        <f t="shared" si="0"/>
        <v>39380</v>
      </c>
    </row>
    <row r="10" spans="1:13" s="331" customFormat="1" ht="30" customHeight="1">
      <c r="A10" s="858" t="s">
        <v>24</v>
      </c>
      <c r="B10" s="859" t="s">
        <v>673</v>
      </c>
      <c r="C10" s="863" t="s">
        <v>661</v>
      </c>
      <c r="D10" s="899"/>
      <c r="E10" s="899"/>
      <c r="F10" s="899">
        <v>5944</v>
      </c>
      <c r="G10" s="900"/>
      <c r="H10" s="900"/>
      <c r="I10" s="901"/>
      <c r="J10" s="901"/>
      <c r="K10" s="901"/>
      <c r="L10" s="904"/>
      <c r="M10" s="868">
        <f t="shared" si="0"/>
        <v>5944</v>
      </c>
    </row>
    <row r="11" spans="1:13" s="331" customFormat="1" ht="30" customHeight="1">
      <c r="A11" s="858" t="s">
        <v>27</v>
      </c>
      <c r="B11" s="859" t="s">
        <v>674</v>
      </c>
      <c r="C11" s="863" t="s">
        <v>662</v>
      </c>
      <c r="D11" s="899"/>
      <c r="E11" s="899"/>
      <c r="F11" s="899">
        <v>2286</v>
      </c>
      <c r="G11" s="900"/>
      <c r="H11" s="900"/>
      <c r="I11" s="901"/>
      <c r="J11" s="901"/>
      <c r="K11" s="901"/>
      <c r="L11" s="904"/>
      <c r="M11" s="868">
        <f t="shared" si="0"/>
        <v>2286</v>
      </c>
    </row>
    <row r="12" spans="1:13" s="331" customFormat="1" ht="30" customHeight="1">
      <c r="A12" s="858" t="s">
        <v>30</v>
      </c>
      <c r="B12" s="859" t="s">
        <v>675</v>
      </c>
      <c r="C12" s="863" t="s">
        <v>663</v>
      </c>
      <c r="D12" s="899">
        <v>2356</v>
      </c>
      <c r="E12" s="899">
        <v>459</v>
      </c>
      <c r="F12" s="936">
        <v>26129</v>
      </c>
      <c r="G12" s="900"/>
      <c r="H12" s="937">
        <v>36102</v>
      </c>
      <c r="I12" s="938">
        <v>15375</v>
      </c>
      <c r="J12" s="901"/>
      <c r="K12" s="901"/>
      <c r="L12" s="904"/>
      <c r="M12" s="868">
        <f t="shared" si="0"/>
        <v>80421</v>
      </c>
    </row>
    <row r="13" spans="1:13" s="331" customFormat="1" ht="30" customHeight="1">
      <c r="A13" s="858" t="s">
        <v>33</v>
      </c>
      <c r="B13" s="859" t="s">
        <v>676</v>
      </c>
      <c r="C13" s="863" t="s">
        <v>664</v>
      </c>
      <c r="D13" s="899">
        <v>3315</v>
      </c>
      <c r="E13" s="899">
        <v>646</v>
      </c>
      <c r="F13" s="933">
        <v>10653</v>
      </c>
      <c r="G13" s="900"/>
      <c r="H13" s="900"/>
      <c r="I13" s="901"/>
      <c r="J13" s="901"/>
      <c r="K13" s="901"/>
      <c r="L13" s="904"/>
      <c r="M13" s="868">
        <f t="shared" si="0"/>
        <v>14614</v>
      </c>
    </row>
    <row r="14" spans="1:13" s="331" customFormat="1" ht="30" customHeight="1">
      <c r="A14" s="858" t="s">
        <v>36</v>
      </c>
      <c r="B14" s="859" t="s">
        <v>677</v>
      </c>
      <c r="C14" s="863" t="s">
        <v>650</v>
      </c>
      <c r="D14" s="899"/>
      <c r="E14" s="899"/>
      <c r="F14" s="899"/>
      <c r="G14" s="900"/>
      <c r="H14" s="900"/>
      <c r="I14" s="901"/>
      <c r="J14" s="901"/>
      <c r="K14" s="901"/>
      <c r="L14" s="904"/>
      <c r="M14" s="868">
        <f t="shared" si="0"/>
        <v>0</v>
      </c>
    </row>
    <row r="15" spans="1:13" s="331" customFormat="1" ht="30" customHeight="1">
      <c r="A15" s="858" t="s">
        <v>38</v>
      </c>
      <c r="B15" s="859" t="s">
        <v>678</v>
      </c>
      <c r="C15" s="863" t="s">
        <v>665</v>
      </c>
      <c r="D15" s="899"/>
      <c r="E15" s="899"/>
      <c r="F15" s="899"/>
      <c r="G15" s="900"/>
      <c r="H15" s="900"/>
      <c r="I15" s="901"/>
      <c r="J15" s="901"/>
      <c r="K15" s="901"/>
      <c r="L15" s="904"/>
      <c r="M15" s="868">
        <f t="shared" si="0"/>
        <v>0</v>
      </c>
    </row>
    <row r="16" spans="1:13" s="331" customFormat="1" ht="38.25">
      <c r="A16" s="858" t="s">
        <v>40</v>
      </c>
      <c r="B16" s="859" t="s">
        <v>679</v>
      </c>
      <c r="C16" s="863" t="s">
        <v>666</v>
      </c>
      <c r="D16" s="899">
        <v>3055</v>
      </c>
      <c r="E16" s="899">
        <v>596</v>
      </c>
      <c r="F16" s="899">
        <v>1547</v>
      </c>
      <c r="G16" s="900"/>
      <c r="H16" s="900"/>
      <c r="I16" s="901"/>
      <c r="J16" s="901"/>
      <c r="K16" s="901"/>
      <c r="L16" s="904"/>
      <c r="M16" s="868">
        <f t="shared" si="0"/>
        <v>5198</v>
      </c>
    </row>
    <row r="17" spans="1:13" s="331" customFormat="1" ht="30" customHeight="1">
      <c r="A17" s="858" t="s">
        <v>42</v>
      </c>
      <c r="B17" s="859" t="s">
        <v>680</v>
      </c>
      <c r="C17" s="863" t="s">
        <v>667</v>
      </c>
      <c r="D17" s="899"/>
      <c r="E17" s="899"/>
      <c r="F17" s="899">
        <v>0</v>
      </c>
      <c r="G17" s="900">
        <v>1940</v>
      </c>
      <c r="H17" s="900"/>
      <c r="I17" s="901"/>
      <c r="J17" s="901"/>
      <c r="K17" s="901"/>
      <c r="L17" s="904"/>
      <c r="M17" s="868">
        <f t="shared" si="0"/>
        <v>1940</v>
      </c>
    </row>
    <row r="18" spans="1:13" s="341" customFormat="1" ht="33" customHeight="1">
      <c r="A18" s="338" t="s">
        <v>44</v>
      </c>
      <c r="B18" s="339" t="s">
        <v>407</v>
      </c>
      <c r="C18" s="340"/>
      <c r="D18" s="839">
        <f>SUM(D5:D17)</f>
        <v>33698</v>
      </c>
      <c r="E18" s="839">
        <f aca="true" t="shared" si="1" ref="E18:L18">SUM(E5:E17)</f>
        <v>6571</v>
      </c>
      <c r="F18" s="839">
        <f t="shared" si="1"/>
        <v>47194</v>
      </c>
      <c r="G18" s="839">
        <f t="shared" si="1"/>
        <v>1940</v>
      </c>
      <c r="H18" s="839">
        <f t="shared" si="1"/>
        <v>36102</v>
      </c>
      <c r="I18" s="839">
        <f t="shared" si="1"/>
        <v>15375</v>
      </c>
      <c r="J18" s="839">
        <f t="shared" si="1"/>
        <v>0</v>
      </c>
      <c r="K18" s="839">
        <f t="shared" si="1"/>
        <v>0</v>
      </c>
      <c r="L18" s="871">
        <f t="shared" si="1"/>
        <v>39380</v>
      </c>
      <c r="M18" s="359">
        <f>SUM(M5:M17)</f>
        <v>180260</v>
      </c>
    </row>
    <row r="19" spans="1:9" ht="21" customHeight="1">
      <c r="A19" s="342"/>
      <c r="B19" s="343"/>
      <c r="C19" s="343"/>
      <c r="D19" s="344"/>
      <c r="E19" s="345"/>
      <c r="F19" s="344"/>
      <c r="G19" s="344"/>
      <c r="H19" s="344"/>
      <c r="I19" s="346"/>
    </row>
    <row r="20" spans="1:9" ht="42" customHeight="1">
      <c r="A20" s="342"/>
      <c r="B20" s="347"/>
      <c r="C20" s="348"/>
      <c r="D20" s="349"/>
      <c r="E20" s="345"/>
      <c r="F20" s="345"/>
      <c r="G20" s="344"/>
      <c r="H20" s="344"/>
      <c r="I20" s="344"/>
    </row>
    <row r="21" spans="1:9" ht="42" customHeight="1">
      <c r="A21" s="350"/>
      <c r="B21" s="351"/>
      <c r="C21" s="352"/>
      <c r="D21" s="353"/>
      <c r="E21" s="321"/>
      <c r="F21" s="321"/>
      <c r="G21" s="322"/>
      <c r="H21" s="322"/>
      <c r="I21" s="322"/>
    </row>
    <row r="22" spans="1:9" ht="15">
      <c r="A22" s="318"/>
      <c r="B22" s="319"/>
      <c r="C22" s="319"/>
      <c r="D22" s="320"/>
      <c r="E22" s="320"/>
      <c r="F22" s="320"/>
      <c r="G22" s="320"/>
      <c r="H22" s="320"/>
      <c r="I22" s="320"/>
    </row>
    <row r="23" spans="1:9" s="355" customFormat="1" ht="15">
      <c r="A23" s="318"/>
      <c r="B23" s="319"/>
      <c r="C23" s="319"/>
      <c r="D23" s="320"/>
      <c r="E23" s="321"/>
      <c r="F23" s="354"/>
      <c r="G23" s="354"/>
      <c r="H23" s="354"/>
      <c r="I23" s="354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75" r:id="rId1"/>
  <headerFooter>
    <oddHeader>&amp;R &amp;"Times New Roman CE,Félkövér dőlt"&amp;11 9.2.  melléklet a ........./2020. (III.04.)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66FF"/>
  </sheetPr>
  <dimension ref="A1:J65"/>
  <sheetViews>
    <sheetView zoomScale="87" zoomScaleNormal="87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6.875" style="454" customWidth="1"/>
    <col min="2" max="2" width="60.125" style="455" customWidth="1"/>
    <col min="3" max="3" width="8.125" style="455" customWidth="1"/>
    <col min="4" max="6" width="14.50390625" style="366" customWidth="1"/>
    <col min="7" max="16384" width="9.375" style="366" customWidth="1"/>
  </cols>
  <sheetData>
    <row r="1" spans="1:6" s="360" customFormat="1" ht="55.5" customHeight="1">
      <c r="A1" s="1029" t="s">
        <v>717</v>
      </c>
      <c r="B1" s="1030"/>
      <c r="C1" s="1030"/>
      <c r="D1" s="1030"/>
      <c r="E1" s="1030"/>
      <c r="F1" s="1030"/>
    </row>
    <row r="2" spans="1:6" s="363" customFormat="1" ht="15.75" customHeight="1">
      <c r="A2" s="361"/>
      <c r="B2" s="361"/>
      <c r="C2" s="362"/>
      <c r="D2" s="362"/>
      <c r="E2" s="362"/>
      <c r="F2" s="362" t="s">
        <v>1</v>
      </c>
    </row>
    <row r="3" spans="1:6" ht="38.25" customHeight="1">
      <c r="A3" s="364" t="s">
        <v>406</v>
      </c>
      <c r="B3" s="364" t="s">
        <v>458</v>
      </c>
      <c r="C3" s="365" t="s">
        <v>459</v>
      </c>
      <c r="D3" s="365" t="s">
        <v>460</v>
      </c>
      <c r="E3" s="365" t="s">
        <v>461</v>
      </c>
      <c r="F3" s="365" t="s">
        <v>700</v>
      </c>
    </row>
    <row r="4" spans="1:6" s="368" customFormat="1" ht="12.75" customHeight="1">
      <c r="A4" s="367" t="s">
        <v>5</v>
      </c>
      <c r="B4" s="367" t="s">
        <v>6</v>
      </c>
      <c r="C4" s="367" t="s">
        <v>7</v>
      </c>
      <c r="D4" s="367" t="s">
        <v>8</v>
      </c>
      <c r="E4" s="367" t="s">
        <v>268</v>
      </c>
      <c r="F4" s="367" t="s">
        <v>462</v>
      </c>
    </row>
    <row r="5" spans="1:6" s="368" customFormat="1" ht="15.75" customHeight="1">
      <c r="A5" s="1031" t="s">
        <v>265</v>
      </c>
      <c r="B5" s="1032"/>
      <c r="C5" s="1032"/>
      <c r="D5" s="1032"/>
      <c r="E5" s="1032"/>
      <c r="F5" s="1033"/>
    </row>
    <row r="6" spans="1:6" s="368" customFormat="1" ht="25.5" customHeight="1">
      <c r="A6" s="369" t="s">
        <v>9</v>
      </c>
      <c r="B6" s="370" t="s">
        <v>463</v>
      </c>
      <c r="C6" s="369" t="s">
        <v>464</v>
      </c>
      <c r="D6" s="371"/>
      <c r="E6" s="371"/>
      <c r="F6" s="371">
        <f>SUM(D6:E6)</f>
        <v>0</v>
      </c>
    </row>
    <row r="7" spans="1:6" s="368" customFormat="1" ht="30" customHeight="1">
      <c r="A7" s="372" t="s">
        <v>12</v>
      </c>
      <c r="B7" s="373" t="s">
        <v>465</v>
      </c>
      <c r="C7" s="372" t="s">
        <v>466</v>
      </c>
      <c r="D7" s="374"/>
      <c r="E7" s="374"/>
      <c r="F7" s="374">
        <f>SUM(D7:E7)</f>
        <v>0</v>
      </c>
    </row>
    <row r="8" spans="1:6" s="368" customFormat="1" ht="25.5" customHeight="1">
      <c r="A8" s="372" t="s">
        <v>15</v>
      </c>
      <c r="B8" s="373" t="s">
        <v>467</v>
      </c>
      <c r="C8" s="375" t="s">
        <v>468</v>
      </c>
      <c r="D8" s="374"/>
      <c r="E8" s="374"/>
      <c r="F8" s="374">
        <f>SUM(D8:E8)</f>
        <v>0</v>
      </c>
    </row>
    <row r="9" spans="1:6" s="368" customFormat="1" ht="25.5" customHeight="1">
      <c r="A9" s="372" t="s">
        <v>18</v>
      </c>
      <c r="B9" s="373" t="s">
        <v>469</v>
      </c>
      <c r="C9" s="375" t="s">
        <v>470</v>
      </c>
      <c r="D9" s="374"/>
      <c r="E9" s="374"/>
      <c r="F9" s="374">
        <f>SUM(D9:E9)</f>
        <v>0</v>
      </c>
    </row>
    <row r="10" spans="1:6" s="368" customFormat="1" ht="27.75" customHeight="1">
      <c r="A10" s="376" t="s">
        <v>21</v>
      </c>
      <c r="B10" s="377" t="s">
        <v>471</v>
      </c>
      <c r="C10" s="376" t="s">
        <v>35</v>
      </c>
      <c r="D10" s="378">
        <f>SUM(D6:D9)</f>
        <v>0</v>
      </c>
      <c r="E10" s="378">
        <f>SUM(E6:E9)</f>
        <v>0</v>
      </c>
      <c r="F10" s="878">
        <f>SUM(F6:F9)</f>
        <v>0</v>
      </c>
    </row>
    <row r="11" spans="1:6" s="368" customFormat="1" ht="24.75" customHeight="1">
      <c r="A11" s="372" t="s">
        <v>24</v>
      </c>
      <c r="B11" s="373" t="s">
        <v>472</v>
      </c>
      <c r="C11" s="372" t="s">
        <v>473</v>
      </c>
      <c r="D11" s="378"/>
      <c r="E11" s="378"/>
      <c r="F11" s="878">
        <f>SUM(D11:E11)</f>
        <v>0</v>
      </c>
    </row>
    <row r="12" spans="1:6" s="368" customFormat="1" ht="30" customHeight="1">
      <c r="A12" s="372" t="s">
        <v>27</v>
      </c>
      <c r="B12" s="373" t="s">
        <v>474</v>
      </c>
      <c r="C12" s="372" t="s">
        <v>475</v>
      </c>
      <c r="D12" s="378"/>
      <c r="E12" s="378"/>
      <c r="F12" s="878">
        <f>SUM(D11:E11)</f>
        <v>0</v>
      </c>
    </row>
    <row r="13" spans="1:6" s="368" customFormat="1" ht="30" customHeight="1">
      <c r="A13" s="372" t="s">
        <v>30</v>
      </c>
      <c r="B13" s="373" t="s">
        <v>476</v>
      </c>
      <c r="C13" s="372" t="s">
        <v>477</v>
      </c>
      <c r="D13" s="378"/>
      <c r="E13" s="378"/>
      <c r="F13" s="878">
        <f>SUM(D13:E13)</f>
        <v>0</v>
      </c>
    </row>
    <row r="14" spans="1:6" s="368" customFormat="1" ht="30" customHeight="1">
      <c r="A14" s="372" t="s">
        <v>33</v>
      </c>
      <c r="B14" s="373" t="s">
        <v>478</v>
      </c>
      <c r="C14" s="372" t="s">
        <v>479</v>
      </c>
      <c r="D14" s="378"/>
      <c r="E14" s="378"/>
      <c r="F14" s="878">
        <f>SUM(D13:E13)</f>
        <v>0</v>
      </c>
    </row>
    <row r="15" spans="1:6" s="368" customFormat="1" ht="21.75" customHeight="1">
      <c r="A15" s="376" t="s">
        <v>36</v>
      </c>
      <c r="B15" s="379" t="s">
        <v>445</v>
      </c>
      <c r="C15" s="380" t="s">
        <v>58</v>
      </c>
      <c r="D15" s="378">
        <f>SUM(D11:D14)</f>
        <v>0</v>
      </c>
      <c r="E15" s="378">
        <f>SUM(E11:E14)</f>
        <v>0</v>
      </c>
      <c r="F15" s="878">
        <f>SUM(F11:F14)</f>
        <v>0</v>
      </c>
    </row>
    <row r="16" spans="1:6" s="384" customFormat="1" ht="16.5" customHeight="1">
      <c r="A16" s="372" t="s">
        <v>38</v>
      </c>
      <c r="B16" s="381" t="s">
        <v>110</v>
      </c>
      <c r="C16" s="382" t="s">
        <v>111</v>
      </c>
      <c r="D16" s="383"/>
      <c r="E16" s="383"/>
      <c r="F16" s="154">
        <f>SUM(D16:E16)</f>
        <v>0</v>
      </c>
    </row>
    <row r="17" spans="1:6" s="384" customFormat="1" ht="16.5" customHeight="1">
      <c r="A17" s="372" t="s">
        <v>40</v>
      </c>
      <c r="B17" s="381" t="s">
        <v>113</v>
      </c>
      <c r="C17" s="382" t="s">
        <v>114</v>
      </c>
      <c r="D17" s="383"/>
      <c r="E17" s="383"/>
      <c r="F17" s="154">
        <f>SUM(D17:E17)</f>
        <v>0</v>
      </c>
    </row>
    <row r="18" spans="1:6" s="384" customFormat="1" ht="16.5" customHeight="1">
      <c r="A18" s="372" t="s">
        <v>42</v>
      </c>
      <c r="B18" s="381" t="s">
        <v>480</v>
      </c>
      <c r="C18" s="382" t="s">
        <v>117</v>
      </c>
      <c r="D18" s="383">
        <f>SUM(D19:D20)</f>
        <v>0</v>
      </c>
      <c r="E18" s="383">
        <f>SUM(E19:E20)</f>
        <v>0</v>
      </c>
      <c r="F18" s="154">
        <f>SUM(F19:F20)</f>
        <v>0</v>
      </c>
    </row>
    <row r="19" spans="1:6" s="384" customFormat="1" ht="16.5" customHeight="1">
      <c r="A19" s="372" t="s">
        <v>44</v>
      </c>
      <c r="B19" s="385" t="s">
        <v>481</v>
      </c>
      <c r="C19" s="386" t="s">
        <v>482</v>
      </c>
      <c r="D19" s="387"/>
      <c r="E19" s="387"/>
      <c r="F19" s="154">
        <f>SUM(D19:E19)</f>
        <v>0</v>
      </c>
    </row>
    <row r="20" spans="1:6" s="388" customFormat="1" ht="16.5" customHeight="1">
      <c r="A20" s="372" t="s">
        <v>46</v>
      </c>
      <c r="B20" s="385" t="s">
        <v>483</v>
      </c>
      <c r="C20" s="386" t="s">
        <v>484</v>
      </c>
      <c r="D20" s="387"/>
      <c r="E20" s="387"/>
      <c r="F20" s="154">
        <f>SUM(D20:E20)</f>
        <v>0</v>
      </c>
    </row>
    <row r="21" spans="1:6" s="388" customFormat="1" ht="16.5" customHeight="1">
      <c r="A21" s="372" t="s">
        <v>48</v>
      </c>
      <c r="B21" s="389" t="s">
        <v>119</v>
      </c>
      <c r="C21" s="382" t="s">
        <v>120</v>
      </c>
      <c r="D21" s="387"/>
      <c r="E21" s="387"/>
      <c r="F21" s="154">
        <f>SUM(D21:E21)</f>
        <v>0</v>
      </c>
    </row>
    <row r="22" spans="1:6" s="384" customFormat="1" ht="16.5" customHeight="1">
      <c r="A22" s="372" t="s">
        <v>50</v>
      </c>
      <c r="B22" s="381" t="s">
        <v>122</v>
      </c>
      <c r="C22" s="382" t="s">
        <v>123</v>
      </c>
      <c r="D22" s="383">
        <v>200000</v>
      </c>
      <c r="E22" s="383"/>
      <c r="F22" s="154">
        <f aca="true" t="shared" si="0" ref="F22:F28">SUM(D22:E22)</f>
        <v>200000</v>
      </c>
    </row>
    <row r="23" spans="1:6" s="384" customFormat="1" ht="16.5" customHeight="1">
      <c r="A23" s="372" t="s">
        <v>53</v>
      </c>
      <c r="B23" s="381" t="s">
        <v>485</v>
      </c>
      <c r="C23" s="382" t="s">
        <v>126</v>
      </c>
      <c r="D23" s="383">
        <v>20000</v>
      </c>
      <c r="E23" s="383"/>
      <c r="F23" s="154">
        <f t="shared" si="0"/>
        <v>20000</v>
      </c>
    </row>
    <row r="24" spans="1:6" s="388" customFormat="1" ht="16.5" customHeight="1">
      <c r="A24" s="372" t="s">
        <v>56</v>
      </c>
      <c r="B24" s="381" t="s">
        <v>486</v>
      </c>
      <c r="C24" s="382" t="s">
        <v>129</v>
      </c>
      <c r="D24" s="383"/>
      <c r="E24" s="383"/>
      <c r="F24" s="154">
        <f t="shared" si="0"/>
        <v>0</v>
      </c>
    </row>
    <row r="25" spans="1:6" s="388" customFormat="1" ht="16.5" customHeight="1">
      <c r="A25" s="372" t="s">
        <v>59</v>
      </c>
      <c r="B25" s="390" t="s">
        <v>131</v>
      </c>
      <c r="C25" s="382" t="s">
        <v>132</v>
      </c>
      <c r="D25" s="383"/>
      <c r="E25" s="383"/>
      <c r="F25" s="154">
        <f t="shared" si="0"/>
        <v>0</v>
      </c>
    </row>
    <row r="26" spans="1:6" s="388" customFormat="1" ht="16.5" customHeight="1">
      <c r="A26" s="372" t="s">
        <v>61</v>
      </c>
      <c r="B26" s="381" t="s">
        <v>487</v>
      </c>
      <c r="C26" s="382" t="s">
        <v>135</v>
      </c>
      <c r="D26" s="383"/>
      <c r="E26" s="383"/>
      <c r="F26" s="154">
        <f t="shared" si="0"/>
        <v>0</v>
      </c>
    </row>
    <row r="27" spans="1:6" s="388" customFormat="1" ht="16.5" customHeight="1">
      <c r="A27" s="372" t="s">
        <v>63</v>
      </c>
      <c r="B27" s="381" t="s">
        <v>488</v>
      </c>
      <c r="C27" s="382" t="s">
        <v>138</v>
      </c>
      <c r="D27" s="383"/>
      <c r="E27" s="383"/>
      <c r="F27" s="154">
        <f t="shared" si="0"/>
        <v>0</v>
      </c>
    </row>
    <row r="28" spans="1:6" s="388" customFormat="1" ht="16.5" customHeight="1">
      <c r="A28" s="372" t="s">
        <v>65</v>
      </c>
      <c r="B28" s="381" t="s">
        <v>140</v>
      </c>
      <c r="C28" s="382" t="s">
        <v>141</v>
      </c>
      <c r="D28" s="391"/>
      <c r="E28" s="391"/>
      <c r="F28" s="154">
        <f t="shared" si="0"/>
        <v>0</v>
      </c>
    </row>
    <row r="29" spans="1:6" s="388" customFormat="1" ht="16.5" customHeight="1">
      <c r="A29" s="376" t="s">
        <v>67</v>
      </c>
      <c r="B29" s="392" t="s">
        <v>489</v>
      </c>
      <c r="C29" s="393" t="s">
        <v>144</v>
      </c>
      <c r="D29" s="394">
        <f>SUM(D16+D17+D18+D21+D22+D23+D24+D25+D26+D27+D28)</f>
        <v>220000</v>
      </c>
      <c r="E29" s="394">
        <f>SUM(E16+E17+E18+E21+E22+E23+E24+E25+E26+E27+E28)</f>
        <v>0</v>
      </c>
      <c r="F29" s="394">
        <f>SUM(F16+F17+F18+F21+F22+F23+F24+F25+F26+F27+F28)</f>
        <v>220000</v>
      </c>
    </row>
    <row r="30" spans="1:6" s="395" customFormat="1" ht="16.5" customHeight="1">
      <c r="A30" s="376" t="s">
        <v>69</v>
      </c>
      <c r="B30" s="392" t="s">
        <v>447</v>
      </c>
      <c r="C30" s="393" t="s">
        <v>162</v>
      </c>
      <c r="D30" s="394"/>
      <c r="E30" s="394"/>
      <c r="F30" s="394">
        <f>SUM(D30:E30)</f>
        <v>0</v>
      </c>
    </row>
    <row r="31" spans="1:6" s="388" customFormat="1" ht="16.5" customHeight="1">
      <c r="A31" s="376" t="s">
        <v>71</v>
      </c>
      <c r="B31" s="392" t="s">
        <v>415</v>
      </c>
      <c r="C31" s="393" t="s">
        <v>171</v>
      </c>
      <c r="D31" s="154"/>
      <c r="E31" s="154"/>
      <c r="F31" s="154">
        <f>SUM(D31:E31)</f>
        <v>0</v>
      </c>
    </row>
    <row r="32" spans="1:6" s="388" customFormat="1" ht="16.5" customHeight="1">
      <c r="A32" s="396" t="s">
        <v>74</v>
      </c>
      <c r="B32" s="397" t="s">
        <v>448</v>
      </c>
      <c r="C32" s="398" t="s">
        <v>180</v>
      </c>
      <c r="D32" s="399"/>
      <c r="E32" s="399"/>
      <c r="F32" s="399">
        <f>SUM(D32:E32)</f>
        <v>0</v>
      </c>
    </row>
    <row r="33" spans="1:6" s="388" customFormat="1" ht="16.5" customHeight="1">
      <c r="A33" s="400" t="s">
        <v>77</v>
      </c>
      <c r="B33" s="401" t="s">
        <v>490</v>
      </c>
      <c r="C33" s="879" t="s">
        <v>183</v>
      </c>
      <c r="D33" s="402">
        <f>D10+D15+D29+D30+D31+D32</f>
        <v>220000</v>
      </c>
      <c r="E33" s="402">
        <f>E10+E15+E29+E30+E31+E32</f>
        <v>0</v>
      </c>
      <c r="F33" s="402">
        <f>F10+F15+F29+F30+F31+F32</f>
        <v>220000</v>
      </c>
    </row>
    <row r="34" spans="1:6" s="384" customFormat="1" ht="16.5" customHeight="1">
      <c r="A34" s="372" t="s">
        <v>80</v>
      </c>
      <c r="B34" s="403" t="s">
        <v>491</v>
      </c>
      <c r="C34" s="404" t="s">
        <v>189</v>
      </c>
      <c r="D34" s="405">
        <f>SUM(D35:D36)</f>
        <v>159367</v>
      </c>
      <c r="E34" s="405">
        <f>SUM(E35:E36)</f>
        <v>0</v>
      </c>
      <c r="F34" s="405">
        <f>SUM(F35:F36)</f>
        <v>159367</v>
      </c>
    </row>
    <row r="35" spans="1:6" s="384" customFormat="1" ht="16.5" customHeight="1">
      <c r="A35" s="372" t="s">
        <v>82</v>
      </c>
      <c r="B35" s="127" t="s">
        <v>191</v>
      </c>
      <c r="C35" s="404" t="s">
        <v>192</v>
      </c>
      <c r="D35" s="405">
        <v>159367</v>
      </c>
      <c r="E35" s="405"/>
      <c r="F35" s="405">
        <f>SUM(D35:E35)</f>
        <v>159367</v>
      </c>
    </row>
    <row r="36" spans="1:6" s="384" customFormat="1" ht="16.5" customHeight="1">
      <c r="A36" s="372" t="s">
        <v>84</v>
      </c>
      <c r="B36" s="127" t="s">
        <v>194</v>
      </c>
      <c r="C36" s="404" t="s">
        <v>195</v>
      </c>
      <c r="D36" s="405"/>
      <c r="E36" s="405"/>
      <c r="F36" s="405">
        <f>SUM(D36:E36)</f>
        <v>0</v>
      </c>
    </row>
    <row r="37" spans="1:6" s="384" customFormat="1" ht="16.5" customHeight="1">
      <c r="A37" s="372" t="s">
        <v>86</v>
      </c>
      <c r="B37" s="403" t="s">
        <v>492</v>
      </c>
      <c r="C37" s="406" t="s">
        <v>493</v>
      </c>
      <c r="D37" s="405">
        <f>SUM(D38:D39)</f>
        <v>39379437</v>
      </c>
      <c r="E37" s="405">
        <f>SUM(E38:E39)</f>
        <v>0</v>
      </c>
      <c r="F37" s="405">
        <f>SUM(F38:F39)</f>
        <v>39379437</v>
      </c>
    </row>
    <row r="38" spans="1:6" s="384" customFormat="1" ht="16.5" customHeight="1">
      <c r="A38" s="372"/>
      <c r="B38" s="627" t="s">
        <v>570</v>
      </c>
      <c r="C38" s="629" t="s">
        <v>493</v>
      </c>
      <c r="D38" s="405">
        <v>22957376</v>
      </c>
      <c r="E38" s="405"/>
      <c r="F38" s="405">
        <f>SUM(D38:E38)</f>
        <v>22957376</v>
      </c>
    </row>
    <row r="39" spans="1:6" s="384" customFormat="1" ht="16.5" customHeight="1">
      <c r="A39" s="372"/>
      <c r="B39" s="628" t="s">
        <v>571</v>
      </c>
      <c r="C39" s="629" t="s">
        <v>493</v>
      </c>
      <c r="D39" s="405">
        <v>16422061</v>
      </c>
      <c r="E39" s="405"/>
      <c r="F39" s="405">
        <f>SUM(D39:E39)</f>
        <v>16422061</v>
      </c>
    </row>
    <row r="40" spans="1:6" s="384" customFormat="1" ht="16.5" customHeight="1">
      <c r="A40" s="372" t="s">
        <v>89</v>
      </c>
      <c r="B40" s="392" t="s">
        <v>494</v>
      </c>
      <c r="C40" s="407" t="s">
        <v>495</v>
      </c>
      <c r="D40" s="408">
        <f>SUM(D34+D37)</f>
        <v>39538804</v>
      </c>
      <c r="E40" s="408">
        <f>SUM(E34+E37)</f>
        <v>0</v>
      </c>
      <c r="F40" s="408">
        <f>SUM(F34+F37)</f>
        <v>39538804</v>
      </c>
    </row>
    <row r="41" spans="1:6" s="384" customFormat="1" ht="16.5" customHeight="1">
      <c r="A41" s="400" t="s">
        <v>93</v>
      </c>
      <c r="B41" s="401" t="s">
        <v>496</v>
      </c>
      <c r="C41" s="409" t="s">
        <v>198</v>
      </c>
      <c r="D41" s="410">
        <f>D40</f>
        <v>39538804</v>
      </c>
      <c r="E41" s="410">
        <f>E40</f>
        <v>0</v>
      </c>
      <c r="F41" s="410">
        <f>F40</f>
        <v>39538804</v>
      </c>
    </row>
    <row r="42" spans="1:6" s="384" customFormat="1" ht="23.25" customHeight="1">
      <c r="A42" s="400" t="s">
        <v>96</v>
      </c>
      <c r="B42" s="401" t="s">
        <v>497</v>
      </c>
      <c r="C42" s="411"/>
      <c r="D42" s="410">
        <f>D33+D41</f>
        <v>39758804</v>
      </c>
      <c r="E42" s="410">
        <f>E33+E41</f>
        <v>0</v>
      </c>
      <c r="F42" s="410">
        <f>F33+F41</f>
        <v>39758804</v>
      </c>
    </row>
    <row r="43" spans="1:6" s="384" customFormat="1" ht="15" customHeight="1">
      <c r="A43" s="412"/>
      <c r="B43" s="413"/>
      <c r="C43" s="414"/>
      <c r="D43" s="415"/>
      <c r="E43" s="415"/>
      <c r="F43" s="415"/>
    </row>
    <row r="44" spans="1:6" s="384" customFormat="1" ht="15" customHeight="1">
      <c r="A44" s="1034" t="s">
        <v>498</v>
      </c>
      <c r="B44" s="1034"/>
      <c r="C44" s="1034"/>
      <c r="D44" s="1034"/>
      <c r="E44" s="1034"/>
      <c r="F44" s="416"/>
    </row>
    <row r="45" spans="1:6" s="384" customFormat="1" ht="38.25" customHeight="1">
      <c r="A45" s="365" t="s">
        <v>406</v>
      </c>
      <c r="B45" s="365" t="s">
        <v>267</v>
      </c>
      <c r="C45" s="417" t="s">
        <v>459</v>
      </c>
      <c r="D45" s="417" t="s">
        <v>460</v>
      </c>
      <c r="E45" s="417" t="s">
        <v>461</v>
      </c>
      <c r="F45" s="417" t="s">
        <v>718</v>
      </c>
    </row>
    <row r="46" spans="1:6" s="384" customFormat="1" ht="15" customHeight="1">
      <c r="A46" s="418" t="s">
        <v>5</v>
      </c>
      <c r="B46" s="418" t="s">
        <v>6</v>
      </c>
      <c r="C46" s="418"/>
      <c r="D46" s="418" t="s">
        <v>8</v>
      </c>
      <c r="E46" s="418" t="s">
        <v>268</v>
      </c>
      <c r="F46" s="418" t="s">
        <v>462</v>
      </c>
    </row>
    <row r="47" spans="1:6" s="384" customFormat="1" ht="17.25" customHeight="1">
      <c r="A47" s="419" t="s">
        <v>9</v>
      </c>
      <c r="B47" s="420" t="s">
        <v>203</v>
      </c>
      <c r="C47" s="421" t="s">
        <v>204</v>
      </c>
      <c r="D47" s="422">
        <v>21092305</v>
      </c>
      <c r="E47" s="422"/>
      <c r="F47" s="422">
        <f>SUM(D47:E47)</f>
        <v>21092305</v>
      </c>
    </row>
    <row r="48" spans="1:6" s="384" customFormat="1" ht="17.25" customHeight="1">
      <c r="A48" s="423" t="s">
        <v>12</v>
      </c>
      <c r="B48" s="424" t="s">
        <v>205</v>
      </c>
      <c r="C48" s="425" t="s">
        <v>206</v>
      </c>
      <c r="D48" s="426">
        <v>3972599</v>
      </c>
      <c r="E48" s="426"/>
      <c r="F48" s="422">
        <f>SUM(D48:E48)</f>
        <v>3972599</v>
      </c>
    </row>
    <row r="49" spans="1:6" s="384" customFormat="1" ht="17.25" customHeight="1">
      <c r="A49" s="423" t="s">
        <v>15</v>
      </c>
      <c r="B49" s="424" t="s">
        <v>207</v>
      </c>
      <c r="C49" s="425" t="s">
        <v>208</v>
      </c>
      <c r="D49" s="426">
        <v>14693900</v>
      </c>
      <c r="E49" s="426"/>
      <c r="F49" s="422">
        <f>SUM(D49:E49)</f>
        <v>14693900</v>
      </c>
    </row>
    <row r="50" spans="1:6" s="384" customFormat="1" ht="17.25" customHeight="1">
      <c r="A50" s="423" t="s">
        <v>18</v>
      </c>
      <c r="B50" s="424" t="s">
        <v>209</v>
      </c>
      <c r="C50" s="425" t="s">
        <v>210</v>
      </c>
      <c r="D50" s="426"/>
      <c r="E50" s="426"/>
      <c r="F50" s="422">
        <f>SUM(D50:E50)</f>
        <v>0</v>
      </c>
    </row>
    <row r="51" spans="1:6" s="384" customFormat="1" ht="17.25" customHeight="1">
      <c r="A51" s="423" t="s">
        <v>21</v>
      </c>
      <c r="B51" s="424" t="s">
        <v>211</v>
      </c>
      <c r="C51" s="425" t="s">
        <v>212</v>
      </c>
      <c r="D51" s="426"/>
      <c r="E51" s="426"/>
      <c r="F51" s="422">
        <f>SUM(D51:E51)</f>
        <v>0</v>
      </c>
    </row>
    <row r="52" spans="1:10" s="368" customFormat="1" ht="17.25" customHeight="1">
      <c r="A52" s="427" t="s">
        <v>24</v>
      </c>
      <c r="B52" s="428" t="s">
        <v>499</v>
      </c>
      <c r="C52" s="429" t="s">
        <v>229</v>
      </c>
      <c r="D52" s="430">
        <f>SUM(D47:D51)</f>
        <v>39758804</v>
      </c>
      <c r="E52" s="430">
        <f>SUM(E47:E51)</f>
        <v>0</v>
      </c>
      <c r="F52" s="430">
        <f>SUM(F47:F51)</f>
        <v>39758804</v>
      </c>
      <c r="G52" s="431"/>
      <c r="H52" s="431"/>
      <c r="I52" s="431"/>
      <c r="J52" s="431"/>
    </row>
    <row r="53" spans="1:10" s="433" customFormat="1" ht="17.25" customHeight="1">
      <c r="A53" s="423" t="s">
        <v>27</v>
      </c>
      <c r="B53" s="424" t="s">
        <v>500</v>
      </c>
      <c r="C53" s="425" t="s">
        <v>231</v>
      </c>
      <c r="D53" s="426"/>
      <c r="E53" s="426"/>
      <c r="F53" s="426">
        <f>SUM(D53:E53)</f>
        <v>0</v>
      </c>
      <c r="G53" s="432"/>
      <c r="H53" s="432"/>
      <c r="I53" s="432"/>
      <c r="J53" s="432"/>
    </row>
    <row r="54" spans="1:10" ht="17.25" customHeight="1">
      <c r="A54" s="423" t="s">
        <v>30</v>
      </c>
      <c r="B54" s="424" t="s">
        <v>232</v>
      </c>
      <c r="C54" s="425" t="s">
        <v>233</v>
      </c>
      <c r="D54" s="426"/>
      <c r="E54" s="426"/>
      <c r="F54" s="426">
        <f>SUM(D54:E54)</f>
        <v>0</v>
      </c>
      <c r="G54" s="434"/>
      <c r="H54" s="434"/>
      <c r="I54" s="434"/>
      <c r="J54" s="434"/>
    </row>
    <row r="55" spans="1:10" ht="17.25" customHeight="1">
      <c r="A55" s="423" t="s">
        <v>33</v>
      </c>
      <c r="B55" s="424" t="s">
        <v>501</v>
      </c>
      <c r="C55" s="425" t="s">
        <v>235</v>
      </c>
      <c r="D55" s="426"/>
      <c r="E55" s="426"/>
      <c r="F55" s="426">
        <f>SUM(D55:E55)</f>
        <v>0</v>
      </c>
      <c r="G55" s="434"/>
      <c r="H55" s="434"/>
      <c r="I55" s="434"/>
      <c r="J55" s="434"/>
    </row>
    <row r="56" spans="1:10" ht="17.25" customHeight="1">
      <c r="A56" s="435" t="s">
        <v>36</v>
      </c>
      <c r="B56" s="436" t="s">
        <v>502</v>
      </c>
      <c r="C56" s="437" t="s">
        <v>247</v>
      </c>
      <c r="D56" s="438">
        <f>SUM(D53:D55)</f>
        <v>0</v>
      </c>
      <c r="E56" s="438">
        <f>SUM(E53:E55)</f>
        <v>0</v>
      </c>
      <c r="F56" s="430">
        <f>SUM(D56:E56)</f>
        <v>0</v>
      </c>
      <c r="G56" s="434"/>
      <c r="H56" s="434"/>
      <c r="I56" s="434"/>
      <c r="J56" s="434"/>
    </row>
    <row r="57" spans="1:10" ht="17.25" customHeight="1">
      <c r="A57" s="439" t="s">
        <v>38</v>
      </c>
      <c r="B57" s="440" t="s">
        <v>503</v>
      </c>
      <c r="C57" s="411" t="s">
        <v>504</v>
      </c>
      <c r="D57" s="441">
        <f>D52+D56</f>
        <v>39758804</v>
      </c>
      <c r="E57" s="441">
        <f>E52+E56</f>
        <v>0</v>
      </c>
      <c r="F57" s="441">
        <f>F52+F56</f>
        <v>39758804</v>
      </c>
      <c r="G57" s="434"/>
      <c r="H57" s="434"/>
      <c r="I57" s="434"/>
      <c r="J57" s="434"/>
    </row>
    <row r="58" spans="1:10" ht="17.25" customHeight="1">
      <c r="A58" s="442" t="s">
        <v>40</v>
      </c>
      <c r="B58" s="443" t="s">
        <v>505</v>
      </c>
      <c r="C58" s="444" t="s">
        <v>506</v>
      </c>
      <c r="D58" s="445"/>
      <c r="E58" s="445"/>
      <c r="F58" s="445">
        <f>SUM(D58:E58)</f>
        <v>0</v>
      </c>
      <c r="G58" s="434"/>
      <c r="H58" s="434"/>
      <c r="I58" s="434"/>
      <c r="J58" s="434"/>
    </row>
    <row r="59" spans="1:10" ht="27.75" customHeight="1">
      <c r="A59" s="411" t="s">
        <v>44</v>
      </c>
      <c r="B59" s="440" t="s">
        <v>572</v>
      </c>
      <c r="C59" s="411" t="s">
        <v>259</v>
      </c>
      <c r="D59" s="441">
        <f>SUM(D58:D58)</f>
        <v>0</v>
      </c>
      <c r="E59" s="441">
        <f>SUM(E58:E58)</f>
        <v>0</v>
      </c>
      <c r="F59" s="441">
        <f>SUM(F58:F58)</f>
        <v>0</v>
      </c>
      <c r="G59" s="434"/>
      <c r="H59" s="434"/>
      <c r="I59" s="434"/>
      <c r="J59" s="434"/>
    </row>
    <row r="60" spans="1:10" ht="17.25" customHeight="1">
      <c r="A60" s="446" t="s">
        <v>46</v>
      </c>
      <c r="B60" s="447" t="s">
        <v>507</v>
      </c>
      <c r="C60" s="411" t="s">
        <v>261</v>
      </c>
      <c r="D60" s="448">
        <f>SUM(D57+D59)</f>
        <v>39758804</v>
      </c>
      <c r="E60" s="448">
        <f>SUM(E57+E59)</f>
        <v>0</v>
      </c>
      <c r="F60" s="448">
        <f>SUM(F57+F59)</f>
        <v>39758804</v>
      </c>
      <c r="G60" s="434"/>
      <c r="H60" s="434"/>
      <c r="I60" s="434"/>
      <c r="J60" s="434"/>
    </row>
    <row r="61" spans="1:10" ht="12" customHeight="1">
      <c r="A61" s="449"/>
      <c r="B61" s="450"/>
      <c r="C61" s="451"/>
      <c r="D61" s="451"/>
      <c r="E61" s="451"/>
      <c r="F61" s="451"/>
      <c r="G61" s="434"/>
      <c r="H61" s="434"/>
      <c r="I61" s="434"/>
      <c r="J61" s="434"/>
    </row>
    <row r="62" spans="1:10" ht="12" customHeight="1">
      <c r="A62" s="449"/>
      <c r="B62" s="450"/>
      <c r="C62" s="451"/>
      <c r="D62" s="451"/>
      <c r="E62" s="451"/>
      <c r="F62" s="451"/>
      <c r="G62" s="434"/>
      <c r="H62" s="434"/>
      <c r="I62" s="434"/>
      <c r="J62" s="434"/>
    </row>
    <row r="63" spans="1:3" ht="12.75">
      <c r="A63" s="452"/>
      <c r="B63" s="453"/>
      <c r="C63" s="453"/>
    </row>
    <row r="64" spans="1:3" ht="12.75">
      <c r="A64" s="452"/>
      <c r="B64" s="453"/>
      <c r="C64" s="453"/>
    </row>
    <row r="65" spans="1:3" ht="12.75">
      <c r="A65" s="452"/>
      <c r="B65" s="453"/>
      <c r="C65" s="453"/>
    </row>
  </sheetData>
  <sheetProtection formatCells="0"/>
  <mergeCells count="3">
    <mergeCell ref="A1:F1"/>
    <mergeCell ref="A5:F5"/>
    <mergeCell ref="A44:E44"/>
  </mergeCells>
  <printOptions horizontalCentered="1"/>
  <pageMargins left="0.5118110236220472" right="0.5118110236220472" top="0.984251968503937" bottom="0.984251968503937" header="0.7874015748031497" footer="0.7874015748031497"/>
  <pageSetup horizontalDpi="600" verticalDpi="600" orientation="portrait" paperSize="9" scale="84" r:id="rId1"/>
  <headerFooter alignWithMargins="0">
    <oddHeader>&amp;R&amp;"Times New Roman CE,Félkövér dőlt"&amp;11 10. melléklet a ........./2020. (III.04.)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66FF"/>
  </sheetPr>
  <dimension ref="A1:K1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6.625" style="356" customWidth="1"/>
    <col min="2" max="2" width="24.625" style="317" customWidth="1"/>
    <col min="3" max="3" width="13.00390625" style="317" customWidth="1"/>
    <col min="4" max="5" width="15.50390625" style="357" customWidth="1"/>
    <col min="6" max="6" width="11.50390625" style="357" customWidth="1"/>
    <col min="7" max="7" width="13.00390625" style="357" customWidth="1"/>
    <col min="8" max="9" width="14.00390625" style="357" customWidth="1"/>
    <col min="10" max="10" width="13.375" style="317" customWidth="1"/>
    <col min="11" max="11" width="14.625" style="317" customWidth="1"/>
    <col min="12" max="16384" width="9.375" style="317" customWidth="1"/>
  </cols>
  <sheetData>
    <row r="1" spans="1:11" ht="41.25" customHeight="1">
      <c r="A1" s="1026" t="s">
        <v>719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</row>
    <row r="2" spans="1:9" ht="15">
      <c r="A2" s="318"/>
      <c r="B2" s="319"/>
      <c r="C2" s="319"/>
      <c r="D2" s="320"/>
      <c r="E2" s="321"/>
      <c r="F2" s="321"/>
      <c r="G2" s="322"/>
      <c r="H2" s="322"/>
      <c r="I2" s="321"/>
    </row>
    <row r="3" spans="1:11" ht="15">
      <c r="A3" s="318"/>
      <c r="B3" s="323"/>
      <c r="C3" s="323"/>
      <c r="D3" s="324"/>
      <c r="E3" s="320"/>
      <c r="F3" s="320"/>
      <c r="G3" s="320"/>
      <c r="H3" s="320"/>
      <c r="I3" s="1028" t="s">
        <v>411</v>
      </c>
      <c r="J3" s="1028"/>
      <c r="K3" s="1028"/>
    </row>
    <row r="4" spans="1:11" s="331" customFormat="1" ht="69.75" customHeight="1">
      <c r="A4" s="325" t="s">
        <v>406</v>
      </c>
      <c r="B4" s="326" t="s">
        <v>443</v>
      </c>
      <c r="C4" s="326" t="s">
        <v>444</v>
      </c>
      <c r="D4" s="326" t="s">
        <v>457</v>
      </c>
      <c r="E4" s="326" t="s">
        <v>445</v>
      </c>
      <c r="F4" s="326" t="s">
        <v>446</v>
      </c>
      <c r="G4" s="327" t="s">
        <v>447</v>
      </c>
      <c r="H4" s="327" t="s">
        <v>415</v>
      </c>
      <c r="I4" s="328" t="s">
        <v>448</v>
      </c>
      <c r="J4" s="329" t="s">
        <v>188</v>
      </c>
      <c r="K4" s="330" t="s">
        <v>449</v>
      </c>
    </row>
    <row r="5" spans="1:11" ht="57" customHeight="1">
      <c r="A5" s="332" t="s">
        <v>9</v>
      </c>
      <c r="B5" s="333" t="s">
        <v>645</v>
      </c>
      <c r="C5" s="334" t="s">
        <v>648</v>
      </c>
      <c r="D5" s="840">
        <v>25578</v>
      </c>
      <c r="E5" s="841"/>
      <c r="F5" s="841"/>
      <c r="G5" s="842"/>
      <c r="H5" s="842"/>
      <c r="I5" s="841"/>
      <c r="J5" s="843">
        <v>159</v>
      </c>
      <c r="K5" s="837">
        <f>SUM(D5:J5)</f>
        <v>25737</v>
      </c>
    </row>
    <row r="6" spans="1:11" ht="57" customHeight="1">
      <c r="A6" s="834" t="s">
        <v>12</v>
      </c>
      <c r="B6" s="835" t="s">
        <v>646</v>
      </c>
      <c r="C6" s="836" t="s">
        <v>649</v>
      </c>
      <c r="D6" s="846">
        <v>8162</v>
      </c>
      <c r="E6" s="847"/>
      <c r="F6" s="847">
        <v>220</v>
      </c>
      <c r="G6" s="848"/>
      <c r="H6" s="848"/>
      <c r="I6" s="847"/>
      <c r="J6" s="849"/>
      <c r="K6" s="837">
        <f>SUM(D6:J6)</f>
        <v>8382</v>
      </c>
    </row>
    <row r="7" spans="1:11" ht="42" customHeight="1">
      <c r="A7" s="335" t="s">
        <v>15</v>
      </c>
      <c r="B7" s="336" t="s">
        <v>647</v>
      </c>
      <c r="C7" s="337" t="s">
        <v>650</v>
      </c>
      <c r="D7" s="851">
        <v>5640</v>
      </c>
      <c r="E7" s="852"/>
      <c r="F7" s="852"/>
      <c r="G7" s="853"/>
      <c r="H7" s="853"/>
      <c r="I7" s="852"/>
      <c r="J7" s="854"/>
      <c r="K7" s="838">
        <f>SUM(D7:J7)</f>
        <v>5640</v>
      </c>
    </row>
    <row r="8" spans="1:11" s="341" customFormat="1" ht="33" customHeight="1">
      <c r="A8" s="338" t="s">
        <v>18</v>
      </c>
      <c r="B8" s="339" t="s">
        <v>407</v>
      </c>
      <c r="C8" s="340"/>
      <c r="D8" s="839">
        <f>SUM(D5:D7)</f>
        <v>39380</v>
      </c>
      <c r="E8" s="839">
        <f aca="true" t="shared" si="0" ref="E8:K8">SUM(E5:E7)</f>
        <v>0</v>
      </c>
      <c r="F8" s="839">
        <f t="shared" si="0"/>
        <v>220</v>
      </c>
      <c r="G8" s="839">
        <f t="shared" si="0"/>
        <v>0</v>
      </c>
      <c r="H8" s="839">
        <f t="shared" si="0"/>
        <v>0</v>
      </c>
      <c r="I8" s="839">
        <f t="shared" si="0"/>
        <v>0</v>
      </c>
      <c r="J8" s="839">
        <f t="shared" si="0"/>
        <v>159</v>
      </c>
      <c r="K8" s="874">
        <f t="shared" si="0"/>
        <v>39759</v>
      </c>
    </row>
    <row r="9" spans="1:9" ht="21" customHeight="1">
      <c r="A9" s="342"/>
      <c r="B9" s="343"/>
      <c r="C9" s="343"/>
      <c r="D9" s="344"/>
      <c r="E9" s="345"/>
      <c r="F9" s="344"/>
      <c r="G9" s="344"/>
      <c r="H9" s="344"/>
      <c r="I9" s="346"/>
    </row>
    <row r="10" spans="1:9" ht="42" customHeight="1">
      <c r="A10" s="342"/>
      <c r="B10" s="347"/>
      <c r="C10" s="348"/>
      <c r="D10" s="349"/>
      <c r="E10" s="345"/>
      <c r="F10" s="345"/>
      <c r="G10" s="344"/>
      <c r="H10" s="344"/>
      <c r="I10" s="344"/>
    </row>
    <row r="11" spans="1:9" ht="42" customHeight="1">
      <c r="A11" s="350"/>
      <c r="B11" s="351"/>
      <c r="C11" s="352"/>
      <c r="D11" s="353"/>
      <c r="E11" s="321"/>
      <c r="F11" s="321"/>
      <c r="G11" s="322"/>
      <c r="H11" s="322"/>
      <c r="I11" s="322"/>
    </row>
    <row r="12" spans="1:9" ht="15">
      <c r="A12" s="318"/>
      <c r="B12" s="319"/>
      <c r="C12" s="319"/>
      <c r="D12" s="320"/>
      <c r="E12" s="320"/>
      <c r="F12" s="320"/>
      <c r="G12" s="320"/>
      <c r="H12" s="320"/>
      <c r="I12" s="320"/>
    </row>
    <row r="13" spans="1:9" s="355" customFormat="1" ht="15">
      <c r="A13" s="318"/>
      <c r="B13" s="319"/>
      <c r="C13" s="319"/>
      <c r="D13" s="320"/>
      <c r="E13" s="321"/>
      <c r="F13" s="354"/>
      <c r="G13" s="354"/>
      <c r="H13" s="354"/>
      <c r="I13" s="354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92" r:id="rId1"/>
  <headerFooter>
    <oddHeader>&amp;R&amp;"Times New Roman CE,Félkövér dőlt"&amp;11 10.1. melléklet a ........./2020. (III.04.)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66FF"/>
  </sheetPr>
  <dimension ref="A1:M1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875" style="356" customWidth="1"/>
    <col min="2" max="2" width="22.375" style="317" customWidth="1"/>
    <col min="3" max="3" width="13.00390625" style="317" customWidth="1"/>
    <col min="4" max="4" width="11.00390625" style="357" customWidth="1"/>
    <col min="5" max="5" width="15.50390625" style="357" customWidth="1"/>
    <col min="6" max="6" width="11.125" style="357" customWidth="1"/>
    <col min="7" max="7" width="13.375" style="357" customWidth="1"/>
    <col min="8" max="9" width="14.00390625" style="357" customWidth="1"/>
    <col min="10" max="10" width="13.375" style="317" customWidth="1"/>
    <col min="11" max="11" width="12.375" style="317" customWidth="1"/>
    <col min="12" max="12" width="14.375" style="317" customWidth="1"/>
    <col min="13" max="13" width="15.125" style="317" customWidth="1"/>
    <col min="14" max="16384" width="9.375" style="317" customWidth="1"/>
  </cols>
  <sheetData>
    <row r="1" spans="1:13" ht="42" customHeight="1">
      <c r="A1" s="1026" t="s">
        <v>720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</row>
    <row r="2" spans="1:9" ht="15">
      <c r="A2" s="318"/>
      <c r="B2" s="319"/>
      <c r="C2" s="319"/>
      <c r="D2" s="320"/>
      <c r="E2" s="321"/>
      <c r="F2" s="321"/>
      <c r="G2" s="322"/>
      <c r="H2" s="322"/>
      <c r="I2" s="321"/>
    </row>
    <row r="3" spans="1:13" ht="15">
      <c r="A3" s="318"/>
      <c r="B3" s="323"/>
      <c r="C3" s="323"/>
      <c r="D3" s="324"/>
      <c r="E3" s="320"/>
      <c r="F3" s="320"/>
      <c r="G3" s="320"/>
      <c r="H3" s="320"/>
      <c r="I3" s="320"/>
      <c r="K3" s="1028" t="s">
        <v>411</v>
      </c>
      <c r="L3" s="1028"/>
      <c r="M3" s="1028"/>
    </row>
    <row r="4" spans="1:13" s="331" customFormat="1" ht="75.75" customHeight="1">
      <c r="A4" s="325" t="s">
        <v>406</v>
      </c>
      <c r="B4" s="326" t="s">
        <v>443</v>
      </c>
      <c r="C4" s="326" t="s">
        <v>444</v>
      </c>
      <c r="D4" s="326" t="s">
        <v>450</v>
      </c>
      <c r="E4" s="326" t="s">
        <v>205</v>
      </c>
      <c r="F4" s="326" t="s">
        <v>451</v>
      </c>
      <c r="G4" s="327" t="s">
        <v>209</v>
      </c>
      <c r="H4" s="327" t="s">
        <v>452</v>
      </c>
      <c r="I4" s="327" t="s">
        <v>230</v>
      </c>
      <c r="J4" s="329" t="s">
        <v>232</v>
      </c>
      <c r="K4" s="358" t="s">
        <v>234</v>
      </c>
      <c r="L4" s="329" t="s">
        <v>453</v>
      </c>
      <c r="M4" s="359" t="s">
        <v>454</v>
      </c>
    </row>
    <row r="5" spans="1:13" ht="49.5" customHeight="1">
      <c r="A5" s="332" t="s">
        <v>9</v>
      </c>
      <c r="B5" s="333" t="s">
        <v>645</v>
      </c>
      <c r="C5" s="334" t="s">
        <v>648</v>
      </c>
      <c r="D5" s="840">
        <v>19536</v>
      </c>
      <c r="E5" s="841">
        <v>3693</v>
      </c>
      <c r="F5" s="930">
        <v>2508</v>
      </c>
      <c r="G5" s="842"/>
      <c r="H5" s="842"/>
      <c r="I5" s="841"/>
      <c r="J5" s="843"/>
      <c r="K5" s="844"/>
      <c r="L5" s="843"/>
      <c r="M5" s="845">
        <f>SUM(D5:L5)</f>
        <v>25737</v>
      </c>
    </row>
    <row r="6" spans="1:13" ht="65.25" customHeight="1">
      <c r="A6" s="834" t="s">
        <v>12</v>
      </c>
      <c r="B6" s="835" t="s">
        <v>646</v>
      </c>
      <c r="C6" s="836" t="s">
        <v>649</v>
      </c>
      <c r="D6" s="846"/>
      <c r="E6" s="847"/>
      <c r="F6" s="931">
        <v>8382</v>
      </c>
      <c r="G6" s="848"/>
      <c r="H6" s="848"/>
      <c r="I6" s="847"/>
      <c r="J6" s="849"/>
      <c r="K6" s="850"/>
      <c r="L6" s="849"/>
      <c r="M6" s="845">
        <f>SUM(D6:L6)</f>
        <v>8382</v>
      </c>
    </row>
    <row r="7" spans="1:13" ht="45" customHeight="1">
      <c r="A7" s="335" t="s">
        <v>15</v>
      </c>
      <c r="B7" s="336" t="s">
        <v>647</v>
      </c>
      <c r="C7" s="337" t="s">
        <v>650</v>
      </c>
      <c r="D7" s="851">
        <v>1556</v>
      </c>
      <c r="E7" s="852">
        <v>280</v>
      </c>
      <c r="F7" s="932">
        <v>3804</v>
      </c>
      <c r="G7" s="853"/>
      <c r="H7" s="853"/>
      <c r="I7" s="852"/>
      <c r="J7" s="854"/>
      <c r="K7" s="855"/>
      <c r="L7" s="856"/>
      <c r="M7" s="845">
        <f>SUM(D7:L7)</f>
        <v>5640</v>
      </c>
    </row>
    <row r="8" spans="1:13" s="341" customFormat="1" ht="33" customHeight="1">
      <c r="A8" s="338" t="s">
        <v>18</v>
      </c>
      <c r="B8" s="339" t="s">
        <v>407</v>
      </c>
      <c r="C8" s="340"/>
      <c r="D8" s="839">
        <f aca="true" t="shared" si="0" ref="D8:M8">SUM(D5:D7)</f>
        <v>21092</v>
      </c>
      <c r="E8" s="839">
        <f t="shared" si="0"/>
        <v>3973</v>
      </c>
      <c r="F8" s="839">
        <f t="shared" si="0"/>
        <v>14694</v>
      </c>
      <c r="G8" s="839">
        <f t="shared" si="0"/>
        <v>0</v>
      </c>
      <c r="H8" s="839">
        <f t="shared" si="0"/>
        <v>0</v>
      </c>
      <c r="I8" s="839">
        <f t="shared" si="0"/>
        <v>0</v>
      </c>
      <c r="J8" s="839">
        <f t="shared" si="0"/>
        <v>0</v>
      </c>
      <c r="K8" s="839">
        <f t="shared" si="0"/>
        <v>0</v>
      </c>
      <c r="L8" s="839">
        <f t="shared" si="0"/>
        <v>0</v>
      </c>
      <c r="M8" s="857">
        <f t="shared" si="0"/>
        <v>39759</v>
      </c>
    </row>
    <row r="9" spans="1:9" ht="21" customHeight="1">
      <c r="A9" s="342"/>
      <c r="B9" s="343"/>
      <c r="C9" s="343"/>
      <c r="D9" s="344"/>
      <c r="E9" s="345"/>
      <c r="F9" s="344"/>
      <c r="G9" s="344"/>
      <c r="H9" s="344"/>
      <c r="I9" s="346"/>
    </row>
    <row r="10" spans="1:9" ht="42" customHeight="1">
      <c r="A10" s="342"/>
      <c r="B10" s="347"/>
      <c r="C10" s="348"/>
      <c r="D10" s="349"/>
      <c r="E10" s="345"/>
      <c r="F10" s="345"/>
      <c r="G10" s="344"/>
      <c r="H10" s="344"/>
      <c r="I10" s="344"/>
    </row>
    <row r="11" spans="1:9" ht="42" customHeight="1">
      <c r="A11" s="350"/>
      <c r="B11" s="351"/>
      <c r="C11" s="352"/>
      <c r="D11" s="353"/>
      <c r="E11" s="321"/>
      <c r="F11" s="321"/>
      <c r="G11" s="322"/>
      <c r="H11" s="322"/>
      <c r="I11" s="322"/>
    </row>
    <row r="12" spans="1:9" ht="15">
      <c r="A12" s="318"/>
      <c r="B12" s="319"/>
      <c r="C12" s="319"/>
      <c r="D12" s="320"/>
      <c r="E12" s="320"/>
      <c r="F12" s="320"/>
      <c r="G12" s="320"/>
      <c r="H12" s="320"/>
      <c r="I12" s="320"/>
    </row>
    <row r="13" spans="1:9" s="355" customFormat="1" ht="15">
      <c r="A13" s="318"/>
      <c r="B13" s="319"/>
      <c r="C13" s="319"/>
      <c r="D13" s="320"/>
      <c r="E13" s="321"/>
      <c r="F13" s="354"/>
      <c r="G13" s="354"/>
      <c r="H13" s="354"/>
      <c r="I13" s="354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7" r:id="rId1"/>
  <headerFooter>
    <oddHeader>&amp;R &amp;"Times New Roman CE,Félkövér dőlt"&amp;11 10.2.  melléklet a ........./2020. (III.04.)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66FF"/>
  </sheetPr>
  <dimension ref="A1:O26"/>
  <sheetViews>
    <sheetView zoomScale="90" zoomScaleNormal="90" zoomScalePageLayoutView="0" workbookViewId="0" topLeftCell="A1">
      <selection activeCell="A1" sqref="A1:O1"/>
    </sheetView>
  </sheetViews>
  <sheetFormatPr defaultColWidth="9.00390625" defaultRowHeight="12.75"/>
  <cols>
    <col min="1" max="1" width="5.50390625" style="457" customWidth="1"/>
    <col min="2" max="2" width="28.875" style="456" customWidth="1"/>
    <col min="3" max="14" width="11.375" style="456" customWidth="1"/>
    <col min="15" max="15" width="11.375" style="457" customWidth="1"/>
    <col min="16" max="16384" width="9.375" style="456" customWidth="1"/>
  </cols>
  <sheetData>
    <row r="1" spans="1:15" ht="45.75" customHeight="1">
      <c r="A1" s="1035" t="s">
        <v>721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</row>
    <row r="2" spans="14:15" ht="12" customHeight="1">
      <c r="N2" s="458"/>
      <c r="O2" s="459" t="s">
        <v>411</v>
      </c>
    </row>
    <row r="3" spans="1:15" s="457" customFormat="1" ht="31.5" customHeight="1">
      <c r="A3" s="460" t="s">
        <v>406</v>
      </c>
      <c r="B3" s="461" t="s">
        <v>267</v>
      </c>
      <c r="C3" s="461" t="s">
        <v>508</v>
      </c>
      <c r="D3" s="461" t="s">
        <v>509</v>
      </c>
      <c r="E3" s="461" t="s">
        <v>510</v>
      </c>
      <c r="F3" s="461" t="s">
        <v>511</v>
      </c>
      <c r="G3" s="461" t="s">
        <v>512</v>
      </c>
      <c r="H3" s="461" t="s">
        <v>513</v>
      </c>
      <c r="I3" s="461" t="s">
        <v>514</v>
      </c>
      <c r="J3" s="461" t="s">
        <v>515</v>
      </c>
      <c r="K3" s="461" t="s">
        <v>516</v>
      </c>
      <c r="L3" s="461" t="s">
        <v>517</v>
      </c>
      <c r="M3" s="461" t="s">
        <v>518</v>
      </c>
      <c r="N3" s="461" t="s">
        <v>519</v>
      </c>
      <c r="O3" s="462" t="s">
        <v>520</v>
      </c>
    </row>
    <row r="4" spans="1:15" s="464" customFormat="1" ht="21" customHeight="1">
      <c r="A4" s="463" t="s">
        <v>9</v>
      </c>
      <c r="B4" s="1037" t="s">
        <v>265</v>
      </c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8"/>
    </row>
    <row r="5" spans="1:15" s="469" customFormat="1" ht="21" customHeight="1">
      <c r="A5" s="465" t="s">
        <v>12</v>
      </c>
      <c r="B5" s="466" t="s">
        <v>521</v>
      </c>
      <c r="C5" s="467">
        <v>3153</v>
      </c>
      <c r="D5" s="467">
        <v>3153</v>
      </c>
      <c r="E5" s="467">
        <v>3153</v>
      </c>
      <c r="F5" s="467">
        <v>3153</v>
      </c>
      <c r="G5" s="467">
        <v>3153</v>
      </c>
      <c r="H5" s="467">
        <v>3153</v>
      </c>
      <c r="I5" s="467">
        <v>3153</v>
      </c>
      <c r="J5" s="467">
        <v>3153</v>
      </c>
      <c r="K5" s="467">
        <v>3153</v>
      </c>
      <c r="L5" s="467">
        <v>3153</v>
      </c>
      <c r="M5" s="467">
        <v>3153</v>
      </c>
      <c r="N5" s="467">
        <v>3157</v>
      </c>
      <c r="O5" s="468">
        <f>SUM(C5:N5)</f>
        <v>37840</v>
      </c>
    </row>
    <row r="6" spans="1:15" s="469" customFormat="1" ht="21" customHeight="1">
      <c r="A6" s="470" t="s">
        <v>15</v>
      </c>
      <c r="B6" s="471" t="s">
        <v>522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3">
        <f aca="true" t="shared" si="0" ref="O6:O12">SUM(C6:N6)</f>
        <v>0</v>
      </c>
    </row>
    <row r="7" spans="1:15" s="469" customFormat="1" ht="21" customHeight="1">
      <c r="A7" s="470" t="s">
        <v>18</v>
      </c>
      <c r="B7" s="474" t="s">
        <v>446</v>
      </c>
      <c r="C7" s="472">
        <v>7337</v>
      </c>
      <c r="D7" s="472">
        <v>7337</v>
      </c>
      <c r="E7" s="472">
        <v>7337</v>
      </c>
      <c r="F7" s="472">
        <v>7337</v>
      </c>
      <c r="G7" s="472">
        <v>7337</v>
      </c>
      <c r="H7" s="472">
        <v>7337</v>
      </c>
      <c r="I7" s="472">
        <v>7337</v>
      </c>
      <c r="J7" s="472">
        <v>7337</v>
      </c>
      <c r="K7" s="472">
        <v>7337</v>
      </c>
      <c r="L7" s="472">
        <v>7337</v>
      </c>
      <c r="M7" s="472">
        <v>7337</v>
      </c>
      <c r="N7" s="472">
        <v>7342</v>
      </c>
      <c r="O7" s="473">
        <f>SUM(C7:N7)</f>
        <v>88049</v>
      </c>
    </row>
    <row r="8" spans="1:15" s="469" customFormat="1" ht="21" customHeight="1">
      <c r="A8" s="470" t="s">
        <v>21</v>
      </c>
      <c r="B8" s="474" t="s">
        <v>447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3">
        <f t="shared" si="0"/>
        <v>0</v>
      </c>
    </row>
    <row r="9" spans="1:15" s="469" customFormat="1" ht="21" customHeight="1">
      <c r="A9" s="470" t="s">
        <v>24</v>
      </c>
      <c r="B9" s="474" t="s">
        <v>523</v>
      </c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3">
        <f t="shared" si="0"/>
        <v>0</v>
      </c>
    </row>
    <row r="10" spans="1:15" s="469" customFormat="1" ht="21" customHeight="1">
      <c r="A10" s="470" t="s">
        <v>27</v>
      </c>
      <c r="B10" s="474" t="s">
        <v>524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3">
        <f t="shared" si="0"/>
        <v>0</v>
      </c>
    </row>
    <row r="11" spans="1:15" s="469" customFormat="1" ht="21" customHeight="1">
      <c r="A11" s="475" t="s">
        <v>30</v>
      </c>
      <c r="B11" s="476" t="s">
        <v>525</v>
      </c>
      <c r="C11" s="477">
        <v>4531</v>
      </c>
      <c r="D11" s="477">
        <v>4531</v>
      </c>
      <c r="E11" s="477">
        <v>4531</v>
      </c>
      <c r="F11" s="477">
        <v>4531</v>
      </c>
      <c r="G11" s="477">
        <v>4531</v>
      </c>
      <c r="H11" s="477">
        <v>4531</v>
      </c>
      <c r="I11" s="477">
        <v>4531</v>
      </c>
      <c r="J11" s="477">
        <v>4531</v>
      </c>
      <c r="K11" s="477">
        <v>4531</v>
      </c>
      <c r="L11" s="477">
        <v>4531</v>
      </c>
      <c r="M11" s="477">
        <v>4531</v>
      </c>
      <c r="N11" s="477">
        <v>4530</v>
      </c>
      <c r="O11" s="478">
        <f>SUM(C11:N11)</f>
        <v>54371</v>
      </c>
    </row>
    <row r="12" spans="1:15" s="464" customFormat="1" ht="21" customHeight="1">
      <c r="A12" s="479" t="s">
        <v>33</v>
      </c>
      <c r="B12" s="480" t="s">
        <v>526</v>
      </c>
      <c r="C12" s="481">
        <f aca="true" t="shared" si="1" ref="C12:N12">SUM(C5:C11)</f>
        <v>15021</v>
      </c>
      <c r="D12" s="481">
        <f t="shared" si="1"/>
        <v>15021</v>
      </c>
      <c r="E12" s="481">
        <f t="shared" si="1"/>
        <v>15021</v>
      </c>
      <c r="F12" s="481">
        <f t="shared" si="1"/>
        <v>15021</v>
      </c>
      <c r="G12" s="481">
        <f t="shared" si="1"/>
        <v>15021</v>
      </c>
      <c r="H12" s="481">
        <f t="shared" si="1"/>
        <v>15021</v>
      </c>
      <c r="I12" s="481">
        <f t="shared" si="1"/>
        <v>15021</v>
      </c>
      <c r="J12" s="481">
        <f t="shared" si="1"/>
        <v>15021</v>
      </c>
      <c r="K12" s="481">
        <f t="shared" si="1"/>
        <v>15021</v>
      </c>
      <c r="L12" s="481">
        <f t="shared" si="1"/>
        <v>15021</v>
      </c>
      <c r="M12" s="481">
        <f t="shared" si="1"/>
        <v>15021</v>
      </c>
      <c r="N12" s="481">
        <f t="shared" si="1"/>
        <v>15029</v>
      </c>
      <c r="O12" s="482">
        <f t="shared" si="0"/>
        <v>180260</v>
      </c>
    </row>
    <row r="13" spans="1:15" s="464" customFormat="1" ht="21" customHeight="1">
      <c r="A13" s="463" t="s">
        <v>36</v>
      </c>
      <c r="B13" s="1037" t="s">
        <v>266</v>
      </c>
      <c r="C13" s="1037"/>
      <c r="D13" s="1037"/>
      <c r="E13" s="1037"/>
      <c r="F13" s="1037"/>
      <c r="G13" s="1037"/>
      <c r="H13" s="1037"/>
      <c r="I13" s="1037"/>
      <c r="J13" s="1037"/>
      <c r="K13" s="1037"/>
      <c r="L13" s="1037"/>
      <c r="M13" s="1037"/>
      <c r="N13" s="1037"/>
      <c r="O13" s="1038"/>
    </row>
    <row r="14" spans="1:15" s="469" customFormat="1" ht="21" customHeight="1">
      <c r="A14" s="465" t="s">
        <v>38</v>
      </c>
      <c r="B14" s="466" t="s">
        <v>450</v>
      </c>
      <c r="C14" s="467">
        <v>2808</v>
      </c>
      <c r="D14" s="467">
        <v>2808</v>
      </c>
      <c r="E14" s="467">
        <v>2808</v>
      </c>
      <c r="F14" s="467">
        <v>2808</v>
      </c>
      <c r="G14" s="467">
        <v>2808</v>
      </c>
      <c r="H14" s="467">
        <v>2808</v>
      </c>
      <c r="I14" s="467">
        <v>2808</v>
      </c>
      <c r="J14" s="467">
        <v>2808</v>
      </c>
      <c r="K14" s="467">
        <v>2808</v>
      </c>
      <c r="L14" s="467">
        <v>2808</v>
      </c>
      <c r="M14" s="467">
        <v>2808</v>
      </c>
      <c r="N14" s="467">
        <v>2810</v>
      </c>
      <c r="O14" s="468">
        <f aca="true" t="shared" si="2" ref="O14:O23">SUM(C14:N14)</f>
        <v>33698</v>
      </c>
    </row>
    <row r="15" spans="1:15" s="469" customFormat="1" ht="21" customHeight="1">
      <c r="A15" s="470" t="s">
        <v>40</v>
      </c>
      <c r="B15" s="471" t="s">
        <v>205</v>
      </c>
      <c r="C15" s="472">
        <v>548</v>
      </c>
      <c r="D15" s="472">
        <v>548</v>
      </c>
      <c r="E15" s="472">
        <v>548</v>
      </c>
      <c r="F15" s="472">
        <v>548</v>
      </c>
      <c r="G15" s="472">
        <v>548</v>
      </c>
      <c r="H15" s="472">
        <v>548</v>
      </c>
      <c r="I15" s="472">
        <v>548</v>
      </c>
      <c r="J15" s="472">
        <v>548</v>
      </c>
      <c r="K15" s="472">
        <v>548</v>
      </c>
      <c r="L15" s="472">
        <v>548</v>
      </c>
      <c r="M15" s="472">
        <v>548</v>
      </c>
      <c r="N15" s="472">
        <v>543</v>
      </c>
      <c r="O15" s="473">
        <f t="shared" si="2"/>
        <v>6571</v>
      </c>
    </row>
    <row r="16" spans="1:15" s="469" customFormat="1" ht="21" customHeight="1">
      <c r="A16" s="470" t="s">
        <v>42</v>
      </c>
      <c r="B16" s="474" t="s">
        <v>207</v>
      </c>
      <c r="C16" s="939">
        <v>3933</v>
      </c>
      <c r="D16" s="939">
        <v>3933</v>
      </c>
      <c r="E16" s="939">
        <v>3933</v>
      </c>
      <c r="F16" s="939">
        <v>3933</v>
      </c>
      <c r="G16" s="939">
        <v>3933</v>
      </c>
      <c r="H16" s="939">
        <v>3933</v>
      </c>
      <c r="I16" s="939">
        <v>3933</v>
      </c>
      <c r="J16" s="939">
        <v>3933</v>
      </c>
      <c r="K16" s="939">
        <v>3933</v>
      </c>
      <c r="L16" s="939">
        <v>3933</v>
      </c>
      <c r="M16" s="939">
        <v>3933</v>
      </c>
      <c r="N16" s="939">
        <v>3931</v>
      </c>
      <c r="O16" s="940">
        <f t="shared" si="2"/>
        <v>47194</v>
      </c>
    </row>
    <row r="17" spans="1:15" s="469" customFormat="1" ht="21" customHeight="1">
      <c r="A17" s="470" t="s">
        <v>44</v>
      </c>
      <c r="B17" s="474" t="s">
        <v>209</v>
      </c>
      <c r="C17" s="472">
        <v>161</v>
      </c>
      <c r="D17" s="472">
        <v>161</v>
      </c>
      <c r="E17" s="472">
        <v>161</v>
      </c>
      <c r="F17" s="472">
        <v>161</v>
      </c>
      <c r="G17" s="472">
        <v>161</v>
      </c>
      <c r="H17" s="472">
        <v>161</v>
      </c>
      <c r="I17" s="472">
        <v>161</v>
      </c>
      <c r="J17" s="472">
        <v>161</v>
      </c>
      <c r="K17" s="472">
        <v>161</v>
      </c>
      <c r="L17" s="472">
        <v>161</v>
      </c>
      <c r="M17" s="472">
        <v>161</v>
      </c>
      <c r="N17" s="472">
        <v>169</v>
      </c>
      <c r="O17" s="473">
        <f t="shared" si="2"/>
        <v>1940</v>
      </c>
    </row>
    <row r="18" spans="1:15" s="469" customFormat="1" ht="21" customHeight="1">
      <c r="A18" s="470" t="s">
        <v>46</v>
      </c>
      <c r="B18" s="474" t="s">
        <v>211</v>
      </c>
      <c r="C18" s="939">
        <v>3008</v>
      </c>
      <c r="D18" s="939">
        <v>3008</v>
      </c>
      <c r="E18" s="939">
        <v>3008</v>
      </c>
      <c r="F18" s="939">
        <v>3008</v>
      </c>
      <c r="G18" s="939">
        <v>3008</v>
      </c>
      <c r="H18" s="939">
        <v>3008</v>
      </c>
      <c r="I18" s="939">
        <v>3008</v>
      </c>
      <c r="J18" s="939">
        <v>3008</v>
      </c>
      <c r="K18" s="939">
        <v>3008</v>
      </c>
      <c r="L18" s="939">
        <v>3008</v>
      </c>
      <c r="M18" s="939">
        <v>3008</v>
      </c>
      <c r="N18" s="939">
        <v>3014</v>
      </c>
      <c r="O18" s="940">
        <f t="shared" si="2"/>
        <v>36102</v>
      </c>
    </row>
    <row r="19" spans="1:15" s="469" customFormat="1" ht="21" customHeight="1">
      <c r="A19" s="470" t="s">
        <v>48</v>
      </c>
      <c r="B19" s="474" t="s">
        <v>230</v>
      </c>
      <c r="C19" s="939">
        <v>1282</v>
      </c>
      <c r="D19" s="939">
        <v>1282</v>
      </c>
      <c r="E19" s="939">
        <v>1282</v>
      </c>
      <c r="F19" s="939">
        <v>1282</v>
      </c>
      <c r="G19" s="939">
        <v>1282</v>
      </c>
      <c r="H19" s="939">
        <v>1282</v>
      </c>
      <c r="I19" s="939">
        <v>1282</v>
      </c>
      <c r="J19" s="939">
        <v>1282</v>
      </c>
      <c r="K19" s="939">
        <v>1282</v>
      </c>
      <c r="L19" s="939">
        <v>1282</v>
      </c>
      <c r="M19" s="939">
        <v>1282</v>
      </c>
      <c r="N19" s="939">
        <v>1273</v>
      </c>
      <c r="O19" s="940">
        <f>SUM(C19:N19)</f>
        <v>15375</v>
      </c>
    </row>
    <row r="20" spans="1:15" s="469" customFormat="1" ht="21" customHeight="1">
      <c r="A20" s="470" t="s">
        <v>50</v>
      </c>
      <c r="B20" s="471" t="s">
        <v>232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3">
        <f t="shared" si="2"/>
        <v>0</v>
      </c>
    </row>
    <row r="21" spans="1:15" s="469" customFormat="1" ht="21" customHeight="1">
      <c r="A21" s="470" t="s">
        <v>53</v>
      </c>
      <c r="B21" s="474" t="s">
        <v>234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3">
        <f t="shared" si="2"/>
        <v>0</v>
      </c>
    </row>
    <row r="22" spans="1:15" s="469" customFormat="1" ht="21" customHeight="1">
      <c r="A22" s="483" t="s">
        <v>63</v>
      </c>
      <c r="B22" s="484" t="s">
        <v>453</v>
      </c>
      <c r="C22" s="485">
        <v>3281</v>
      </c>
      <c r="D22" s="485">
        <v>3281</v>
      </c>
      <c r="E22" s="485">
        <v>3281</v>
      </c>
      <c r="F22" s="485">
        <v>3281</v>
      </c>
      <c r="G22" s="485">
        <v>3281</v>
      </c>
      <c r="H22" s="485">
        <v>3281</v>
      </c>
      <c r="I22" s="485">
        <v>3281</v>
      </c>
      <c r="J22" s="485">
        <v>3281</v>
      </c>
      <c r="K22" s="485">
        <v>3281</v>
      </c>
      <c r="L22" s="485">
        <v>3281</v>
      </c>
      <c r="M22" s="485">
        <v>3281</v>
      </c>
      <c r="N22" s="485">
        <v>3289</v>
      </c>
      <c r="O22" s="473">
        <f t="shared" si="2"/>
        <v>39380</v>
      </c>
    </row>
    <row r="23" spans="1:15" s="464" customFormat="1" ht="21" customHeight="1">
      <c r="A23" s="486" t="s">
        <v>65</v>
      </c>
      <c r="B23" s="480" t="s">
        <v>434</v>
      </c>
      <c r="C23" s="481">
        <f>SUM(C14:C22)</f>
        <v>15021</v>
      </c>
      <c r="D23" s="481">
        <f aca="true" t="shared" si="3" ref="D23:N23">SUM(D14:D22)</f>
        <v>15021</v>
      </c>
      <c r="E23" s="481">
        <f t="shared" si="3"/>
        <v>15021</v>
      </c>
      <c r="F23" s="481">
        <f t="shared" si="3"/>
        <v>15021</v>
      </c>
      <c r="G23" s="481">
        <f t="shared" si="3"/>
        <v>15021</v>
      </c>
      <c r="H23" s="481">
        <f t="shared" si="3"/>
        <v>15021</v>
      </c>
      <c r="I23" s="481">
        <f t="shared" si="3"/>
        <v>15021</v>
      </c>
      <c r="J23" s="481">
        <f t="shared" si="3"/>
        <v>15021</v>
      </c>
      <c r="K23" s="481">
        <f t="shared" si="3"/>
        <v>15021</v>
      </c>
      <c r="L23" s="481">
        <f t="shared" si="3"/>
        <v>15021</v>
      </c>
      <c r="M23" s="481">
        <f t="shared" si="3"/>
        <v>15021</v>
      </c>
      <c r="N23" s="481">
        <f t="shared" si="3"/>
        <v>15029</v>
      </c>
      <c r="O23" s="482">
        <f t="shared" si="2"/>
        <v>180260</v>
      </c>
    </row>
    <row r="24" spans="1:15" ht="21" customHeight="1">
      <c r="A24" s="487" t="s">
        <v>67</v>
      </c>
      <c r="B24" s="488" t="s">
        <v>527</v>
      </c>
      <c r="C24" s="489">
        <f aca="true" t="shared" si="4" ref="C24:O24">C12-C23</f>
        <v>0</v>
      </c>
      <c r="D24" s="489">
        <f t="shared" si="4"/>
        <v>0</v>
      </c>
      <c r="E24" s="489">
        <f t="shared" si="4"/>
        <v>0</v>
      </c>
      <c r="F24" s="489">
        <f t="shared" si="4"/>
        <v>0</v>
      </c>
      <c r="G24" s="489">
        <f t="shared" si="4"/>
        <v>0</v>
      </c>
      <c r="H24" s="489">
        <f t="shared" si="4"/>
        <v>0</v>
      </c>
      <c r="I24" s="489">
        <f t="shared" si="4"/>
        <v>0</v>
      </c>
      <c r="J24" s="489">
        <f t="shared" si="4"/>
        <v>0</v>
      </c>
      <c r="K24" s="489">
        <f t="shared" si="4"/>
        <v>0</v>
      </c>
      <c r="L24" s="489">
        <f t="shared" si="4"/>
        <v>0</v>
      </c>
      <c r="M24" s="489">
        <f t="shared" si="4"/>
        <v>0</v>
      </c>
      <c r="N24" s="489">
        <f t="shared" si="4"/>
        <v>0</v>
      </c>
      <c r="O24" s="490">
        <f t="shared" si="4"/>
        <v>0</v>
      </c>
    </row>
    <row r="25" ht="15.75">
      <c r="A25" s="491"/>
    </row>
    <row r="26" spans="2:4" ht="15.75">
      <c r="B26" s="492"/>
      <c r="C26" s="493"/>
      <c r="D26" s="493"/>
    </row>
  </sheetData>
  <sheetProtection/>
  <mergeCells count="3">
    <mergeCell ref="A1:O1"/>
    <mergeCell ref="B4:O4"/>
    <mergeCell ref="B13:O1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75" r:id="rId1"/>
  <headerFooter alignWithMargins="0">
    <oddHeader>&amp;R&amp;"Times New Roman CE,Félkövér dőlt"&amp;11 11. melléklet a ........./2020. (III.04.)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66FF"/>
  </sheetPr>
  <dimension ref="A1:D1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.875" style="578" customWidth="1"/>
    <col min="2" max="2" width="54.875" style="366" customWidth="1"/>
    <col min="3" max="4" width="17.625" style="366" customWidth="1"/>
    <col min="5" max="16384" width="9.375" style="366" customWidth="1"/>
  </cols>
  <sheetData>
    <row r="1" spans="1:4" ht="44.25" customHeight="1">
      <c r="A1" s="1039" t="s">
        <v>722</v>
      </c>
      <c r="B1" s="1039"/>
      <c r="C1" s="1039"/>
      <c r="D1" s="1039"/>
    </row>
    <row r="2" spans="1:4" ht="20.25" customHeight="1">
      <c r="A2" s="1040"/>
      <c r="B2" s="1040"/>
      <c r="C2" s="1040"/>
      <c r="D2" s="1040"/>
    </row>
    <row r="3" spans="1:4" s="553" customFormat="1" ht="15.75" thickBot="1">
      <c r="A3" s="552"/>
      <c r="D3" s="554" t="s">
        <v>411</v>
      </c>
    </row>
    <row r="4" spans="1:4" s="558" customFormat="1" ht="48" customHeight="1" thickBot="1">
      <c r="A4" s="555" t="s">
        <v>406</v>
      </c>
      <c r="B4" s="556" t="s">
        <v>3</v>
      </c>
      <c r="C4" s="556" t="s">
        <v>542</v>
      </c>
      <c r="D4" s="557" t="s">
        <v>543</v>
      </c>
    </row>
    <row r="5" spans="1:4" s="558" customFormat="1" ht="13.5" customHeight="1" thickBot="1">
      <c r="A5" s="559">
        <v>1</v>
      </c>
      <c r="B5" s="560">
        <v>2</v>
      </c>
      <c r="C5" s="561">
        <v>3</v>
      </c>
      <c r="D5" s="562">
        <v>4</v>
      </c>
    </row>
    <row r="6" spans="1:4" ht="18" customHeight="1">
      <c r="A6" s="563" t="s">
        <v>9</v>
      </c>
      <c r="B6" s="564" t="s">
        <v>85</v>
      </c>
      <c r="C6" s="565">
        <v>1260000</v>
      </c>
      <c r="D6" s="566">
        <v>160000</v>
      </c>
    </row>
    <row r="7" spans="1:4" ht="18" customHeight="1">
      <c r="A7" s="567" t="s">
        <v>12</v>
      </c>
      <c r="B7" s="568"/>
      <c r="C7" s="569"/>
      <c r="D7" s="570"/>
    </row>
    <row r="8" spans="1:4" ht="18" customHeight="1">
      <c r="A8" s="567" t="s">
        <v>15</v>
      </c>
      <c r="B8" s="568"/>
      <c r="C8" s="569"/>
      <c r="D8" s="570"/>
    </row>
    <row r="9" spans="1:4" ht="18" customHeight="1">
      <c r="A9" s="567" t="s">
        <v>18</v>
      </c>
      <c r="B9" s="568"/>
      <c r="C9" s="569"/>
      <c r="D9" s="570"/>
    </row>
    <row r="10" spans="1:4" ht="18" customHeight="1">
      <c r="A10" s="567" t="s">
        <v>21</v>
      </c>
      <c r="B10" s="568"/>
      <c r="C10" s="569"/>
      <c r="D10" s="570"/>
    </row>
    <row r="11" spans="1:4" ht="18" customHeight="1">
      <c r="A11" s="567" t="s">
        <v>24</v>
      </c>
      <c r="B11" s="568"/>
      <c r="C11" s="569"/>
      <c r="D11" s="570"/>
    </row>
    <row r="12" spans="1:4" ht="18" customHeight="1">
      <c r="A12" s="571" t="s">
        <v>27</v>
      </c>
      <c r="B12" s="568"/>
      <c r="C12" s="572"/>
      <c r="D12" s="570"/>
    </row>
    <row r="13" spans="1:4" ht="18" customHeight="1">
      <c r="A13" s="571" t="s">
        <v>30</v>
      </c>
      <c r="B13" s="568"/>
      <c r="C13" s="572"/>
      <c r="D13" s="570"/>
    </row>
    <row r="14" spans="1:4" ht="18" customHeight="1">
      <c r="A14" s="571" t="s">
        <v>33</v>
      </c>
      <c r="B14" s="568"/>
      <c r="C14" s="572"/>
      <c r="D14" s="570"/>
    </row>
    <row r="15" spans="1:4" ht="18" customHeight="1">
      <c r="A15" s="571" t="s">
        <v>36</v>
      </c>
      <c r="B15" s="568"/>
      <c r="C15" s="572"/>
      <c r="D15" s="570"/>
    </row>
    <row r="16" spans="1:4" ht="18" customHeight="1" thickBot="1">
      <c r="A16" s="573" t="s">
        <v>38</v>
      </c>
      <c r="B16" s="574" t="s">
        <v>520</v>
      </c>
      <c r="C16" s="575">
        <f>SUM(C6:C15)</f>
        <v>1260000</v>
      </c>
      <c r="D16" s="576">
        <f>SUM(D6:D15)</f>
        <v>160000</v>
      </c>
    </row>
    <row r="17" spans="1:4" ht="25.5" customHeight="1">
      <c r="A17" s="577"/>
      <c r="B17" s="1041"/>
      <c r="C17" s="1041"/>
      <c r="D17" s="1041"/>
    </row>
  </sheetData>
  <sheetProtection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12. melléklet a ........./2020. (III.04.)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G118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.375" style="100" customWidth="1"/>
    <col min="2" max="2" width="76.375" style="100" customWidth="1"/>
    <col min="3" max="3" width="11.125" style="100" customWidth="1"/>
    <col min="4" max="4" width="20.875" style="101" customWidth="1"/>
    <col min="5" max="16384" width="9.375" style="1" customWidth="1"/>
  </cols>
  <sheetData>
    <row r="1" spans="1:4" ht="60" customHeight="1">
      <c r="A1" s="956" t="s">
        <v>696</v>
      </c>
      <c r="B1" s="957"/>
      <c r="C1" s="957"/>
      <c r="D1" s="957"/>
    </row>
    <row r="2" spans="1:4" ht="15.75" customHeight="1">
      <c r="A2" s="955" t="s">
        <v>0</v>
      </c>
      <c r="B2" s="955"/>
      <c r="C2" s="955"/>
      <c r="D2" s="955"/>
    </row>
    <row r="3" spans="1:4" ht="15.75" customHeight="1">
      <c r="A3" s="954"/>
      <c r="B3" s="954"/>
      <c r="C3" s="2"/>
      <c r="D3" s="3" t="s">
        <v>1</v>
      </c>
    </row>
    <row r="4" spans="1:4" ht="37.5" customHeight="1">
      <c r="A4" s="4" t="s">
        <v>2</v>
      </c>
      <c r="B4" s="5" t="s">
        <v>3</v>
      </c>
      <c r="C4" s="5" t="s">
        <v>4</v>
      </c>
      <c r="D4" s="6" t="s">
        <v>697</v>
      </c>
    </row>
    <row r="5" spans="1:4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</row>
    <row r="6" spans="1:4" s="12" customFormat="1" ht="15.75" customHeight="1">
      <c r="A6" s="8" t="s">
        <v>9</v>
      </c>
      <c r="B6" s="9" t="s">
        <v>10</v>
      </c>
      <c r="C6" s="10" t="s">
        <v>11</v>
      </c>
      <c r="D6" s="11"/>
    </row>
    <row r="7" spans="1:4" s="12" customFormat="1" ht="15.75" customHeight="1">
      <c r="A7" s="13" t="s">
        <v>12</v>
      </c>
      <c r="B7" s="14" t="s">
        <v>13</v>
      </c>
      <c r="C7" s="15" t="s">
        <v>14</v>
      </c>
      <c r="D7" s="16">
        <v>13086870</v>
      </c>
    </row>
    <row r="8" spans="1:4" s="12" customFormat="1" ht="24" customHeight="1">
      <c r="A8" s="13" t="s">
        <v>15</v>
      </c>
      <c r="B8" s="14" t="s">
        <v>16</v>
      </c>
      <c r="C8" s="15" t="s">
        <v>17</v>
      </c>
      <c r="D8" s="16">
        <v>8070506</v>
      </c>
    </row>
    <row r="9" spans="1:4" s="12" customFormat="1" ht="15.75" customHeight="1">
      <c r="A9" s="13" t="s">
        <v>18</v>
      </c>
      <c r="B9" s="14" t="s">
        <v>19</v>
      </c>
      <c r="C9" s="15" t="s">
        <v>20</v>
      </c>
      <c r="D9" s="16">
        <v>1800000</v>
      </c>
    </row>
    <row r="10" spans="1:4" s="12" customFormat="1" ht="15.75" customHeight="1">
      <c r="A10" s="8" t="s">
        <v>21</v>
      </c>
      <c r="B10" s="14" t="s">
        <v>22</v>
      </c>
      <c r="C10" s="15" t="s">
        <v>23</v>
      </c>
      <c r="D10" s="16"/>
    </row>
    <row r="11" spans="1:4" s="12" customFormat="1" ht="15.75" customHeight="1">
      <c r="A11" s="13" t="s">
        <v>24</v>
      </c>
      <c r="B11" s="14" t="s">
        <v>25</v>
      </c>
      <c r="C11" s="15" t="s">
        <v>26</v>
      </c>
      <c r="D11" s="16"/>
    </row>
    <row r="12" spans="1:4" s="12" customFormat="1" ht="15.75" customHeight="1">
      <c r="A12" s="17" t="s">
        <v>27</v>
      </c>
      <c r="B12" s="18" t="s">
        <v>28</v>
      </c>
      <c r="C12" s="19" t="s">
        <v>29</v>
      </c>
      <c r="D12" s="20">
        <f>+D6+D7+D8+D9+D10+D11</f>
        <v>22957376</v>
      </c>
    </row>
    <row r="13" spans="1:4" s="12" customFormat="1" ht="15.75" customHeight="1">
      <c r="A13" s="13" t="s">
        <v>30</v>
      </c>
      <c r="B13" s="14" t="s">
        <v>31</v>
      </c>
      <c r="C13" s="15" t="s">
        <v>32</v>
      </c>
      <c r="D13" s="16"/>
    </row>
    <row r="14" spans="1:4" s="12" customFormat="1" ht="15.75" customHeight="1">
      <c r="A14" s="8" t="s">
        <v>33</v>
      </c>
      <c r="B14" s="14" t="s">
        <v>34</v>
      </c>
      <c r="C14" s="15" t="s">
        <v>35</v>
      </c>
      <c r="D14" s="16">
        <f>SUM(D15:D21)</f>
        <v>14882800</v>
      </c>
    </row>
    <row r="15" spans="1:4" s="12" customFormat="1" ht="24" customHeight="1">
      <c r="A15" s="13" t="s">
        <v>36</v>
      </c>
      <c r="B15" s="21" t="s">
        <v>37</v>
      </c>
      <c r="C15" s="15" t="s">
        <v>35</v>
      </c>
      <c r="D15" s="636"/>
    </row>
    <row r="16" spans="1:4" s="12" customFormat="1" ht="18.75" customHeight="1">
      <c r="A16" s="13" t="s">
        <v>38</v>
      </c>
      <c r="B16" s="22" t="s">
        <v>39</v>
      </c>
      <c r="C16" s="15" t="s">
        <v>35</v>
      </c>
      <c r="D16" s="636"/>
    </row>
    <row r="17" spans="1:4" s="12" customFormat="1" ht="15.75" customHeight="1">
      <c r="A17" s="8" t="s">
        <v>40</v>
      </c>
      <c r="B17" s="22" t="s">
        <v>41</v>
      </c>
      <c r="C17" s="15" t="s">
        <v>35</v>
      </c>
      <c r="D17" s="636"/>
    </row>
    <row r="18" spans="1:4" s="12" customFormat="1" ht="19.5" customHeight="1">
      <c r="A18" s="13" t="s">
        <v>42</v>
      </c>
      <c r="B18" s="22" t="s">
        <v>43</v>
      </c>
      <c r="C18" s="15" t="s">
        <v>35</v>
      </c>
      <c r="D18" s="636"/>
    </row>
    <row r="19" spans="1:4" s="12" customFormat="1" ht="19.5" customHeight="1">
      <c r="A19" s="13" t="s">
        <v>44</v>
      </c>
      <c r="B19" s="22" t="s">
        <v>45</v>
      </c>
      <c r="C19" s="15" t="s">
        <v>35</v>
      </c>
      <c r="D19" s="636">
        <v>14882800</v>
      </c>
    </row>
    <row r="20" spans="1:4" s="12" customFormat="1" ht="24" customHeight="1">
      <c r="A20" s="8" t="s">
        <v>46</v>
      </c>
      <c r="B20" s="22" t="s">
        <v>47</v>
      </c>
      <c r="C20" s="15" t="s">
        <v>35</v>
      </c>
      <c r="D20" s="636"/>
    </row>
    <row r="21" spans="1:4" s="12" customFormat="1" ht="24.75" customHeight="1">
      <c r="A21" s="23" t="s">
        <v>48</v>
      </c>
      <c r="B21" s="22" t="s">
        <v>49</v>
      </c>
      <c r="C21" s="24" t="s">
        <v>35</v>
      </c>
      <c r="D21" s="637"/>
    </row>
    <row r="22" spans="1:4" s="12" customFormat="1" ht="18" customHeight="1">
      <c r="A22" s="25" t="s">
        <v>50</v>
      </c>
      <c r="B22" s="26" t="s">
        <v>51</v>
      </c>
      <c r="C22" s="27" t="s">
        <v>52</v>
      </c>
      <c r="D22" s="28">
        <f>SUM(D12+D13+D14)</f>
        <v>37840176</v>
      </c>
    </row>
    <row r="23" spans="1:4" s="12" customFormat="1" ht="15.75" customHeight="1">
      <c r="A23" s="8" t="s">
        <v>53</v>
      </c>
      <c r="B23" s="29" t="s">
        <v>54</v>
      </c>
      <c r="C23" s="10" t="s">
        <v>55</v>
      </c>
      <c r="D23" s="11"/>
    </row>
    <row r="24" spans="1:4" s="12" customFormat="1" ht="15.75" customHeight="1">
      <c r="A24" s="13" t="s">
        <v>56</v>
      </c>
      <c r="B24" s="30" t="s">
        <v>57</v>
      </c>
      <c r="C24" s="15" t="s">
        <v>58</v>
      </c>
      <c r="D24" s="16">
        <f>SUM(D25:D30)</f>
        <v>0</v>
      </c>
    </row>
    <row r="25" spans="1:4" s="12" customFormat="1" ht="15.75" customHeight="1">
      <c r="A25" s="13" t="s">
        <v>59</v>
      </c>
      <c r="B25" s="21" t="s">
        <v>60</v>
      </c>
      <c r="C25" s="15" t="s">
        <v>58</v>
      </c>
      <c r="D25" s="16"/>
    </row>
    <row r="26" spans="1:4" s="12" customFormat="1" ht="18.75" customHeight="1">
      <c r="A26" s="8" t="s">
        <v>61</v>
      </c>
      <c r="B26" s="31" t="s">
        <v>62</v>
      </c>
      <c r="C26" s="15" t="s">
        <v>58</v>
      </c>
      <c r="D26" s="16"/>
    </row>
    <row r="27" spans="1:4" s="12" customFormat="1" ht="15.75" customHeight="1">
      <c r="A27" s="13" t="s">
        <v>63</v>
      </c>
      <c r="B27" s="31" t="s">
        <v>64</v>
      </c>
      <c r="C27" s="15" t="s">
        <v>58</v>
      </c>
      <c r="D27" s="16"/>
    </row>
    <row r="28" spans="1:4" s="12" customFormat="1" ht="15.75" customHeight="1">
      <c r="A28" s="13" t="s">
        <v>65</v>
      </c>
      <c r="B28" s="31" t="s">
        <v>66</v>
      </c>
      <c r="C28" s="15" t="s">
        <v>58</v>
      </c>
      <c r="D28" s="16"/>
    </row>
    <row r="29" spans="1:4" s="12" customFormat="1" ht="24.75" customHeight="1">
      <c r="A29" s="8" t="s">
        <v>67</v>
      </c>
      <c r="B29" s="31" t="s">
        <v>68</v>
      </c>
      <c r="C29" s="15" t="s">
        <v>58</v>
      </c>
      <c r="D29" s="16"/>
    </row>
    <row r="30" spans="1:4" s="12" customFormat="1" ht="24" customHeight="1">
      <c r="A30" s="23" t="s">
        <v>69</v>
      </c>
      <c r="B30" s="32" t="s">
        <v>70</v>
      </c>
      <c r="C30" s="24" t="s">
        <v>58</v>
      </c>
      <c r="D30" s="63"/>
    </row>
    <row r="31" spans="1:4" s="12" customFormat="1" ht="22.5" customHeight="1">
      <c r="A31" s="34" t="s">
        <v>71</v>
      </c>
      <c r="B31" s="35" t="s">
        <v>72</v>
      </c>
      <c r="C31" s="36" t="s">
        <v>73</v>
      </c>
      <c r="D31" s="909">
        <f>SUM(D23+D24)</f>
        <v>0</v>
      </c>
    </row>
    <row r="32" spans="1:4" s="12" customFormat="1" ht="14.25" customHeight="1">
      <c r="A32" s="38" t="s">
        <v>74</v>
      </c>
      <c r="B32" s="39" t="s">
        <v>75</v>
      </c>
      <c r="C32" s="40" t="s">
        <v>76</v>
      </c>
      <c r="D32" s="910"/>
    </row>
    <row r="33" spans="1:4" s="12" customFormat="1" ht="14.25" customHeight="1">
      <c r="A33" s="13" t="s">
        <v>77</v>
      </c>
      <c r="B33" s="14" t="s">
        <v>78</v>
      </c>
      <c r="C33" s="15" t="s">
        <v>79</v>
      </c>
      <c r="D33" s="16">
        <f>SUM(D34:D36)</f>
        <v>20000000</v>
      </c>
    </row>
    <row r="34" spans="1:4" s="12" customFormat="1" ht="14.25" customHeight="1">
      <c r="A34" s="13" t="s">
        <v>80</v>
      </c>
      <c r="B34" s="41" t="s">
        <v>81</v>
      </c>
      <c r="C34" s="42" t="s">
        <v>79</v>
      </c>
      <c r="D34" s="16">
        <v>4400000</v>
      </c>
    </row>
    <row r="35" spans="1:4" s="12" customFormat="1" ht="14.25" customHeight="1">
      <c r="A35" s="8" t="s">
        <v>82</v>
      </c>
      <c r="B35" s="43" t="s">
        <v>83</v>
      </c>
      <c r="C35" s="42" t="s">
        <v>79</v>
      </c>
      <c r="D35" s="16">
        <v>14500000</v>
      </c>
    </row>
    <row r="36" spans="1:4" s="12" customFormat="1" ht="14.25" customHeight="1">
      <c r="A36" s="8" t="s">
        <v>84</v>
      </c>
      <c r="B36" s="43" t="s">
        <v>85</v>
      </c>
      <c r="C36" s="42" t="s">
        <v>79</v>
      </c>
      <c r="D36" s="16">
        <v>1100000</v>
      </c>
    </row>
    <row r="37" spans="1:4" s="12" customFormat="1" ht="14.25" customHeight="1">
      <c r="A37" s="13" t="s">
        <v>86</v>
      </c>
      <c r="B37" s="44" t="s">
        <v>87</v>
      </c>
      <c r="C37" s="15" t="s">
        <v>88</v>
      </c>
      <c r="D37" s="16">
        <f>SUM(D38:D39)</f>
        <v>50000000</v>
      </c>
    </row>
    <row r="38" spans="1:4" s="12" customFormat="1" ht="14.25" customHeight="1">
      <c r="A38" s="13" t="s">
        <v>89</v>
      </c>
      <c r="B38" s="45" t="s">
        <v>90</v>
      </c>
      <c r="C38" s="42" t="s">
        <v>88</v>
      </c>
      <c r="D38" s="16">
        <v>50000000</v>
      </c>
    </row>
    <row r="39" spans="1:4" s="12" customFormat="1" ht="14.25" customHeight="1">
      <c r="A39" s="8" t="s">
        <v>91</v>
      </c>
      <c r="B39" s="45" t="s">
        <v>92</v>
      </c>
      <c r="C39" s="42" t="s">
        <v>88</v>
      </c>
      <c r="D39" s="16"/>
    </row>
    <row r="40" spans="1:4" s="12" customFormat="1" ht="17.25" customHeight="1">
      <c r="A40" s="8" t="s">
        <v>93</v>
      </c>
      <c r="B40" s="46" t="s">
        <v>94</v>
      </c>
      <c r="C40" s="15" t="s">
        <v>95</v>
      </c>
      <c r="D40" s="16">
        <v>5000000</v>
      </c>
    </row>
    <row r="41" spans="1:4" s="12" customFormat="1" ht="17.25" customHeight="1">
      <c r="A41" s="13" t="s">
        <v>96</v>
      </c>
      <c r="B41" s="44" t="s">
        <v>97</v>
      </c>
      <c r="C41" s="15" t="s">
        <v>98</v>
      </c>
      <c r="D41" s="16">
        <f>SUM(D42:D43)</f>
        <v>0</v>
      </c>
    </row>
    <row r="42" spans="1:4" s="12" customFormat="1" ht="14.25" customHeight="1">
      <c r="A42" s="13" t="s">
        <v>99</v>
      </c>
      <c r="B42" s="45" t="s">
        <v>100</v>
      </c>
      <c r="C42" s="42" t="s">
        <v>98</v>
      </c>
      <c r="D42" s="16"/>
    </row>
    <row r="43" spans="1:4" s="12" customFormat="1" ht="14.25" customHeight="1">
      <c r="A43" s="8" t="s">
        <v>101</v>
      </c>
      <c r="B43" s="45" t="s">
        <v>102</v>
      </c>
      <c r="C43" s="42" t="s">
        <v>98</v>
      </c>
      <c r="D43" s="16"/>
    </row>
    <row r="44" spans="1:4" s="12" customFormat="1" ht="14.25" customHeight="1">
      <c r="A44" s="47" t="s">
        <v>103</v>
      </c>
      <c r="B44" s="48" t="s">
        <v>104</v>
      </c>
      <c r="C44" s="49" t="s">
        <v>105</v>
      </c>
      <c r="D44" s="63">
        <v>2000000</v>
      </c>
    </row>
    <row r="45" spans="1:4" s="12" customFormat="1" ht="17.25" customHeight="1">
      <c r="A45" s="34" t="s">
        <v>106</v>
      </c>
      <c r="B45" s="35" t="s">
        <v>107</v>
      </c>
      <c r="C45" s="36" t="s">
        <v>108</v>
      </c>
      <c r="D45" s="909">
        <f>SUM(D44)+D40+D37+D33+D32+D41</f>
        <v>77000000</v>
      </c>
    </row>
    <row r="46" spans="1:4" s="12" customFormat="1" ht="14.25" customHeight="1">
      <c r="A46" s="38" t="s">
        <v>109</v>
      </c>
      <c r="B46" s="50" t="s">
        <v>110</v>
      </c>
      <c r="C46" s="51" t="s">
        <v>111</v>
      </c>
      <c r="D46" s="643">
        <v>1100000</v>
      </c>
    </row>
    <row r="47" spans="1:4" s="12" customFormat="1" ht="14.25" customHeight="1">
      <c r="A47" s="13" t="s">
        <v>112</v>
      </c>
      <c r="B47" s="30" t="s">
        <v>113</v>
      </c>
      <c r="C47" s="52" t="s">
        <v>114</v>
      </c>
      <c r="D47" s="591"/>
    </row>
    <row r="48" spans="1:4" s="12" customFormat="1" ht="14.25" customHeight="1">
      <c r="A48" s="13" t="s">
        <v>115</v>
      </c>
      <c r="B48" s="30" t="s">
        <v>116</v>
      </c>
      <c r="C48" s="52" t="s">
        <v>117</v>
      </c>
      <c r="D48" s="591">
        <v>3100000</v>
      </c>
    </row>
    <row r="49" spans="1:4" s="12" customFormat="1" ht="14.25" customHeight="1">
      <c r="A49" s="13" t="s">
        <v>118</v>
      </c>
      <c r="B49" s="30" t="s">
        <v>119</v>
      </c>
      <c r="C49" s="52" t="s">
        <v>120</v>
      </c>
      <c r="D49" s="591"/>
    </row>
    <row r="50" spans="1:4" s="12" customFormat="1" ht="14.25" customHeight="1">
      <c r="A50" s="13" t="s">
        <v>121</v>
      </c>
      <c r="B50" s="30" t="s">
        <v>122</v>
      </c>
      <c r="C50" s="52" t="s">
        <v>123</v>
      </c>
      <c r="D50" s="591">
        <v>4700000</v>
      </c>
    </row>
    <row r="51" spans="1:4" s="12" customFormat="1" ht="14.25" customHeight="1">
      <c r="A51" s="13" t="s">
        <v>124</v>
      </c>
      <c r="B51" s="30" t="s">
        <v>125</v>
      </c>
      <c r="C51" s="52" t="s">
        <v>126</v>
      </c>
      <c r="D51" s="591">
        <v>2369000</v>
      </c>
    </row>
    <row r="52" spans="1:4" s="12" customFormat="1" ht="14.25" customHeight="1">
      <c r="A52" s="13" t="s">
        <v>127</v>
      </c>
      <c r="B52" s="30" t="s">
        <v>128</v>
      </c>
      <c r="C52" s="52" t="s">
        <v>129</v>
      </c>
      <c r="D52" s="16"/>
    </row>
    <row r="53" spans="1:4" s="12" customFormat="1" ht="14.25" customHeight="1">
      <c r="A53" s="13" t="s">
        <v>130</v>
      </c>
      <c r="B53" s="30" t="s">
        <v>131</v>
      </c>
      <c r="C53" s="52" t="s">
        <v>132</v>
      </c>
      <c r="D53" s="16"/>
    </row>
    <row r="54" spans="1:4" s="12" customFormat="1" ht="14.25" customHeight="1">
      <c r="A54" s="13" t="s">
        <v>133</v>
      </c>
      <c r="B54" s="30" t="s">
        <v>134</v>
      </c>
      <c r="C54" s="52" t="s">
        <v>135</v>
      </c>
      <c r="D54" s="911"/>
    </row>
    <row r="55" spans="1:4" s="12" customFormat="1" ht="14.25" customHeight="1">
      <c r="A55" s="13" t="s">
        <v>136</v>
      </c>
      <c r="B55" s="30" t="s">
        <v>137</v>
      </c>
      <c r="C55" s="52" t="s">
        <v>138</v>
      </c>
      <c r="D55" s="911"/>
    </row>
    <row r="56" spans="1:4" s="12" customFormat="1" ht="14.25" customHeight="1">
      <c r="A56" s="23" t="s">
        <v>139</v>
      </c>
      <c r="B56" s="53" t="s">
        <v>140</v>
      </c>
      <c r="C56" s="49" t="s">
        <v>141</v>
      </c>
      <c r="D56" s="65"/>
    </row>
    <row r="57" spans="1:4" s="12" customFormat="1" ht="15.75" customHeight="1">
      <c r="A57" s="25" t="s">
        <v>142</v>
      </c>
      <c r="B57" s="54" t="s">
        <v>143</v>
      </c>
      <c r="C57" s="27" t="s">
        <v>144</v>
      </c>
      <c r="D57" s="912">
        <f>SUM(D46:D56)</f>
        <v>11269000</v>
      </c>
    </row>
    <row r="58" spans="1:4" s="12" customFormat="1" ht="14.25" customHeight="1">
      <c r="A58" s="55" t="s">
        <v>145</v>
      </c>
      <c r="B58" s="29" t="s">
        <v>146</v>
      </c>
      <c r="C58" s="56" t="s">
        <v>147</v>
      </c>
      <c r="D58" s="64"/>
    </row>
    <row r="59" spans="1:4" s="12" customFormat="1" ht="14.25" customHeight="1">
      <c r="A59" s="57" t="s">
        <v>148</v>
      </c>
      <c r="B59" s="30" t="s">
        <v>149</v>
      </c>
      <c r="C59" s="52" t="s">
        <v>150</v>
      </c>
      <c r="D59" s="911"/>
    </row>
    <row r="60" spans="1:4" s="12" customFormat="1" ht="14.25" customHeight="1">
      <c r="A60" s="57" t="s">
        <v>151</v>
      </c>
      <c r="B60" s="30" t="s">
        <v>152</v>
      </c>
      <c r="C60" s="52" t="s">
        <v>153</v>
      </c>
      <c r="D60" s="911"/>
    </row>
    <row r="61" spans="1:4" s="12" customFormat="1" ht="14.25" customHeight="1">
      <c r="A61" s="57" t="s">
        <v>154</v>
      </c>
      <c r="B61" s="30" t="s">
        <v>155</v>
      </c>
      <c r="C61" s="52" t="s">
        <v>156</v>
      </c>
      <c r="D61" s="911"/>
    </row>
    <row r="62" spans="1:4" s="12" customFormat="1" ht="14.25" customHeight="1">
      <c r="A62" s="58" t="s">
        <v>157</v>
      </c>
      <c r="B62" s="53" t="s">
        <v>158</v>
      </c>
      <c r="C62" s="49" t="s">
        <v>159</v>
      </c>
      <c r="D62" s="65"/>
    </row>
    <row r="63" spans="1:4" s="12" customFormat="1" ht="14.25" customHeight="1">
      <c r="A63" s="34" t="s">
        <v>160</v>
      </c>
      <c r="B63" s="54" t="s">
        <v>161</v>
      </c>
      <c r="C63" s="73" t="s">
        <v>162</v>
      </c>
      <c r="D63" s="28">
        <f>SUM(D58:D62)</f>
        <v>0</v>
      </c>
    </row>
    <row r="64" spans="1:4" s="12" customFormat="1" ht="16.5" customHeight="1">
      <c r="A64" s="38" t="s">
        <v>163</v>
      </c>
      <c r="B64" s="59" t="s">
        <v>164</v>
      </c>
      <c r="C64" s="60" t="s">
        <v>165</v>
      </c>
      <c r="D64" s="61"/>
    </row>
    <row r="65" spans="1:4" s="12" customFormat="1" ht="17.25" customHeight="1">
      <c r="A65" s="23" t="s">
        <v>166</v>
      </c>
      <c r="B65" s="53" t="s">
        <v>167</v>
      </c>
      <c r="C65" s="62" t="s">
        <v>168</v>
      </c>
      <c r="D65" s="63"/>
    </row>
    <row r="66" spans="1:4" s="12" customFormat="1" ht="17.25" customHeight="1">
      <c r="A66" s="34" t="s">
        <v>169</v>
      </c>
      <c r="B66" s="26" t="s">
        <v>170</v>
      </c>
      <c r="C66" s="27" t="s">
        <v>171</v>
      </c>
      <c r="D66" s="28">
        <f>SUM(D64:D65)</f>
        <v>0</v>
      </c>
    </row>
    <row r="67" spans="1:4" s="12" customFormat="1" ht="16.5" customHeight="1">
      <c r="A67" s="8" t="s">
        <v>172</v>
      </c>
      <c r="B67" s="9" t="s">
        <v>173</v>
      </c>
      <c r="C67" s="10" t="s">
        <v>174</v>
      </c>
      <c r="D67" s="64"/>
    </row>
    <row r="68" spans="1:4" s="12" customFormat="1" ht="14.25" customHeight="1">
      <c r="A68" s="23" t="s">
        <v>175</v>
      </c>
      <c r="B68" s="53" t="s">
        <v>176</v>
      </c>
      <c r="C68" s="24" t="s">
        <v>177</v>
      </c>
      <c r="D68" s="65"/>
    </row>
    <row r="69" spans="1:4" s="12" customFormat="1" ht="15.75" customHeight="1">
      <c r="A69" s="23" t="s">
        <v>178</v>
      </c>
      <c r="B69" s="66" t="s">
        <v>179</v>
      </c>
      <c r="C69" s="67" t="s">
        <v>180</v>
      </c>
      <c r="D69" s="68">
        <f>SUM(D67:D68)</f>
        <v>0</v>
      </c>
    </row>
    <row r="70" spans="1:4" s="12" customFormat="1" ht="21" customHeight="1">
      <c r="A70" s="34" t="s">
        <v>181</v>
      </c>
      <c r="B70" s="54" t="s">
        <v>182</v>
      </c>
      <c r="C70" s="69" t="s">
        <v>183</v>
      </c>
      <c r="D70" s="909">
        <f>SUM(D22+D31+D45+D57+D63+D66+D69)</f>
        <v>126109176</v>
      </c>
    </row>
    <row r="71" spans="1:4" s="12" customFormat="1" ht="14.25" customHeight="1">
      <c r="A71" s="8" t="s">
        <v>184</v>
      </c>
      <c r="B71" s="9" t="s">
        <v>185</v>
      </c>
      <c r="C71" s="10" t="s">
        <v>186</v>
      </c>
      <c r="D71" s="913"/>
    </row>
    <row r="72" spans="1:4" s="12" customFormat="1" ht="14.25" customHeight="1">
      <c r="A72" s="13" t="s">
        <v>187</v>
      </c>
      <c r="B72" s="14" t="s">
        <v>188</v>
      </c>
      <c r="C72" s="15" t="s">
        <v>189</v>
      </c>
      <c r="D72" s="914">
        <f>SUM(D73:D74)</f>
        <v>54530005</v>
      </c>
    </row>
    <row r="73" spans="1:4" s="12" customFormat="1" ht="14.25" customHeight="1">
      <c r="A73" s="13" t="s">
        <v>190</v>
      </c>
      <c r="B73" s="70" t="s">
        <v>191</v>
      </c>
      <c r="C73" s="42" t="s">
        <v>192</v>
      </c>
      <c r="D73" s="915">
        <v>54530005</v>
      </c>
    </row>
    <row r="74" spans="1:4" s="12" customFormat="1" ht="14.25" customHeight="1">
      <c r="A74" s="13" t="s">
        <v>193</v>
      </c>
      <c r="B74" s="70" t="s">
        <v>194</v>
      </c>
      <c r="C74" s="42" t="s">
        <v>195</v>
      </c>
      <c r="D74" s="915"/>
    </row>
    <row r="75" spans="1:4" s="12" customFormat="1" ht="14.25" customHeight="1">
      <c r="A75" s="47" t="s">
        <v>196</v>
      </c>
      <c r="B75" s="809" t="s">
        <v>693</v>
      </c>
      <c r="C75" s="808" t="s">
        <v>694</v>
      </c>
      <c r="D75" s="916"/>
    </row>
    <row r="76" spans="1:4" s="12" customFormat="1" ht="14.25" customHeight="1">
      <c r="A76" s="34" t="s">
        <v>199</v>
      </c>
      <c r="B76" s="72" t="s">
        <v>631</v>
      </c>
      <c r="C76" s="73" t="s">
        <v>198</v>
      </c>
      <c r="D76" s="909">
        <f>D71+D72+D75</f>
        <v>54530005</v>
      </c>
    </row>
    <row r="77" spans="1:4" s="12" customFormat="1" ht="18.75" customHeight="1">
      <c r="A77" s="34" t="s">
        <v>628</v>
      </c>
      <c r="B77" s="72" t="s">
        <v>629</v>
      </c>
      <c r="C77" s="73" t="s">
        <v>630</v>
      </c>
      <c r="D77" s="909">
        <f>SUM(D76,D70)</f>
        <v>180639181</v>
      </c>
    </row>
    <row r="78" spans="1:4" ht="17.25" customHeight="1">
      <c r="A78" s="955"/>
      <c r="B78" s="955"/>
      <c r="C78" s="955"/>
      <c r="D78" s="955"/>
    </row>
    <row r="79" spans="1:4" s="74" customFormat="1" ht="16.5" customHeight="1">
      <c r="A79" s="955" t="s">
        <v>201</v>
      </c>
      <c r="B79" s="955"/>
      <c r="C79" s="955"/>
      <c r="D79" s="955"/>
    </row>
    <row r="80" spans="1:4" ht="37.5" customHeight="1">
      <c r="A80" s="4" t="s">
        <v>2</v>
      </c>
      <c r="B80" s="5" t="s">
        <v>202</v>
      </c>
      <c r="C80" s="5" t="s">
        <v>4</v>
      </c>
      <c r="D80" s="6" t="s">
        <v>697</v>
      </c>
    </row>
    <row r="81" spans="1:4" s="7" customFormat="1" ht="12" customHeight="1">
      <c r="A81" s="4" t="s">
        <v>5</v>
      </c>
      <c r="B81" s="5" t="s">
        <v>6</v>
      </c>
      <c r="C81" s="5" t="s">
        <v>7</v>
      </c>
      <c r="D81" s="6" t="s">
        <v>8</v>
      </c>
    </row>
    <row r="82" spans="1:4" ht="15.75" customHeight="1">
      <c r="A82" s="55" t="s">
        <v>9</v>
      </c>
      <c r="B82" s="75" t="s">
        <v>203</v>
      </c>
      <c r="C82" s="76" t="s">
        <v>204</v>
      </c>
      <c r="D82" s="587">
        <v>54789937</v>
      </c>
    </row>
    <row r="83" spans="1:4" ht="15.75" customHeight="1">
      <c r="A83" s="57" t="s">
        <v>12</v>
      </c>
      <c r="B83" s="77" t="s">
        <v>205</v>
      </c>
      <c r="C83" s="78" t="s">
        <v>206</v>
      </c>
      <c r="D83" s="591">
        <v>10543637</v>
      </c>
    </row>
    <row r="84" spans="1:4" ht="15.75" customHeight="1">
      <c r="A84" s="57" t="s">
        <v>15</v>
      </c>
      <c r="B84" s="77" t="s">
        <v>207</v>
      </c>
      <c r="C84" s="78" t="s">
        <v>208</v>
      </c>
      <c r="D84" s="934">
        <v>61887900</v>
      </c>
    </row>
    <row r="85" spans="1:4" ht="15.75" customHeight="1">
      <c r="A85" s="55" t="s">
        <v>18</v>
      </c>
      <c r="B85" s="77" t="s">
        <v>209</v>
      </c>
      <c r="C85" s="78" t="s">
        <v>210</v>
      </c>
      <c r="D85" s="591">
        <v>1940000</v>
      </c>
    </row>
    <row r="86" spans="1:4" ht="15.75" customHeight="1">
      <c r="A86" s="57" t="s">
        <v>21</v>
      </c>
      <c r="B86" s="77" t="s">
        <v>211</v>
      </c>
      <c r="C86" s="78" t="s">
        <v>212</v>
      </c>
      <c r="D86" s="591">
        <f>SUM(D87:D93)</f>
        <v>36102186</v>
      </c>
    </row>
    <row r="87" spans="1:4" ht="15.75" customHeight="1">
      <c r="A87" s="57" t="s">
        <v>24</v>
      </c>
      <c r="B87" s="77" t="s">
        <v>213</v>
      </c>
      <c r="C87" s="78" t="s">
        <v>214</v>
      </c>
      <c r="D87" s="591"/>
    </row>
    <row r="88" spans="1:4" ht="15.75" customHeight="1">
      <c r="A88" s="57" t="s">
        <v>27</v>
      </c>
      <c r="B88" s="79" t="s">
        <v>215</v>
      </c>
      <c r="C88" s="111" t="s">
        <v>216</v>
      </c>
      <c r="D88" s="631"/>
    </row>
    <row r="89" spans="1:4" ht="15.75" customHeight="1">
      <c r="A89" s="55" t="s">
        <v>30</v>
      </c>
      <c r="B89" s="79" t="s">
        <v>217</v>
      </c>
      <c r="C89" s="111" t="s">
        <v>218</v>
      </c>
      <c r="D89" s="631"/>
    </row>
    <row r="90" spans="1:4" ht="15.75" customHeight="1">
      <c r="A90" s="57" t="s">
        <v>33</v>
      </c>
      <c r="B90" s="80" t="s">
        <v>219</v>
      </c>
      <c r="C90" s="111" t="s">
        <v>220</v>
      </c>
      <c r="D90" s="631"/>
    </row>
    <row r="91" spans="1:4" ht="15.75" customHeight="1">
      <c r="A91" s="57" t="s">
        <v>36</v>
      </c>
      <c r="B91" s="79" t="s">
        <v>221</v>
      </c>
      <c r="C91" s="111" t="s">
        <v>222</v>
      </c>
      <c r="D91" s="631"/>
    </row>
    <row r="92" spans="1:4" ht="15.75" customHeight="1">
      <c r="A92" s="57" t="s">
        <v>38</v>
      </c>
      <c r="B92" s="79" t="s">
        <v>223</v>
      </c>
      <c r="C92" s="111" t="s">
        <v>224</v>
      </c>
      <c r="D92" s="631"/>
    </row>
    <row r="93" spans="1:4" ht="15.75" customHeight="1">
      <c r="A93" s="55" t="s">
        <v>40</v>
      </c>
      <c r="B93" s="79" t="s">
        <v>225</v>
      </c>
      <c r="C93" s="111" t="s">
        <v>226</v>
      </c>
      <c r="D93" s="631">
        <f>SUM(D94:D95)</f>
        <v>36102186</v>
      </c>
    </row>
    <row r="94" spans="1:4" ht="15.75" customHeight="1">
      <c r="A94" s="57" t="s">
        <v>42</v>
      </c>
      <c r="B94" s="79" t="s">
        <v>227</v>
      </c>
      <c r="C94" s="81" t="s">
        <v>226</v>
      </c>
      <c r="D94" s="934">
        <v>36102186</v>
      </c>
    </row>
    <row r="95" spans="1:4" ht="15.75" customHeight="1">
      <c r="A95" s="58" t="s">
        <v>44</v>
      </c>
      <c r="B95" s="82" t="s">
        <v>228</v>
      </c>
      <c r="C95" s="83" t="s">
        <v>226</v>
      </c>
      <c r="D95" s="633"/>
    </row>
    <row r="96" spans="1:4" ht="15.75" customHeight="1">
      <c r="A96" s="84" t="s">
        <v>46</v>
      </c>
      <c r="B96" s="85" t="s">
        <v>456</v>
      </c>
      <c r="C96" s="36" t="s">
        <v>229</v>
      </c>
      <c r="D96" s="645">
        <f>SUM(D82:D86)</f>
        <v>165263660</v>
      </c>
    </row>
    <row r="97" spans="1:4" ht="16.5" customHeight="1">
      <c r="A97" s="55" t="s">
        <v>48</v>
      </c>
      <c r="B97" s="75" t="s">
        <v>230</v>
      </c>
      <c r="C97" s="76" t="s">
        <v>231</v>
      </c>
      <c r="D97" s="935">
        <v>15375521</v>
      </c>
    </row>
    <row r="98" spans="1:4" ht="16.5" customHeight="1">
      <c r="A98" s="57" t="s">
        <v>50</v>
      </c>
      <c r="B98" s="77" t="s">
        <v>232</v>
      </c>
      <c r="C98" s="78" t="s">
        <v>233</v>
      </c>
      <c r="D98" s="591"/>
    </row>
    <row r="99" spans="1:4" ht="16.5" customHeight="1">
      <c r="A99" s="55" t="s">
        <v>53</v>
      </c>
      <c r="B99" s="14" t="s">
        <v>234</v>
      </c>
      <c r="C99" s="15" t="s">
        <v>235</v>
      </c>
      <c r="D99" s="591">
        <f>SUM(D100:D105)</f>
        <v>0</v>
      </c>
    </row>
    <row r="100" spans="1:4" ht="16.5" customHeight="1">
      <c r="A100" s="57" t="s">
        <v>56</v>
      </c>
      <c r="B100" s="77" t="s">
        <v>236</v>
      </c>
      <c r="C100" s="15" t="s">
        <v>237</v>
      </c>
      <c r="D100" s="591"/>
    </row>
    <row r="101" spans="1:4" ht="16.5" customHeight="1">
      <c r="A101" s="55" t="s">
        <v>59</v>
      </c>
      <c r="B101" s="86" t="s">
        <v>217</v>
      </c>
      <c r="C101" s="15" t="s">
        <v>238</v>
      </c>
      <c r="D101" s="591"/>
    </row>
    <row r="102" spans="1:4" ht="16.5" customHeight="1">
      <c r="A102" s="57" t="s">
        <v>61</v>
      </c>
      <c r="B102" s="86" t="s">
        <v>239</v>
      </c>
      <c r="C102" s="15" t="s">
        <v>240</v>
      </c>
      <c r="D102" s="591"/>
    </row>
    <row r="103" spans="1:4" ht="16.5" customHeight="1">
      <c r="A103" s="55" t="s">
        <v>63</v>
      </c>
      <c r="B103" s="86" t="s">
        <v>241</v>
      </c>
      <c r="C103" s="15" t="s">
        <v>242</v>
      </c>
      <c r="D103" s="591"/>
    </row>
    <row r="104" spans="1:4" ht="16.5" customHeight="1">
      <c r="A104" s="57" t="s">
        <v>65</v>
      </c>
      <c r="B104" s="86" t="s">
        <v>243</v>
      </c>
      <c r="C104" s="15" t="s">
        <v>244</v>
      </c>
      <c r="D104" s="591"/>
    </row>
    <row r="105" spans="1:4" ht="16.5" customHeight="1">
      <c r="A105" s="87" t="s">
        <v>67</v>
      </c>
      <c r="B105" s="88" t="s">
        <v>245</v>
      </c>
      <c r="C105" s="15" t="s">
        <v>246</v>
      </c>
      <c r="D105" s="635"/>
    </row>
    <row r="106" spans="1:4" ht="16.5" customHeight="1">
      <c r="A106" s="84" t="s">
        <v>69</v>
      </c>
      <c r="B106" s="85" t="s">
        <v>455</v>
      </c>
      <c r="C106" s="36" t="s">
        <v>247</v>
      </c>
      <c r="D106" s="599">
        <f>+D97+D98+D99</f>
        <v>15375521</v>
      </c>
    </row>
    <row r="107" spans="1:4" ht="16.5" customHeight="1">
      <c r="A107" s="89" t="s">
        <v>71</v>
      </c>
      <c r="B107" s="54" t="s">
        <v>248</v>
      </c>
      <c r="C107" s="36" t="s">
        <v>249</v>
      </c>
      <c r="D107" s="649">
        <f>SUM(D96+D106)</f>
        <v>180639181</v>
      </c>
    </row>
    <row r="108" spans="1:4" ht="16.5" customHeight="1">
      <c r="A108" s="90" t="s">
        <v>74</v>
      </c>
      <c r="B108" s="91" t="s">
        <v>250</v>
      </c>
      <c r="C108" s="92" t="s">
        <v>251</v>
      </c>
      <c r="D108" s="650"/>
    </row>
    <row r="109" spans="1:4" ht="16.5" customHeight="1">
      <c r="A109" s="57" t="s">
        <v>77</v>
      </c>
      <c r="B109" s="93" t="s">
        <v>252</v>
      </c>
      <c r="C109" s="78" t="s">
        <v>253</v>
      </c>
      <c r="D109" s="591"/>
    </row>
    <row r="110" spans="1:4" ht="16.5" customHeight="1">
      <c r="A110" s="94" t="s">
        <v>80</v>
      </c>
      <c r="B110" s="93" t="s">
        <v>254</v>
      </c>
      <c r="C110" s="78" t="s">
        <v>255</v>
      </c>
      <c r="D110" s="591"/>
    </row>
    <row r="111" spans="1:4" ht="16.5" customHeight="1">
      <c r="A111" s="57" t="s">
        <v>82</v>
      </c>
      <c r="B111" s="93" t="s">
        <v>256</v>
      </c>
      <c r="C111" s="78" t="s">
        <v>257</v>
      </c>
      <c r="D111" s="591"/>
    </row>
    <row r="112" spans="1:7" ht="16.5" customHeight="1">
      <c r="A112" s="95" t="s">
        <v>84</v>
      </c>
      <c r="B112" s="35" t="s">
        <v>258</v>
      </c>
      <c r="C112" s="36" t="s">
        <v>259</v>
      </c>
      <c r="D112" s="616">
        <f>SUM(D108:D111)</f>
        <v>0</v>
      </c>
      <c r="E112" s="97"/>
      <c r="F112" s="97"/>
      <c r="G112" s="97"/>
    </row>
    <row r="113" spans="1:4" s="12" customFormat="1" ht="16.5" customHeight="1">
      <c r="A113" s="98">
        <v>32</v>
      </c>
      <c r="B113" s="26" t="s">
        <v>260</v>
      </c>
      <c r="C113" s="99" t="s">
        <v>261</v>
      </c>
      <c r="D113" s="616">
        <f>D107+D112</f>
        <v>180639181</v>
      </c>
    </row>
    <row r="114" ht="16.5" customHeight="1"/>
    <row r="115" spans="1:4" ht="30.75" customHeight="1">
      <c r="A115" s="958" t="s">
        <v>262</v>
      </c>
      <c r="B115" s="958"/>
      <c r="C115" s="958"/>
      <c r="D115" s="958"/>
    </row>
    <row r="116" spans="1:4" ht="15" customHeight="1">
      <c r="A116" s="954"/>
      <c r="B116" s="954"/>
      <c r="C116" s="2"/>
      <c r="D116" s="102"/>
    </row>
    <row r="117" spans="1:4" ht="29.25" customHeight="1">
      <c r="A117" s="103">
        <v>1</v>
      </c>
      <c r="B117" s="104" t="s">
        <v>263</v>
      </c>
      <c r="C117" s="105"/>
      <c r="D117" s="106">
        <f>D70-D107</f>
        <v>-54530005</v>
      </c>
    </row>
    <row r="118" spans="1:4" ht="40.5" customHeight="1">
      <c r="A118" s="107" t="s">
        <v>12</v>
      </c>
      <c r="B118" s="108" t="s">
        <v>264</v>
      </c>
      <c r="C118" s="109"/>
      <c r="D118" s="110">
        <f>D76-D112</f>
        <v>54530005</v>
      </c>
    </row>
  </sheetData>
  <sheetProtection/>
  <mergeCells count="7">
    <mergeCell ref="A116:B116"/>
    <mergeCell ref="A79:D79"/>
    <mergeCell ref="A1:D1"/>
    <mergeCell ref="A2:D2"/>
    <mergeCell ref="A3:B3"/>
    <mergeCell ref="A78:D78"/>
    <mergeCell ref="A115:D115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&amp;C&amp;"Times New Roman CE,Félkövér"&amp;12
&amp;R&amp;"Times New Roman CE,Félkövér dőlt"&amp;11 1.1 melléklet a ........./2020. (III.04.) önkormányzati rendelethez</oddHeader>
  </headerFooter>
  <rowBreaks count="2" manualBreakCount="2">
    <brk id="44" max="3" man="1"/>
    <brk id="9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66FF"/>
  </sheetPr>
  <dimension ref="A1:H6"/>
  <sheetViews>
    <sheetView zoomScalePageLayoutView="0" workbookViewId="0" topLeftCell="A1">
      <selection activeCell="R8" sqref="R8"/>
    </sheetView>
  </sheetViews>
  <sheetFormatPr defaultColWidth="9.00390625" defaultRowHeight="12.75"/>
  <cols>
    <col min="1" max="1" width="6.125" style="0" customWidth="1"/>
    <col min="2" max="2" width="21.625" style="0" customWidth="1"/>
    <col min="3" max="8" width="16.375" style="0" customWidth="1"/>
  </cols>
  <sheetData>
    <row r="1" spans="1:8" ht="41.25" customHeight="1">
      <c r="A1" s="1042" t="s">
        <v>723</v>
      </c>
      <c r="B1" s="1043"/>
      <c r="C1" s="1043"/>
      <c r="D1" s="1043"/>
      <c r="E1" s="1043"/>
      <c r="F1" s="1043"/>
      <c r="G1" s="1043"/>
      <c r="H1" s="1043"/>
    </row>
    <row r="2" spans="1:8" ht="12.75" customHeight="1">
      <c r="A2" s="617"/>
      <c r="B2" s="618"/>
      <c r="C2" s="618"/>
      <c r="D2" s="618"/>
      <c r="E2" s="618"/>
      <c r="F2" s="618"/>
      <c r="G2" s="618"/>
      <c r="H2" s="619" t="s">
        <v>563</v>
      </c>
    </row>
    <row r="3" spans="1:8" ht="38.25">
      <c r="A3" s="620" t="s">
        <v>406</v>
      </c>
      <c r="B3" s="621" t="s">
        <v>564</v>
      </c>
      <c r="C3" s="621" t="s">
        <v>568</v>
      </c>
      <c r="D3" s="621" t="s">
        <v>565</v>
      </c>
      <c r="E3" s="621" t="s">
        <v>566</v>
      </c>
      <c r="F3" s="621" t="s">
        <v>567</v>
      </c>
      <c r="G3" s="621" t="s">
        <v>569</v>
      </c>
      <c r="H3" s="622" t="s">
        <v>407</v>
      </c>
    </row>
    <row r="4" spans="1:8" ht="48" customHeight="1">
      <c r="A4" s="623" t="s">
        <v>9</v>
      </c>
      <c r="B4" s="624" t="s">
        <v>640</v>
      </c>
      <c r="C4" s="896">
        <v>1</v>
      </c>
      <c r="D4" s="896">
        <v>2</v>
      </c>
      <c r="E4" s="896"/>
      <c r="F4" s="896">
        <v>6</v>
      </c>
      <c r="G4" s="896">
        <v>6</v>
      </c>
      <c r="H4" s="897">
        <f>SUM(C4:G4)</f>
        <v>15</v>
      </c>
    </row>
    <row r="5" spans="1:8" ht="33" customHeight="1">
      <c r="A5" s="623" t="s">
        <v>12</v>
      </c>
      <c r="B5" s="624" t="s">
        <v>641</v>
      </c>
      <c r="C5" s="896"/>
      <c r="D5" s="896">
        <v>4</v>
      </c>
      <c r="E5" s="896">
        <v>2</v>
      </c>
      <c r="F5" s="896"/>
      <c r="G5" s="896"/>
      <c r="H5" s="897">
        <f>SUM(C5:G5)</f>
        <v>6</v>
      </c>
    </row>
    <row r="6" spans="1:8" ht="35.25" customHeight="1">
      <c r="A6" s="625"/>
      <c r="B6" s="626" t="s">
        <v>407</v>
      </c>
      <c r="C6" s="898">
        <f aca="true" t="shared" si="0" ref="C6:H6">SUM(C4:C5)</f>
        <v>1</v>
      </c>
      <c r="D6" s="898">
        <f t="shared" si="0"/>
        <v>6</v>
      </c>
      <c r="E6" s="898">
        <f t="shared" si="0"/>
        <v>2</v>
      </c>
      <c r="F6" s="898">
        <f t="shared" si="0"/>
        <v>6</v>
      </c>
      <c r="G6" s="898">
        <f t="shared" si="0"/>
        <v>6</v>
      </c>
      <c r="H6" s="921">
        <f t="shared" si="0"/>
        <v>21</v>
      </c>
    </row>
  </sheetData>
  <sheetProtection/>
  <mergeCells count="1">
    <mergeCell ref="A1:H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80" r:id="rId1"/>
  <headerFooter>
    <oddHeader>&amp;R&amp;"Times New Roman CE,Félkövér dőlt"&amp;11 13. melléklet a ........./2020. (III.04.)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66FF"/>
  </sheetPr>
  <dimension ref="A1:E1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11.50390625" style="516" customWidth="1"/>
    <col min="2" max="2" width="59.50390625" style="515" customWidth="1"/>
    <col min="3" max="3" width="23.625" style="551" customWidth="1"/>
    <col min="4" max="6" width="17.875" style="515" customWidth="1"/>
    <col min="7" max="8" width="19.00390625" style="515" customWidth="1"/>
    <col min="9" max="16384" width="9.375" style="515" customWidth="1"/>
  </cols>
  <sheetData>
    <row r="1" spans="1:3" ht="42" customHeight="1">
      <c r="A1" s="1044" t="s">
        <v>724</v>
      </c>
      <c r="B1" s="1045"/>
      <c r="C1" s="1045"/>
    </row>
    <row r="2" ht="15" customHeight="1">
      <c r="C2" s="517"/>
    </row>
    <row r="3" spans="1:3" s="518" customFormat="1" ht="25.5" customHeight="1">
      <c r="A3" s="1046" t="s">
        <v>533</v>
      </c>
      <c r="B3" s="1046"/>
      <c r="C3" s="1046"/>
    </row>
    <row r="4" spans="1:3" ht="15">
      <c r="A4" s="519"/>
      <c r="B4" s="520"/>
      <c r="C4" s="521" t="s">
        <v>1</v>
      </c>
    </row>
    <row r="5" spans="1:3" s="525" customFormat="1" ht="27.75" customHeight="1">
      <c r="A5" s="522" t="s">
        <v>535</v>
      </c>
      <c r="B5" s="523" t="s">
        <v>536</v>
      </c>
      <c r="C5" s="524" t="s">
        <v>544</v>
      </c>
    </row>
    <row r="6" spans="1:3" ht="34.5" customHeight="1">
      <c r="A6" s="526" t="s">
        <v>9</v>
      </c>
      <c r="B6" s="527" t="s">
        <v>537</v>
      </c>
      <c r="C6" s="528"/>
    </row>
    <row r="7" spans="1:3" ht="25.5" customHeight="1">
      <c r="A7" s="529" t="s">
        <v>12</v>
      </c>
      <c r="B7" s="530" t="s">
        <v>538</v>
      </c>
      <c r="C7" s="941">
        <v>36102186</v>
      </c>
    </row>
    <row r="8" spans="1:3" s="534" customFormat="1" ht="25.5" customHeight="1">
      <c r="A8" s="531" t="s">
        <v>15</v>
      </c>
      <c r="B8" s="532" t="s">
        <v>407</v>
      </c>
      <c r="C8" s="533">
        <f>SUM(C6:C7)</f>
        <v>36102186</v>
      </c>
    </row>
    <row r="10" spans="1:3" s="518" customFormat="1" ht="25.5" customHeight="1">
      <c r="A10" s="1046" t="s">
        <v>539</v>
      </c>
      <c r="B10" s="1046"/>
      <c r="C10" s="1046"/>
    </row>
    <row r="11" spans="1:3" ht="15">
      <c r="A11" s="519"/>
      <c r="B11" s="520"/>
      <c r="C11" s="535"/>
    </row>
    <row r="12" spans="1:3" s="525" customFormat="1" ht="15">
      <c r="A12" s="522" t="s">
        <v>535</v>
      </c>
      <c r="B12" s="523" t="s">
        <v>536</v>
      </c>
      <c r="C12" s="524" t="s">
        <v>544</v>
      </c>
    </row>
    <row r="13" spans="1:5" ht="25.5" customHeight="1">
      <c r="A13" s="526" t="s">
        <v>9</v>
      </c>
      <c r="B13" s="527" t="s">
        <v>540</v>
      </c>
      <c r="C13" s="536">
        <v>0</v>
      </c>
      <c r="E13" s="537"/>
    </row>
    <row r="14" spans="1:5" ht="25.5" customHeight="1">
      <c r="A14" s="538" t="s">
        <v>12</v>
      </c>
      <c r="B14" s="539"/>
      <c r="C14" s="540"/>
      <c r="E14" s="537"/>
    </row>
    <row r="15" spans="1:5" ht="25.5" customHeight="1">
      <c r="A15" s="526" t="s">
        <v>15</v>
      </c>
      <c r="B15" s="541"/>
      <c r="C15" s="542"/>
      <c r="E15" s="537"/>
    </row>
    <row r="16" spans="1:5" ht="25.5" customHeight="1">
      <c r="A16" s="543" t="s">
        <v>18</v>
      </c>
      <c r="B16" s="541"/>
      <c r="C16" s="542"/>
      <c r="E16" s="537"/>
    </row>
    <row r="17" spans="1:3" ht="25.5" customHeight="1">
      <c r="A17" s="544" t="s">
        <v>21</v>
      </c>
      <c r="B17" s="545" t="s">
        <v>407</v>
      </c>
      <c r="C17" s="546">
        <f>SUM(C13:C16)</f>
        <v>0</v>
      </c>
    </row>
    <row r="18" spans="1:3" ht="25.5" customHeight="1">
      <c r="A18" s="547" t="s">
        <v>24</v>
      </c>
      <c r="B18" s="905" t="s">
        <v>541</v>
      </c>
      <c r="C18" s="548">
        <f>SUM(C8+C17)</f>
        <v>36102186</v>
      </c>
    </row>
    <row r="19" spans="1:4" ht="18.75">
      <c r="A19" s="549"/>
      <c r="B19" s="550"/>
      <c r="C19" s="550"/>
      <c r="D19" s="550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14.  melléklet a ........./2020. (III.04.)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66FF"/>
  </sheetPr>
  <dimension ref="A1:H4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00390625" style="100" customWidth="1"/>
    <col min="2" max="2" width="55.50390625" style="100" customWidth="1"/>
    <col min="3" max="3" width="12.625" style="101" customWidth="1"/>
    <col min="4" max="6" width="12.625" style="100" customWidth="1"/>
    <col min="7" max="7" width="9.00390625" style="1" customWidth="1"/>
    <col min="8" max="16384" width="9.375" style="1" customWidth="1"/>
  </cols>
  <sheetData>
    <row r="1" spans="1:6" ht="40.5" customHeight="1">
      <c r="A1" s="1048" t="s">
        <v>644</v>
      </c>
      <c r="B1" s="1049"/>
      <c r="C1" s="1049"/>
      <c r="D1" s="1049"/>
      <c r="E1" s="1049"/>
      <c r="F1" s="1049"/>
    </row>
    <row r="3" spans="1:6" ht="15.75" customHeight="1">
      <c r="A3" s="955" t="s">
        <v>545</v>
      </c>
      <c r="B3" s="955"/>
      <c r="C3" s="955"/>
      <c r="D3" s="955"/>
      <c r="E3" s="955"/>
      <c r="F3" s="955"/>
    </row>
    <row r="4" spans="1:6" ht="15.75" customHeight="1">
      <c r="A4" s="954"/>
      <c r="B4" s="954"/>
      <c r="D4" s="2"/>
      <c r="E4" s="2"/>
      <c r="F4" s="3" t="s">
        <v>411</v>
      </c>
    </row>
    <row r="5" spans="1:6" ht="31.5" customHeight="1">
      <c r="A5" s="244" t="s">
        <v>2</v>
      </c>
      <c r="B5" s="36" t="s">
        <v>3</v>
      </c>
      <c r="C5" s="36" t="s">
        <v>546</v>
      </c>
      <c r="D5" s="36" t="s">
        <v>685</v>
      </c>
      <c r="E5" s="36" t="s">
        <v>689</v>
      </c>
      <c r="F5" s="36" t="s">
        <v>725</v>
      </c>
    </row>
    <row r="6" spans="1:6" s="7" customFormat="1" ht="12" customHeight="1">
      <c r="A6" s="579" t="s">
        <v>5</v>
      </c>
      <c r="B6" s="580" t="s">
        <v>6</v>
      </c>
      <c r="C6" s="580" t="s">
        <v>7</v>
      </c>
      <c r="D6" s="580" t="s">
        <v>8</v>
      </c>
      <c r="E6" s="581" t="s">
        <v>268</v>
      </c>
      <c r="F6" s="582" t="s">
        <v>462</v>
      </c>
    </row>
    <row r="7" spans="1:6" s="12" customFormat="1" ht="17.25" customHeight="1">
      <c r="A7" s="583" t="s">
        <v>9</v>
      </c>
      <c r="B7" s="584" t="s">
        <v>547</v>
      </c>
      <c r="C7" s="585">
        <v>37840</v>
      </c>
      <c r="D7" s="585">
        <f>C7*1.1</f>
        <v>41624</v>
      </c>
      <c r="E7" s="586">
        <f>D7*1.1</f>
        <v>45786.4</v>
      </c>
      <c r="F7" s="587">
        <f>E7*1.1</f>
        <v>50365.04000000001</v>
      </c>
    </row>
    <row r="8" spans="1:6" s="12" customFormat="1" ht="17.25" customHeight="1">
      <c r="A8" s="588" t="s">
        <v>12</v>
      </c>
      <c r="B8" s="589" t="s">
        <v>548</v>
      </c>
      <c r="C8" s="590"/>
      <c r="D8" s="585">
        <f aca="true" t="shared" si="0" ref="D8:F14">C8*1.1</f>
        <v>0</v>
      </c>
      <c r="E8" s="586">
        <f t="shared" si="0"/>
        <v>0</v>
      </c>
      <c r="F8" s="587">
        <f t="shared" si="0"/>
        <v>0</v>
      </c>
    </row>
    <row r="9" spans="1:6" s="12" customFormat="1" ht="17.25" customHeight="1">
      <c r="A9" s="588" t="s">
        <v>15</v>
      </c>
      <c r="B9" s="589" t="s">
        <v>549</v>
      </c>
      <c r="C9" s="590">
        <v>88049</v>
      </c>
      <c r="D9" s="585">
        <f t="shared" si="0"/>
        <v>96853.90000000001</v>
      </c>
      <c r="E9" s="586">
        <f t="shared" si="0"/>
        <v>106539.29000000002</v>
      </c>
      <c r="F9" s="587">
        <f t="shared" si="0"/>
        <v>117193.21900000004</v>
      </c>
    </row>
    <row r="10" spans="1:6" s="12" customFormat="1" ht="17.25" customHeight="1">
      <c r="A10" s="588" t="s">
        <v>18</v>
      </c>
      <c r="B10" s="589" t="s">
        <v>447</v>
      </c>
      <c r="C10" s="590"/>
      <c r="D10" s="585">
        <f t="shared" si="0"/>
        <v>0</v>
      </c>
      <c r="E10" s="586">
        <f t="shared" si="0"/>
        <v>0</v>
      </c>
      <c r="F10" s="587">
        <f t="shared" si="0"/>
        <v>0</v>
      </c>
    </row>
    <row r="11" spans="1:6" s="12" customFormat="1" ht="17.25" customHeight="1">
      <c r="A11" s="588" t="s">
        <v>21</v>
      </c>
      <c r="B11" s="589" t="s">
        <v>550</v>
      </c>
      <c r="C11" s="590"/>
      <c r="D11" s="585">
        <f t="shared" si="0"/>
        <v>0</v>
      </c>
      <c r="E11" s="586">
        <f t="shared" si="0"/>
        <v>0</v>
      </c>
      <c r="F11" s="587">
        <f t="shared" si="0"/>
        <v>0</v>
      </c>
    </row>
    <row r="12" spans="1:6" s="12" customFormat="1" ht="17.25" customHeight="1">
      <c r="A12" s="588" t="s">
        <v>24</v>
      </c>
      <c r="B12" s="592" t="s">
        <v>551</v>
      </c>
      <c r="C12" s="590"/>
      <c r="D12" s="585">
        <f t="shared" si="0"/>
        <v>0</v>
      </c>
      <c r="E12" s="586">
        <f t="shared" si="0"/>
        <v>0</v>
      </c>
      <c r="F12" s="587">
        <f t="shared" si="0"/>
        <v>0</v>
      </c>
    </row>
    <row r="13" spans="1:6" s="12" customFormat="1" ht="17.25" customHeight="1">
      <c r="A13" s="588" t="s">
        <v>27</v>
      </c>
      <c r="B13" s="589" t="s">
        <v>552</v>
      </c>
      <c r="C13" s="593">
        <f>SUM(C7:C12)</f>
        <v>125889</v>
      </c>
      <c r="D13" s="585">
        <f t="shared" si="0"/>
        <v>138477.90000000002</v>
      </c>
      <c r="E13" s="586">
        <f t="shared" si="0"/>
        <v>152325.69000000003</v>
      </c>
      <c r="F13" s="587">
        <f t="shared" si="0"/>
        <v>167558.25900000005</v>
      </c>
    </row>
    <row r="14" spans="1:6" s="12" customFormat="1" ht="17.25" customHeight="1">
      <c r="A14" s="594" t="s">
        <v>30</v>
      </c>
      <c r="B14" s="595" t="s">
        <v>553</v>
      </c>
      <c r="C14" s="596">
        <v>54371</v>
      </c>
      <c r="D14" s="585">
        <f t="shared" si="0"/>
        <v>59808.100000000006</v>
      </c>
      <c r="E14" s="586">
        <f>D14*1.1</f>
        <v>65788.91000000002</v>
      </c>
      <c r="F14" s="877">
        <f>E14*1.1</f>
        <v>72367.80100000002</v>
      </c>
    </row>
    <row r="15" spans="1:6" s="12" customFormat="1" ht="27" customHeight="1">
      <c r="A15" s="244" t="s">
        <v>33</v>
      </c>
      <c r="B15" s="96" t="s">
        <v>554</v>
      </c>
      <c r="C15" s="598">
        <f>+C13+C14</f>
        <v>180260</v>
      </c>
      <c r="D15" s="598">
        <f>+D13+D14</f>
        <v>198286.00000000003</v>
      </c>
      <c r="E15" s="598">
        <f>+E13+E14</f>
        <v>218114.60000000003</v>
      </c>
      <c r="F15" s="599">
        <f>+F13+F14</f>
        <v>239926.06000000006</v>
      </c>
    </row>
    <row r="16" spans="1:6" s="12" customFormat="1" ht="12" customHeight="1">
      <c r="A16" s="600"/>
      <c r="B16" s="601"/>
      <c r="C16" s="602"/>
      <c r="D16" s="603"/>
      <c r="E16" s="603"/>
      <c r="F16" s="604"/>
    </row>
    <row r="17" spans="1:6" s="12" customFormat="1" ht="12" customHeight="1">
      <c r="A17" s="955" t="s">
        <v>498</v>
      </c>
      <c r="B17" s="955"/>
      <c r="C17" s="955"/>
      <c r="D17" s="955"/>
      <c r="E17" s="955"/>
      <c r="F17" s="955"/>
    </row>
    <row r="18" spans="1:6" s="12" customFormat="1" ht="12" customHeight="1">
      <c r="A18" s="1047"/>
      <c r="B18" s="1047"/>
      <c r="C18" s="101"/>
      <c r="D18" s="2"/>
      <c r="E18" s="2"/>
      <c r="F18" s="3" t="s">
        <v>411</v>
      </c>
    </row>
    <row r="19" spans="1:7" s="12" customFormat="1" ht="31.5" customHeight="1">
      <c r="A19" s="244" t="s">
        <v>2</v>
      </c>
      <c r="B19" s="36" t="s">
        <v>3</v>
      </c>
      <c r="C19" s="36" t="s">
        <v>546</v>
      </c>
      <c r="D19" s="36" t="s">
        <v>685</v>
      </c>
      <c r="E19" s="36" t="s">
        <v>689</v>
      </c>
      <c r="F19" s="929" t="s">
        <v>725</v>
      </c>
      <c r="G19" s="605"/>
    </row>
    <row r="20" spans="1:7" s="12" customFormat="1" ht="12" customHeight="1">
      <c r="A20" s="579" t="s">
        <v>5</v>
      </c>
      <c r="B20" s="580" t="s">
        <v>6</v>
      </c>
      <c r="C20" s="580" t="s">
        <v>7</v>
      </c>
      <c r="D20" s="580" t="s">
        <v>8</v>
      </c>
      <c r="E20" s="581" t="s">
        <v>268</v>
      </c>
      <c r="F20" s="582" t="s">
        <v>462</v>
      </c>
      <c r="G20" s="605"/>
    </row>
    <row r="21" spans="1:7" s="12" customFormat="1" ht="17.25" customHeight="1">
      <c r="A21" s="94" t="s">
        <v>9</v>
      </c>
      <c r="B21" s="606" t="s">
        <v>555</v>
      </c>
      <c r="C21" s="590">
        <v>129205</v>
      </c>
      <c r="D21" s="590">
        <f>C21*1.1</f>
        <v>142125.5</v>
      </c>
      <c r="E21" s="590">
        <f>D21*1.1</f>
        <v>156338.05000000002</v>
      </c>
      <c r="F21" s="591">
        <f>E21*1.1</f>
        <v>171971.85500000004</v>
      </c>
      <c r="G21" s="605"/>
    </row>
    <row r="22" spans="1:6" ht="17.25" customHeight="1">
      <c r="A22" s="94" t="s">
        <v>12</v>
      </c>
      <c r="B22" s="607" t="s">
        <v>556</v>
      </c>
      <c r="C22" s="593">
        <f>SUM(C23:C25)</f>
        <v>11675</v>
      </c>
      <c r="D22" s="590">
        <f aca="true" t="shared" si="1" ref="D22:F27">C22*1.1</f>
        <v>12842.500000000002</v>
      </c>
      <c r="E22" s="590">
        <f t="shared" si="1"/>
        <v>14126.750000000004</v>
      </c>
      <c r="F22" s="591">
        <f t="shared" si="1"/>
        <v>15539.425000000005</v>
      </c>
    </row>
    <row r="23" spans="1:6" ht="17.25" customHeight="1">
      <c r="A23" s="57" t="s">
        <v>557</v>
      </c>
      <c r="B23" s="589" t="s">
        <v>230</v>
      </c>
      <c r="C23" s="590">
        <v>11675</v>
      </c>
      <c r="D23" s="590">
        <f t="shared" si="1"/>
        <v>12842.500000000002</v>
      </c>
      <c r="E23" s="590">
        <f t="shared" si="1"/>
        <v>14126.750000000004</v>
      </c>
      <c r="F23" s="591">
        <f t="shared" si="1"/>
        <v>15539.425000000005</v>
      </c>
    </row>
    <row r="24" spans="1:6" ht="17.25" customHeight="1">
      <c r="A24" s="57" t="s">
        <v>558</v>
      </c>
      <c r="B24" s="589" t="s">
        <v>232</v>
      </c>
      <c r="C24" s="590"/>
      <c r="D24" s="590">
        <f t="shared" si="1"/>
        <v>0</v>
      </c>
      <c r="E24" s="590">
        <f t="shared" si="1"/>
        <v>0</v>
      </c>
      <c r="F24" s="591">
        <f t="shared" si="1"/>
        <v>0</v>
      </c>
    </row>
    <row r="25" spans="1:6" ht="17.25" customHeight="1">
      <c r="A25" s="57" t="s">
        <v>559</v>
      </c>
      <c r="B25" s="592" t="s">
        <v>234</v>
      </c>
      <c r="C25" s="590"/>
      <c r="D25" s="590">
        <f t="shared" si="1"/>
        <v>0</v>
      </c>
      <c r="E25" s="590">
        <f t="shared" si="1"/>
        <v>0</v>
      </c>
      <c r="F25" s="591">
        <f t="shared" si="1"/>
        <v>0</v>
      </c>
    </row>
    <row r="26" spans="1:6" ht="17.25" customHeight="1">
      <c r="A26" s="94" t="s">
        <v>15</v>
      </c>
      <c r="B26" s="608" t="s">
        <v>560</v>
      </c>
      <c r="C26" s="609">
        <f>+C21+C22</f>
        <v>140880</v>
      </c>
      <c r="D26" s="590">
        <f t="shared" si="1"/>
        <v>154968</v>
      </c>
      <c r="E26" s="590">
        <f t="shared" si="1"/>
        <v>170464.80000000002</v>
      </c>
      <c r="F26" s="591">
        <f t="shared" si="1"/>
        <v>187511.28000000003</v>
      </c>
    </row>
    <row r="27" spans="1:7" ht="17.25" customHeight="1">
      <c r="A27" s="611" t="s">
        <v>18</v>
      </c>
      <c r="B27" s="612" t="s">
        <v>561</v>
      </c>
      <c r="C27" s="613">
        <v>39380</v>
      </c>
      <c r="D27" s="590">
        <f t="shared" si="1"/>
        <v>43318</v>
      </c>
      <c r="E27" s="590">
        <f t="shared" si="1"/>
        <v>47649.8</v>
      </c>
      <c r="F27" s="591">
        <f t="shared" si="1"/>
        <v>52414.780000000006</v>
      </c>
      <c r="G27" s="97"/>
    </row>
    <row r="28" spans="1:6" s="12" customFormat="1" ht="17.25" customHeight="1">
      <c r="A28" s="614" t="s">
        <v>21</v>
      </c>
      <c r="B28" s="99" t="s">
        <v>562</v>
      </c>
      <c r="C28" s="615">
        <f>+C26+C27</f>
        <v>180260</v>
      </c>
      <c r="D28" s="615">
        <f>+D26+D27</f>
        <v>198286</v>
      </c>
      <c r="E28" s="615">
        <f>+E26+E27</f>
        <v>218114.60000000003</v>
      </c>
      <c r="F28" s="616">
        <f>+F26+F27</f>
        <v>239926.06000000003</v>
      </c>
    </row>
    <row r="29" ht="15.75">
      <c r="C29" s="100"/>
    </row>
    <row r="30" ht="15.75">
      <c r="C30" s="100"/>
    </row>
    <row r="31" ht="15.75">
      <c r="C31" s="100"/>
    </row>
    <row r="32" ht="16.5" customHeight="1">
      <c r="C32" s="100"/>
    </row>
    <row r="33" ht="15.75">
      <c r="C33" s="100"/>
    </row>
    <row r="34" ht="15.75">
      <c r="C34" s="100"/>
    </row>
    <row r="35" spans="7:8" s="100" customFormat="1" ht="15.75">
      <c r="G35" s="1"/>
      <c r="H35" s="1"/>
    </row>
    <row r="36" spans="7:8" s="100" customFormat="1" ht="15.75">
      <c r="G36" s="1"/>
      <c r="H36" s="1"/>
    </row>
    <row r="37" spans="7:8" s="100" customFormat="1" ht="15.75">
      <c r="G37" s="1"/>
      <c r="H37" s="1"/>
    </row>
    <row r="38" spans="7:8" s="100" customFormat="1" ht="15.75">
      <c r="G38" s="1"/>
      <c r="H38" s="1"/>
    </row>
    <row r="39" spans="7:8" s="100" customFormat="1" ht="15.75">
      <c r="G39" s="1"/>
      <c r="H39" s="1"/>
    </row>
    <row r="40" spans="7:8" s="100" customFormat="1" ht="15.75">
      <c r="G40" s="1"/>
      <c r="H40" s="1"/>
    </row>
    <row r="41" spans="7:8" s="100" customFormat="1" ht="15.75">
      <c r="G41" s="1"/>
      <c r="H41" s="1"/>
    </row>
  </sheetData>
  <sheetProtection/>
  <mergeCells count="5">
    <mergeCell ref="A18:B18"/>
    <mergeCell ref="A1:F1"/>
    <mergeCell ref="A3:F3"/>
    <mergeCell ref="A4:B4"/>
    <mergeCell ref="A17:F17"/>
  </mergeCell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portrait" paperSize="9" scale="86" r:id="rId1"/>
  <headerFooter>
    <oddHeader>&amp;R&amp;"Times New Roman CE,Félkövér dőlt"&amp;11 15. melléklet a ........./2020. (III.04.)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66FF"/>
  </sheetPr>
  <dimension ref="A1:J23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41.375" style="494" customWidth="1"/>
    <col min="2" max="2" width="19.625" style="494" customWidth="1"/>
    <col min="3" max="3" width="16.625" style="494" customWidth="1"/>
    <col min="4" max="9" width="16.00390625" style="494" customWidth="1"/>
    <col min="10" max="10" width="17.875" style="494" customWidth="1"/>
    <col min="11" max="16384" width="9.375" style="494" customWidth="1"/>
  </cols>
  <sheetData>
    <row r="1" spans="1:9" ht="56.25" customHeight="1">
      <c r="A1" s="1050" t="s">
        <v>643</v>
      </c>
      <c r="B1" s="1050"/>
      <c r="C1" s="1050"/>
      <c r="D1" s="1050"/>
      <c r="E1" s="1050"/>
      <c r="F1" s="1050"/>
      <c r="G1" s="1050"/>
      <c r="H1" s="1050"/>
      <c r="I1" s="1050"/>
    </row>
    <row r="2" spans="1:9" ht="18.75" customHeight="1">
      <c r="A2" s="1058" t="s">
        <v>608</v>
      </c>
      <c r="B2" s="1058"/>
      <c r="C2" s="1058"/>
      <c r="D2" s="1058"/>
      <c r="E2" s="1058"/>
      <c r="F2" s="1058"/>
      <c r="G2" s="1058"/>
      <c r="H2" s="1058"/>
      <c r="I2" s="1058"/>
    </row>
    <row r="3" spans="1:9" ht="15">
      <c r="A3" s="495"/>
      <c r="B3" s="495"/>
      <c r="C3" s="495"/>
      <c r="D3" s="495"/>
      <c r="E3" s="495"/>
      <c r="F3" s="495"/>
      <c r="G3" s="495"/>
      <c r="H3" s="1051" t="s">
        <v>1</v>
      </c>
      <c r="I3" s="1051"/>
    </row>
    <row r="4" spans="1:9" s="496" customFormat="1" ht="71.25" customHeight="1">
      <c r="A4" s="1052" t="s">
        <v>528</v>
      </c>
      <c r="B4" s="1054" t="s">
        <v>529</v>
      </c>
      <c r="C4" s="1052" t="s">
        <v>530</v>
      </c>
      <c r="D4" s="1056" t="s">
        <v>726</v>
      </c>
      <c r="E4" s="1056"/>
      <c r="F4" s="1056" t="s">
        <v>690</v>
      </c>
      <c r="G4" s="1056"/>
      <c r="H4" s="1056" t="s">
        <v>727</v>
      </c>
      <c r="I4" s="1057"/>
    </row>
    <row r="5" spans="1:9" s="499" customFormat="1" ht="15">
      <c r="A5" s="1053"/>
      <c r="B5" s="1055"/>
      <c r="C5" s="1053"/>
      <c r="D5" s="497" t="s">
        <v>531</v>
      </c>
      <c r="E5" s="497" t="s">
        <v>532</v>
      </c>
      <c r="F5" s="497" t="s">
        <v>531</v>
      </c>
      <c r="G5" s="497" t="s">
        <v>532</v>
      </c>
      <c r="H5" s="497" t="s">
        <v>531</v>
      </c>
      <c r="I5" s="498" t="s">
        <v>532</v>
      </c>
    </row>
    <row r="6" spans="1:9" ht="15">
      <c r="A6" s="744"/>
      <c r="B6" s="501"/>
      <c r="C6" s="500"/>
      <c r="D6" s="502"/>
      <c r="E6" s="502"/>
      <c r="F6" s="502"/>
      <c r="G6" s="502"/>
      <c r="H6" s="502"/>
      <c r="I6" s="503"/>
    </row>
    <row r="7" spans="1:10" s="509" customFormat="1" ht="15">
      <c r="A7" s="744"/>
      <c r="B7" s="505"/>
      <c r="C7" s="504"/>
      <c r="D7" s="506"/>
      <c r="E7" s="506"/>
      <c r="F7" s="506"/>
      <c r="G7" s="506"/>
      <c r="H7" s="506"/>
      <c r="I7" s="507"/>
      <c r="J7" s="508"/>
    </row>
    <row r="8" spans="1:9" s="514" customFormat="1" ht="26.25" customHeight="1">
      <c r="A8" s="745" t="s">
        <v>407</v>
      </c>
      <c r="B8" s="510">
        <f>SUM(B6:B7)</f>
        <v>0</v>
      </c>
      <c r="C8" s="511"/>
      <c r="D8" s="512">
        <f aca="true" t="shared" si="0" ref="D8:I8">SUM(D6:D7)</f>
        <v>0</v>
      </c>
      <c r="E8" s="512">
        <f t="shared" si="0"/>
        <v>0</v>
      </c>
      <c r="F8" s="512">
        <f t="shared" si="0"/>
        <v>0</v>
      </c>
      <c r="G8" s="512">
        <f t="shared" si="0"/>
        <v>0</v>
      </c>
      <c r="H8" s="512">
        <f t="shared" si="0"/>
        <v>0</v>
      </c>
      <c r="I8" s="513">
        <f t="shared" si="0"/>
        <v>0</v>
      </c>
    </row>
    <row r="9" spans="1:9" ht="15">
      <c r="A9" s="495"/>
      <c r="B9" s="495"/>
      <c r="C9" s="495"/>
      <c r="D9" s="495"/>
      <c r="E9" s="495"/>
      <c r="F9" s="495"/>
      <c r="G9" s="495"/>
      <c r="H9" s="495"/>
      <c r="I9" s="495"/>
    </row>
    <row r="10" spans="1:9" ht="15">
      <c r="A10" s="495"/>
      <c r="B10" s="495"/>
      <c r="C10" s="495"/>
      <c r="D10" s="495"/>
      <c r="E10" s="495"/>
      <c r="F10" s="495"/>
      <c r="G10" s="495"/>
      <c r="H10" s="495"/>
      <c r="I10" s="495"/>
    </row>
    <row r="11" spans="1:9" ht="15">
      <c r="A11" s="495"/>
      <c r="B11" s="495"/>
      <c r="C11" s="495"/>
      <c r="D11" s="495"/>
      <c r="E11" s="495"/>
      <c r="F11" s="495"/>
      <c r="G11" s="495"/>
      <c r="H11" s="495"/>
      <c r="I11" s="495"/>
    </row>
    <row r="12" spans="1:9" ht="15">
      <c r="A12" s="495"/>
      <c r="B12" s="495"/>
      <c r="C12" s="495"/>
      <c r="D12" s="495"/>
      <c r="E12" s="495"/>
      <c r="F12" s="495"/>
      <c r="G12" s="495"/>
      <c r="H12" s="495"/>
      <c r="I12" s="495"/>
    </row>
    <row r="13" spans="1:9" ht="15">
      <c r="A13" s="495"/>
      <c r="B13" s="495"/>
      <c r="C13" s="495"/>
      <c r="D13" s="495"/>
      <c r="E13" s="495"/>
      <c r="F13" s="495"/>
      <c r="G13" s="495"/>
      <c r="H13" s="495"/>
      <c r="I13" s="495"/>
    </row>
    <row r="14" spans="1:9" ht="15">
      <c r="A14" s="495"/>
      <c r="B14" s="495"/>
      <c r="C14" s="495"/>
      <c r="D14" s="495"/>
      <c r="E14" s="495"/>
      <c r="F14" s="495"/>
      <c r="G14" s="495"/>
      <c r="H14" s="495"/>
      <c r="I14" s="495"/>
    </row>
    <row r="15" spans="1:9" ht="15">
      <c r="A15" s="495"/>
      <c r="B15" s="495"/>
      <c r="C15" s="495"/>
      <c r="D15" s="495"/>
      <c r="E15" s="495"/>
      <c r="F15" s="495"/>
      <c r="G15" s="495"/>
      <c r="H15" s="495"/>
      <c r="I15" s="495"/>
    </row>
    <row r="16" spans="1:9" ht="15">
      <c r="A16" s="495"/>
      <c r="B16" s="495"/>
      <c r="C16" s="495"/>
      <c r="D16" s="495"/>
      <c r="E16" s="495"/>
      <c r="F16" s="495"/>
      <c r="G16" s="495"/>
      <c r="H16" s="495"/>
      <c r="I16" s="495"/>
    </row>
    <row r="17" spans="1:9" ht="15">
      <c r="A17" s="495"/>
      <c r="B17" s="495"/>
      <c r="C17" s="495"/>
      <c r="D17" s="495"/>
      <c r="E17" s="495"/>
      <c r="F17" s="495"/>
      <c r="G17" s="495"/>
      <c r="H17" s="495"/>
      <c r="I17" s="495"/>
    </row>
    <row r="18" spans="1:9" ht="15">
      <c r="A18" s="495"/>
      <c r="B18" s="495"/>
      <c r="C18" s="495"/>
      <c r="D18" s="495"/>
      <c r="E18" s="495"/>
      <c r="F18" s="495"/>
      <c r="G18" s="495"/>
      <c r="H18" s="495"/>
      <c r="I18" s="495"/>
    </row>
    <row r="19" spans="1:9" ht="15">
      <c r="A19" s="495"/>
      <c r="B19" s="495"/>
      <c r="C19" s="495"/>
      <c r="D19" s="495"/>
      <c r="E19" s="495"/>
      <c r="F19" s="495"/>
      <c r="G19" s="495"/>
      <c r="H19" s="495"/>
      <c r="I19" s="495"/>
    </row>
    <row r="20" spans="1:9" ht="15">
      <c r="A20" s="495"/>
      <c r="B20" s="495"/>
      <c r="C20" s="495"/>
      <c r="D20" s="495"/>
      <c r="E20" s="495"/>
      <c r="F20" s="495"/>
      <c r="G20" s="495"/>
      <c r="H20" s="495"/>
      <c r="I20" s="495"/>
    </row>
    <row r="21" spans="1:9" ht="15">
      <c r="A21" s="495"/>
      <c r="B21" s="495"/>
      <c r="C21" s="495"/>
      <c r="D21" s="495"/>
      <c r="E21" s="495"/>
      <c r="F21" s="495"/>
      <c r="G21" s="495"/>
      <c r="H21" s="495"/>
      <c r="I21" s="495"/>
    </row>
    <row r="22" spans="1:9" ht="15">
      <c r="A22" s="495"/>
      <c r="B22" s="495"/>
      <c r="C22" s="495"/>
      <c r="D22" s="495"/>
      <c r="E22" s="495"/>
      <c r="F22" s="495"/>
      <c r="G22" s="495"/>
      <c r="H22" s="495"/>
      <c r="I22" s="495"/>
    </row>
    <row r="23" spans="1:9" ht="15">
      <c r="A23" s="495"/>
      <c r="B23" s="495"/>
      <c r="C23" s="495"/>
      <c r="D23" s="495"/>
      <c r="E23" s="495"/>
      <c r="F23" s="495"/>
      <c r="G23" s="495"/>
      <c r="H23" s="495"/>
      <c r="I23" s="495"/>
    </row>
  </sheetData>
  <sheetProtection/>
  <mergeCells count="9">
    <mergeCell ref="A1:I1"/>
    <mergeCell ref="H3:I3"/>
    <mergeCell ref="A4:A5"/>
    <mergeCell ref="B4:B5"/>
    <mergeCell ref="C4:C5"/>
    <mergeCell ref="D4:E4"/>
    <mergeCell ref="F4:G4"/>
    <mergeCell ref="H4:I4"/>
    <mergeCell ref="A2:I2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16. melléklet a ........./2020. (III.04.)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66FF"/>
  </sheetPr>
  <dimension ref="A1:C3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654" customWidth="1"/>
    <col min="2" max="2" width="64.875" style="654" customWidth="1"/>
    <col min="3" max="3" width="24.00390625" style="654" customWidth="1"/>
    <col min="4" max="16384" width="9.375" style="654" customWidth="1"/>
  </cols>
  <sheetData>
    <row r="1" spans="1:3" s="653" customFormat="1" ht="60" customHeight="1">
      <c r="A1" s="1063" t="s">
        <v>691</v>
      </c>
      <c r="B1" s="1064"/>
      <c r="C1" s="1064"/>
    </row>
    <row r="2" ht="15">
      <c r="C2" s="746" t="s">
        <v>1</v>
      </c>
    </row>
    <row r="3" spans="1:3" ht="16.5" customHeight="1">
      <c r="A3" s="1059" t="s">
        <v>578</v>
      </c>
      <c r="B3" s="1061" t="s">
        <v>267</v>
      </c>
      <c r="C3" s="1065">
        <v>2020</v>
      </c>
    </row>
    <row r="4" spans="1:3" s="655" customFormat="1" ht="16.5" customHeight="1">
      <c r="A4" s="1060"/>
      <c r="B4" s="1062"/>
      <c r="C4" s="1066"/>
    </row>
    <row r="5" spans="1:3" ht="22.5" customHeight="1">
      <c r="A5" s="656" t="s">
        <v>9</v>
      </c>
      <c r="B5" s="657" t="s">
        <v>579</v>
      </c>
      <c r="C5" s="658">
        <v>55000000</v>
      </c>
    </row>
    <row r="6" spans="1:3" ht="22.5" customHeight="1">
      <c r="A6" s="659" t="s">
        <v>12</v>
      </c>
      <c r="B6" s="660" t="s">
        <v>580</v>
      </c>
      <c r="C6" s="661">
        <v>0</v>
      </c>
    </row>
    <row r="7" spans="1:3" ht="22.5" customHeight="1">
      <c r="A7" s="659" t="s">
        <v>15</v>
      </c>
      <c r="B7" s="662" t="s">
        <v>581</v>
      </c>
      <c r="C7" s="661">
        <v>2000000</v>
      </c>
    </row>
    <row r="8" spans="1:3" ht="31.5" customHeight="1">
      <c r="A8" s="659" t="s">
        <v>18</v>
      </c>
      <c r="B8" s="660" t="s">
        <v>582</v>
      </c>
      <c r="C8" s="661">
        <v>0</v>
      </c>
    </row>
    <row r="9" spans="1:3" ht="22.5" customHeight="1">
      <c r="A9" s="659" t="s">
        <v>21</v>
      </c>
      <c r="B9" s="662" t="s">
        <v>583</v>
      </c>
      <c r="C9" s="664"/>
    </row>
    <row r="10" spans="1:3" ht="28.5" customHeight="1">
      <c r="A10" s="659" t="s">
        <v>24</v>
      </c>
      <c r="B10" s="660" t="s">
        <v>584</v>
      </c>
      <c r="C10" s="664"/>
    </row>
    <row r="11" spans="1:3" ht="22.5" customHeight="1">
      <c r="A11" s="779" t="s">
        <v>27</v>
      </c>
      <c r="B11" s="780" t="s">
        <v>585</v>
      </c>
      <c r="C11" s="781"/>
    </row>
    <row r="12" spans="1:3" s="653" customFormat="1" ht="22.5" customHeight="1">
      <c r="A12" s="782" t="s">
        <v>30</v>
      </c>
      <c r="B12" s="783" t="s">
        <v>586</v>
      </c>
      <c r="C12" s="784">
        <f>SUM(C5:C11)</f>
        <v>57000000</v>
      </c>
    </row>
    <row r="13" spans="1:3" s="653" customFormat="1" ht="22.5" customHeight="1">
      <c r="A13" s="785" t="s">
        <v>33</v>
      </c>
      <c r="B13" s="786" t="s">
        <v>587</v>
      </c>
      <c r="C13" s="787">
        <f>C12/2</f>
        <v>28500000</v>
      </c>
    </row>
    <row r="14" spans="1:3" s="653" customFormat="1" ht="27" customHeight="1">
      <c r="A14" s="782" t="s">
        <v>36</v>
      </c>
      <c r="B14" s="790" t="s">
        <v>588</v>
      </c>
      <c r="C14" s="784">
        <f>SUM(C15:C21)</f>
        <v>0</v>
      </c>
    </row>
    <row r="15" spans="1:3" ht="22.5" customHeight="1">
      <c r="A15" s="656" t="s">
        <v>38</v>
      </c>
      <c r="B15" s="788" t="s">
        <v>589</v>
      </c>
      <c r="C15" s="789"/>
    </row>
    <row r="16" spans="1:3" ht="22.5" customHeight="1">
      <c r="A16" s="659" t="s">
        <v>40</v>
      </c>
      <c r="B16" s="663" t="s">
        <v>590</v>
      </c>
      <c r="C16" s="664"/>
    </row>
    <row r="17" spans="1:3" ht="22.5" customHeight="1">
      <c r="A17" s="659" t="s">
        <v>42</v>
      </c>
      <c r="B17" s="663" t="s">
        <v>591</v>
      </c>
      <c r="C17" s="664"/>
    </row>
    <row r="18" spans="1:3" ht="22.5" customHeight="1">
      <c r="A18" s="659" t="s">
        <v>44</v>
      </c>
      <c r="B18" s="663" t="s">
        <v>592</v>
      </c>
      <c r="C18" s="664"/>
    </row>
    <row r="19" spans="1:3" ht="22.5" customHeight="1">
      <c r="A19" s="659" t="s">
        <v>46</v>
      </c>
      <c r="B19" s="663" t="s">
        <v>593</v>
      </c>
      <c r="C19" s="664"/>
    </row>
    <row r="20" spans="1:3" ht="22.5" customHeight="1">
      <c r="A20" s="659" t="s">
        <v>48</v>
      </c>
      <c r="B20" s="663" t="s">
        <v>594</v>
      </c>
      <c r="C20" s="664"/>
    </row>
    <row r="21" spans="1:3" ht="22.5" customHeight="1">
      <c r="A21" s="779" t="s">
        <v>50</v>
      </c>
      <c r="B21" s="791" t="s">
        <v>595</v>
      </c>
      <c r="C21" s="781"/>
    </row>
    <row r="22" spans="1:3" s="653" customFormat="1" ht="30" customHeight="1">
      <c r="A22" s="782" t="s">
        <v>53</v>
      </c>
      <c r="B22" s="790" t="s">
        <v>596</v>
      </c>
      <c r="C22" s="792">
        <f>SUM(C23:C29)</f>
        <v>0</v>
      </c>
    </row>
    <row r="23" spans="1:3" ht="22.5" customHeight="1">
      <c r="A23" s="656" t="s">
        <v>56</v>
      </c>
      <c r="B23" s="788" t="s">
        <v>597</v>
      </c>
      <c r="C23" s="789"/>
    </row>
    <row r="24" spans="1:3" ht="22.5" customHeight="1">
      <c r="A24" s="659" t="s">
        <v>59</v>
      </c>
      <c r="B24" s="660" t="s">
        <v>598</v>
      </c>
      <c r="C24" s="664"/>
    </row>
    <row r="25" spans="1:3" ht="22.5" customHeight="1">
      <c r="A25" s="659" t="s">
        <v>61</v>
      </c>
      <c r="B25" s="662" t="s">
        <v>591</v>
      </c>
      <c r="C25" s="664"/>
    </row>
    <row r="26" spans="1:3" ht="22.5" customHeight="1">
      <c r="A26" s="659" t="s">
        <v>63</v>
      </c>
      <c r="B26" s="662" t="s">
        <v>592</v>
      </c>
      <c r="C26" s="664"/>
    </row>
    <row r="27" spans="1:3" ht="22.5" customHeight="1">
      <c r="A27" s="659" t="s">
        <v>65</v>
      </c>
      <c r="B27" s="662" t="s">
        <v>593</v>
      </c>
      <c r="C27" s="664"/>
    </row>
    <row r="28" spans="1:3" ht="22.5" customHeight="1">
      <c r="A28" s="659" t="s">
        <v>67</v>
      </c>
      <c r="B28" s="662" t="s">
        <v>594</v>
      </c>
      <c r="C28" s="664"/>
    </row>
    <row r="29" spans="1:3" ht="22.5" customHeight="1">
      <c r="A29" s="659" t="s">
        <v>69</v>
      </c>
      <c r="B29" s="660" t="s">
        <v>599</v>
      </c>
      <c r="C29" s="664"/>
    </row>
    <row r="30" spans="1:3" ht="22.5" customHeight="1">
      <c r="A30" s="779" t="s">
        <v>71</v>
      </c>
      <c r="B30" s="791" t="s">
        <v>600</v>
      </c>
      <c r="C30" s="781">
        <f>C22+C14</f>
        <v>0</v>
      </c>
    </row>
    <row r="31" spans="1:3" ht="27.75" customHeight="1">
      <c r="A31" s="793" t="s">
        <v>74</v>
      </c>
      <c r="B31" s="794" t="s">
        <v>601</v>
      </c>
      <c r="C31" s="906">
        <f>C13-C30</f>
        <v>28500000</v>
      </c>
    </row>
  </sheetData>
  <sheetProtection/>
  <mergeCells count="4">
    <mergeCell ref="A3:A4"/>
    <mergeCell ref="B3:B4"/>
    <mergeCell ref="A1:C1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85" r:id="rId1"/>
  <headerFooter>
    <oddHeader>&amp;R&amp;"Times New Roman,Félkövér dőlt"&amp;11 17. melléklet a ........./2020. (III.04.)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G4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375" style="665" customWidth="1"/>
    <col min="2" max="2" width="56.125" style="665" customWidth="1"/>
    <col min="3" max="5" width="20.625" style="672" customWidth="1"/>
    <col min="6" max="6" width="9.375" style="665" customWidth="1"/>
    <col min="7" max="7" width="12.875" style="665" bestFit="1" customWidth="1"/>
    <col min="8" max="16384" width="9.375" style="665" customWidth="1"/>
  </cols>
  <sheetData>
    <row r="1" spans="1:5" ht="36.75" customHeight="1">
      <c r="A1" s="1067" t="s">
        <v>728</v>
      </c>
      <c r="B1" s="1067"/>
      <c r="C1" s="1067"/>
      <c r="D1" s="1067"/>
      <c r="E1" s="1067"/>
    </row>
    <row r="2" spans="1:5" ht="15" customHeight="1">
      <c r="A2" s="1068" t="s">
        <v>608</v>
      </c>
      <c r="B2" s="1068"/>
      <c r="C2" s="1068"/>
      <c r="D2" s="1068"/>
      <c r="E2" s="1068"/>
    </row>
    <row r="3" spans="1:5" ht="15">
      <c r="A3" s="243"/>
      <c r="B3" s="243"/>
      <c r="C3" s="666"/>
      <c r="D3" s="666"/>
      <c r="E3" s="718" t="s">
        <v>534</v>
      </c>
    </row>
    <row r="4" spans="1:7" s="667" customFormat="1" ht="63.75">
      <c r="A4" s="244" t="s">
        <v>406</v>
      </c>
      <c r="B4" s="36" t="s">
        <v>602</v>
      </c>
      <c r="C4" s="691" t="s">
        <v>729</v>
      </c>
      <c r="D4" s="691" t="s">
        <v>730</v>
      </c>
      <c r="E4" s="692" t="s">
        <v>603</v>
      </c>
      <c r="G4" s="668"/>
    </row>
    <row r="5" spans="1:5" s="667" customFormat="1" ht="12" customHeight="1">
      <c r="A5" s="687">
        <v>1</v>
      </c>
      <c r="B5" s="688">
        <v>2</v>
      </c>
      <c r="C5" s="689">
        <v>3</v>
      </c>
      <c r="D5" s="689">
        <v>4</v>
      </c>
      <c r="E5" s="690">
        <v>5</v>
      </c>
    </row>
    <row r="6" spans="1:5" s="667" customFormat="1" ht="18" customHeight="1">
      <c r="A6" s="704" t="s">
        <v>9</v>
      </c>
      <c r="B6" s="685"/>
      <c r="C6" s="686">
        <v>0</v>
      </c>
      <c r="D6" s="686">
        <v>0</v>
      </c>
      <c r="E6" s="705"/>
    </row>
    <row r="7" spans="1:5" s="667" customFormat="1" ht="18" customHeight="1">
      <c r="A7" s="706" t="s">
        <v>12</v>
      </c>
      <c r="B7" s="673"/>
      <c r="C7" s="674">
        <v>0</v>
      </c>
      <c r="D7" s="674">
        <v>0</v>
      </c>
      <c r="E7" s="707"/>
    </row>
    <row r="8" spans="1:5" s="667" customFormat="1" ht="18" customHeight="1">
      <c r="A8" s="706" t="s">
        <v>15</v>
      </c>
      <c r="B8" s="675"/>
      <c r="C8" s="674"/>
      <c r="D8" s="674"/>
      <c r="E8" s="707"/>
    </row>
    <row r="9" spans="1:5" s="667" customFormat="1" ht="18" customHeight="1">
      <c r="A9" s="704" t="s">
        <v>18</v>
      </c>
      <c r="B9" s="673"/>
      <c r="C9" s="676"/>
      <c r="D9" s="676"/>
      <c r="E9" s="707"/>
    </row>
    <row r="10" spans="1:5" s="667" customFormat="1" ht="18" customHeight="1">
      <c r="A10" s="706" t="s">
        <v>21</v>
      </c>
      <c r="B10" s="677"/>
      <c r="C10" s="678"/>
      <c r="D10" s="678"/>
      <c r="E10" s="708"/>
    </row>
    <row r="11" spans="1:5" s="667" customFormat="1" ht="18" customHeight="1">
      <c r="A11" s="706" t="s">
        <v>24</v>
      </c>
      <c r="B11" s="679"/>
      <c r="C11" s="680"/>
      <c r="D11" s="680"/>
      <c r="E11" s="708"/>
    </row>
    <row r="12" spans="1:5" s="667" customFormat="1" ht="18" customHeight="1">
      <c r="A12" s="704" t="s">
        <v>27</v>
      </c>
      <c r="B12" s="679"/>
      <c r="C12" s="680"/>
      <c r="D12" s="680"/>
      <c r="E12" s="708"/>
    </row>
    <row r="13" spans="1:5" s="667" customFormat="1" ht="18" customHeight="1">
      <c r="A13" s="706" t="s">
        <v>30</v>
      </c>
      <c r="B13" s="679"/>
      <c r="C13" s="680"/>
      <c r="D13" s="680"/>
      <c r="E13" s="708"/>
    </row>
    <row r="14" spans="1:5" s="667" customFormat="1" ht="18" customHeight="1">
      <c r="A14" s="706" t="s">
        <v>33</v>
      </c>
      <c r="B14" s="679"/>
      <c r="C14" s="680"/>
      <c r="D14" s="680"/>
      <c r="E14" s="708"/>
    </row>
    <row r="15" spans="1:5" s="667" customFormat="1" ht="18" customHeight="1">
      <c r="A15" s="709" t="s">
        <v>36</v>
      </c>
      <c r="B15" s="693"/>
      <c r="C15" s="694"/>
      <c r="D15" s="694"/>
      <c r="E15" s="710"/>
    </row>
    <row r="16" spans="1:5" s="667" customFormat="1" ht="15">
      <c r="A16" s="245" t="s">
        <v>38</v>
      </c>
      <c r="B16" s="696" t="s">
        <v>604</v>
      </c>
      <c r="C16" s="697">
        <f>SUM(C6:C15)</f>
        <v>0</v>
      </c>
      <c r="D16" s="697">
        <f>SUM(D6:D15)</f>
        <v>0</v>
      </c>
      <c r="E16" s="698">
        <f>SUM(E6:E15)</f>
        <v>0</v>
      </c>
    </row>
    <row r="17" spans="1:5" s="667" customFormat="1" ht="15">
      <c r="A17" s="709" t="s">
        <v>40</v>
      </c>
      <c r="B17" s="699"/>
      <c r="C17" s="700"/>
      <c r="D17" s="700"/>
      <c r="E17" s="711"/>
    </row>
    <row r="18" spans="1:5" s="667" customFormat="1" ht="15">
      <c r="A18" s="245" t="s">
        <v>42</v>
      </c>
      <c r="B18" s="696" t="s">
        <v>605</v>
      </c>
      <c r="C18" s="697">
        <f>SUM(C17:C17)</f>
        <v>0</v>
      </c>
      <c r="D18" s="697">
        <f>SUM(D17:D17)</f>
        <v>0</v>
      </c>
      <c r="E18" s="698">
        <f>SUM(E17:E17)</f>
        <v>0</v>
      </c>
    </row>
    <row r="19" spans="1:5" s="667" customFormat="1" ht="15">
      <c r="A19" s="704" t="s">
        <v>44</v>
      </c>
      <c r="B19" s="701"/>
      <c r="C19" s="695"/>
      <c r="D19" s="695"/>
      <c r="E19" s="712"/>
    </row>
    <row r="20" spans="1:5" s="667" customFormat="1" ht="15">
      <c r="A20" s="706" t="s">
        <v>46</v>
      </c>
      <c r="B20" s="683"/>
      <c r="C20" s="684"/>
      <c r="D20" s="684"/>
      <c r="E20" s="708"/>
    </row>
    <row r="21" spans="1:5" s="667" customFormat="1" ht="15">
      <c r="A21" s="704" t="s">
        <v>48</v>
      </c>
      <c r="B21" s="681"/>
      <c r="C21" s="682"/>
      <c r="D21" s="682"/>
      <c r="E21" s="708"/>
    </row>
    <row r="22" spans="1:5" s="667" customFormat="1" ht="15">
      <c r="A22" s="706" t="s">
        <v>50</v>
      </c>
      <c r="B22" s="681"/>
      <c r="C22" s="682"/>
      <c r="D22" s="682"/>
      <c r="E22" s="708"/>
    </row>
    <row r="23" spans="1:5" s="667" customFormat="1" ht="15">
      <c r="A23" s="713" t="s">
        <v>53</v>
      </c>
      <c r="B23" s="702"/>
      <c r="C23" s="703"/>
      <c r="D23" s="703"/>
      <c r="E23" s="710"/>
    </row>
    <row r="24" spans="1:5" s="667" customFormat="1" ht="15">
      <c r="A24" s="245" t="s">
        <v>56</v>
      </c>
      <c r="B24" s="696" t="s">
        <v>606</v>
      </c>
      <c r="C24" s="697">
        <f>SUM(C19:C23)</f>
        <v>0</v>
      </c>
      <c r="D24" s="697">
        <f>SUM(D19:D23)</f>
        <v>0</v>
      </c>
      <c r="E24" s="698">
        <f>SUM(E19:E23)</f>
        <v>0</v>
      </c>
    </row>
    <row r="25" spans="1:5" s="667" customFormat="1" ht="27" customHeight="1">
      <c r="A25" s="714" t="s">
        <v>59</v>
      </c>
      <c r="B25" s="715" t="s">
        <v>607</v>
      </c>
      <c r="C25" s="716">
        <f>SUM(C24,C18,C16)</f>
        <v>0</v>
      </c>
      <c r="D25" s="716">
        <f>SUM(D24,D18,D16)</f>
        <v>0</v>
      </c>
      <c r="E25" s="717">
        <f>SUM(E24,E18,E16)</f>
        <v>0</v>
      </c>
    </row>
    <row r="28" spans="1:5" ht="15">
      <c r="A28" s="669"/>
      <c r="B28" s="670"/>
      <c r="C28" s="669"/>
      <c r="D28" s="669"/>
      <c r="E28" s="669"/>
    </row>
    <row r="29" spans="1:5" ht="15">
      <c r="A29" s="669"/>
      <c r="B29" s="670"/>
      <c r="C29" s="669"/>
      <c r="D29" s="669"/>
      <c r="E29" s="669"/>
    </row>
    <row r="30" spans="1:6" ht="15">
      <c r="A30" s="669"/>
      <c r="B30" s="670"/>
      <c r="C30" s="669"/>
      <c r="D30" s="669"/>
      <c r="E30" s="669"/>
      <c r="F30" s="671"/>
    </row>
    <row r="31" spans="1:5" ht="15">
      <c r="A31" s="669"/>
      <c r="B31" s="670"/>
      <c r="C31" s="669"/>
      <c r="D31" s="669"/>
      <c r="E31" s="669"/>
    </row>
    <row r="32" spans="1:5" ht="15">
      <c r="A32" s="669"/>
      <c r="B32" s="670"/>
      <c r="C32" s="669"/>
      <c r="D32" s="669"/>
      <c r="E32" s="669"/>
    </row>
    <row r="33" spans="1:5" ht="15">
      <c r="A33" s="669"/>
      <c r="B33" s="670"/>
      <c r="C33" s="669"/>
      <c r="D33" s="669"/>
      <c r="E33" s="669"/>
    </row>
    <row r="34" spans="1:5" ht="15">
      <c r="A34" s="669"/>
      <c r="B34" s="670"/>
      <c r="C34" s="669"/>
      <c r="D34" s="669"/>
      <c r="E34" s="669"/>
    </row>
    <row r="35" spans="1:5" ht="15">
      <c r="A35" s="669"/>
      <c r="B35" s="670"/>
      <c r="C35" s="669"/>
      <c r="D35" s="669"/>
      <c r="E35" s="669"/>
    </row>
    <row r="36" spans="1:5" ht="15">
      <c r="A36" s="669"/>
      <c r="B36" s="670"/>
      <c r="C36" s="669"/>
      <c r="D36" s="669"/>
      <c r="E36" s="669"/>
    </row>
    <row r="37" spans="1:5" ht="15">
      <c r="A37" s="669"/>
      <c r="B37" s="669"/>
      <c r="C37" s="669"/>
      <c r="D37" s="669"/>
      <c r="E37" s="669"/>
    </row>
    <row r="38" spans="1:5" ht="15">
      <c r="A38" s="669"/>
      <c r="B38" s="669"/>
      <c r="C38" s="669"/>
      <c r="D38" s="669"/>
      <c r="E38" s="669"/>
    </row>
    <row r="39" spans="1:5" ht="15">
      <c r="A39" s="669"/>
      <c r="B39" s="669"/>
      <c r="C39" s="669"/>
      <c r="D39" s="669"/>
      <c r="E39" s="669"/>
    </row>
    <row r="40" spans="1:5" ht="15">
      <c r="A40" s="669"/>
      <c r="B40" s="669"/>
      <c r="C40" s="669"/>
      <c r="D40" s="669"/>
      <c r="E40" s="669"/>
    </row>
    <row r="41" spans="1:5" ht="15">
      <c r="A41" s="669"/>
      <c r="B41" s="669"/>
      <c r="C41" s="669"/>
      <c r="D41" s="669"/>
      <c r="E41" s="669"/>
    </row>
    <row r="42" spans="1:5" ht="15">
      <c r="A42" s="669"/>
      <c r="B42" s="669"/>
      <c r="C42" s="669"/>
      <c r="D42" s="669"/>
      <c r="E42" s="669"/>
    </row>
    <row r="43" spans="1:5" ht="15">
      <c r="A43" s="669"/>
      <c r="B43" s="669"/>
      <c r="C43" s="669"/>
      <c r="D43" s="669"/>
      <c r="E43" s="669"/>
    </row>
    <row r="44" spans="1:5" ht="15">
      <c r="A44" s="669"/>
      <c r="B44" s="669"/>
      <c r="C44" s="669"/>
      <c r="D44" s="669"/>
      <c r="E44" s="669"/>
    </row>
  </sheetData>
  <sheetProtection/>
  <mergeCells count="2">
    <mergeCell ref="A1:E1"/>
    <mergeCell ref="A2:E2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80" r:id="rId1"/>
  <headerFooter>
    <oddHeader>&amp;R&amp;"Times New Roman CE,Félkövér dőlt"&amp;11 18. melléklet a ........./2020. (III.04.)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G118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.375" style="100" customWidth="1"/>
    <col min="2" max="2" width="76.375" style="100" customWidth="1"/>
    <col min="3" max="3" width="11.125" style="100" customWidth="1"/>
    <col min="4" max="4" width="20.875" style="101" customWidth="1"/>
    <col min="5" max="16384" width="9.375" style="1" customWidth="1"/>
  </cols>
  <sheetData>
    <row r="1" spans="1:4" ht="60" customHeight="1">
      <c r="A1" s="956" t="s">
        <v>698</v>
      </c>
      <c r="B1" s="957"/>
      <c r="C1" s="957"/>
      <c r="D1" s="957"/>
    </row>
    <row r="2" spans="1:4" ht="15.75" customHeight="1">
      <c r="A2" s="955" t="s">
        <v>0</v>
      </c>
      <c r="B2" s="955"/>
      <c r="C2" s="955"/>
      <c r="D2" s="955"/>
    </row>
    <row r="3" spans="1:4" ht="15.75" customHeight="1">
      <c r="A3" s="954"/>
      <c r="B3" s="954"/>
      <c r="C3" s="2"/>
      <c r="D3" s="3" t="s">
        <v>1</v>
      </c>
    </row>
    <row r="4" spans="1:4" ht="37.5" customHeight="1">
      <c r="A4" s="4" t="s">
        <v>2</v>
      </c>
      <c r="B4" s="5" t="s">
        <v>3</v>
      </c>
      <c r="C4" s="5" t="s">
        <v>4</v>
      </c>
      <c r="D4" s="6" t="s">
        <v>697</v>
      </c>
    </row>
    <row r="5" spans="1:4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</row>
    <row r="6" spans="1:4" s="12" customFormat="1" ht="15.75" customHeight="1">
      <c r="A6" s="8" t="s">
        <v>9</v>
      </c>
      <c r="B6" s="9" t="s">
        <v>10</v>
      </c>
      <c r="C6" s="10" t="s">
        <v>11</v>
      </c>
      <c r="D6" s="11"/>
    </row>
    <row r="7" spans="1:4" s="12" customFormat="1" ht="15.75" customHeight="1">
      <c r="A7" s="13" t="s">
        <v>12</v>
      </c>
      <c r="B7" s="14" t="s">
        <v>13</v>
      </c>
      <c r="C7" s="15" t="s">
        <v>14</v>
      </c>
      <c r="D7" s="16">
        <v>13086870</v>
      </c>
    </row>
    <row r="8" spans="1:4" s="12" customFormat="1" ht="24" customHeight="1">
      <c r="A8" s="13" t="s">
        <v>15</v>
      </c>
      <c r="B8" s="14" t="s">
        <v>16</v>
      </c>
      <c r="C8" s="15" t="s">
        <v>17</v>
      </c>
      <c r="D8" s="16">
        <v>8070506</v>
      </c>
    </row>
    <row r="9" spans="1:4" s="12" customFormat="1" ht="15.75" customHeight="1">
      <c r="A9" s="13" t="s">
        <v>18</v>
      </c>
      <c r="B9" s="14" t="s">
        <v>19</v>
      </c>
      <c r="C9" s="15" t="s">
        <v>20</v>
      </c>
      <c r="D9" s="16">
        <v>1800000</v>
      </c>
    </row>
    <row r="10" spans="1:4" s="12" customFormat="1" ht="15.75" customHeight="1">
      <c r="A10" s="8" t="s">
        <v>21</v>
      </c>
      <c r="B10" s="14" t="s">
        <v>22</v>
      </c>
      <c r="C10" s="15" t="s">
        <v>23</v>
      </c>
      <c r="D10" s="16"/>
    </row>
    <row r="11" spans="1:4" s="12" customFormat="1" ht="15.75" customHeight="1">
      <c r="A11" s="13" t="s">
        <v>24</v>
      </c>
      <c r="B11" s="14" t="s">
        <v>25</v>
      </c>
      <c r="C11" s="15" t="s">
        <v>26</v>
      </c>
      <c r="D11" s="16"/>
    </row>
    <row r="12" spans="1:4" s="12" customFormat="1" ht="15.75" customHeight="1">
      <c r="A12" s="17" t="s">
        <v>27</v>
      </c>
      <c r="B12" s="18" t="s">
        <v>28</v>
      </c>
      <c r="C12" s="19" t="s">
        <v>29</v>
      </c>
      <c r="D12" s="20">
        <f>+D6+D7+D8+D9+D10+D11</f>
        <v>22957376</v>
      </c>
    </row>
    <row r="13" spans="1:4" s="12" customFormat="1" ht="15.75" customHeight="1">
      <c r="A13" s="13" t="s">
        <v>30</v>
      </c>
      <c r="B13" s="14" t="s">
        <v>31</v>
      </c>
      <c r="C13" s="15" t="s">
        <v>32</v>
      </c>
      <c r="D13" s="16"/>
    </row>
    <row r="14" spans="1:4" s="12" customFormat="1" ht="15.75" customHeight="1">
      <c r="A14" s="8" t="s">
        <v>33</v>
      </c>
      <c r="B14" s="14" t="s">
        <v>34</v>
      </c>
      <c r="C14" s="15" t="s">
        <v>35</v>
      </c>
      <c r="D14" s="16">
        <f>SUM(D15:D21)</f>
        <v>14882800</v>
      </c>
    </row>
    <row r="15" spans="1:4" s="12" customFormat="1" ht="24" customHeight="1">
      <c r="A15" s="13" t="s">
        <v>36</v>
      </c>
      <c r="B15" s="21" t="s">
        <v>37</v>
      </c>
      <c r="C15" s="15" t="s">
        <v>35</v>
      </c>
      <c r="D15" s="636"/>
    </row>
    <row r="16" spans="1:4" s="12" customFormat="1" ht="18.75" customHeight="1">
      <c r="A16" s="13" t="s">
        <v>38</v>
      </c>
      <c r="B16" s="22" t="s">
        <v>39</v>
      </c>
      <c r="C16" s="15" t="s">
        <v>35</v>
      </c>
      <c r="D16" s="636"/>
    </row>
    <row r="17" spans="1:4" s="12" customFormat="1" ht="15.75" customHeight="1">
      <c r="A17" s="8" t="s">
        <v>40</v>
      </c>
      <c r="B17" s="22" t="s">
        <v>41</v>
      </c>
      <c r="C17" s="15" t="s">
        <v>35</v>
      </c>
      <c r="D17" s="636"/>
    </row>
    <row r="18" spans="1:4" s="12" customFormat="1" ht="19.5" customHeight="1">
      <c r="A18" s="13" t="s">
        <v>42</v>
      </c>
      <c r="B18" s="22" t="s">
        <v>43</v>
      </c>
      <c r="C18" s="15" t="s">
        <v>35</v>
      </c>
      <c r="D18" s="636"/>
    </row>
    <row r="19" spans="1:4" s="12" customFormat="1" ht="19.5" customHeight="1">
      <c r="A19" s="13" t="s">
        <v>44</v>
      </c>
      <c r="B19" s="22" t="s">
        <v>45</v>
      </c>
      <c r="C19" s="15" t="s">
        <v>35</v>
      </c>
      <c r="D19" s="636">
        <v>14882800</v>
      </c>
    </row>
    <row r="20" spans="1:4" s="12" customFormat="1" ht="24" customHeight="1">
      <c r="A20" s="8" t="s">
        <v>46</v>
      </c>
      <c r="B20" s="22" t="s">
        <v>47</v>
      </c>
      <c r="C20" s="15" t="s">
        <v>35</v>
      </c>
      <c r="D20" s="636"/>
    </row>
    <row r="21" spans="1:4" s="12" customFormat="1" ht="24.75" customHeight="1">
      <c r="A21" s="23" t="s">
        <v>48</v>
      </c>
      <c r="B21" s="22" t="s">
        <v>49</v>
      </c>
      <c r="C21" s="24" t="s">
        <v>35</v>
      </c>
      <c r="D21" s="637"/>
    </row>
    <row r="22" spans="1:4" s="12" customFormat="1" ht="18" customHeight="1">
      <c r="A22" s="25" t="s">
        <v>50</v>
      </c>
      <c r="B22" s="26" t="s">
        <v>51</v>
      </c>
      <c r="C22" s="27" t="s">
        <v>52</v>
      </c>
      <c r="D22" s="28">
        <f>SUM(D12+D13+D14)</f>
        <v>37840176</v>
      </c>
    </row>
    <row r="23" spans="1:4" s="12" customFormat="1" ht="15.75" customHeight="1">
      <c r="A23" s="8" t="s">
        <v>53</v>
      </c>
      <c r="B23" s="29" t="s">
        <v>54</v>
      </c>
      <c r="C23" s="10" t="s">
        <v>55</v>
      </c>
      <c r="D23" s="11"/>
    </row>
    <row r="24" spans="1:4" s="12" customFormat="1" ht="15.75" customHeight="1">
      <c r="A24" s="13" t="s">
        <v>56</v>
      </c>
      <c r="B24" s="30" t="s">
        <v>57</v>
      </c>
      <c r="C24" s="15" t="s">
        <v>58</v>
      </c>
      <c r="D24" s="16">
        <f>SUM(D25:D30)</f>
        <v>0</v>
      </c>
    </row>
    <row r="25" spans="1:4" s="12" customFormat="1" ht="15.75" customHeight="1">
      <c r="A25" s="13" t="s">
        <v>59</v>
      </c>
      <c r="B25" s="21" t="s">
        <v>60</v>
      </c>
      <c r="C25" s="15" t="s">
        <v>58</v>
      </c>
      <c r="D25" s="16"/>
    </row>
    <row r="26" spans="1:4" s="12" customFormat="1" ht="18.75" customHeight="1">
      <c r="A26" s="8" t="s">
        <v>61</v>
      </c>
      <c r="B26" s="31" t="s">
        <v>62</v>
      </c>
      <c r="C26" s="15" t="s">
        <v>58</v>
      </c>
      <c r="D26" s="16"/>
    </row>
    <row r="27" spans="1:4" s="12" customFormat="1" ht="15.75" customHeight="1">
      <c r="A27" s="13" t="s">
        <v>63</v>
      </c>
      <c r="B27" s="31" t="s">
        <v>64</v>
      </c>
      <c r="C27" s="15" t="s">
        <v>58</v>
      </c>
      <c r="D27" s="16"/>
    </row>
    <row r="28" spans="1:4" s="12" customFormat="1" ht="15.75" customHeight="1">
      <c r="A28" s="13" t="s">
        <v>65</v>
      </c>
      <c r="B28" s="31" t="s">
        <v>66</v>
      </c>
      <c r="C28" s="15" t="s">
        <v>58</v>
      </c>
      <c r="D28" s="16"/>
    </row>
    <row r="29" spans="1:4" s="12" customFormat="1" ht="24.75" customHeight="1">
      <c r="A29" s="8" t="s">
        <v>67</v>
      </c>
      <c r="B29" s="31" t="s">
        <v>68</v>
      </c>
      <c r="C29" s="15" t="s">
        <v>58</v>
      </c>
      <c r="D29" s="16"/>
    </row>
    <row r="30" spans="1:4" s="12" customFormat="1" ht="24" customHeight="1">
      <c r="A30" s="23" t="s">
        <v>69</v>
      </c>
      <c r="B30" s="32" t="s">
        <v>70</v>
      </c>
      <c r="C30" s="24" t="s">
        <v>58</v>
      </c>
      <c r="D30" s="63"/>
    </row>
    <row r="31" spans="1:4" s="12" customFormat="1" ht="22.5" customHeight="1">
      <c r="A31" s="34" t="s">
        <v>71</v>
      </c>
      <c r="B31" s="35" t="s">
        <v>72</v>
      </c>
      <c r="C31" s="36" t="s">
        <v>73</v>
      </c>
      <c r="D31" s="909">
        <f>SUM(D23+D24)</f>
        <v>0</v>
      </c>
    </row>
    <row r="32" spans="1:4" s="12" customFormat="1" ht="14.25" customHeight="1">
      <c r="A32" s="38" t="s">
        <v>74</v>
      </c>
      <c r="B32" s="39" t="s">
        <v>75</v>
      </c>
      <c r="C32" s="40" t="s">
        <v>76</v>
      </c>
      <c r="D32" s="910"/>
    </row>
    <row r="33" spans="1:4" s="12" customFormat="1" ht="14.25" customHeight="1">
      <c r="A33" s="13" t="s">
        <v>77</v>
      </c>
      <c r="B33" s="14" t="s">
        <v>78</v>
      </c>
      <c r="C33" s="15" t="s">
        <v>79</v>
      </c>
      <c r="D33" s="16">
        <f>SUM(D34:D36)</f>
        <v>20000000</v>
      </c>
    </row>
    <row r="34" spans="1:4" s="12" customFormat="1" ht="14.25" customHeight="1">
      <c r="A34" s="13" t="s">
        <v>80</v>
      </c>
      <c r="B34" s="41" t="s">
        <v>81</v>
      </c>
      <c r="C34" s="42" t="s">
        <v>79</v>
      </c>
      <c r="D34" s="16">
        <v>4400000</v>
      </c>
    </row>
    <row r="35" spans="1:4" s="12" customFormat="1" ht="14.25" customHeight="1">
      <c r="A35" s="8" t="s">
        <v>82</v>
      </c>
      <c r="B35" s="43" t="s">
        <v>83</v>
      </c>
      <c r="C35" s="42" t="s">
        <v>79</v>
      </c>
      <c r="D35" s="16">
        <v>14500000</v>
      </c>
    </row>
    <row r="36" spans="1:4" s="12" customFormat="1" ht="14.25" customHeight="1">
      <c r="A36" s="8" t="s">
        <v>84</v>
      </c>
      <c r="B36" s="43" t="s">
        <v>85</v>
      </c>
      <c r="C36" s="42" t="s">
        <v>79</v>
      </c>
      <c r="D36" s="16">
        <v>1100000</v>
      </c>
    </row>
    <row r="37" spans="1:4" s="12" customFormat="1" ht="14.25" customHeight="1">
      <c r="A37" s="13" t="s">
        <v>86</v>
      </c>
      <c r="B37" s="44" t="s">
        <v>87</v>
      </c>
      <c r="C37" s="15" t="s">
        <v>88</v>
      </c>
      <c r="D37" s="16">
        <f>SUM(D38:D39)</f>
        <v>50000000</v>
      </c>
    </row>
    <row r="38" spans="1:4" s="12" customFormat="1" ht="14.25" customHeight="1">
      <c r="A38" s="13" t="s">
        <v>89</v>
      </c>
      <c r="B38" s="45" t="s">
        <v>90</v>
      </c>
      <c r="C38" s="42" t="s">
        <v>88</v>
      </c>
      <c r="D38" s="16">
        <v>50000000</v>
      </c>
    </row>
    <row r="39" spans="1:4" s="12" customFormat="1" ht="14.25" customHeight="1">
      <c r="A39" s="8" t="s">
        <v>91</v>
      </c>
      <c r="B39" s="45" t="s">
        <v>92</v>
      </c>
      <c r="C39" s="42" t="s">
        <v>88</v>
      </c>
      <c r="D39" s="16"/>
    </row>
    <row r="40" spans="1:4" s="12" customFormat="1" ht="17.25" customHeight="1">
      <c r="A40" s="8" t="s">
        <v>93</v>
      </c>
      <c r="B40" s="46" t="s">
        <v>94</v>
      </c>
      <c r="C40" s="15" t="s">
        <v>95</v>
      </c>
      <c r="D40" s="16">
        <v>5000000</v>
      </c>
    </row>
    <row r="41" spans="1:4" s="12" customFormat="1" ht="17.25" customHeight="1">
      <c r="A41" s="13" t="s">
        <v>96</v>
      </c>
      <c r="B41" s="44" t="s">
        <v>97</v>
      </c>
      <c r="C41" s="15" t="s">
        <v>98</v>
      </c>
      <c r="D41" s="16">
        <f>SUM(D42:D43)</f>
        <v>0</v>
      </c>
    </row>
    <row r="42" spans="1:4" s="12" customFormat="1" ht="14.25" customHeight="1">
      <c r="A42" s="13" t="s">
        <v>99</v>
      </c>
      <c r="B42" s="45" t="s">
        <v>100</v>
      </c>
      <c r="C42" s="42" t="s">
        <v>98</v>
      </c>
      <c r="D42" s="16"/>
    </row>
    <row r="43" spans="1:4" s="12" customFormat="1" ht="14.25" customHeight="1">
      <c r="A43" s="8" t="s">
        <v>101</v>
      </c>
      <c r="B43" s="45" t="s">
        <v>102</v>
      </c>
      <c r="C43" s="42" t="s">
        <v>98</v>
      </c>
      <c r="D43" s="16"/>
    </row>
    <row r="44" spans="1:4" s="12" customFormat="1" ht="14.25" customHeight="1">
      <c r="A44" s="47" t="s">
        <v>103</v>
      </c>
      <c r="B44" s="48" t="s">
        <v>104</v>
      </c>
      <c r="C44" s="49" t="s">
        <v>105</v>
      </c>
      <c r="D44" s="63">
        <v>2000000</v>
      </c>
    </row>
    <row r="45" spans="1:4" s="12" customFormat="1" ht="17.25" customHeight="1">
      <c r="A45" s="34" t="s">
        <v>106</v>
      </c>
      <c r="B45" s="35" t="s">
        <v>107</v>
      </c>
      <c r="C45" s="36" t="s">
        <v>108</v>
      </c>
      <c r="D45" s="909">
        <f>SUM(D44)+D40+D37+D33+D32+D41</f>
        <v>77000000</v>
      </c>
    </row>
    <row r="46" spans="1:4" s="12" customFormat="1" ht="14.25" customHeight="1">
      <c r="A46" s="38" t="s">
        <v>109</v>
      </c>
      <c r="B46" s="50" t="s">
        <v>110</v>
      </c>
      <c r="C46" s="51" t="s">
        <v>111</v>
      </c>
      <c r="D46" s="643">
        <v>1100000</v>
      </c>
    </row>
    <row r="47" spans="1:4" s="12" customFormat="1" ht="14.25" customHeight="1">
      <c r="A47" s="13" t="s">
        <v>112</v>
      </c>
      <c r="B47" s="30" t="s">
        <v>113</v>
      </c>
      <c r="C47" s="52" t="s">
        <v>114</v>
      </c>
      <c r="D47" s="591"/>
    </row>
    <row r="48" spans="1:4" s="12" customFormat="1" ht="14.25" customHeight="1">
      <c r="A48" s="13" t="s">
        <v>115</v>
      </c>
      <c r="B48" s="30" t="s">
        <v>116</v>
      </c>
      <c r="C48" s="52" t="s">
        <v>117</v>
      </c>
      <c r="D48" s="591">
        <v>3100000</v>
      </c>
    </row>
    <row r="49" spans="1:4" s="12" customFormat="1" ht="14.25" customHeight="1">
      <c r="A49" s="13" t="s">
        <v>118</v>
      </c>
      <c r="B49" s="30" t="s">
        <v>119</v>
      </c>
      <c r="C49" s="52" t="s">
        <v>120</v>
      </c>
      <c r="D49" s="591"/>
    </row>
    <row r="50" spans="1:4" s="12" customFormat="1" ht="14.25" customHeight="1">
      <c r="A50" s="13" t="s">
        <v>121</v>
      </c>
      <c r="B50" s="30" t="s">
        <v>122</v>
      </c>
      <c r="C50" s="52" t="s">
        <v>123</v>
      </c>
      <c r="D50" s="591">
        <v>4700000</v>
      </c>
    </row>
    <row r="51" spans="1:4" s="12" customFormat="1" ht="14.25" customHeight="1">
      <c r="A51" s="13" t="s">
        <v>124</v>
      </c>
      <c r="B51" s="30" t="s">
        <v>125</v>
      </c>
      <c r="C51" s="52" t="s">
        <v>126</v>
      </c>
      <c r="D51" s="591">
        <v>2369000</v>
      </c>
    </row>
    <row r="52" spans="1:4" s="12" customFormat="1" ht="14.25" customHeight="1">
      <c r="A52" s="13" t="s">
        <v>127</v>
      </c>
      <c r="B52" s="30" t="s">
        <v>128</v>
      </c>
      <c r="C52" s="52" t="s">
        <v>129</v>
      </c>
      <c r="D52" s="16"/>
    </row>
    <row r="53" spans="1:4" s="12" customFormat="1" ht="14.25" customHeight="1">
      <c r="A53" s="13" t="s">
        <v>130</v>
      </c>
      <c r="B53" s="30" t="s">
        <v>131</v>
      </c>
      <c r="C53" s="52" t="s">
        <v>132</v>
      </c>
      <c r="D53" s="16"/>
    </row>
    <row r="54" spans="1:4" s="12" customFormat="1" ht="14.25" customHeight="1">
      <c r="A54" s="13" t="s">
        <v>133</v>
      </c>
      <c r="B54" s="30" t="s">
        <v>134</v>
      </c>
      <c r="C54" s="52" t="s">
        <v>135</v>
      </c>
      <c r="D54" s="911"/>
    </row>
    <row r="55" spans="1:4" s="12" customFormat="1" ht="14.25" customHeight="1">
      <c r="A55" s="13" t="s">
        <v>136</v>
      </c>
      <c r="B55" s="30" t="s">
        <v>137</v>
      </c>
      <c r="C55" s="52" t="s">
        <v>138</v>
      </c>
      <c r="D55" s="911"/>
    </row>
    <row r="56" spans="1:4" s="12" customFormat="1" ht="14.25" customHeight="1">
      <c r="A56" s="23" t="s">
        <v>139</v>
      </c>
      <c r="B56" s="53" t="s">
        <v>140</v>
      </c>
      <c r="C56" s="49" t="s">
        <v>141</v>
      </c>
      <c r="D56" s="65"/>
    </row>
    <row r="57" spans="1:4" s="12" customFormat="1" ht="15.75" customHeight="1">
      <c r="A57" s="25" t="s">
        <v>142</v>
      </c>
      <c r="B57" s="54" t="s">
        <v>143</v>
      </c>
      <c r="C57" s="27" t="s">
        <v>144</v>
      </c>
      <c r="D57" s="912">
        <f>SUM(D46:D56)</f>
        <v>11269000</v>
      </c>
    </row>
    <row r="58" spans="1:4" s="12" customFormat="1" ht="14.25" customHeight="1">
      <c r="A58" s="55" t="s">
        <v>145</v>
      </c>
      <c r="B58" s="29" t="s">
        <v>146</v>
      </c>
      <c r="C58" s="56" t="s">
        <v>147</v>
      </c>
      <c r="D58" s="64"/>
    </row>
    <row r="59" spans="1:4" s="12" customFormat="1" ht="14.25" customHeight="1">
      <c r="A59" s="57" t="s">
        <v>148</v>
      </c>
      <c r="B59" s="30" t="s">
        <v>149</v>
      </c>
      <c r="C59" s="52" t="s">
        <v>150</v>
      </c>
      <c r="D59" s="911"/>
    </row>
    <row r="60" spans="1:4" s="12" customFormat="1" ht="14.25" customHeight="1">
      <c r="A60" s="57" t="s">
        <v>151</v>
      </c>
      <c r="B60" s="30" t="s">
        <v>152</v>
      </c>
      <c r="C60" s="52" t="s">
        <v>153</v>
      </c>
      <c r="D60" s="911"/>
    </row>
    <row r="61" spans="1:4" s="12" customFormat="1" ht="14.25" customHeight="1">
      <c r="A61" s="57" t="s">
        <v>154</v>
      </c>
      <c r="B61" s="30" t="s">
        <v>155</v>
      </c>
      <c r="C61" s="52" t="s">
        <v>156</v>
      </c>
      <c r="D61" s="911"/>
    </row>
    <row r="62" spans="1:4" s="12" customFormat="1" ht="14.25" customHeight="1">
      <c r="A62" s="58" t="s">
        <v>157</v>
      </c>
      <c r="B62" s="53" t="s">
        <v>158</v>
      </c>
      <c r="C62" s="49" t="s">
        <v>159</v>
      </c>
      <c r="D62" s="65"/>
    </row>
    <row r="63" spans="1:4" s="12" customFormat="1" ht="14.25" customHeight="1">
      <c r="A63" s="34" t="s">
        <v>160</v>
      </c>
      <c r="B63" s="54" t="s">
        <v>161</v>
      </c>
      <c r="C63" s="73" t="s">
        <v>162</v>
      </c>
      <c r="D63" s="28">
        <f>SUM(D58:D62)</f>
        <v>0</v>
      </c>
    </row>
    <row r="64" spans="1:4" s="12" customFormat="1" ht="16.5" customHeight="1">
      <c r="A64" s="38" t="s">
        <v>163</v>
      </c>
      <c r="B64" s="59" t="s">
        <v>164</v>
      </c>
      <c r="C64" s="60" t="s">
        <v>165</v>
      </c>
      <c r="D64" s="61"/>
    </row>
    <row r="65" spans="1:4" s="12" customFormat="1" ht="17.25" customHeight="1">
      <c r="A65" s="23" t="s">
        <v>166</v>
      </c>
      <c r="B65" s="53" t="s">
        <v>167</v>
      </c>
      <c r="C65" s="62" t="s">
        <v>168</v>
      </c>
      <c r="D65" s="63"/>
    </row>
    <row r="66" spans="1:4" s="12" customFormat="1" ht="17.25" customHeight="1">
      <c r="A66" s="34" t="s">
        <v>169</v>
      </c>
      <c r="B66" s="26" t="s">
        <v>170</v>
      </c>
      <c r="C66" s="27" t="s">
        <v>171</v>
      </c>
      <c r="D66" s="28">
        <f>SUM(D64:D65)</f>
        <v>0</v>
      </c>
    </row>
    <row r="67" spans="1:4" s="12" customFormat="1" ht="16.5" customHeight="1">
      <c r="A67" s="8" t="s">
        <v>172</v>
      </c>
      <c r="B67" s="9" t="s">
        <v>173</v>
      </c>
      <c r="C67" s="10" t="s">
        <v>174</v>
      </c>
      <c r="D67" s="64"/>
    </row>
    <row r="68" spans="1:4" s="12" customFormat="1" ht="14.25" customHeight="1">
      <c r="A68" s="23" t="s">
        <v>175</v>
      </c>
      <c r="B68" s="53" t="s">
        <v>176</v>
      </c>
      <c r="C68" s="24" t="s">
        <v>177</v>
      </c>
      <c r="D68" s="65"/>
    </row>
    <row r="69" spans="1:4" s="12" customFormat="1" ht="15.75" customHeight="1">
      <c r="A69" s="23" t="s">
        <v>178</v>
      </c>
      <c r="B69" s="66" t="s">
        <v>179</v>
      </c>
      <c r="C69" s="67" t="s">
        <v>180</v>
      </c>
      <c r="D69" s="68">
        <f>SUM(D67:D68)</f>
        <v>0</v>
      </c>
    </row>
    <row r="70" spans="1:4" s="12" customFormat="1" ht="21" customHeight="1">
      <c r="A70" s="34" t="s">
        <v>181</v>
      </c>
      <c r="B70" s="54" t="s">
        <v>182</v>
      </c>
      <c r="C70" s="69" t="s">
        <v>183</v>
      </c>
      <c r="D70" s="909">
        <f>SUM(D22+D31+D45+D57+D63+D66+D69)</f>
        <v>126109176</v>
      </c>
    </row>
    <row r="71" spans="1:4" s="12" customFormat="1" ht="14.25" customHeight="1">
      <c r="A71" s="8" t="s">
        <v>184</v>
      </c>
      <c r="B71" s="9" t="s">
        <v>185</v>
      </c>
      <c r="C71" s="10" t="s">
        <v>186</v>
      </c>
      <c r="D71" s="913"/>
    </row>
    <row r="72" spans="1:4" s="12" customFormat="1" ht="14.25" customHeight="1">
      <c r="A72" s="13" t="s">
        <v>187</v>
      </c>
      <c r="B72" s="14" t="s">
        <v>188</v>
      </c>
      <c r="C72" s="15" t="s">
        <v>189</v>
      </c>
      <c r="D72" s="914">
        <f>SUM(D73:D74)</f>
        <v>54530005</v>
      </c>
    </row>
    <row r="73" spans="1:4" s="12" customFormat="1" ht="14.25" customHeight="1">
      <c r="A73" s="13" t="s">
        <v>190</v>
      </c>
      <c r="B73" s="70" t="s">
        <v>191</v>
      </c>
      <c r="C73" s="42" t="s">
        <v>192</v>
      </c>
      <c r="D73" s="915">
        <v>54530005</v>
      </c>
    </row>
    <row r="74" spans="1:4" s="12" customFormat="1" ht="14.25" customHeight="1">
      <c r="A74" s="13" t="s">
        <v>193</v>
      </c>
      <c r="B74" s="70" t="s">
        <v>194</v>
      </c>
      <c r="C74" s="42" t="s">
        <v>195</v>
      </c>
      <c r="D74" s="915"/>
    </row>
    <row r="75" spans="1:4" s="12" customFormat="1" ht="14.25" customHeight="1">
      <c r="A75" s="47" t="s">
        <v>196</v>
      </c>
      <c r="B75" s="809" t="s">
        <v>693</v>
      </c>
      <c r="C75" s="808" t="s">
        <v>694</v>
      </c>
      <c r="D75" s="916"/>
    </row>
    <row r="76" spans="1:4" s="12" customFormat="1" ht="14.25" customHeight="1">
      <c r="A76" s="34" t="s">
        <v>199</v>
      </c>
      <c r="B76" s="72" t="s">
        <v>631</v>
      </c>
      <c r="C76" s="73" t="s">
        <v>198</v>
      </c>
      <c r="D76" s="909">
        <f>D71+D72+D75</f>
        <v>54530005</v>
      </c>
    </row>
    <row r="77" spans="1:4" s="12" customFormat="1" ht="18.75" customHeight="1">
      <c r="A77" s="34" t="s">
        <v>628</v>
      </c>
      <c r="B77" s="72" t="s">
        <v>629</v>
      </c>
      <c r="C77" s="73" t="s">
        <v>630</v>
      </c>
      <c r="D77" s="909">
        <f>SUM(D76,D70)</f>
        <v>180639181</v>
      </c>
    </row>
    <row r="78" spans="1:4" ht="17.25" customHeight="1">
      <c r="A78" s="955"/>
      <c r="B78" s="955"/>
      <c r="C78" s="955"/>
      <c r="D78" s="955"/>
    </row>
    <row r="79" spans="1:4" s="74" customFormat="1" ht="16.5" customHeight="1">
      <c r="A79" s="955" t="s">
        <v>201</v>
      </c>
      <c r="B79" s="955"/>
      <c r="C79" s="955"/>
      <c r="D79" s="955"/>
    </row>
    <row r="80" spans="1:4" ht="37.5" customHeight="1">
      <c r="A80" s="4" t="s">
        <v>2</v>
      </c>
      <c r="B80" s="5" t="s">
        <v>202</v>
      </c>
      <c r="C80" s="5" t="s">
        <v>4</v>
      </c>
      <c r="D80" s="6" t="s">
        <v>697</v>
      </c>
    </row>
    <row r="81" spans="1:4" s="7" customFormat="1" ht="12" customHeight="1">
      <c r="A81" s="4" t="s">
        <v>5</v>
      </c>
      <c r="B81" s="5" t="s">
        <v>6</v>
      </c>
      <c r="C81" s="5" t="s">
        <v>7</v>
      </c>
      <c r="D81" s="6" t="s">
        <v>8</v>
      </c>
    </row>
    <row r="82" spans="1:4" ht="15.75" customHeight="1">
      <c r="A82" s="55" t="s">
        <v>9</v>
      </c>
      <c r="B82" s="75" t="s">
        <v>203</v>
      </c>
      <c r="C82" s="76" t="s">
        <v>204</v>
      </c>
      <c r="D82" s="587">
        <v>54789937</v>
      </c>
    </row>
    <row r="83" spans="1:4" ht="15.75" customHeight="1">
      <c r="A83" s="57" t="s">
        <v>12</v>
      </c>
      <c r="B83" s="77" t="s">
        <v>205</v>
      </c>
      <c r="C83" s="78" t="s">
        <v>206</v>
      </c>
      <c r="D83" s="591">
        <v>10543637</v>
      </c>
    </row>
    <row r="84" spans="1:4" ht="15.75" customHeight="1">
      <c r="A84" s="57" t="s">
        <v>15</v>
      </c>
      <c r="B84" s="77" t="s">
        <v>207</v>
      </c>
      <c r="C84" s="78" t="s">
        <v>208</v>
      </c>
      <c r="D84" s="934">
        <v>61887900</v>
      </c>
    </row>
    <row r="85" spans="1:4" ht="15.75" customHeight="1">
      <c r="A85" s="55" t="s">
        <v>18</v>
      </c>
      <c r="B85" s="77" t="s">
        <v>209</v>
      </c>
      <c r="C85" s="78" t="s">
        <v>210</v>
      </c>
      <c r="D85" s="591">
        <v>1940000</v>
      </c>
    </row>
    <row r="86" spans="1:4" ht="15.75" customHeight="1">
      <c r="A86" s="57" t="s">
        <v>21</v>
      </c>
      <c r="B86" s="77" t="s">
        <v>211</v>
      </c>
      <c r="C86" s="78" t="s">
        <v>212</v>
      </c>
      <c r="D86" s="591">
        <f>SUM(D87:D93)</f>
        <v>36102186</v>
      </c>
    </row>
    <row r="87" spans="1:4" ht="15.75" customHeight="1">
      <c r="A87" s="57" t="s">
        <v>24</v>
      </c>
      <c r="B87" s="77" t="s">
        <v>213</v>
      </c>
      <c r="C87" s="78" t="s">
        <v>214</v>
      </c>
      <c r="D87" s="591"/>
    </row>
    <row r="88" spans="1:4" ht="15.75" customHeight="1">
      <c r="A88" s="57" t="s">
        <v>27</v>
      </c>
      <c r="B88" s="79" t="s">
        <v>215</v>
      </c>
      <c r="C88" s="111" t="s">
        <v>216</v>
      </c>
      <c r="D88" s="631"/>
    </row>
    <row r="89" spans="1:4" ht="15.75" customHeight="1">
      <c r="A89" s="55" t="s">
        <v>30</v>
      </c>
      <c r="B89" s="79" t="s">
        <v>217</v>
      </c>
      <c r="C89" s="111" t="s">
        <v>218</v>
      </c>
      <c r="D89" s="631"/>
    </row>
    <row r="90" spans="1:4" ht="15.75" customHeight="1">
      <c r="A90" s="57" t="s">
        <v>33</v>
      </c>
      <c r="B90" s="80" t="s">
        <v>219</v>
      </c>
      <c r="C90" s="111" t="s">
        <v>220</v>
      </c>
      <c r="D90" s="631"/>
    </row>
    <row r="91" spans="1:4" ht="15.75" customHeight="1">
      <c r="A91" s="57" t="s">
        <v>36</v>
      </c>
      <c r="B91" s="79" t="s">
        <v>221</v>
      </c>
      <c r="C91" s="111" t="s">
        <v>222</v>
      </c>
      <c r="D91" s="631"/>
    </row>
    <row r="92" spans="1:4" ht="15.75" customHeight="1">
      <c r="A92" s="57" t="s">
        <v>38</v>
      </c>
      <c r="B92" s="79" t="s">
        <v>223</v>
      </c>
      <c r="C92" s="111" t="s">
        <v>224</v>
      </c>
      <c r="D92" s="631"/>
    </row>
    <row r="93" spans="1:4" ht="15.75" customHeight="1">
      <c r="A93" s="55" t="s">
        <v>40</v>
      </c>
      <c r="B93" s="79" t="s">
        <v>225</v>
      </c>
      <c r="C93" s="111" t="s">
        <v>226</v>
      </c>
      <c r="D93" s="631">
        <f>SUM(D94:D95)</f>
        <v>36102186</v>
      </c>
    </row>
    <row r="94" spans="1:4" ht="15.75" customHeight="1">
      <c r="A94" s="57" t="s">
        <v>42</v>
      </c>
      <c r="B94" s="79" t="s">
        <v>227</v>
      </c>
      <c r="C94" s="81" t="s">
        <v>226</v>
      </c>
      <c r="D94" s="934">
        <v>36102186</v>
      </c>
    </row>
    <row r="95" spans="1:4" ht="15.75" customHeight="1">
      <c r="A95" s="58" t="s">
        <v>44</v>
      </c>
      <c r="B95" s="82" t="s">
        <v>228</v>
      </c>
      <c r="C95" s="83" t="s">
        <v>226</v>
      </c>
      <c r="D95" s="633"/>
    </row>
    <row r="96" spans="1:4" ht="15.75" customHeight="1">
      <c r="A96" s="84" t="s">
        <v>46</v>
      </c>
      <c r="B96" s="85" t="s">
        <v>456</v>
      </c>
      <c r="C96" s="36" t="s">
        <v>229</v>
      </c>
      <c r="D96" s="645">
        <f>SUM(D82:D86)</f>
        <v>165263660</v>
      </c>
    </row>
    <row r="97" spans="1:4" ht="16.5" customHeight="1">
      <c r="A97" s="55" t="s">
        <v>48</v>
      </c>
      <c r="B97" s="75" t="s">
        <v>230</v>
      </c>
      <c r="C97" s="76" t="s">
        <v>231</v>
      </c>
      <c r="D97" s="935">
        <v>15375521</v>
      </c>
    </row>
    <row r="98" spans="1:4" ht="16.5" customHeight="1">
      <c r="A98" s="57" t="s">
        <v>50</v>
      </c>
      <c r="B98" s="77" t="s">
        <v>232</v>
      </c>
      <c r="C98" s="78" t="s">
        <v>233</v>
      </c>
      <c r="D98" s="591"/>
    </row>
    <row r="99" spans="1:4" ht="16.5" customHeight="1">
      <c r="A99" s="55" t="s">
        <v>53</v>
      </c>
      <c r="B99" s="14" t="s">
        <v>234</v>
      </c>
      <c r="C99" s="15" t="s">
        <v>235</v>
      </c>
      <c r="D99" s="591">
        <f>SUM(D100:D105)</f>
        <v>0</v>
      </c>
    </row>
    <row r="100" spans="1:4" ht="16.5" customHeight="1">
      <c r="A100" s="57" t="s">
        <v>56</v>
      </c>
      <c r="B100" s="77" t="s">
        <v>236</v>
      </c>
      <c r="C100" s="15" t="s">
        <v>237</v>
      </c>
      <c r="D100" s="591"/>
    </row>
    <row r="101" spans="1:4" ht="16.5" customHeight="1">
      <c r="A101" s="55" t="s">
        <v>59</v>
      </c>
      <c r="B101" s="86" t="s">
        <v>217</v>
      </c>
      <c r="C101" s="15" t="s">
        <v>238</v>
      </c>
      <c r="D101" s="591"/>
    </row>
    <row r="102" spans="1:4" ht="16.5" customHeight="1">
      <c r="A102" s="57" t="s">
        <v>61</v>
      </c>
      <c r="B102" s="86" t="s">
        <v>239</v>
      </c>
      <c r="C102" s="15" t="s">
        <v>240</v>
      </c>
      <c r="D102" s="591"/>
    </row>
    <row r="103" spans="1:4" ht="16.5" customHeight="1">
      <c r="A103" s="55" t="s">
        <v>63</v>
      </c>
      <c r="B103" s="86" t="s">
        <v>241</v>
      </c>
      <c r="C103" s="15" t="s">
        <v>242</v>
      </c>
      <c r="D103" s="591"/>
    </row>
    <row r="104" spans="1:4" ht="16.5" customHeight="1">
      <c r="A104" s="57" t="s">
        <v>65</v>
      </c>
      <c r="B104" s="86" t="s">
        <v>243</v>
      </c>
      <c r="C104" s="15" t="s">
        <v>244</v>
      </c>
      <c r="D104" s="591"/>
    </row>
    <row r="105" spans="1:4" ht="16.5" customHeight="1">
      <c r="A105" s="87" t="s">
        <v>67</v>
      </c>
      <c r="B105" s="88" t="s">
        <v>245</v>
      </c>
      <c r="C105" s="15" t="s">
        <v>246</v>
      </c>
      <c r="D105" s="635"/>
    </row>
    <row r="106" spans="1:4" ht="16.5" customHeight="1">
      <c r="A106" s="84" t="s">
        <v>69</v>
      </c>
      <c r="B106" s="85" t="s">
        <v>455</v>
      </c>
      <c r="C106" s="36" t="s">
        <v>247</v>
      </c>
      <c r="D106" s="599">
        <f>+D97+D98+D99</f>
        <v>15375521</v>
      </c>
    </row>
    <row r="107" spans="1:4" ht="16.5" customHeight="1">
      <c r="A107" s="89" t="s">
        <v>71</v>
      </c>
      <c r="B107" s="54" t="s">
        <v>248</v>
      </c>
      <c r="C107" s="36" t="s">
        <v>249</v>
      </c>
      <c r="D107" s="649">
        <f>SUM(D96+D106)</f>
        <v>180639181</v>
      </c>
    </row>
    <row r="108" spans="1:4" ht="16.5" customHeight="1">
      <c r="A108" s="90" t="s">
        <v>74</v>
      </c>
      <c r="B108" s="91" t="s">
        <v>250</v>
      </c>
      <c r="C108" s="92" t="s">
        <v>251</v>
      </c>
      <c r="D108" s="650"/>
    </row>
    <row r="109" spans="1:4" ht="16.5" customHeight="1">
      <c r="A109" s="57" t="s">
        <v>77</v>
      </c>
      <c r="B109" s="93" t="s">
        <v>252</v>
      </c>
      <c r="C109" s="78" t="s">
        <v>253</v>
      </c>
      <c r="D109" s="591"/>
    </row>
    <row r="110" spans="1:4" ht="16.5" customHeight="1">
      <c r="A110" s="94" t="s">
        <v>80</v>
      </c>
      <c r="B110" s="93" t="s">
        <v>254</v>
      </c>
      <c r="C110" s="78" t="s">
        <v>255</v>
      </c>
      <c r="D110" s="591"/>
    </row>
    <row r="111" spans="1:4" ht="16.5" customHeight="1">
      <c r="A111" s="57" t="s">
        <v>82</v>
      </c>
      <c r="B111" s="93" t="s">
        <v>256</v>
      </c>
      <c r="C111" s="78" t="s">
        <v>257</v>
      </c>
      <c r="D111" s="591"/>
    </row>
    <row r="112" spans="1:7" ht="16.5" customHeight="1">
      <c r="A112" s="95" t="s">
        <v>84</v>
      </c>
      <c r="B112" s="35" t="s">
        <v>258</v>
      </c>
      <c r="C112" s="36" t="s">
        <v>259</v>
      </c>
      <c r="D112" s="616">
        <f>SUM(D108:D111)</f>
        <v>0</v>
      </c>
      <c r="E112" s="97"/>
      <c r="F112" s="97"/>
      <c r="G112" s="97"/>
    </row>
    <row r="113" spans="1:4" s="12" customFormat="1" ht="16.5" customHeight="1">
      <c r="A113" s="98">
        <v>32</v>
      </c>
      <c r="B113" s="26" t="s">
        <v>260</v>
      </c>
      <c r="C113" s="99" t="s">
        <v>261</v>
      </c>
      <c r="D113" s="616">
        <f>D107+D112</f>
        <v>180639181</v>
      </c>
    </row>
    <row r="114" ht="16.5" customHeight="1"/>
    <row r="115" spans="1:4" ht="30.75" customHeight="1">
      <c r="A115" s="958" t="s">
        <v>262</v>
      </c>
      <c r="B115" s="958"/>
      <c r="C115" s="958"/>
      <c r="D115" s="958"/>
    </row>
    <row r="116" spans="1:4" ht="15" customHeight="1">
      <c r="A116" s="954"/>
      <c r="B116" s="954"/>
      <c r="C116" s="2"/>
      <c r="D116" s="102"/>
    </row>
    <row r="117" spans="1:4" ht="29.25" customHeight="1">
      <c r="A117" s="103">
        <v>1</v>
      </c>
      <c r="B117" s="104" t="s">
        <v>263</v>
      </c>
      <c r="C117" s="105"/>
      <c r="D117" s="106">
        <f>D70-D107</f>
        <v>-54530005</v>
      </c>
    </row>
    <row r="118" spans="1:4" ht="40.5" customHeight="1">
      <c r="A118" s="107" t="s">
        <v>12</v>
      </c>
      <c r="B118" s="108" t="s">
        <v>264</v>
      </c>
      <c r="C118" s="109"/>
      <c r="D118" s="110">
        <f>D76-D112</f>
        <v>54530005</v>
      </c>
    </row>
  </sheetData>
  <sheetProtection/>
  <mergeCells count="7">
    <mergeCell ref="A116:B116"/>
    <mergeCell ref="A1:D1"/>
    <mergeCell ref="A2:D2"/>
    <mergeCell ref="A3:B3"/>
    <mergeCell ref="A78:D78"/>
    <mergeCell ref="A79:D79"/>
    <mergeCell ref="A115:D115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&amp;R&amp;"Times New Roman CE,Félkövér dőlt"&amp;11 1.2 melléklet a ........./2020. (III.04.) önkormányzati rendelethez</oddHeader>
  </headerFooter>
  <rowBreaks count="2" manualBreakCount="2">
    <brk id="44" max="3" man="1"/>
    <brk id="9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A1:F23"/>
  <sheetViews>
    <sheetView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00390625" style="113" customWidth="1"/>
    <col min="2" max="2" width="58.00390625" style="114" customWidth="1"/>
    <col min="3" max="3" width="18.375" style="113" customWidth="1"/>
    <col min="4" max="4" width="56.00390625" style="113" customWidth="1"/>
    <col min="5" max="5" width="19.125" style="113" customWidth="1"/>
    <col min="6" max="6" width="7.625" style="113" customWidth="1"/>
    <col min="7" max="16384" width="9.375" style="113" customWidth="1"/>
  </cols>
  <sheetData>
    <row r="1" spans="1:6" ht="44.25" customHeight="1">
      <c r="A1" s="959" t="s">
        <v>699</v>
      </c>
      <c r="B1" s="959"/>
      <c r="C1" s="959"/>
      <c r="D1" s="959"/>
      <c r="E1" s="959"/>
      <c r="F1" s="112"/>
    </row>
    <row r="2" spans="5:6" ht="12.75">
      <c r="E2" s="115" t="s">
        <v>1</v>
      </c>
      <c r="F2" s="112"/>
    </row>
    <row r="3" spans="1:6" ht="18" customHeight="1">
      <c r="A3" s="960" t="s">
        <v>2</v>
      </c>
      <c r="B3" s="962" t="s">
        <v>265</v>
      </c>
      <c r="C3" s="963"/>
      <c r="D3" s="962" t="s">
        <v>266</v>
      </c>
      <c r="E3" s="963"/>
      <c r="F3" s="112"/>
    </row>
    <row r="4" spans="1:6" s="118" customFormat="1" ht="35.25" customHeight="1">
      <c r="A4" s="961"/>
      <c r="B4" s="116" t="s">
        <v>267</v>
      </c>
      <c r="C4" s="117" t="s">
        <v>700</v>
      </c>
      <c r="D4" s="116" t="s">
        <v>267</v>
      </c>
      <c r="E4" s="117" t="s">
        <v>700</v>
      </c>
      <c r="F4" s="112"/>
    </row>
    <row r="5" spans="1:6" s="121" customFormat="1" ht="12" customHeight="1">
      <c r="A5" s="119" t="s">
        <v>5</v>
      </c>
      <c r="B5" s="119" t="s">
        <v>6</v>
      </c>
      <c r="C5" s="120" t="s">
        <v>7</v>
      </c>
      <c r="D5" s="119" t="s">
        <v>8</v>
      </c>
      <c r="E5" s="120" t="s">
        <v>268</v>
      </c>
      <c r="F5" s="112"/>
    </row>
    <row r="6" spans="1:6" ht="18.75" customHeight="1">
      <c r="A6" s="122" t="s">
        <v>9</v>
      </c>
      <c r="B6" s="806" t="s">
        <v>457</v>
      </c>
      <c r="C6" s="123">
        <f>'1.1.sz.mell.'!D12</f>
        <v>22957376</v>
      </c>
      <c r="D6" s="806" t="str">
        <f>'1.1.sz.mell.'!B82</f>
        <v>Személyi  juttatások</v>
      </c>
      <c r="E6" s="123">
        <f>'1.1.sz.mell.'!D82</f>
        <v>54789937</v>
      </c>
      <c r="F6" s="112"/>
    </row>
    <row r="7" spans="1:6" ht="15.75" customHeight="1">
      <c r="A7" s="124" t="s">
        <v>12</v>
      </c>
      <c r="B7" s="807" t="s">
        <v>547</v>
      </c>
      <c r="C7" s="125">
        <f>'1.1.sz.mell.'!D13+'1.1.sz.mell.'!D14</f>
        <v>14882800</v>
      </c>
      <c r="D7" s="806" t="str">
        <f>'1.1.sz.mell.'!B83</f>
        <v>Munkaadókat terhelő járulékok és szociális hozzájárulási adó</v>
      </c>
      <c r="E7" s="126">
        <f>'1.1.sz.mell.'!D83</f>
        <v>10543637</v>
      </c>
      <c r="F7" s="112"/>
    </row>
    <row r="8" spans="1:6" ht="15.75" customHeight="1">
      <c r="A8" s="124" t="s">
        <v>15</v>
      </c>
      <c r="B8" s="807" t="s">
        <v>107</v>
      </c>
      <c r="C8" s="126">
        <f>'1.1.sz.mell.'!D45</f>
        <v>77000000</v>
      </c>
      <c r="D8" s="806" t="str">
        <f>'1.1.sz.mell.'!B84</f>
        <v>Dologi  kiadások</v>
      </c>
      <c r="E8" s="126">
        <f>'1.1.sz.mell.'!D84</f>
        <v>61887900</v>
      </c>
      <c r="F8" s="112"/>
    </row>
    <row r="9" spans="1:6" ht="15.75" customHeight="1">
      <c r="A9" s="124" t="s">
        <v>18</v>
      </c>
      <c r="B9" s="807" t="s">
        <v>446</v>
      </c>
      <c r="C9" s="126">
        <f>'1.1.sz.mell.'!D57</f>
        <v>11269000</v>
      </c>
      <c r="D9" s="806" t="str">
        <f>'1.1.sz.mell.'!B85</f>
        <v>Ellátottak pénzbeli juttatásai</v>
      </c>
      <c r="E9" s="126">
        <f>'1.1.sz.mell.'!D85</f>
        <v>1940000</v>
      </c>
      <c r="F9" s="112"/>
    </row>
    <row r="10" spans="1:6" ht="15.75" customHeight="1">
      <c r="A10" s="124" t="s">
        <v>21</v>
      </c>
      <c r="B10" s="807" t="s">
        <v>415</v>
      </c>
      <c r="C10" s="126">
        <f>'1.1.sz.mell.'!D66</f>
        <v>0</v>
      </c>
      <c r="D10" s="806" t="str">
        <f>'1.1.sz.mell.'!B86</f>
        <v>Egyéb működési célú kiadások</v>
      </c>
      <c r="E10" s="126">
        <f>'1.1.sz.mell.'!D86</f>
        <v>36102186</v>
      </c>
      <c r="F10" s="112"/>
    </row>
    <row r="11" spans="1:6" ht="15.75" customHeight="1">
      <c r="A11" s="124" t="s">
        <v>24</v>
      </c>
      <c r="B11" s="807"/>
      <c r="C11" s="126"/>
      <c r="D11" s="127" t="s">
        <v>269</v>
      </c>
      <c r="E11" s="126"/>
      <c r="F11" s="112"/>
    </row>
    <row r="12" spans="1:6" ht="15.75" customHeight="1">
      <c r="A12" s="128" t="s">
        <v>27</v>
      </c>
      <c r="B12" s="129"/>
      <c r="C12" s="130"/>
      <c r="D12" s="131" t="s">
        <v>270</v>
      </c>
      <c r="E12" s="130"/>
      <c r="F12" s="112"/>
    </row>
    <row r="13" spans="1:6" ht="15.75" customHeight="1">
      <c r="A13" s="132" t="s">
        <v>30</v>
      </c>
      <c r="B13" s="810" t="s">
        <v>632</v>
      </c>
      <c r="C13" s="133">
        <f>SUM(C6:C12)</f>
        <v>126109176</v>
      </c>
      <c r="D13" s="810" t="s">
        <v>271</v>
      </c>
      <c r="E13" s="133">
        <f>SUM(E6:E10)</f>
        <v>165263660</v>
      </c>
      <c r="F13" s="112"/>
    </row>
    <row r="14" spans="1:6" ht="15.75" customHeight="1">
      <c r="A14" s="134" t="s">
        <v>33</v>
      </c>
      <c r="B14" s="811" t="str">
        <f>'1.1.sz.mell.'!B71</f>
        <v>Hitel-, kölcsönfelvétel államháztartáson kívülről </v>
      </c>
      <c r="C14" s="135">
        <f>'1.1.sz.mell.'!D71</f>
        <v>0</v>
      </c>
      <c r="D14" s="813" t="s">
        <v>272</v>
      </c>
      <c r="E14" s="136"/>
      <c r="F14" s="112"/>
    </row>
    <row r="15" spans="1:6" ht="15.75" customHeight="1">
      <c r="A15" s="134" t="s">
        <v>36</v>
      </c>
      <c r="B15" s="812" t="s">
        <v>188</v>
      </c>
      <c r="C15" s="126">
        <f>SUM(C16:C17)</f>
        <v>54530005</v>
      </c>
      <c r="D15" s="814" t="s">
        <v>273</v>
      </c>
      <c r="E15" s="126"/>
      <c r="F15" s="112"/>
    </row>
    <row r="16" spans="1:6" ht="15.75" customHeight="1">
      <c r="A16" s="138" t="s">
        <v>274</v>
      </c>
      <c r="B16" s="139" t="str">
        <f>'1.1.sz.mell.'!B73</f>
        <v>Előző év költségvetési maradványának igénybevétele</v>
      </c>
      <c r="C16" s="126">
        <f>'1.1.sz.mell.'!D73</f>
        <v>54530005</v>
      </c>
      <c r="D16" s="814" t="s">
        <v>275</v>
      </c>
      <c r="E16" s="126"/>
      <c r="F16" s="112"/>
    </row>
    <row r="17" spans="1:6" ht="15.75" customHeight="1">
      <c r="A17" s="138" t="s">
        <v>276</v>
      </c>
      <c r="B17" s="139" t="str">
        <f>'1.1.sz.mell.'!B74</f>
        <v>Előző év vállalkozási maradványának igénybevétele</v>
      </c>
      <c r="C17" s="154">
        <f>'1.1.sz.mell.'!D74</f>
        <v>0</v>
      </c>
      <c r="D17" s="137"/>
      <c r="E17" s="126"/>
      <c r="F17" s="112"/>
    </row>
    <row r="18" spans="1:6" ht="15.75" customHeight="1">
      <c r="A18" s="134" t="s">
        <v>38</v>
      </c>
      <c r="B18" s="811" t="str">
        <f>'[15]1.sz.mell.'!B17</f>
        <v>Lekötött betétek megszüntetése</v>
      </c>
      <c r="C18" s="154">
        <f>'1.1.sz.mell.'!D75</f>
        <v>0</v>
      </c>
      <c r="D18" s="137"/>
      <c r="E18" s="126"/>
      <c r="F18" s="112"/>
    </row>
    <row r="19" spans="1:6" ht="27" customHeight="1">
      <c r="A19" s="140" t="s">
        <v>40</v>
      </c>
      <c r="B19" s="810" t="s">
        <v>277</v>
      </c>
      <c r="C19" s="918">
        <f>SUM(C14+C15+C18)</f>
        <v>54530005</v>
      </c>
      <c r="D19" s="810" t="s">
        <v>278</v>
      </c>
      <c r="E19" s="133">
        <f>SUM(E14:E18)</f>
        <v>0</v>
      </c>
      <c r="F19" s="112"/>
    </row>
    <row r="20" spans="1:6" ht="24" customHeight="1">
      <c r="A20" s="140" t="s">
        <v>42</v>
      </c>
      <c r="B20" s="810" t="s">
        <v>279</v>
      </c>
      <c r="C20" s="918">
        <f>SUM(C13+C19)</f>
        <v>180639181</v>
      </c>
      <c r="D20" s="810" t="s">
        <v>280</v>
      </c>
      <c r="E20" s="133">
        <f>SUM(E13+E19)</f>
        <v>165263660</v>
      </c>
      <c r="F20" s="112"/>
    </row>
    <row r="21" spans="1:5" ht="18" customHeight="1">
      <c r="A21" s="120" t="s">
        <v>44</v>
      </c>
      <c r="B21" s="819" t="s">
        <v>636</v>
      </c>
      <c r="C21" s="918">
        <f>IF(C13-E13&lt;0,E13-C13,"-")</f>
        <v>39154484</v>
      </c>
      <c r="D21" s="819" t="s">
        <v>637</v>
      </c>
      <c r="E21" s="120" t="str">
        <f>IF(C13-E13&gt;0,C13-E13,"-")</f>
        <v>-</v>
      </c>
    </row>
    <row r="22" spans="1:5" ht="18" customHeight="1">
      <c r="A22" s="120" t="s">
        <v>46</v>
      </c>
      <c r="B22" s="819" t="s">
        <v>638</v>
      </c>
      <c r="C22" s="120" t="str">
        <f>IF(C13+C19-E20&lt;0,E20-(C13+C19),"-")</f>
        <v>-</v>
      </c>
      <c r="D22" s="819" t="s">
        <v>639</v>
      </c>
      <c r="E22" s="133">
        <f>IF(C13+C19-E20&gt;0,C13+C19-E20,"-")</f>
        <v>15375521</v>
      </c>
    </row>
    <row r="23" ht="15.75">
      <c r="B23" s="141"/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9055118110236221" bottom="0.7874015748031497" header="0.5905511811023623" footer="0.5511811023622047"/>
  <pageSetup horizontalDpi="600" verticalDpi="600" orientation="landscape" paperSize="9" scale="94" r:id="rId1"/>
  <headerFooter alignWithMargins="0">
    <oddHeader>&amp;R&amp;"Times New Roman CE,Félkövér dőlt"&amp;11 2.1. melléklet a ........./2020. (III.04.)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F20"/>
  <sheetViews>
    <sheetView zoomScaleSheetLayoutView="115" zoomScalePageLayoutView="0" workbookViewId="0" topLeftCell="A1">
      <selection activeCell="A1" sqref="A1:E1"/>
    </sheetView>
  </sheetViews>
  <sheetFormatPr defaultColWidth="9.00390625" defaultRowHeight="12.75"/>
  <cols>
    <col min="1" max="1" width="6.875" style="113" customWidth="1"/>
    <col min="2" max="2" width="56.625" style="114" customWidth="1"/>
    <col min="3" max="3" width="16.625" style="113" customWidth="1"/>
    <col min="4" max="4" width="55.125" style="113" customWidth="1"/>
    <col min="5" max="5" width="16.625" style="113" customWidth="1"/>
    <col min="6" max="6" width="9.00390625" style="113" customWidth="1"/>
    <col min="7" max="16384" width="9.375" style="113" customWidth="1"/>
  </cols>
  <sheetData>
    <row r="1" spans="1:6" ht="44.25" customHeight="1">
      <c r="A1" s="959" t="s">
        <v>701</v>
      </c>
      <c r="B1" s="959"/>
      <c r="C1" s="959"/>
      <c r="D1" s="959"/>
      <c r="E1" s="959"/>
      <c r="F1" s="112"/>
    </row>
    <row r="2" spans="5:6" ht="12.75">
      <c r="E2" s="115" t="s">
        <v>1</v>
      </c>
      <c r="F2" s="112"/>
    </row>
    <row r="3" spans="1:6" ht="15.75">
      <c r="A3" s="964" t="s">
        <v>2</v>
      </c>
      <c r="B3" s="962" t="s">
        <v>265</v>
      </c>
      <c r="C3" s="963"/>
      <c r="D3" s="962" t="s">
        <v>266</v>
      </c>
      <c r="E3" s="963"/>
      <c r="F3" s="112"/>
    </row>
    <row r="4" spans="1:6" s="118" customFormat="1" ht="29.25" customHeight="1">
      <c r="A4" s="965"/>
      <c r="B4" s="142" t="s">
        <v>267</v>
      </c>
      <c r="C4" s="142" t="s">
        <v>700</v>
      </c>
      <c r="D4" s="142" t="s">
        <v>267</v>
      </c>
      <c r="E4" s="142" t="str">
        <f>+C4</f>
        <v>2020. évi előirányzat</v>
      </c>
      <c r="F4" s="112"/>
    </row>
    <row r="5" spans="1:6" s="118" customFormat="1" ht="12.75">
      <c r="A5" s="143" t="s">
        <v>5</v>
      </c>
      <c r="B5" s="143" t="s">
        <v>6</v>
      </c>
      <c r="C5" s="143" t="s">
        <v>7</v>
      </c>
      <c r="D5" s="143" t="s">
        <v>8</v>
      </c>
      <c r="E5" s="143" t="s">
        <v>268</v>
      </c>
      <c r="F5" s="112"/>
    </row>
    <row r="6" spans="1:6" ht="16.5" customHeight="1">
      <c r="A6" s="144" t="s">
        <v>9</v>
      </c>
      <c r="B6" s="815" t="s">
        <v>548</v>
      </c>
      <c r="C6" s="153"/>
      <c r="D6" s="815" t="str">
        <f>'1.1.sz.mell.'!B97</f>
        <v>Beruházások</v>
      </c>
      <c r="E6" s="136">
        <f>'1.1.sz.mell.'!D97</f>
        <v>15375521</v>
      </c>
      <c r="F6" s="112"/>
    </row>
    <row r="7" spans="1:6" ht="16.5" customHeight="1">
      <c r="A7" s="146" t="s">
        <v>12</v>
      </c>
      <c r="B7" s="816" t="s">
        <v>633</v>
      </c>
      <c r="C7" s="154"/>
      <c r="D7" s="815" t="str">
        <f>'1.1.sz.mell.'!B98</f>
        <v>Felújítások</v>
      </c>
      <c r="E7" s="136"/>
      <c r="F7" s="112"/>
    </row>
    <row r="8" spans="1:6" ht="16.5" customHeight="1">
      <c r="A8" s="144" t="s">
        <v>15</v>
      </c>
      <c r="B8" s="816" t="s">
        <v>634</v>
      </c>
      <c r="C8" s="154"/>
      <c r="D8" s="815" t="str">
        <f>'1.1.sz.mell.'!B99</f>
        <v>Egyéb felhalmozási kiadások</v>
      </c>
      <c r="E8" s="136"/>
      <c r="F8" s="112"/>
    </row>
    <row r="9" spans="1:6" ht="21.75" customHeight="1">
      <c r="A9" s="146" t="s">
        <v>18</v>
      </c>
      <c r="B9" s="817"/>
      <c r="C9" s="917"/>
      <c r="D9" s="127" t="s">
        <v>281</v>
      </c>
      <c r="E9" s="136"/>
      <c r="F9" s="112"/>
    </row>
    <row r="10" spans="1:6" ht="16.5" customHeight="1">
      <c r="A10" s="144" t="s">
        <v>21</v>
      </c>
      <c r="B10" s="816"/>
      <c r="C10" s="154"/>
      <c r="D10" s="147" t="s">
        <v>282</v>
      </c>
      <c r="E10" s="136"/>
      <c r="F10" s="112"/>
    </row>
    <row r="11" spans="1:6" ht="16.5" customHeight="1">
      <c r="A11" s="148" t="s">
        <v>24</v>
      </c>
      <c r="B11" s="818"/>
      <c r="C11" s="919"/>
      <c r="D11" s="147"/>
      <c r="E11" s="136"/>
      <c r="F11" s="112"/>
    </row>
    <row r="12" spans="1:6" s="151" customFormat="1" ht="16.5" customHeight="1">
      <c r="A12" s="120" t="s">
        <v>27</v>
      </c>
      <c r="B12" s="819" t="s">
        <v>635</v>
      </c>
      <c r="C12" s="918">
        <f>SUM(C6:C11)</f>
        <v>0</v>
      </c>
      <c r="D12" s="819" t="s">
        <v>283</v>
      </c>
      <c r="E12" s="133">
        <f>SUM(E6:E8)</f>
        <v>15375521</v>
      </c>
      <c r="F12" s="150"/>
    </row>
    <row r="13" spans="1:6" ht="16.5" customHeight="1">
      <c r="A13" s="145" t="s">
        <v>30</v>
      </c>
      <c r="B13" s="820" t="s">
        <v>284</v>
      </c>
      <c r="C13" s="152"/>
      <c r="D13" s="813" t="s">
        <v>272</v>
      </c>
      <c r="E13" s="136"/>
      <c r="F13" s="112"/>
    </row>
    <row r="14" spans="1:6" ht="16.5" customHeight="1">
      <c r="A14" s="124" t="s">
        <v>33</v>
      </c>
      <c r="B14" s="812" t="s">
        <v>188</v>
      </c>
      <c r="C14" s="154">
        <f>SUM(C15:C16)</f>
        <v>54530005</v>
      </c>
      <c r="D14" s="814" t="s">
        <v>273</v>
      </c>
      <c r="E14" s="126"/>
      <c r="F14" s="112"/>
    </row>
    <row r="15" spans="1:6" ht="16.5" customHeight="1">
      <c r="A15" s="155" t="s">
        <v>285</v>
      </c>
      <c r="B15" s="821" t="s">
        <v>286</v>
      </c>
      <c r="C15" s="917">
        <f>'1.1.sz.mell.'!D73</f>
        <v>54530005</v>
      </c>
      <c r="D15" s="816"/>
      <c r="E15" s="126"/>
      <c r="F15" s="112"/>
    </row>
    <row r="16" spans="1:6" ht="16.5" customHeight="1">
      <c r="A16" s="155" t="s">
        <v>287</v>
      </c>
      <c r="B16" s="821" t="s">
        <v>288</v>
      </c>
      <c r="C16" s="154"/>
      <c r="D16" s="816"/>
      <c r="E16" s="126"/>
      <c r="F16" s="112"/>
    </row>
    <row r="17" spans="1:6" ht="16.5" customHeight="1">
      <c r="A17" s="156" t="s">
        <v>36</v>
      </c>
      <c r="B17" s="822" t="s">
        <v>289</v>
      </c>
      <c r="C17" s="157">
        <f>SUM(C13:C14)</f>
        <v>54530005</v>
      </c>
      <c r="D17" s="822" t="s">
        <v>290</v>
      </c>
      <c r="E17" s="920">
        <f>SUM(E13:E16)</f>
        <v>0</v>
      </c>
      <c r="F17" s="112"/>
    </row>
    <row r="18" spans="1:6" ht="22.5" customHeight="1">
      <c r="A18" s="149" t="s">
        <v>38</v>
      </c>
      <c r="B18" s="819" t="s">
        <v>291</v>
      </c>
      <c r="C18" s="918">
        <f>+C12+C17</f>
        <v>54530005</v>
      </c>
      <c r="D18" s="819" t="s">
        <v>292</v>
      </c>
      <c r="E18" s="133">
        <f>SUM(E12+E17)</f>
        <v>15375521</v>
      </c>
      <c r="F18" s="112"/>
    </row>
    <row r="19" spans="1:6" ht="18.75" customHeight="1">
      <c r="A19" s="120" t="s">
        <v>40</v>
      </c>
      <c r="B19" s="819" t="s">
        <v>636</v>
      </c>
      <c r="C19" s="120" t="str">
        <f>IF(C11-E11&lt;0,E11-C11,"-")</f>
        <v>-</v>
      </c>
      <c r="D19" s="819" t="s">
        <v>637</v>
      </c>
      <c r="E19" s="120" t="str">
        <f>IF(C11-E11&gt;0,C11-E11,"-")</f>
        <v>-</v>
      </c>
      <c r="F19" s="112"/>
    </row>
    <row r="20" spans="1:6" ht="18.75" customHeight="1">
      <c r="A20" s="120" t="s">
        <v>42</v>
      </c>
      <c r="B20" s="819" t="s">
        <v>638</v>
      </c>
      <c r="C20" s="120" t="str">
        <f>IF(C11+C17-E18&lt;0,E18-(C11+C17),"-")</f>
        <v>-</v>
      </c>
      <c r="D20" s="819" t="s">
        <v>639</v>
      </c>
      <c r="E20" s="133">
        <f>IF(C11+C17-E18&gt;0,C11+C17-E18,"-")</f>
        <v>39154484</v>
      </c>
      <c r="F20" s="112"/>
    </row>
  </sheetData>
  <sheetProtection/>
  <mergeCells count="4">
    <mergeCell ref="A1:E1"/>
    <mergeCell ref="A3:A4"/>
    <mergeCell ref="B3:C3"/>
    <mergeCell ref="D3:E3"/>
  </mergeCells>
  <printOptions horizontalCentered="1"/>
  <pageMargins left="0.7874015748031497" right="0.7874015748031497" top="0.984251968503937" bottom="0.984251968503937" header="0.5905511811023623" footer="0.7874015748031497"/>
  <pageSetup horizontalDpi="600" verticalDpi="600" orientation="landscape" paperSize="9" scale="93" r:id="rId1"/>
  <headerFooter alignWithMargins="0">
    <oddHeader>&amp;R&amp;"Times New Roman CE,Félkövér dőlt"&amp;12 2.2. melléklet a ........./2020. (III.04.)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F68"/>
  <sheetViews>
    <sheetView zoomScalePageLayoutView="0" workbookViewId="0" topLeftCell="A1">
      <selection activeCell="A1" sqref="A1:F1"/>
    </sheetView>
  </sheetViews>
  <sheetFormatPr defaultColWidth="18.375" defaultRowHeight="12.75"/>
  <cols>
    <col min="1" max="1" width="9.375" style="158" customWidth="1"/>
    <col min="2" max="2" width="61.00390625" style="159" customWidth="1"/>
    <col min="3" max="3" width="16.00390625" style="158" customWidth="1"/>
    <col min="4" max="6" width="13.875" style="160" customWidth="1"/>
    <col min="7" max="16384" width="18.375" style="159" customWidth="1"/>
  </cols>
  <sheetData>
    <row r="1" spans="1:6" ht="43.5" customHeight="1">
      <c r="A1" s="966" t="s">
        <v>702</v>
      </c>
      <c r="B1" s="967"/>
      <c r="C1" s="967"/>
      <c r="D1" s="967"/>
      <c r="E1" s="967"/>
      <c r="F1" s="967"/>
    </row>
    <row r="2" spans="1:6" ht="15.75" customHeight="1">
      <c r="A2" s="971" t="s">
        <v>1</v>
      </c>
      <c r="B2" s="971"/>
      <c r="C2" s="971"/>
      <c r="D2" s="971"/>
      <c r="E2" s="971"/>
      <c r="F2" s="971"/>
    </row>
    <row r="3" spans="1:6" s="164" customFormat="1" ht="22.5" customHeight="1">
      <c r="A3" s="972" t="s">
        <v>293</v>
      </c>
      <c r="B3" s="974" t="s">
        <v>294</v>
      </c>
      <c r="C3" s="162"/>
      <c r="D3" s="976" t="s">
        <v>703</v>
      </c>
      <c r="E3" s="977"/>
      <c r="F3" s="978"/>
    </row>
    <row r="4" spans="1:6" s="167" customFormat="1" ht="25.5" customHeight="1">
      <c r="A4" s="973"/>
      <c r="B4" s="975"/>
      <c r="C4" s="165" t="s">
        <v>295</v>
      </c>
      <c r="D4" s="234" t="s">
        <v>296</v>
      </c>
      <c r="E4" s="165" t="s">
        <v>297</v>
      </c>
      <c r="F4" s="166" t="s">
        <v>408</v>
      </c>
    </row>
    <row r="5" spans="1:6" ht="28.5" customHeight="1">
      <c r="A5" s="178" t="s">
        <v>298</v>
      </c>
      <c r="B5" s="179" t="s">
        <v>299</v>
      </c>
      <c r="C5" s="180" t="s">
        <v>300</v>
      </c>
      <c r="D5" s="181"/>
      <c r="E5" s="182"/>
      <c r="F5" s="206">
        <v>0</v>
      </c>
    </row>
    <row r="6" spans="1:6" ht="29.25" customHeight="1">
      <c r="A6" s="183" t="s">
        <v>301</v>
      </c>
      <c r="B6" s="184" t="s">
        <v>302</v>
      </c>
      <c r="C6" s="185"/>
      <c r="D6" s="186"/>
      <c r="E6" s="186"/>
      <c r="F6" s="196">
        <v>0</v>
      </c>
    </row>
    <row r="7" spans="1:6" ht="28.5" customHeight="1">
      <c r="A7" s="187" t="s">
        <v>303</v>
      </c>
      <c r="B7" s="188" t="s">
        <v>304</v>
      </c>
      <c r="C7" s="189" t="s">
        <v>305</v>
      </c>
      <c r="D7" s="190"/>
      <c r="E7" s="191"/>
      <c r="F7" s="196">
        <v>0</v>
      </c>
    </row>
    <row r="8" spans="1:6" ht="29.25" customHeight="1">
      <c r="A8" s="187" t="s">
        <v>306</v>
      </c>
      <c r="B8" s="188" t="s">
        <v>307</v>
      </c>
      <c r="C8" s="189" t="s">
        <v>308</v>
      </c>
      <c r="D8" s="190"/>
      <c r="E8" s="190"/>
      <c r="F8" s="196">
        <v>0</v>
      </c>
    </row>
    <row r="9" spans="1:6" ht="23.25" customHeight="1">
      <c r="A9" s="187" t="s">
        <v>309</v>
      </c>
      <c r="B9" s="188" t="s">
        <v>310</v>
      </c>
      <c r="C9" s="189" t="s">
        <v>311</v>
      </c>
      <c r="D9" s="190"/>
      <c r="E9" s="190"/>
      <c r="F9" s="196">
        <v>0</v>
      </c>
    </row>
    <row r="10" spans="1:6" ht="18.75" customHeight="1">
      <c r="A10" s="187" t="s">
        <v>312</v>
      </c>
      <c r="B10" s="188" t="s">
        <v>313</v>
      </c>
      <c r="C10" s="189" t="s">
        <v>308</v>
      </c>
      <c r="D10" s="190"/>
      <c r="E10" s="190"/>
      <c r="F10" s="196">
        <v>0</v>
      </c>
    </row>
    <row r="11" spans="1:6" ht="24" customHeight="1">
      <c r="A11" s="193" t="s">
        <v>314</v>
      </c>
      <c r="B11" s="194" t="s">
        <v>315</v>
      </c>
      <c r="C11" s="185" t="s">
        <v>316</v>
      </c>
      <c r="D11" s="186"/>
      <c r="E11" s="195"/>
      <c r="F11" s="196">
        <v>0</v>
      </c>
    </row>
    <row r="12" spans="1:6" ht="35.25" customHeight="1">
      <c r="A12" s="193" t="s">
        <v>317</v>
      </c>
      <c r="B12" s="194" t="s">
        <v>318</v>
      </c>
      <c r="C12" s="197" t="s">
        <v>319</v>
      </c>
      <c r="D12" s="186"/>
      <c r="E12" s="195"/>
      <c r="F12" s="196">
        <v>0</v>
      </c>
    </row>
    <row r="13" spans="1:6" ht="24.75" customHeight="1">
      <c r="A13" s="193" t="s">
        <v>320</v>
      </c>
      <c r="B13" s="194" t="s">
        <v>321</v>
      </c>
      <c r="C13" s="197" t="s">
        <v>322</v>
      </c>
      <c r="D13" s="186"/>
      <c r="E13" s="198"/>
      <c r="F13" s="196">
        <v>0</v>
      </c>
    </row>
    <row r="14" spans="1:6" ht="24.75" customHeight="1">
      <c r="A14" s="193"/>
      <c r="B14" s="194" t="s">
        <v>686</v>
      </c>
      <c r="C14" s="197"/>
      <c r="D14" s="186"/>
      <c r="E14" s="198"/>
      <c r="F14" s="196">
        <v>0</v>
      </c>
    </row>
    <row r="15" spans="1:6" ht="31.5" customHeight="1">
      <c r="A15" s="175" t="s">
        <v>323</v>
      </c>
      <c r="B15" s="176" t="s">
        <v>324</v>
      </c>
      <c r="C15" s="177" t="s">
        <v>325</v>
      </c>
      <c r="D15" s="199"/>
      <c r="E15" s="199"/>
      <c r="F15" s="226">
        <v>0</v>
      </c>
    </row>
    <row r="16" spans="1:6" ht="18.75" customHeight="1">
      <c r="A16" s="200" t="s">
        <v>326</v>
      </c>
      <c r="B16" s="201" t="s">
        <v>687</v>
      </c>
      <c r="C16" s="202" t="s">
        <v>325</v>
      </c>
      <c r="D16" s="201" t="s">
        <v>327</v>
      </c>
      <c r="E16" s="201" t="s">
        <v>327</v>
      </c>
      <c r="F16" s="203">
        <v>0</v>
      </c>
    </row>
    <row r="17" spans="1:6" s="169" customFormat="1" ht="30" customHeight="1">
      <c r="A17" s="170" t="s">
        <v>328</v>
      </c>
      <c r="B17" s="171" t="s">
        <v>329</v>
      </c>
      <c r="C17" s="172" t="s">
        <v>325</v>
      </c>
      <c r="D17" s="173"/>
      <c r="E17" s="173"/>
      <c r="F17" s="174">
        <f>SUM(F15:F16)</f>
        <v>0</v>
      </c>
    </row>
    <row r="18" spans="1:6" ht="34.5" customHeight="1">
      <c r="A18" s="178" t="s">
        <v>330</v>
      </c>
      <c r="B18" s="179" t="s">
        <v>331</v>
      </c>
      <c r="C18" s="204"/>
      <c r="D18" s="205"/>
      <c r="E18" s="205"/>
      <c r="F18" s="206">
        <f>SUM(F19:F24)</f>
        <v>10705850</v>
      </c>
    </row>
    <row r="19" spans="1:6" ht="18.75" customHeight="1">
      <c r="A19" s="187" t="s">
        <v>332</v>
      </c>
      <c r="B19" s="190" t="s">
        <v>333</v>
      </c>
      <c r="C19" s="189" t="s">
        <v>316</v>
      </c>
      <c r="D19" s="207">
        <v>1.9</v>
      </c>
      <c r="E19" s="191">
        <v>4371500</v>
      </c>
      <c r="F19" s="192">
        <v>8305850</v>
      </c>
    </row>
    <row r="20" spans="1:6" ht="49.5" customHeight="1">
      <c r="A20" s="187" t="s">
        <v>334</v>
      </c>
      <c r="B20" s="188" t="s">
        <v>335</v>
      </c>
      <c r="C20" s="189" t="s">
        <v>316</v>
      </c>
      <c r="D20" s="207">
        <v>1</v>
      </c>
      <c r="E20" s="191">
        <v>2400000</v>
      </c>
      <c r="F20" s="192">
        <v>2400000</v>
      </c>
    </row>
    <row r="21" spans="1:6" ht="45.75" customHeight="1">
      <c r="A21" s="187" t="s">
        <v>336</v>
      </c>
      <c r="B21" s="188" t="s">
        <v>337</v>
      </c>
      <c r="C21" s="189" t="s">
        <v>316</v>
      </c>
      <c r="D21" s="207"/>
      <c r="E21" s="191"/>
      <c r="F21" s="192"/>
    </row>
    <row r="22" spans="1:6" ht="18.75" customHeight="1">
      <c r="A22" s="187" t="s">
        <v>338</v>
      </c>
      <c r="B22" s="190" t="s">
        <v>333</v>
      </c>
      <c r="C22" s="189" t="s">
        <v>316</v>
      </c>
      <c r="D22" s="207"/>
      <c r="E22" s="191"/>
      <c r="F22" s="192"/>
    </row>
    <row r="23" spans="1:6" ht="45" customHeight="1">
      <c r="A23" s="187" t="s">
        <v>339</v>
      </c>
      <c r="B23" s="188" t="s">
        <v>335</v>
      </c>
      <c r="C23" s="189" t="s">
        <v>316</v>
      </c>
      <c r="D23" s="207"/>
      <c r="E23" s="191"/>
      <c r="F23" s="192"/>
    </row>
    <row r="24" spans="1:6" ht="24.75" customHeight="1">
      <c r="A24" s="187" t="s">
        <v>340</v>
      </c>
      <c r="B24" s="188" t="s">
        <v>341</v>
      </c>
      <c r="C24" s="189" t="s">
        <v>316</v>
      </c>
      <c r="D24" s="207"/>
      <c r="E24" s="191"/>
      <c r="F24" s="192"/>
    </row>
    <row r="25" spans="1:6" ht="18.75" customHeight="1">
      <c r="A25" s="193" t="s">
        <v>342</v>
      </c>
      <c r="B25" s="194" t="s">
        <v>343</v>
      </c>
      <c r="C25" s="185" t="s">
        <v>316</v>
      </c>
      <c r="D25" s="195"/>
      <c r="E25" s="195"/>
      <c r="F25" s="196"/>
    </row>
    <row r="26" spans="1:6" ht="18.75" customHeight="1">
      <c r="A26" s="193" t="s">
        <v>344</v>
      </c>
      <c r="B26" s="194" t="s">
        <v>345</v>
      </c>
      <c r="C26" s="185" t="s">
        <v>316</v>
      </c>
      <c r="D26" s="875">
        <v>16.3</v>
      </c>
      <c r="E26" s="195">
        <v>97400</v>
      </c>
      <c r="F26" s="196">
        <v>1587620</v>
      </c>
    </row>
    <row r="27" spans="1:6" ht="18.75" customHeight="1">
      <c r="A27" s="193" t="s">
        <v>346</v>
      </c>
      <c r="B27" s="194" t="s">
        <v>343</v>
      </c>
      <c r="C27" s="185" t="s">
        <v>316</v>
      </c>
      <c r="D27" s="195"/>
      <c r="E27" s="195"/>
      <c r="F27" s="196"/>
    </row>
    <row r="28" spans="1:6" ht="18.75" customHeight="1">
      <c r="A28" s="208" t="s">
        <v>347</v>
      </c>
      <c r="B28" s="209" t="s">
        <v>345</v>
      </c>
      <c r="C28" s="210" t="s">
        <v>316</v>
      </c>
      <c r="D28" s="875"/>
      <c r="E28" s="195"/>
      <c r="F28" s="211"/>
    </row>
    <row r="29" spans="1:6" ht="18.75" customHeight="1">
      <c r="A29" s="175" t="s">
        <v>348</v>
      </c>
      <c r="B29" s="176" t="s">
        <v>349</v>
      </c>
      <c r="C29" s="177" t="s">
        <v>325</v>
      </c>
      <c r="D29" s="195"/>
      <c r="E29" s="182"/>
      <c r="F29" s="196"/>
    </row>
    <row r="30" spans="1:6" ht="33.75" customHeight="1">
      <c r="A30" s="183" t="s">
        <v>348</v>
      </c>
      <c r="B30" s="209" t="s">
        <v>350</v>
      </c>
      <c r="C30" s="212"/>
      <c r="D30" s="213"/>
      <c r="E30" s="213"/>
      <c r="F30" s="214">
        <f>SUM(F31:F32)</f>
        <v>793400</v>
      </c>
    </row>
    <row r="31" spans="1:6" ht="37.5" customHeight="1">
      <c r="A31" s="193" t="s">
        <v>351</v>
      </c>
      <c r="B31" s="194" t="s">
        <v>352</v>
      </c>
      <c r="C31" s="185" t="s">
        <v>316</v>
      </c>
      <c r="D31" s="875">
        <v>2</v>
      </c>
      <c r="E31" s="195">
        <v>396700</v>
      </c>
      <c r="F31" s="196">
        <v>793400</v>
      </c>
    </row>
    <row r="32" spans="1:6" ht="44.25" customHeight="1">
      <c r="A32" s="193" t="s">
        <v>353</v>
      </c>
      <c r="B32" s="194" t="s">
        <v>354</v>
      </c>
      <c r="C32" s="185" t="s">
        <v>316</v>
      </c>
      <c r="D32" s="195"/>
      <c r="E32" s="195"/>
      <c r="F32" s="196"/>
    </row>
    <row r="33" spans="1:6" ht="30.75" customHeight="1">
      <c r="A33" s="215" t="s">
        <v>355</v>
      </c>
      <c r="B33" s="216" t="s">
        <v>356</v>
      </c>
      <c r="C33" s="217" t="s">
        <v>325</v>
      </c>
      <c r="D33" s="218"/>
      <c r="E33" s="218"/>
      <c r="F33" s="219">
        <f>SUM(F18+F25+F26+F27+F28+F30)</f>
        <v>13086870</v>
      </c>
    </row>
    <row r="34" spans="1:6" ht="29.25" customHeight="1">
      <c r="A34" s="220" t="s">
        <v>357</v>
      </c>
      <c r="B34" s="221" t="s">
        <v>358</v>
      </c>
      <c r="C34" s="222" t="s">
        <v>325</v>
      </c>
      <c r="D34" s="223"/>
      <c r="E34" s="223"/>
      <c r="F34" s="224"/>
    </row>
    <row r="35" spans="1:6" ht="22.5" customHeight="1">
      <c r="A35" s="193" t="s">
        <v>359</v>
      </c>
      <c r="B35" s="194" t="s">
        <v>360</v>
      </c>
      <c r="C35" s="197" t="s">
        <v>361</v>
      </c>
      <c r="D35" s="186"/>
      <c r="E35" s="195"/>
      <c r="F35" s="196"/>
    </row>
    <row r="36" spans="1:6" ht="22.5" customHeight="1">
      <c r="A36" s="193" t="s">
        <v>362</v>
      </c>
      <c r="B36" s="194" t="s">
        <v>363</v>
      </c>
      <c r="C36" s="197" t="s">
        <v>361</v>
      </c>
      <c r="D36" s="186"/>
      <c r="E36" s="195"/>
      <c r="F36" s="196"/>
    </row>
    <row r="37" spans="1:6" ht="18.75" customHeight="1">
      <c r="A37" s="193" t="s">
        <v>364</v>
      </c>
      <c r="B37" s="194" t="s">
        <v>365</v>
      </c>
      <c r="C37" s="185" t="s">
        <v>316</v>
      </c>
      <c r="D37" s="195"/>
      <c r="E37" s="195"/>
      <c r="F37" s="196"/>
    </row>
    <row r="38" spans="1:6" ht="18.75" customHeight="1">
      <c r="A38" s="193" t="s">
        <v>366</v>
      </c>
      <c r="B38" s="194" t="s">
        <v>367</v>
      </c>
      <c r="C38" s="185" t="s">
        <v>316</v>
      </c>
      <c r="D38" s="195"/>
      <c r="E38" s="195"/>
      <c r="F38" s="196"/>
    </row>
    <row r="39" spans="1:6" ht="18.75" customHeight="1">
      <c r="A39" s="193" t="s">
        <v>368</v>
      </c>
      <c r="B39" s="194" t="s">
        <v>369</v>
      </c>
      <c r="C39" s="185" t="s">
        <v>316</v>
      </c>
      <c r="D39" s="195"/>
      <c r="E39" s="195"/>
      <c r="F39" s="196"/>
    </row>
    <row r="40" spans="1:6" ht="18.75" customHeight="1">
      <c r="A40" s="193" t="s">
        <v>370</v>
      </c>
      <c r="B40" s="194" t="s">
        <v>371</v>
      </c>
      <c r="C40" s="185" t="s">
        <v>316</v>
      </c>
      <c r="D40" s="195"/>
      <c r="E40" s="195"/>
      <c r="F40" s="196"/>
    </row>
    <row r="41" spans="1:6" ht="18.75" customHeight="1">
      <c r="A41" s="193" t="s">
        <v>372</v>
      </c>
      <c r="B41" s="194" t="s">
        <v>373</v>
      </c>
      <c r="C41" s="185" t="s">
        <v>316</v>
      </c>
      <c r="D41" s="195"/>
      <c r="E41" s="195"/>
      <c r="F41" s="196"/>
    </row>
    <row r="42" spans="1:6" ht="18.75" customHeight="1">
      <c r="A42" s="193" t="s">
        <v>374</v>
      </c>
      <c r="B42" s="194" t="s">
        <v>375</v>
      </c>
      <c r="C42" s="185" t="s">
        <v>316</v>
      </c>
      <c r="D42" s="195"/>
      <c r="E42" s="195"/>
      <c r="F42" s="196"/>
    </row>
    <row r="43" spans="1:6" ht="25.5" customHeight="1">
      <c r="A43" s="193" t="s">
        <v>376</v>
      </c>
      <c r="B43" s="194" t="s">
        <v>377</v>
      </c>
      <c r="C43" s="185" t="s">
        <v>316</v>
      </c>
      <c r="D43" s="195"/>
      <c r="E43" s="195"/>
      <c r="F43" s="196"/>
    </row>
    <row r="44" spans="1:6" ht="25.5" customHeight="1">
      <c r="A44" s="193" t="s">
        <v>681</v>
      </c>
      <c r="B44" s="194" t="s">
        <v>682</v>
      </c>
      <c r="C44" s="185" t="s">
        <v>683</v>
      </c>
      <c r="D44" s="195">
        <v>12</v>
      </c>
      <c r="E44" s="195">
        <v>4250000</v>
      </c>
      <c r="F44" s="196">
        <v>4250000</v>
      </c>
    </row>
    <row r="45" spans="1:6" ht="30" customHeight="1">
      <c r="A45" s="193" t="s">
        <v>378</v>
      </c>
      <c r="B45" s="194" t="s">
        <v>379</v>
      </c>
      <c r="C45" s="185" t="s">
        <v>316</v>
      </c>
      <c r="D45" s="195"/>
      <c r="E45" s="195"/>
      <c r="F45" s="196"/>
    </row>
    <row r="46" spans="1:6" ht="22.5" customHeight="1">
      <c r="A46" s="193" t="s">
        <v>380</v>
      </c>
      <c r="B46" s="194" t="s">
        <v>381</v>
      </c>
      <c r="C46" s="185" t="s">
        <v>316</v>
      </c>
      <c r="D46" s="195"/>
      <c r="E46" s="195"/>
      <c r="F46" s="196"/>
    </row>
    <row r="47" spans="1:6" ht="33.75" customHeight="1">
      <c r="A47" s="193" t="s">
        <v>382</v>
      </c>
      <c r="B47" s="194" t="s">
        <v>383</v>
      </c>
      <c r="C47" s="185" t="s">
        <v>316</v>
      </c>
      <c r="D47" s="195"/>
      <c r="E47" s="195"/>
      <c r="F47" s="196"/>
    </row>
    <row r="48" spans="1:6" ht="33.75" customHeight="1">
      <c r="A48" s="193" t="s">
        <v>384</v>
      </c>
      <c r="B48" s="194" t="s">
        <v>385</v>
      </c>
      <c r="C48" s="185" t="s">
        <v>316</v>
      </c>
      <c r="D48" s="198"/>
      <c r="E48" s="195"/>
      <c r="F48" s="196"/>
    </row>
    <row r="49" spans="1:6" ht="18.75" customHeight="1">
      <c r="A49" s="193" t="s">
        <v>386</v>
      </c>
      <c r="B49" s="194" t="s">
        <v>387</v>
      </c>
      <c r="C49" s="185" t="s">
        <v>325</v>
      </c>
      <c r="D49" s="186"/>
      <c r="E49" s="195"/>
      <c r="F49" s="196"/>
    </row>
    <row r="50" spans="1:6" ht="27" customHeight="1">
      <c r="A50" s="193" t="s">
        <v>388</v>
      </c>
      <c r="B50" s="194" t="s">
        <v>389</v>
      </c>
      <c r="C50" s="185" t="s">
        <v>316</v>
      </c>
      <c r="D50" s="876">
        <v>0.72</v>
      </c>
      <c r="E50" s="195">
        <v>2200000</v>
      </c>
      <c r="F50" s="196">
        <v>1584000</v>
      </c>
    </row>
    <row r="51" spans="1:6" ht="18.75" customHeight="1">
      <c r="A51" s="193" t="s">
        <v>390</v>
      </c>
      <c r="B51" s="194" t="s">
        <v>391</v>
      </c>
      <c r="C51" s="185" t="s">
        <v>325</v>
      </c>
      <c r="D51" s="195"/>
      <c r="E51" s="186"/>
      <c r="F51" s="196">
        <v>2060091</v>
      </c>
    </row>
    <row r="52" spans="1:6" ht="29.25" customHeight="1">
      <c r="A52" s="193" t="s">
        <v>392</v>
      </c>
      <c r="B52" s="194" t="s">
        <v>393</v>
      </c>
      <c r="C52" s="185" t="s">
        <v>325</v>
      </c>
      <c r="D52" s="195">
        <v>619</v>
      </c>
      <c r="E52" s="195">
        <v>285</v>
      </c>
      <c r="F52" s="196">
        <v>176415</v>
      </c>
    </row>
    <row r="53" spans="1:6" ht="31.5" customHeight="1">
      <c r="A53" s="175" t="s">
        <v>394</v>
      </c>
      <c r="B53" s="176" t="s">
        <v>395</v>
      </c>
      <c r="C53" s="177" t="s">
        <v>325</v>
      </c>
      <c r="D53" s="199"/>
      <c r="E53" s="199"/>
      <c r="F53" s="226">
        <f>SUM(F34:F52)</f>
        <v>8070506</v>
      </c>
    </row>
    <row r="54" spans="1:6" ht="38.25" customHeight="1">
      <c r="A54" s="193" t="s">
        <v>396</v>
      </c>
      <c r="B54" s="194" t="s">
        <v>397</v>
      </c>
      <c r="C54" s="185" t="s">
        <v>398</v>
      </c>
      <c r="D54" s="195"/>
      <c r="E54" s="195">
        <v>1210</v>
      </c>
      <c r="F54" s="196">
        <v>1800000</v>
      </c>
    </row>
    <row r="55" spans="1:6" ht="37.5" customHeight="1">
      <c r="A55" s="193" t="s">
        <v>399</v>
      </c>
      <c r="B55" s="194" t="s">
        <v>400</v>
      </c>
      <c r="C55" s="185" t="s">
        <v>398</v>
      </c>
      <c r="D55" s="186"/>
      <c r="E55" s="186"/>
      <c r="F55" s="225"/>
    </row>
    <row r="56" spans="1:6" ht="39" customHeight="1">
      <c r="A56" s="193" t="s">
        <v>401</v>
      </c>
      <c r="B56" s="194" t="s">
        <v>402</v>
      </c>
      <c r="C56" s="185" t="s">
        <v>398</v>
      </c>
      <c r="D56" s="186"/>
      <c r="E56" s="186"/>
      <c r="F56" s="196">
        <f>F54+F55</f>
        <v>1800000</v>
      </c>
    </row>
    <row r="57" spans="1:6" ht="18" customHeight="1">
      <c r="A57" s="227" t="s">
        <v>403</v>
      </c>
      <c r="B57" s="228" t="s">
        <v>404</v>
      </c>
      <c r="C57" s="229" t="s">
        <v>398</v>
      </c>
      <c r="D57" s="230"/>
      <c r="E57" s="230"/>
      <c r="F57" s="231">
        <f>F56</f>
        <v>1800000</v>
      </c>
    </row>
    <row r="58" spans="1:6" ht="21.75" customHeight="1">
      <c r="A58" s="170"/>
      <c r="B58" s="173" t="s">
        <v>405</v>
      </c>
      <c r="C58" s="232"/>
      <c r="D58" s="233"/>
      <c r="E58" s="233"/>
      <c r="F58" s="174">
        <f>F17+F33+F53+F57</f>
        <v>22957376</v>
      </c>
    </row>
    <row r="62" spans="3:6" ht="18.75" customHeight="1">
      <c r="C62" s="968"/>
      <c r="D62" s="968"/>
      <c r="E62" s="968"/>
      <c r="F62" s="161"/>
    </row>
    <row r="63" spans="3:6" ht="18.75" customHeight="1">
      <c r="C63" s="969"/>
      <c r="D63" s="969"/>
      <c r="E63" s="969"/>
      <c r="F63" s="168"/>
    </row>
    <row r="64" spans="3:6" ht="18.75" customHeight="1">
      <c r="C64" s="968"/>
      <c r="D64" s="968"/>
      <c r="E64" s="968"/>
      <c r="F64" s="161"/>
    </row>
    <row r="65" spans="3:6" ht="18.75" customHeight="1">
      <c r="C65" s="968"/>
      <c r="D65" s="968"/>
      <c r="E65" s="968"/>
      <c r="F65" s="161"/>
    </row>
    <row r="66" spans="3:6" ht="18.75" customHeight="1">
      <c r="C66" s="968"/>
      <c r="D66" s="968"/>
      <c r="E66" s="968"/>
      <c r="F66" s="161"/>
    </row>
    <row r="67" spans="3:6" ht="18.75" customHeight="1">
      <c r="C67" s="970"/>
      <c r="D67" s="970"/>
      <c r="E67" s="970"/>
      <c r="F67" s="163"/>
    </row>
    <row r="68" ht="12.75">
      <c r="D68" s="158"/>
    </row>
  </sheetData>
  <sheetProtection/>
  <mergeCells count="11">
    <mergeCell ref="C65:E65"/>
    <mergeCell ref="A1:F1"/>
    <mergeCell ref="C62:E62"/>
    <mergeCell ref="C63:E63"/>
    <mergeCell ref="C64:E64"/>
    <mergeCell ref="C66:E66"/>
    <mergeCell ref="C67:E67"/>
    <mergeCell ref="A2:F2"/>
    <mergeCell ref="A3:A4"/>
    <mergeCell ref="B3:B4"/>
    <mergeCell ref="D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Header>&amp;R&amp;"Times New Roman CE,Félkövér dőlt"&amp;11 3. melléklet a ........./2020. (III.04.)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N22"/>
  <sheetViews>
    <sheetView zoomScale="80" zoomScaleNormal="80" zoomScalePageLayoutView="0" workbookViewId="0" topLeftCell="A1">
      <selection activeCell="A1" sqref="A1:N1"/>
    </sheetView>
  </sheetViews>
  <sheetFormatPr defaultColWidth="9.00390625" defaultRowHeight="12.75"/>
  <cols>
    <col min="1" max="1" width="6.875" style="638" customWidth="1"/>
    <col min="2" max="2" width="45.00390625" style="638" customWidth="1"/>
    <col min="3" max="3" width="10.375" style="642" customWidth="1"/>
    <col min="4" max="4" width="12.125" style="638" customWidth="1"/>
    <col min="5" max="5" width="21.00390625" style="638" customWidth="1"/>
    <col min="6" max="6" width="17.875" style="638" customWidth="1"/>
    <col min="7" max="7" width="14.375" style="638" customWidth="1"/>
    <col min="8" max="11" width="13.125" style="638" customWidth="1"/>
    <col min="12" max="12" width="16.50390625" style="638" customWidth="1"/>
    <col min="13" max="13" width="14.125" style="638" customWidth="1"/>
    <col min="14" max="14" width="16.875" style="638" customWidth="1"/>
    <col min="15" max="16384" width="9.375" style="638" customWidth="1"/>
  </cols>
  <sheetData>
    <row r="1" spans="1:14" ht="37.5" customHeight="1">
      <c r="A1" s="981" t="s">
        <v>704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</row>
    <row r="2" spans="1:14" ht="18.75" customHeight="1">
      <c r="A2" s="981"/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</row>
    <row r="3" spans="13:14" ht="18.75" customHeight="1">
      <c r="M3" s="990" t="s">
        <v>1</v>
      </c>
      <c r="N3" s="990"/>
    </row>
    <row r="4" spans="1:14" ht="18" customHeight="1">
      <c r="A4" s="982" t="s">
        <v>406</v>
      </c>
      <c r="B4" s="987" t="s">
        <v>267</v>
      </c>
      <c r="C4" s="987" t="s">
        <v>617</v>
      </c>
      <c r="D4" s="987" t="s">
        <v>618</v>
      </c>
      <c r="E4" s="987" t="s">
        <v>619</v>
      </c>
      <c r="F4" s="987" t="s">
        <v>620</v>
      </c>
      <c r="G4" s="987"/>
      <c r="H4" s="987"/>
      <c r="I4" s="991" t="s">
        <v>621</v>
      </c>
      <c r="J4" s="992"/>
      <c r="K4" s="992"/>
      <c r="L4" s="992"/>
      <c r="M4" s="992"/>
      <c r="N4" s="993"/>
    </row>
    <row r="5" spans="1:14" ht="18" customHeight="1">
      <c r="A5" s="983"/>
      <c r="B5" s="980"/>
      <c r="C5" s="980"/>
      <c r="D5" s="980"/>
      <c r="E5" s="980"/>
      <c r="F5" s="980"/>
      <c r="G5" s="980"/>
      <c r="H5" s="980"/>
      <c r="I5" s="980" t="s">
        <v>707</v>
      </c>
      <c r="J5" s="980"/>
      <c r="K5" s="980"/>
      <c r="L5" s="980"/>
      <c r="M5" s="980" t="s">
        <v>710</v>
      </c>
      <c r="N5" s="985"/>
    </row>
    <row r="6" spans="1:14" ht="18" customHeight="1">
      <c r="A6" s="983"/>
      <c r="B6" s="980"/>
      <c r="C6" s="980"/>
      <c r="D6" s="980"/>
      <c r="E6" s="980"/>
      <c r="F6" s="980" t="s">
        <v>622</v>
      </c>
      <c r="G6" s="980" t="s">
        <v>705</v>
      </c>
      <c r="H6" s="980" t="s">
        <v>706</v>
      </c>
      <c r="I6" s="980" t="s">
        <v>623</v>
      </c>
      <c r="J6" s="980"/>
      <c r="K6" s="988" t="s">
        <v>708</v>
      </c>
      <c r="L6" s="980" t="s">
        <v>624</v>
      </c>
      <c r="M6" s="980" t="s">
        <v>623</v>
      </c>
      <c r="N6" s="985" t="s">
        <v>624</v>
      </c>
    </row>
    <row r="7" spans="1:14" ht="67.5" customHeight="1">
      <c r="A7" s="984"/>
      <c r="B7" s="979"/>
      <c r="C7" s="979" t="s">
        <v>625</v>
      </c>
      <c r="D7" s="979"/>
      <c r="E7" s="979"/>
      <c r="F7" s="979"/>
      <c r="G7" s="979"/>
      <c r="H7" s="979"/>
      <c r="I7" s="942" t="s">
        <v>407</v>
      </c>
      <c r="J7" s="942" t="s">
        <v>709</v>
      </c>
      <c r="K7" s="989"/>
      <c r="L7" s="979"/>
      <c r="M7" s="979"/>
      <c r="N7" s="986"/>
    </row>
    <row r="8" spans="1:14" ht="60" customHeight="1">
      <c r="A8" s="640" t="s">
        <v>9</v>
      </c>
      <c r="B8" s="802" t="s">
        <v>731</v>
      </c>
      <c r="C8" s="943">
        <v>2017</v>
      </c>
      <c r="D8" s="944">
        <v>2019</v>
      </c>
      <c r="E8" s="803">
        <v>120000000</v>
      </c>
      <c r="F8" s="803">
        <v>114772517</v>
      </c>
      <c r="G8" s="803">
        <v>5227483</v>
      </c>
      <c r="H8" s="802"/>
      <c r="I8" s="802"/>
      <c r="J8" s="802"/>
      <c r="K8" s="802"/>
      <c r="L8" s="802"/>
      <c r="M8" s="802"/>
      <c r="N8" s="804"/>
    </row>
    <row r="9" spans="1:14" ht="60" customHeight="1">
      <c r="A9" s="641" t="s">
        <v>12</v>
      </c>
      <c r="B9" s="802" t="s">
        <v>732</v>
      </c>
      <c r="C9" s="945">
        <v>2017</v>
      </c>
      <c r="D9" s="945">
        <v>2018</v>
      </c>
      <c r="E9" s="795">
        <v>19886601</v>
      </c>
      <c r="F9" s="795">
        <v>13438639</v>
      </c>
      <c r="G9" s="795">
        <v>6447962</v>
      </c>
      <c r="H9" s="796"/>
      <c r="I9" s="796"/>
      <c r="J9" s="796"/>
      <c r="K9" s="796"/>
      <c r="L9" s="796"/>
      <c r="M9" s="796"/>
      <c r="N9" s="797"/>
    </row>
    <row r="10" spans="1:14" ht="30" customHeight="1">
      <c r="A10" s="641" t="s">
        <v>15</v>
      </c>
      <c r="B10" s="802" t="s">
        <v>733</v>
      </c>
      <c r="C10" s="945">
        <v>2017</v>
      </c>
      <c r="D10" s="945">
        <v>2021</v>
      </c>
      <c r="E10" s="795">
        <v>20400000</v>
      </c>
      <c r="F10" s="947">
        <v>12400000</v>
      </c>
      <c r="G10" s="795">
        <v>8000000</v>
      </c>
      <c r="H10" s="796"/>
      <c r="I10" s="796"/>
      <c r="J10" s="796"/>
      <c r="K10" s="796"/>
      <c r="L10" s="796"/>
      <c r="M10" s="796"/>
      <c r="N10" s="797"/>
    </row>
    <row r="11" spans="1:14" ht="30" customHeight="1">
      <c r="A11" s="641" t="s">
        <v>18</v>
      </c>
      <c r="B11" s="796" t="s">
        <v>734</v>
      </c>
      <c r="C11" s="945">
        <v>2019</v>
      </c>
      <c r="D11" s="945">
        <v>2020</v>
      </c>
      <c r="E11" s="795">
        <v>29999999</v>
      </c>
      <c r="F11" s="947">
        <v>26999923</v>
      </c>
      <c r="G11" s="795">
        <v>3000076</v>
      </c>
      <c r="H11" s="796"/>
      <c r="I11" s="796"/>
      <c r="J11" s="796"/>
      <c r="K11" s="796"/>
      <c r="L11" s="796"/>
      <c r="M11" s="796"/>
      <c r="N11" s="797"/>
    </row>
    <row r="12" spans="1:14" ht="30" customHeight="1">
      <c r="A12" s="641" t="s">
        <v>21</v>
      </c>
      <c r="B12" s="796" t="s">
        <v>735</v>
      </c>
      <c r="C12" s="945">
        <v>2018</v>
      </c>
      <c r="D12" s="945">
        <v>2021</v>
      </c>
      <c r="E12" s="795">
        <v>15699880</v>
      </c>
      <c r="F12" s="795">
        <v>15449455</v>
      </c>
      <c r="G12" s="841">
        <v>250425</v>
      </c>
      <c r="H12" s="881"/>
      <c r="I12" s="881"/>
      <c r="J12" s="881"/>
      <c r="K12" s="881"/>
      <c r="L12" s="796"/>
      <c r="M12" s="796"/>
      <c r="N12" s="797"/>
    </row>
    <row r="13" spans="1:14" ht="30" customHeight="1">
      <c r="A13" s="798" t="s">
        <v>24</v>
      </c>
      <c r="B13" s="799" t="s">
        <v>736</v>
      </c>
      <c r="C13" s="946">
        <v>2018</v>
      </c>
      <c r="D13" s="946">
        <v>2021</v>
      </c>
      <c r="E13" s="800">
        <v>8739310</v>
      </c>
      <c r="F13" s="800">
        <v>8739310</v>
      </c>
      <c r="G13" s="847">
        <v>0</v>
      </c>
      <c r="H13" s="883"/>
      <c r="I13" s="883"/>
      <c r="J13" s="883"/>
      <c r="K13" s="883"/>
      <c r="L13" s="799"/>
      <c r="M13" s="799"/>
      <c r="N13" s="801"/>
    </row>
    <row r="14" spans="1:14" ht="25.5" customHeight="1">
      <c r="A14" s="639" t="s">
        <v>27</v>
      </c>
      <c r="B14" s="805" t="s">
        <v>626</v>
      </c>
      <c r="C14" s="328"/>
      <c r="D14" s="328"/>
      <c r="E14" s="328">
        <f aca="true" t="shared" si="0" ref="E14:N14">SUM(E8:E13)</f>
        <v>214725790</v>
      </c>
      <c r="F14" s="328">
        <f t="shared" si="0"/>
        <v>191799844</v>
      </c>
      <c r="G14" s="328">
        <f t="shared" si="0"/>
        <v>22925946</v>
      </c>
      <c r="H14" s="328">
        <f t="shared" si="0"/>
        <v>0</v>
      </c>
      <c r="I14" s="328">
        <f t="shared" si="0"/>
        <v>0</v>
      </c>
      <c r="J14" s="328">
        <f t="shared" si="0"/>
        <v>0</v>
      </c>
      <c r="K14" s="328">
        <f t="shared" si="0"/>
        <v>0</v>
      </c>
      <c r="L14" s="328">
        <f t="shared" si="0"/>
        <v>0</v>
      </c>
      <c r="M14" s="328">
        <f t="shared" si="0"/>
        <v>0</v>
      </c>
      <c r="N14" s="330">
        <f t="shared" si="0"/>
        <v>0</v>
      </c>
    </row>
    <row r="15" spans="1:14" ht="25.5" customHeight="1">
      <c r="A15" s="640" t="s">
        <v>30</v>
      </c>
      <c r="B15" s="802"/>
      <c r="C15" s="803"/>
      <c r="D15" s="802"/>
      <c r="E15" s="802"/>
      <c r="F15" s="802"/>
      <c r="G15" s="882"/>
      <c r="H15" s="882"/>
      <c r="I15" s="882"/>
      <c r="J15" s="882"/>
      <c r="K15" s="882"/>
      <c r="L15" s="802"/>
      <c r="M15" s="802"/>
      <c r="N15" s="804"/>
    </row>
    <row r="16" spans="1:14" ht="25.5" customHeight="1">
      <c r="A16" s="641" t="s">
        <v>33</v>
      </c>
      <c r="B16" s="796"/>
      <c r="C16" s="795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7"/>
    </row>
    <row r="17" spans="1:14" ht="25.5" customHeight="1">
      <c r="A17" s="641" t="s">
        <v>36</v>
      </c>
      <c r="B17" s="796"/>
      <c r="C17" s="795"/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7"/>
    </row>
    <row r="18" spans="1:14" ht="25.5" customHeight="1">
      <c r="A18" s="798" t="s">
        <v>38</v>
      </c>
      <c r="B18" s="799"/>
      <c r="C18" s="800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801"/>
    </row>
    <row r="19" spans="1:14" ht="25.5" customHeight="1">
      <c r="A19" s="639" t="s">
        <v>40</v>
      </c>
      <c r="B19" s="805" t="s">
        <v>627</v>
      </c>
      <c r="C19" s="328"/>
      <c r="D19" s="328"/>
      <c r="E19" s="328">
        <f aca="true" t="shared" si="1" ref="E19:N19">SUM(E15:E18)</f>
        <v>0</v>
      </c>
      <c r="F19" s="328">
        <f t="shared" si="1"/>
        <v>0</v>
      </c>
      <c r="G19" s="328">
        <f t="shared" si="1"/>
        <v>0</v>
      </c>
      <c r="H19" s="328">
        <f t="shared" si="1"/>
        <v>0</v>
      </c>
      <c r="I19" s="328">
        <f t="shared" si="1"/>
        <v>0</v>
      </c>
      <c r="J19" s="328">
        <f t="shared" si="1"/>
        <v>0</v>
      </c>
      <c r="K19" s="328">
        <f t="shared" si="1"/>
        <v>0</v>
      </c>
      <c r="L19" s="328">
        <f t="shared" si="1"/>
        <v>0</v>
      </c>
      <c r="M19" s="328">
        <f t="shared" si="1"/>
        <v>0</v>
      </c>
      <c r="N19" s="330">
        <f t="shared" si="1"/>
        <v>0</v>
      </c>
    </row>
    <row r="20" spans="1:14" ht="25.5" customHeight="1">
      <c r="A20" s="639" t="s">
        <v>42</v>
      </c>
      <c r="B20" s="805" t="s">
        <v>405</v>
      </c>
      <c r="C20" s="328"/>
      <c r="D20" s="328"/>
      <c r="E20" s="328">
        <f aca="true" t="shared" si="2" ref="E20:N20">E14+E19</f>
        <v>214725790</v>
      </c>
      <c r="F20" s="328">
        <f t="shared" si="2"/>
        <v>191799844</v>
      </c>
      <c r="G20" s="328">
        <f t="shared" si="2"/>
        <v>22925946</v>
      </c>
      <c r="H20" s="328">
        <f t="shared" si="2"/>
        <v>0</v>
      </c>
      <c r="I20" s="328">
        <f t="shared" si="2"/>
        <v>0</v>
      </c>
      <c r="J20" s="328">
        <f t="shared" si="2"/>
        <v>0</v>
      </c>
      <c r="K20" s="328">
        <f t="shared" si="2"/>
        <v>0</v>
      </c>
      <c r="L20" s="328">
        <f t="shared" si="2"/>
        <v>0</v>
      </c>
      <c r="M20" s="328">
        <f t="shared" si="2"/>
        <v>0</v>
      </c>
      <c r="N20" s="330">
        <f t="shared" si="2"/>
        <v>0</v>
      </c>
    </row>
    <row r="21" ht="17.25" customHeight="1">
      <c r="A21" s="642"/>
    </row>
    <row r="22" ht="17.25" customHeight="1">
      <c r="A22" s="642"/>
    </row>
  </sheetData>
  <sheetProtection/>
  <mergeCells count="21">
    <mergeCell ref="M6:M7"/>
    <mergeCell ref="H6:H7"/>
    <mergeCell ref="B4:B7"/>
    <mergeCell ref="E4:E7"/>
    <mergeCell ref="G6:G7"/>
    <mergeCell ref="C4:C6"/>
    <mergeCell ref="A1:N1"/>
    <mergeCell ref="M3:N3"/>
    <mergeCell ref="I4:N4"/>
    <mergeCell ref="I5:L5"/>
    <mergeCell ref="M5:N5"/>
    <mergeCell ref="C7:D7"/>
    <mergeCell ref="F6:F7"/>
    <mergeCell ref="A2:N2"/>
    <mergeCell ref="A4:A7"/>
    <mergeCell ref="N6:N7"/>
    <mergeCell ref="D4:D6"/>
    <mergeCell ref="K6:K7"/>
    <mergeCell ref="F4:H5"/>
    <mergeCell ref="I6:J6"/>
    <mergeCell ref="L6:L7"/>
  </mergeCells>
  <printOptions horizontalCentered="1"/>
  <pageMargins left="0.3937007874015748" right="0.3937007874015748" top="1.1811023622047245" bottom="0.984251968503937" header="0.7874015748031497" footer="0.7874015748031497"/>
  <pageSetup fitToHeight="1" fitToWidth="1" horizontalDpi="300" verticalDpi="300" orientation="landscape" paperSize="9" scale="66" r:id="rId1"/>
  <headerFooter alignWithMargins="0">
    <oddHeader xml:space="preserve">&amp;R&amp;"Times New Roman CE,Félkövér dőlt"&amp;11 4. melléklet a ........./2020. (III.04.)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FF"/>
  </sheetPr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50390625" style="235" customWidth="1"/>
    <col min="2" max="2" width="9.375" style="235" customWidth="1"/>
    <col min="3" max="3" width="22.125" style="235" customWidth="1"/>
    <col min="4" max="4" width="40.50390625" style="235" customWidth="1"/>
    <col min="5" max="5" width="30.875" style="237" customWidth="1"/>
    <col min="6" max="6" width="14.375" style="777" customWidth="1"/>
    <col min="7" max="16384" width="9.375" style="235" customWidth="1"/>
  </cols>
  <sheetData>
    <row r="1" spans="1:5" ht="41.25" customHeight="1">
      <c r="A1" s="994" t="s">
        <v>711</v>
      </c>
      <c r="B1" s="995"/>
      <c r="C1" s="995"/>
      <c r="D1" s="995"/>
      <c r="E1" s="995"/>
    </row>
    <row r="2" spans="1:5" ht="15">
      <c r="A2" s="999" t="s">
        <v>608</v>
      </c>
      <c r="B2" s="1000"/>
      <c r="C2" s="1000"/>
      <c r="D2" s="1000"/>
      <c r="E2" s="1000"/>
    </row>
    <row r="3" spans="1:5" ht="15">
      <c r="A3" s="236"/>
      <c r="B3" s="236"/>
      <c r="C3" s="236"/>
      <c r="D3" s="236"/>
      <c r="E3" s="238" t="s">
        <v>1</v>
      </c>
    </row>
    <row r="4" spans="1:5" ht="33" customHeight="1">
      <c r="A4" s="768" t="s">
        <v>406</v>
      </c>
      <c r="B4" s="996" t="s">
        <v>409</v>
      </c>
      <c r="C4" s="996"/>
      <c r="D4" s="996"/>
      <c r="E4" s="769" t="s">
        <v>410</v>
      </c>
    </row>
    <row r="5" spans="1:5" ht="21.75" customHeight="1">
      <c r="A5" s="765" t="s">
        <v>9</v>
      </c>
      <c r="B5" s="997"/>
      <c r="C5" s="997"/>
      <c r="D5" s="997"/>
      <c r="E5" s="771"/>
    </row>
    <row r="6" spans="1:5" ht="21.75" customHeight="1">
      <c r="A6" s="239" t="s">
        <v>12</v>
      </c>
      <c r="B6" s="998"/>
      <c r="C6" s="998"/>
      <c r="D6" s="998"/>
      <c r="E6" s="772"/>
    </row>
    <row r="7" spans="1:5" ht="21.75" customHeight="1">
      <c r="A7" s="239" t="s">
        <v>15</v>
      </c>
      <c r="B7" s="998"/>
      <c r="C7" s="998"/>
      <c r="D7" s="998"/>
      <c r="E7" s="772"/>
    </row>
    <row r="8" spans="1:5" ht="21.75" customHeight="1">
      <c r="A8" s="239" t="s">
        <v>18</v>
      </c>
      <c r="B8" s="998"/>
      <c r="C8" s="998"/>
      <c r="D8" s="998"/>
      <c r="E8" s="772"/>
    </row>
    <row r="9" spans="1:5" ht="21.75" customHeight="1">
      <c r="A9" s="239" t="s">
        <v>21</v>
      </c>
      <c r="B9" s="1003"/>
      <c r="C9" s="1003"/>
      <c r="D9" s="1003"/>
      <c r="E9" s="773"/>
    </row>
    <row r="10" spans="1:5" ht="29.25" customHeight="1">
      <c r="A10" s="239" t="s">
        <v>24</v>
      </c>
      <c r="B10" s="1003"/>
      <c r="C10" s="1003"/>
      <c r="D10" s="1003"/>
      <c r="E10" s="773"/>
    </row>
    <row r="11" spans="1:5" ht="21.75" customHeight="1">
      <c r="A11" s="239" t="s">
        <v>27</v>
      </c>
      <c r="B11" s="1003"/>
      <c r="C11" s="1003"/>
      <c r="D11" s="1003"/>
      <c r="E11" s="773"/>
    </row>
    <row r="12" spans="1:5" ht="21.75" customHeight="1">
      <c r="A12" s="239" t="s">
        <v>30</v>
      </c>
      <c r="B12" s="998"/>
      <c r="C12" s="998"/>
      <c r="D12" s="998"/>
      <c r="E12" s="772"/>
    </row>
    <row r="13" spans="1:5" ht="21.75" customHeight="1">
      <c r="A13" s="239" t="s">
        <v>33</v>
      </c>
      <c r="B13" s="998"/>
      <c r="C13" s="998"/>
      <c r="D13" s="998"/>
      <c r="E13" s="772"/>
    </row>
    <row r="14" spans="1:5" ht="21.75" customHeight="1">
      <c r="A14" s="239" t="s">
        <v>36</v>
      </c>
      <c r="B14" s="998"/>
      <c r="C14" s="998"/>
      <c r="D14" s="998"/>
      <c r="E14" s="772"/>
    </row>
    <row r="15" spans="1:5" ht="30" customHeight="1">
      <c r="A15" s="239" t="s">
        <v>40</v>
      </c>
      <c r="B15" s="998"/>
      <c r="C15" s="998"/>
      <c r="D15" s="998"/>
      <c r="E15" s="774"/>
    </row>
    <row r="16" spans="1:5" ht="30" customHeight="1">
      <c r="A16" s="239" t="s">
        <v>42</v>
      </c>
      <c r="B16" s="998"/>
      <c r="C16" s="998"/>
      <c r="D16" s="998"/>
      <c r="E16" s="774"/>
    </row>
    <row r="17" spans="1:5" ht="21.75" customHeight="1">
      <c r="A17" s="239" t="s">
        <v>44</v>
      </c>
      <c r="B17" s="998"/>
      <c r="C17" s="998"/>
      <c r="D17" s="998"/>
      <c r="E17" s="774"/>
    </row>
    <row r="18" spans="1:5" ht="21.75" customHeight="1">
      <c r="A18" s="239" t="s">
        <v>46</v>
      </c>
      <c r="B18" s="1007"/>
      <c r="C18" s="1007"/>
      <c r="D18" s="1007"/>
      <c r="E18" s="774"/>
    </row>
    <row r="19" spans="1:5" ht="21.75" customHeight="1">
      <c r="A19" s="764" t="s">
        <v>48</v>
      </c>
      <c r="B19" s="1009"/>
      <c r="C19" s="1010"/>
      <c r="D19" s="1011"/>
      <c r="E19" s="775"/>
    </row>
    <row r="20" spans="1:5" ht="21.75" customHeight="1">
      <c r="A20" s="770" t="s">
        <v>50</v>
      </c>
      <c r="B20" s="1005" t="s">
        <v>223</v>
      </c>
      <c r="C20" s="1005"/>
      <c r="D20" s="1005"/>
      <c r="E20" s="767">
        <f>SUM(E5+E6+E7+E8+E12+E13+E14+E15+E16+E17+E18)</f>
        <v>0</v>
      </c>
    </row>
    <row r="21" spans="1:5" ht="21.75" customHeight="1">
      <c r="A21" s="766" t="s">
        <v>53</v>
      </c>
      <c r="B21" s="1008"/>
      <c r="C21" s="1008"/>
      <c r="D21" s="1008"/>
      <c r="E21" s="775"/>
    </row>
    <row r="22" spans="1:5" ht="21.75" customHeight="1">
      <c r="A22" s="770" t="s">
        <v>56</v>
      </c>
      <c r="B22" s="1006" t="s">
        <v>616</v>
      </c>
      <c r="C22" s="1006"/>
      <c r="D22" s="1006"/>
      <c r="E22" s="767">
        <f>SUM(E21)</f>
        <v>0</v>
      </c>
    </row>
    <row r="23" spans="1:6" s="240" customFormat="1" ht="24" customHeight="1">
      <c r="A23" s="1001" t="s">
        <v>609</v>
      </c>
      <c r="B23" s="1002"/>
      <c r="C23" s="1002"/>
      <c r="D23" s="1002"/>
      <c r="E23" s="776">
        <f>SUM(E20+E22)</f>
        <v>0</v>
      </c>
      <c r="F23" s="778"/>
    </row>
    <row r="24" spans="1:5" ht="15">
      <c r="A24" s="241"/>
      <c r="B24" s="1004"/>
      <c r="C24" s="1004"/>
      <c r="D24" s="1004"/>
      <c r="E24" s="242"/>
    </row>
  </sheetData>
  <sheetProtection/>
  <mergeCells count="23">
    <mergeCell ref="B8:D8"/>
    <mergeCell ref="B24:D24"/>
    <mergeCell ref="B20:D20"/>
    <mergeCell ref="B15:D15"/>
    <mergeCell ref="B16:D16"/>
    <mergeCell ref="B17:D17"/>
    <mergeCell ref="B22:D22"/>
    <mergeCell ref="B18:D18"/>
    <mergeCell ref="B21:D21"/>
    <mergeCell ref="B19:D19"/>
    <mergeCell ref="B12:D12"/>
    <mergeCell ref="B13:D13"/>
    <mergeCell ref="A23:D23"/>
    <mergeCell ref="B14:D14"/>
    <mergeCell ref="B9:D9"/>
    <mergeCell ref="B10:D10"/>
    <mergeCell ref="B11:D11"/>
    <mergeCell ref="A1:E1"/>
    <mergeCell ref="B4:D4"/>
    <mergeCell ref="B5:D5"/>
    <mergeCell ref="B6:D6"/>
    <mergeCell ref="B7:D7"/>
    <mergeCell ref="A2:E2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........./2020. (III.04.)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FF"/>
  </sheetPr>
  <dimension ref="A1:C20"/>
  <sheetViews>
    <sheetView zoomScalePageLayoutView="0" workbookViewId="0" topLeftCell="A1">
      <selection activeCell="A1" sqref="A1:C1"/>
    </sheetView>
  </sheetViews>
  <sheetFormatPr defaultColWidth="16.875" defaultRowHeight="12.75"/>
  <cols>
    <col min="1" max="1" width="11.375" style="723" customWidth="1"/>
    <col min="2" max="2" width="43.375" style="723" customWidth="1"/>
    <col min="3" max="3" width="30.875" style="723" customWidth="1"/>
    <col min="4" max="252" width="10.625" style="723" customWidth="1"/>
    <col min="253" max="253" width="7.00390625" style="723" customWidth="1"/>
    <col min="254" max="254" width="34.50390625" style="723" customWidth="1"/>
    <col min="255" max="255" width="11.00390625" style="723" customWidth="1"/>
    <col min="256" max="16384" width="16.875" style="723" customWidth="1"/>
  </cols>
  <sheetData>
    <row r="1" spans="1:3" ht="40.5" customHeight="1">
      <c r="A1" s="1012" t="s">
        <v>712</v>
      </c>
      <c r="B1" s="1013"/>
      <c r="C1" s="1013"/>
    </row>
    <row r="2" spans="1:3" ht="12.75">
      <c r="A2" s="724"/>
      <c r="B2" s="724"/>
      <c r="C2" s="743" t="s">
        <v>1</v>
      </c>
    </row>
    <row r="3" spans="1:3" s="725" customFormat="1" ht="33.75" customHeight="1">
      <c r="A3" s="728" t="s">
        <v>535</v>
      </c>
      <c r="B3" s="729" t="s">
        <v>615</v>
      </c>
      <c r="C3" s="730" t="s">
        <v>544</v>
      </c>
    </row>
    <row r="4" spans="1:3" s="726" customFormat="1" ht="18.75" customHeight="1">
      <c r="A4" s="731" t="s">
        <v>9</v>
      </c>
      <c r="B4" s="732" t="s">
        <v>651</v>
      </c>
      <c r="C4" s="733">
        <v>1600000</v>
      </c>
    </row>
    <row r="5" spans="1:3" s="726" customFormat="1" ht="18.75" customHeight="1">
      <c r="A5" s="734" t="s">
        <v>12</v>
      </c>
      <c r="B5" s="735" t="s">
        <v>652</v>
      </c>
      <c r="C5" s="736">
        <v>20000</v>
      </c>
    </row>
    <row r="6" spans="1:3" s="726" customFormat="1" ht="18.75" customHeight="1">
      <c r="A6" s="734" t="s">
        <v>15</v>
      </c>
      <c r="B6" s="735" t="s">
        <v>653</v>
      </c>
      <c r="C6" s="736">
        <v>50000</v>
      </c>
    </row>
    <row r="7" spans="1:3" s="726" customFormat="1" ht="18.75" customHeight="1">
      <c r="A7" s="734" t="s">
        <v>18</v>
      </c>
      <c r="B7" s="735" t="s">
        <v>654</v>
      </c>
      <c r="C7" s="736">
        <v>200000</v>
      </c>
    </row>
    <row r="8" spans="1:3" s="726" customFormat="1" ht="18.75" customHeight="1">
      <c r="A8" s="734" t="s">
        <v>21</v>
      </c>
      <c r="B8" s="735" t="s">
        <v>655</v>
      </c>
      <c r="C8" s="736">
        <v>70000</v>
      </c>
    </row>
    <row r="9" spans="1:3" s="726" customFormat="1" ht="18.75" customHeight="1">
      <c r="A9" s="734" t="s">
        <v>24</v>
      </c>
      <c r="B9" s="735"/>
      <c r="C9" s="736"/>
    </row>
    <row r="10" spans="1:3" s="726" customFormat="1" ht="18.75" customHeight="1">
      <c r="A10" s="737" t="s">
        <v>27</v>
      </c>
      <c r="B10" s="738"/>
      <c r="C10" s="739"/>
    </row>
    <row r="11" spans="1:3" s="722" customFormat="1" ht="18.75" customHeight="1">
      <c r="A11" s="740"/>
      <c r="B11" s="741" t="s">
        <v>520</v>
      </c>
      <c r="C11" s="742">
        <f>SUM(C4:C10)</f>
        <v>1940000</v>
      </c>
    </row>
    <row r="12" spans="1:3" s="722" customFormat="1" ht="12.75">
      <c r="A12" s="727"/>
      <c r="B12" s="727"/>
      <c r="C12" s="721"/>
    </row>
    <row r="13" spans="1:3" s="722" customFormat="1" ht="12.75" customHeight="1">
      <c r="A13" s="829"/>
      <c r="B13" s="830"/>
      <c r="C13" s="830"/>
    </row>
    <row r="14" spans="1:3" s="722" customFormat="1" ht="12.75">
      <c r="A14" s="830"/>
      <c r="B14" s="830"/>
      <c r="C14" s="830"/>
    </row>
    <row r="15" spans="1:3" s="722" customFormat="1" ht="12.75">
      <c r="A15" s="830"/>
      <c r="B15" s="830"/>
      <c r="C15" s="830"/>
    </row>
    <row r="16" spans="1:3" s="722" customFormat="1" ht="12.75">
      <c r="A16" s="831"/>
      <c r="B16" s="831"/>
      <c r="C16" s="832"/>
    </row>
    <row r="17" spans="1:3" ht="20.25" customHeight="1">
      <c r="A17" s="833"/>
      <c r="B17" s="833"/>
      <c r="C17" s="833"/>
    </row>
    <row r="18" spans="1:3" ht="18" customHeight="1">
      <c r="A18" s="823"/>
      <c r="B18" s="824"/>
      <c r="C18" s="825"/>
    </row>
    <row r="19" spans="1:3" ht="18" customHeight="1">
      <c r="A19" s="823"/>
      <c r="B19" s="824"/>
      <c r="C19" s="825"/>
    </row>
    <row r="20" spans="1:3" ht="18" customHeight="1">
      <c r="A20" s="826"/>
      <c r="B20" s="827"/>
      <c r="C20" s="828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1"/>
  <headerFooter>
    <oddHeader>&amp;R&amp;"Times New Roman CE,Félkövér dőlt"&amp;11 6. melléklet a ........./2020. (III.04.)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Iroda</cp:lastModifiedBy>
  <cp:lastPrinted>2020-03-03T10:52:53Z</cp:lastPrinted>
  <dcterms:created xsi:type="dcterms:W3CDTF">2017-01-30T13:11:32Z</dcterms:created>
  <dcterms:modified xsi:type="dcterms:W3CDTF">2020-03-03T11:29:22Z</dcterms:modified>
  <cp:category/>
  <cp:version/>
  <cp:contentType/>
  <cp:contentStatus/>
</cp:coreProperties>
</file>