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95" tabRatio="726" firstSheet="2" activeTab="10"/>
  </bookViews>
  <sheets>
    <sheet name="1.1.sz.mell." sheetId="1" r:id="rId1"/>
    <sheet name="1.2.sz. mell." sheetId="2" r:id="rId2"/>
    <sheet name="2.1.sz.mell  " sheetId="3" r:id="rId3"/>
    <sheet name="2.2.sz.mell  " sheetId="4" r:id="rId4"/>
    <sheet name="3.sz.mell.  " sheetId="5" r:id="rId5"/>
    <sheet name="4.sz.mell." sheetId="6" r:id="rId6"/>
    <sheet name="5.sz.mell." sheetId="7" r:id="rId7"/>
    <sheet name="6.sz.mell." sheetId="8" r:id="rId8"/>
    <sheet name="7.sz.mell." sheetId="9" r:id="rId9"/>
    <sheet name="8. sz. mell. " sheetId="10" r:id="rId10"/>
    <sheet name="9.sz.mell." sheetId="11" r:id="rId11"/>
    <sheet name="10.sz.mell." sheetId="12" r:id="rId12"/>
    <sheet name="11. sz. mell." sheetId="13" r:id="rId13"/>
    <sheet name="12. sz. mell." sheetId="14" r:id="rId14"/>
    <sheet name="13.sz. mell." sheetId="15" r:id="rId15"/>
    <sheet name="14.sz.mell." sheetId="16" r:id="rId16"/>
    <sheet name="15.sz.mell." sheetId="17" r:id="rId17"/>
  </sheets>
  <externalReferences>
    <externalReference r:id="rId20"/>
    <externalReference r:id="rId21"/>
  </externalReferences>
  <definedNames>
    <definedName name="_xlfn.IFERROR" hidden="1">#NAME?</definedName>
    <definedName name="_xlnm.Print_Area" localSheetId="0">'1.1.sz.mell.'!$A$1:$C$158</definedName>
  </definedNames>
  <calcPr fullCalcOnLoad="1"/>
</workbook>
</file>

<file path=xl/sharedStrings.xml><?xml version="1.0" encoding="utf-8"?>
<sst xmlns="http://schemas.openxmlformats.org/spreadsheetml/2006/main" count="1212" uniqueCount="594">
  <si>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</si>
  <si>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</si>
  <si>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</si>
  <si>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</si>
  <si>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</si>
  <si>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</si>
  <si>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</si>
  <si>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</si>
  <si>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</si>
  <si>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</si>
  <si>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</si>
  <si>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</si>
  <si>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</si>
  <si>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</si>
  <si>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</si>
  <si>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</si>
  <si>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</si>
  <si>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</si>
  <si>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</si>
  <si>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</si>
  <si>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</si>
  <si>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</si>
  <si>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</si>
  <si>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</si>
  <si>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</si>
  <si>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</si>
  <si>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</si>
  <si>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</si>
  <si>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</si>
  <si>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</si>
  <si>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</si>
  <si>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</si>
  <si>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</si>
  <si>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</si>
  <si>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</si>
  <si>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</si>
  <si>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</si>
  <si>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</si>
  <si>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</si>
  <si>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</si>
  <si>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</si>
  <si>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</si>
  <si>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</si>
  <si>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</si>
  <si>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</si>
  <si>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</si>
  <si>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</si>
  <si>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</si>
  <si>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</si>
  <si>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</si>
  <si>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</si>
  <si>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</si>
  <si>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</si>
  <si>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</si>
  <si>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</si>
  <si>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</si>
  <si>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</si>
  <si>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</si>
  <si>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</si>
  <si>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</si>
  <si>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</si>
  <si>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</si>
  <si>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</si>
  <si>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</si>
  <si>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</si>
  <si>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</si>
  <si>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</si>
  <si>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</si>
  <si>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</si>
  <si>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</si>
  <si>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</si>
  <si>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</si>
  <si>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</si>
  <si>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</si>
  <si>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</si>
  <si>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</si>
  <si>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</si>
  <si>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</si>
  <si>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</si>
  <si>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</si>
  <si>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</si>
  <si>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</si>
  <si>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</si>
  <si>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</si>
  <si>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</si>
  <si>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</si>
  <si>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</si>
  <si>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</si>
  <si>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</si>
  <si>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</si>
  <si>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</si>
  <si>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</si>
  <si>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</si>
  <si>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</si>
  <si>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</si>
  <si>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</si>
  <si>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</si>
  <si>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</si>
  <si>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</si>
  <si>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</si>
  <si>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</si>
  <si>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</si>
  <si>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</si>
  <si>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</si>
  <si>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</si>
  <si>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</si>
  <si>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</si>
  <si>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</si>
  <si>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</si>
  <si>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</si>
  <si>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</si>
  <si>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</si>
  <si>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</si>
  <si>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</si>
  <si>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</si>
  <si>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</si>
  <si>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</si>
  <si>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</si>
  <si>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</si>
  <si>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</si>
  <si>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</si>
  <si>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</si>
  <si>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</si>
  <si>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</si>
  <si>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</si>
  <si>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</si>
  <si>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</si>
  <si>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</si>
  <si>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</si>
  <si>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</si>
  <si>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</si>
  <si>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</si>
  <si>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</si>
  <si>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</si>
  <si>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</si>
  <si>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</si>
  <si>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</si>
  <si>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</si>
  <si>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</si>
  <si>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</si>
  <si>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</si>
  <si>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</si>
  <si>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</si>
  <si>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</si>
  <si>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</si>
  <si>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</si>
  <si>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</si>
  <si>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</si>
  <si>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</si>
  <si>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</si>
  <si>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</si>
  <si>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</si>
  <si>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</si>
  <si>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</si>
  <si>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</si>
  <si>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</si>
  <si>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</si>
  <si>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</si>
  <si>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</si>
  <si>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</si>
  <si>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</si>
  <si>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</si>
  <si>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</si>
  <si>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</si>
  <si>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</si>
  <si>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</si>
  <si>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</si>
  <si>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</si>
  <si>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</si>
  <si>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</si>
  <si>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</si>
  <si>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</si>
  <si>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</si>
  <si>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</si>
  <si>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</si>
  <si>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</si>
  <si>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</si>
  <si>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</si>
  <si>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</si>
  <si>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</si>
  <si>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</si>
  <si>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</si>
  <si>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</si>
  <si>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</si>
  <si>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</si>
  <si>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</si>
  <si>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</si>
  <si>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</si>
  <si>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</si>
  <si>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</si>
  <si>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</si>
  <si>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</si>
  <si>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</si>
  <si>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</si>
  <si>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</si>
  <si>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</si>
  <si>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</si>
  <si>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</si>
  <si>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</si>
  <si>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</si>
  <si>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</si>
  <si>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</si>
  <si>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</si>
  <si>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</si>
  <si>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</si>
  <si>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</si>
  <si>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</si>
  <si>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</si>
  <si>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</si>
  <si>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</si>
  <si>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</si>
  <si>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</si>
  <si>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</si>
  <si>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</si>
  <si>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</si>
  <si>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</si>
  <si>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</si>
  <si>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</si>
  <si>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</si>
  <si>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</si>
  <si>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</si>
  <si>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</si>
  <si>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</si>
  <si>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</si>
  <si>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</si>
  <si>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</si>
  <si>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</si>
  <si>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</si>
  <si>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</si>
  <si>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</si>
  <si>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</si>
  <si>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</si>
  <si>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</si>
  <si>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</si>
  <si>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</si>
  <si>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</si>
  <si>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</si>
  <si>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</si>
  <si>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</si>
  <si>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</si>
  <si>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</si>
  <si>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</si>
  <si>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</si>
  <si>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</si>
  <si>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</si>
  <si>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</si>
  <si>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</si>
  <si>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</si>
  <si>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</si>
  <si>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</si>
  <si>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</si>
  <si>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</si>
  <si>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</si>
  <si>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</si>
  <si>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</si>
  <si>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</si>
  <si>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</si>
  <si>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</si>
  <si>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</si>
  <si>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</si>
  <si>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</si>
  <si>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</si>
  <si>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</si>
  <si>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</si>
  <si>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</si>
  <si>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</si>
  <si>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</si>
  <si>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</si>
  <si>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</si>
  <si>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</si>
  <si>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</si>
  <si>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</si>
  <si>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</si>
  <si>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</si>
  <si>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</si>
  <si>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</si>
  <si>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</si>
  <si>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</si>
  <si>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</si>
  <si>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</si>
  <si>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</si>
  <si>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</si>
  <si>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</si>
  <si>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</si>
  <si>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</si>
  <si>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</si>
  <si>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</si>
  <si>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</si>
  <si>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</si>
  <si>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</si>
  <si>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</si>
  <si>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</si>
  <si>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</si>
  <si>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</si>
  <si>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</si>
  <si>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</si>
  <si>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</si>
  <si>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</si>
  <si>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</si>
  <si>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</si>
  <si>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</si>
  <si>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</si>
  <si>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</si>
  <si>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</si>
  <si>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</si>
  <si>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</si>
  <si>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</si>
  <si>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</si>
  <si>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</si>
  <si>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</si>
  <si>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</si>
  <si>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</si>
  <si>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</si>
  <si>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</si>
  <si>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</si>
  <si>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</si>
  <si>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</si>
  <si>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</si>
  <si>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</si>
  <si>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</si>
  <si>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</si>
  <si>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</si>
  <si>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</si>
  <si>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</si>
  <si>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</si>
  <si>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</si>
  <si>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</si>
  <si>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</si>
  <si>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</si>
  <si>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</si>
  <si>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</si>
  <si>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</si>
  <si>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</si>
  <si>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</si>
  <si>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</si>
  <si>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</si>
  <si>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</si>
  <si>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</si>
  <si>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</si>
  <si>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</si>
  <si>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</si>
  <si>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</si>
  <si>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</si>
  <si>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</si>
  <si>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</si>
  <si>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</si>
  <si>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</si>
  <si>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</si>
  <si>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</si>
  <si>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</si>
  <si>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</si>
  <si>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</si>
  <si>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</si>
  <si>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</si>
  <si>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</si>
  <si>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</si>
  <si>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</si>
  <si>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</si>
  <si>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</si>
  <si>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</si>
  <si>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</si>
  <si>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</si>
  <si>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</si>
  <si>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</si>
  <si>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</si>
  <si>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</si>
  <si>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</si>
  <si>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</si>
  <si>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</si>
  <si>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</si>
  <si>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</si>
  <si>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</si>
  <si>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Befektetési célú belföldi értékpapírok vásárlása</t>
  </si>
  <si>
    <t>Államháztartáson belüli megelőlegezések folyósítása</t>
  </si>
  <si>
    <t xml:space="preserve"> Pénzügyi lízing kiadásai</t>
  </si>
  <si>
    <t xml:space="preserve"> Forgatási célú külföldi értékpapírok vásárlása</t>
  </si>
  <si>
    <t xml:space="preserve"> Külföldi értékpapírok beváltása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</si>
  <si>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</si>
  <si>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</si>
  <si>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</si>
  <si>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</si>
  <si>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</si>
  <si>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</si>
  <si>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</si>
  <si>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</si>
  <si>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</si>
  <si>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</si>
  <si>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</si>
  <si>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</si>
  <si>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</si>
  <si>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</si>
  <si>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</si>
  <si>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</si>
  <si>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</si>
  <si>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</si>
  <si>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</si>
  <si>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</si>
  <si>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</si>
  <si>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</si>
  <si>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</si>
  <si>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</si>
  <si>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</si>
  <si>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</si>
  <si>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</si>
  <si>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</si>
  <si>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</si>
  <si>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</si>
  <si>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</si>
  <si>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</si>
  <si>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</si>
  <si>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</si>
  <si>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</si>
  <si>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</si>
  <si>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</si>
  <si>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</si>
  <si>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</si>
  <si>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BEVÉTEL</t>
  </si>
  <si>
    <t>Kötelező</t>
  </si>
  <si>
    <t>Nem kötelező</t>
  </si>
  <si>
    <t>Állami</t>
  </si>
  <si>
    <t>Kiadás</t>
  </si>
  <si>
    <t xml:space="preserve">Működési </t>
  </si>
  <si>
    <t>Felhalmozási</t>
  </si>
  <si>
    <t>Működési</t>
  </si>
  <si>
    <t>Közvilágítás</t>
  </si>
  <si>
    <t>Zöldterület kezelés</t>
  </si>
  <si>
    <t>Önkormányzatok elszámolásai</t>
  </si>
  <si>
    <t>Támogatási célú fin. műveletek (int.fin.)</t>
  </si>
  <si>
    <t>Önkormányzat összesen:</t>
  </si>
  <si>
    <t>Közös Önkorm.Hiv összesen:</t>
  </si>
  <si>
    <t>Mindösszesen:</t>
  </si>
  <si>
    <t>Intézmény finanszírozás (-)</t>
  </si>
  <si>
    <t>Nettósított összesen:</t>
  </si>
  <si>
    <t>Kormányzati funkció</t>
  </si>
  <si>
    <t>további évek</t>
  </si>
  <si>
    <t>2015. évi előirányzat</t>
  </si>
  <si>
    <t>Biztosító által fizetett kártérítés</t>
  </si>
  <si>
    <t>5.11.</t>
  </si>
  <si>
    <t>Működési bevételek (5.1.+…+ 5.11.)</t>
  </si>
  <si>
    <t>Váltóbevételek</t>
  </si>
  <si>
    <t>FINANSZÍROZÁSI BEVÉTELEK ÖSSZESEN: (10. + … +16.)</t>
  </si>
  <si>
    <t xml:space="preserve">    18.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</si>
  <si>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</si>
  <si>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</si>
  <si>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</si>
  <si>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</si>
  <si>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</si>
  <si>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</si>
  <si>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</si>
  <si>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 xml:space="preserve">   Tartalékok</t>
  </si>
  <si>
    <t>1.19.</t>
  </si>
  <si>
    <t>1.20.</t>
  </si>
  <si>
    <t xml:space="preserve">   - az 1.18.-ból: - Általános tartalék</t>
  </si>
  <si>
    <t xml:space="preserve"> 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</si>
  <si>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</si>
  <si>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</si>
  <si>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</si>
  <si>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Kincstárjegyek beváltása</t>
  </si>
  <si>
    <t xml:space="preserve">   Kincstárjegyek beváltása</t>
  </si>
  <si>
    <t xml:space="preserve">   Éven belüli lejáratú belföldi értékpapírok beváltása</t>
  </si>
  <si>
    <t xml:space="preserve">   Éven túlilejáratú belföldi értékpapírok beváltása</t>
  </si>
  <si>
    <t xml:space="preserve">   Belföldi kötvények beváltása</t>
  </si>
  <si>
    <t>Belföldi finanszírozás kiadásai (6.1. + … + 6.4.)</t>
  </si>
  <si>
    <t xml:space="preserve"> Pénzeszközök lekötött betétként elhelyezése </t>
  </si>
  <si>
    <t>Külföldi finanszírozás kiadásai (7.1. + … + 7.5.)</t>
  </si>
  <si>
    <t>7.5.</t>
  </si>
  <si>
    <t xml:space="preserve"> Befektetési célú külföldi értékpapírok vásárlása</t>
  </si>
  <si>
    <t xml:space="preserve"> Hitelek, kölcsönök törlesztése külf. kormányoknak,nemz.szerv-nek</t>
  </si>
  <si>
    <t xml:space="preserve"> Hitelek, kölcsönök törlesztése külföldi pénzintézeteknek</t>
  </si>
  <si>
    <t>Váltókiadások</t>
  </si>
  <si>
    <t>Adóssághoz nem kapcsolódó származékos ügyletek kiadásai</t>
  </si>
  <si>
    <t>FINANSZÍROZÁSI KIADÁSOK ÖSSZESEN: (4.+…+9.)</t>
  </si>
  <si>
    <t>KIADÁSOK ÖSSZESEN: (3+10)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</si>
  <si>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</si>
  <si>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</si>
  <si>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6.-ból EU-s támogatás (közvetlen)</t>
  </si>
  <si>
    <t>Költségvetési bevételek összesen (1.+2.+4.+5.+6..+8.+…+12.)</t>
  </si>
  <si>
    <t>Működési célú finanszírozási bevételek összesen (14.+19.+22.+23.)</t>
  </si>
  <si>
    <t>BEVÉTEL ÖSSZESEN (13.+24.)</t>
  </si>
  <si>
    <t>Pénzeszközök lekötött betétként elhelyezése</t>
  </si>
  <si>
    <t>Működési célú finanszírozási kiadások összesen (14.+...+23.)</t>
  </si>
  <si>
    <t>KIADÁSOK ÖSSZESEN (13.+23.)</t>
  </si>
  <si>
    <t>2017.</t>
  </si>
  <si>
    <t>A</t>
  </si>
  <si>
    <t>B</t>
  </si>
  <si>
    <t>C</t>
  </si>
  <si>
    <t>Működési célú kvi támogatások és kiegészítő támogatások</t>
  </si>
  <si>
    <t>Elszámolásból származó bevételek</t>
  </si>
  <si>
    <t>Helyi adók  (4.1.1.+…+4.1.3.)</t>
  </si>
  <si>
    <t>4.1.3.</t>
  </si>
  <si>
    <t>- Értékesítési és forgalmi adók (iparűzési adó)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</si>
  <si>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</si>
  <si>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</si>
  <si>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</si>
  <si>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</si>
  <si>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</si>
  <si>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</si>
  <si>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</si>
  <si>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</si>
  <si>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</si>
  <si>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</si>
  <si>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</si>
  <si>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</si>
  <si>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Befektetési célú belföldi értékpapírok vásárlása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</si>
  <si>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</si>
  <si>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</si>
  <si>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</si>
  <si>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</si>
  <si>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Központi, irányító szervi támogatás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</si>
  <si>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</si>
  <si>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</si>
  <si>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</si>
  <si>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</si>
  <si>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</si>
  <si>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</si>
  <si>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KIADÁSOK ÖSSZESEN: (3.+10.)</t>
  </si>
  <si>
    <t>Éves tervezett létszám előirányzat (fő)</t>
  </si>
  <si>
    <t>D</t>
  </si>
  <si>
    <t>E</t>
  </si>
  <si>
    <t>Önkormányzat működési támogatásai</t>
  </si>
  <si>
    <t>Helyi adók  (4.1.1.+...+4.1.3.)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</si>
  <si>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</si>
  <si>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</si>
  <si>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</si>
  <si>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</si>
  <si>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</si>
  <si>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</si>
  <si>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</si>
  <si>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</si>
  <si>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</si>
  <si>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Ebből: kKözfoglalkoztatottak létszáma (fő)</t>
  </si>
  <si>
    <t>Költségvetési szerv összesen:</t>
  </si>
  <si>
    <t>Közművelődési feladatok</t>
  </si>
  <si>
    <t>Köztemető fenntartás, üzemeltetés</t>
  </si>
  <si>
    <t>Közutak, hídak üzemeltetése, fenntartása</t>
  </si>
  <si>
    <t>Közfoglalkoztatás-hosszabb idejű</t>
  </si>
  <si>
    <t>Közfoglalkoztatás-rövidebb idejű</t>
  </si>
  <si>
    <t xml:space="preserve">Magánszemélyek kommunális adója </t>
  </si>
  <si>
    <t>Szociális földprogram</t>
  </si>
  <si>
    <t>Szociális tüzifa</t>
  </si>
  <si>
    <t>011130 Önkormányzati jogalkotás</t>
  </si>
  <si>
    <t>013350 Önkormányzati vagyonnal törté nő gazdálkodás</t>
  </si>
  <si>
    <t>066020 Város és -községgazdálkodás</t>
  </si>
  <si>
    <t>Italgyártás</t>
  </si>
  <si>
    <t>falugondnoki- tanyagondnoki szolgálat</t>
  </si>
  <si>
    <t>Szociális juttatások</t>
  </si>
  <si>
    <t>Nem veszélyes települési hulladék kezelése</t>
  </si>
  <si>
    <t>Adóbevételek</t>
  </si>
  <si>
    <t>0</t>
  </si>
  <si>
    <t>Falubusz vásárláshoz felvett hitel visszafizetése</t>
  </si>
  <si>
    <t>Állami támogatás</t>
  </si>
  <si>
    <t>forintban</t>
  </si>
  <si>
    <t>megnevezés</t>
  </si>
  <si>
    <t>összesen</t>
  </si>
  <si>
    <t>Közutak karbantartása</t>
  </si>
  <si>
    <t>Köztemető fenntartás</t>
  </si>
  <si>
    <t>Egyéb önkormányzati feladatok támogatása beszámítás után</t>
  </si>
  <si>
    <t>beszámítás 122065 ft</t>
  </si>
  <si>
    <t>Települési önkormányzatok működési támogatása beszámítás és kiegészítés után</t>
  </si>
  <si>
    <t>Gyermekjóléti feladatok</t>
  </si>
  <si>
    <t>települési önkormányzatok szociális feladatainak egyéb támogatása</t>
  </si>
  <si>
    <t>Falugondnoki feladat</t>
  </si>
  <si>
    <t>Szociális  támogatás összesen</t>
  </si>
  <si>
    <t>Könyvtár</t>
  </si>
  <si>
    <t>Települési önkormányzatok  kulturális feladatainak támogatása összesen</t>
  </si>
  <si>
    <t>összesen:</t>
  </si>
  <si>
    <t>Somogyviszló Község Önkormányzat adósságot keletkeztető ügyletekből és kezességvállalásokból fennálló kötelezettségei</t>
  </si>
  <si>
    <t>Somogyviszló Község Önkormányzat saját bevételeinek részletezése az adósságot keletkeztető ügyletből származó tárgyévi fizetési kötelezettség megállapításához</t>
  </si>
  <si>
    <t>Helyi, térségi közösségi tér bizt.</t>
  </si>
  <si>
    <t>Egyéb működési  célú támogatások államháztartáson belülről</t>
  </si>
  <si>
    <t>Egyéb működési célú támogatások ÁH-on belül</t>
  </si>
  <si>
    <t>Somogyviszló Község Önkormányzat 2016. évi költségvetés</t>
  </si>
  <si>
    <t>Előirányzat-felhasználási terv
2016. évre</t>
  </si>
  <si>
    <t>Somogyviszló Község Önkormányzat 2016. évi adósságot keletkeztető fejlesztési céljai</t>
  </si>
  <si>
    <t>2016. évi előirányzat</t>
  </si>
  <si>
    <t>2018.</t>
  </si>
  <si>
    <t>Felhasználás
2015. XII.31-ig</t>
  </si>
  <si>
    <t xml:space="preserve">
2016. év utáni szükséglet
</t>
  </si>
  <si>
    <t>2016. év utáni szükséglet
(6=2 - 4 - 5)</t>
  </si>
  <si>
    <t>2016 előtti kifizetés</t>
  </si>
  <si>
    <t>2018. 
után</t>
  </si>
  <si>
    <t>K I M U T A T Á S
a 2016. évben céljelleggel juttatott támogatásokról</t>
  </si>
  <si>
    <t>Forintban</t>
  </si>
  <si>
    <t xml:space="preserve"> Forintban !</t>
  </si>
  <si>
    <t xml:space="preserve">2.1. melléklet a     /2016. (III.   .) önkormányzati rendelethez     </t>
  </si>
  <si>
    <t xml:space="preserve">2.2. melléklet a    /2016. (III.   .) önkormányzati rendelethez     </t>
  </si>
  <si>
    <t>Forintban !</t>
  </si>
  <si>
    <t>Ingatlan vásárlás</t>
  </si>
  <si>
    <t>Forintban!</t>
  </si>
  <si>
    <t>9.sz. melléklet a    /2016 (III.    .) önkormányzati rendelethez</t>
  </si>
  <si>
    <t>2015</t>
  </si>
  <si>
    <t xml:space="preserve">15. sz. melléklet a    /2016 (III.   .) önkormányzati rendelethez </t>
  </si>
  <si>
    <t>2015 évről áthúzódó bérkompenzáció</t>
  </si>
  <si>
    <t>Szünidei étkeztetés rászoruló gyermekek számára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</si>
</sst>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7"/>
      <name val="Times New Roman CE"/>
      <family val="0"/>
    </font>
    <font>
      <b/>
      <i/>
      <sz val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10"/>
      <name val="Times New Roman CE"/>
      <family val="0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6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40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6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8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7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6" xfId="46" applyNumberFormat="1" applyFont="1" applyFill="1" applyBorder="1" applyAlignment="1">
      <alignment/>
    </xf>
    <xf numFmtId="166" fontId="0" fillId="0" borderId="25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166" fontId="0" fillId="0" borderId="12" xfId="46" applyNumberFormat="1" applyFont="1" applyFill="1" applyBorder="1" applyAlignment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8" xfId="46" applyNumberFormat="1" applyFont="1" applyFill="1" applyBorder="1" applyAlignment="1" applyProtection="1">
      <alignment/>
      <protection/>
    </xf>
    <xf numFmtId="166" fontId="17" fillId="0" borderId="27" xfId="46" applyNumberFormat="1" applyFont="1" applyFill="1" applyBorder="1" applyAlignment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6" fontId="17" fillId="0" borderId="32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0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7" xfId="46" applyNumberFormat="1" applyFont="1" applyFill="1" applyBorder="1" applyAlignment="1" applyProtection="1">
      <alignment/>
      <protection locked="0"/>
    </xf>
    <xf numFmtId="166" fontId="17" fillId="0" borderId="48" xfId="46" applyNumberFormat="1" applyFont="1" applyFill="1" applyBorder="1" applyAlignment="1" applyProtection="1">
      <alignment/>
      <protection locked="0"/>
    </xf>
    <xf numFmtId="166" fontId="17" fillId="0" borderId="49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 quotePrefix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39" xfId="58" applyFont="1" applyFill="1" applyBorder="1" applyAlignment="1" applyProtection="1">
      <alignment horizontal="center" vertical="center" wrapTex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/>
    </xf>
    <xf numFmtId="0" fontId="26" fillId="0" borderId="61" xfId="0" applyFont="1" applyFill="1" applyBorder="1" applyAlignment="1">
      <alignment/>
    </xf>
    <xf numFmtId="0" fontId="32" fillId="0" borderId="61" xfId="0" applyFont="1" applyFill="1" applyBorder="1" applyAlignment="1">
      <alignment wrapText="1"/>
    </xf>
    <xf numFmtId="0" fontId="25" fillId="0" borderId="6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32" fillId="0" borderId="61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27" fillId="0" borderId="61" xfId="0" applyFont="1" applyFill="1" applyBorder="1" applyAlignment="1">
      <alignment/>
    </xf>
    <xf numFmtId="0" fontId="28" fillId="0" borderId="61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29" fillId="0" borderId="62" xfId="0" applyFont="1" applyFill="1" applyBorder="1" applyAlignment="1">
      <alignment wrapText="1"/>
    </xf>
    <xf numFmtId="0" fontId="25" fillId="0" borderId="62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0" fontId="33" fillId="0" borderId="61" xfId="0" applyFont="1" applyFill="1" applyBorder="1" applyAlignment="1">
      <alignment/>
    </xf>
    <xf numFmtId="0" fontId="0" fillId="0" borderId="12" xfId="58" applyFont="1" applyFill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0" fontId="30" fillId="0" borderId="11" xfId="0" applyFont="1" applyBorder="1" applyAlignment="1" applyProtection="1">
      <alignment horizontal="left" vertical="center" indent="1"/>
      <protection locked="0"/>
    </xf>
    <xf numFmtId="164" fontId="16" fillId="0" borderId="42" xfId="58" applyNumberFormat="1" applyFont="1" applyFill="1" applyBorder="1" applyAlignment="1" applyProtection="1">
      <alignment horizontal="left" vertical="center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wrapText="1" indent="1"/>
      <protection/>
    </xf>
    <xf numFmtId="0" fontId="17" fillId="0" borderId="11" xfId="58" applyFont="1" applyFill="1" applyBorder="1" applyAlignment="1" applyProtection="1">
      <alignment vertical="center" wrapTex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0" applyFont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7" fillId="0" borderId="56" xfId="58" applyFont="1" applyFill="1" applyBorder="1" applyAlignment="1" applyProtection="1">
      <alignment horizontal="center" vertical="center" wrapText="1"/>
      <protection/>
    </xf>
    <xf numFmtId="0" fontId="15" fillId="0" borderId="56" xfId="58" applyFont="1" applyFill="1" applyBorder="1" applyAlignment="1" applyProtection="1">
      <alignment horizontal="center"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0" fontId="15" fillId="0" borderId="66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left" vertical="center" wrapText="1" indent="1"/>
      <protection/>
    </xf>
    <xf numFmtId="0" fontId="15" fillId="0" borderId="30" xfId="58" applyFont="1" applyFill="1" applyBorder="1" applyAlignment="1" applyProtection="1">
      <alignment vertical="center" wrapTex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56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0" fillId="0" borderId="56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33" xfId="0" applyFill="1" applyBorder="1" applyAlignment="1" applyProtection="1">
      <alignment horizontal="right" wrapText="1"/>
      <protection/>
    </xf>
    <xf numFmtId="0" fontId="0" fillId="0" borderId="22" xfId="0" applyFill="1" applyBorder="1" applyAlignment="1" applyProtection="1">
      <alignment horizontal="right" wrapText="1"/>
      <protection/>
    </xf>
    <xf numFmtId="164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/>
      <protection/>
    </xf>
    <xf numFmtId="49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/>
      <protection/>
    </xf>
    <xf numFmtId="164" fontId="17" fillId="0" borderId="22" xfId="0" applyNumberFormat="1" applyFont="1" applyFill="1" applyBorder="1" applyAlignment="1" applyProtection="1">
      <alignment horizontal="right" vertical="center" wrapText="1"/>
      <protection/>
    </xf>
    <xf numFmtId="164" fontId="17" fillId="0" borderId="23" xfId="0" applyNumberFormat="1" applyFont="1" applyFill="1" applyBorder="1" applyAlignment="1" applyProtection="1">
      <alignment horizontal="right" vertical="center" wrapText="1"/>
      <protection/>
    </xf>
    <xf numFmtId="164" fontId="17" fillId="0" borderId="28" xfId="0" applyNumberFormat="1" applyFont="1" applyFill="1" applyBorder="1" applyAlignment="1" applyProtection="1">
      <alignment horizontal="right" vertical="center" wrapText="1"/>
      <protection/>
    </xf>
    <xf numFmtId="49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/>
      <protection/>
    </xf>
    <xf numFmtId="49" fontId="0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/>
      <protection/>
    </xf>
    <xf numFmtId="164" fontId="0" fillId="33" borderId="51" xfId="0" applyNumberFormat="1" applyFont="1" applyFill="1" applyBorder="1" applyAlignment="1" applyProtection="1">
      <alignment horizontal="right" vertical="center" wrapText="1" indent="2"/>
      <protection/>
    </xf>
    <xf numFmtId="0" fontId="8" fillId="0" borderId="0" xfId="0" applyFont="1" applyFill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0" fillId="0" borderId="61" xfId="0" applyFont="1" applyFill="1" applyBorder="1" applyAlignment="1">
      <alignment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4" xfId="0" applyFont="1" applyFill="1" applyBorder="1" applyAlignment="1" applyProtection="1">
      <alignment horizontal="left" vertical="center" wrapText="1" indent="8"/>
      <protection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0" fontId="7" fillId="0" borderId="68" xfId="0" applyFont="1" applyFill="1" applyBorder="1" applyAlignment="1" applyProtection="1">
      <alignment vertical="center" wrapText="1"/>
      <protection/>
    </xf>
    <xf numFmtId="3" fontId="0" fillId="0" borderId="61" xfId="0" applyNumberFormat="1" applyFont="1" applyFill="1" applyBorder="1" applyAlignment="1">
      <alignment/>
    </xf>
    <xf numFmtId="3" fontId="25" fillId="0" borderId="61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35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3" fontId="37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/>
    </xf>
    <xf numFmtId="3" fontId="37" fillId="0" borderId="0" xfId="0" applyNumberFormat="1" applyFont="1" applyFill="1" applyBorder="1" applyAlignment="1">
      <alignment/>
    </xf>
    <xf numFmtId="164" fontId="16" fillId="0" borderId="42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2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25" fillId="0" borderId="61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4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32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6" xfId="0" applyFont="1" applyFill="1" applyBorder="1" applyAlignment="1" applyProtection="1">
      <alignment horizontal="left" indent="1"/>
      <protection/>
    </xf>
    <xf numFmtId="0" fontId="7" fillId="0" borderId="47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8" xfId="0" applyFont="1" applyFill="1" applyBorder="1" applyAlignment="1" applyProtection="1">
      <alignment horizontal="right" indent="1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17" fillId="0" borderId="59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left" indent="1"/>
      <protection locked="0"/>
    </xf>
    <xf numFmtId="0" fontId="17" fillId="0" borderId="44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2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vera\LOCALS~1\Temp\K&#193;KICS%202015.&#233;vi%20ktsvet&#233;s%20&#246;ssz.COF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vera\LOCALS~1\Temp\Ktgv%202015%20Nv&#225;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</sheetNames>
    <sheetDataSet>
      <sheetData sheetId="0">
        <row r="5">
          <cell r="A5" t="str">
            <v>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Bevétel"/>
      <sheetName val="Kiadás"/>
      <sheetName val="Finansz.kiadás"/>
      <sheetName val="Finansz.bevét"/>
      <sheetName val="dologi"/>
      <sheetName val="Beruházás"/>
      <sheetName val="Tartalék"/>
      <sheetName val="Gördülő"/>
      <sheetName val="Többéves"/>
      <sheetName val="Likvidítás"/>
      <sheetName val="Állami"/>
      <sheetName val="SZoc."/>
      <sheetName val="Címrend"/>
      <sheetName val="Létszám"/>
      <sheetName val="közvetett"/>
    </sheetNames>
    <sheetDataSet>
      <sheetData sheetId="0">
        <row r="13">
          <cell r="F13">
            <v>0</v>
          </cell>
        </row>
      </sheetData>
      <sheetData sheetId="1">
        <row r="66">
          <cell r="D66">
            <v>0</v>
          </cell>
        </row>
        <row r="74">
          <cell r="D74">
            <v>0</v>
          </cell>
        </row>
        <row r="75">
          <cell r="G75">
            <v>0</v>
          </cell>
        </row>
      </sheetData>
      <sheetData sheetId="2">
        <row r="103">
          <cell r="D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Layout" zoomScaleNormal="120" zoomScaleSheetLayoutView="100" workbookViewId="0" topLeftCell="A16">
      <selection activeCell="F93" sqref="F93"/>
    </sheetView>
  </sheetViews>
  <sheetFormatPr defaultColWidth="9.00390625" defaultRowHeight="12.75"/>
  <cols>
    <col min="1" max="1" width="9.50390625" style="330" customWidth="1"/>
    <col min="2" max="2" width="91.625" style="330" customWidth="1"/>
    <col min="3" max="3" width="21.625" style="331" customWidth="1"/>
    <col min="4" max="4" width="9.00390625" style="349" customWidth="1"/>
    <col min="5" max="16384" width="9.375" style="349" customWidth="1"/>
  </cols>
  <sheetData>
    <row r="1" spans="1:3" ht="15.75" customHeight="1">
      <c r="A1" s="520" t="s">
        <v>13</v>
      </c>
      <c r="B1" s="520"/>
      <c r="C1" s="520"/>
    </row>
    <row r="2" spans="1:3" ht="15.75" customHeight="1" thickBot="1">
      <c r="A2" s="519" t="s">
        <v>151</v>
      </c>
      <c r="B2" s="519"/>
      <c r="C2" s="267" t="s">
        <v>582</v>
      </c>
    </row>
    <row r="3" spans="1:3" ht="37.5" customHeight="1" thickBot="1">
      <c r="A3" s="22" t="s">
        <v>65</v>
      </c>
      <c r="B3" s="23" t="s">
        <v>15</v>
      </c>
      <c r="C3" s="40" t="s">
        <v>574</v>
      </c>
    </row>
    <row r="4" spans="1:3" s="350" customFormat="1" ht="12" customHeight="1" thickBot="1">
      <c r="A4" s="344">
        <v>1</v>
      </c>
      <c r="B4" s="345">
        <v>2</v>
      </c>
      <c r="C4" s="346">
        <v>3</v>
      </c>
    </row>
    <row r="5" spans="1:3" s="351" customFormat="1" ht="12" customHeight="1" thickBot="1">
      <c r="A5" s="19" t="s">
        <v>16</v>
      </c>
      <c r="B5" s="20" t="s">
        <v>238</v>
      </c>
      <c r="C5" s="257">
        <f>+C6+C7+C8+C9+C10+C11</f>
        <v>18801737</v>
      </c>
    </row>
    <row r="6" spans="1:3" s="351" customFormat="1" ht="12" customHeight="1">
      <c r="A6" s="14" t="s">
        <v>96</v>
      </c>
      <c r="B6" s="352" t="s">
        <v>239</v>
      </c>
      <c r="C6" s="260">
        <v>8731124</v>
      </c>
    </row>
    <row r="7" spans="1:3" s="351" customFormat="1" ht="12" customHeight="1">
      <c r="A7" s="13" t="s">
        <v>97</v>
      </c>
      <c r="B7" s="353" t="s">
        <v>240</v>
      </c>
      <c r="C7" s="259"/>
    </row>
    <row r="8" spans="1:3" s="351" customFormat="1" ht="12" customHeight="1">
      <c r="A8" s="13" t="s">
        <v>98</v>
      </c>
      <c r="B8" s="353" t="s">
        <v>241</v>
      </c>
      <c r="C8" s="259">
        <v>8870613</v>
      </c>
    </row>
    <row r="9" spans="1:3" s="351" customFormat="1" ht="12" customHeight="1">
      <c r="A9" s="13" t="s">
        <v>99</v>
      </c>
      <c r="B9" s="353" t="s">
        <v>242</v>
      </c>
      <c r="C9" s="259">
        <v>1200000</v>
      </c>
    </row>
    <row r="10" spans="1:3" s="351" customFormat="1" ht="12" customHeight="1">
      <c r="A10" s="13" t="s">
        <v>148</v>
      </c>
      <c r="B10" s="353" t="s">
        <v>243</v>
      </c>
      <c r="C10" s="259"/>
    </row>
    <row r="11" spans="1:3" s="351" customFormat="1" ht="12" customHeight="1" thickBot="1">
      <c r="A11" s="15" t="s">
        <v>100</v>
      </c>
      <c r="B11" s="354" t="s">
        <v>244</v>
      </c>
      <c r="C11" s="259"/>
    </row>
    <row r="12" spans="1:3" s="351" customFormat="1" ht="12" customHeight="1" thickBot="1">
      <c r="A12" s="19" t="s">
        <v>17</v>
      </c>
      <c r="B12" s="252" t="s">
        <v>245</v>
      </c>
      <c r="C12" s="257">
        <f>+C13+C14+C15+C16+C17</f>
        <v>34090000</v>
      </c>
    </row>
    <row r="13" spans="1:3" s="351" customFormat="1" ht="12" customHeight="1">
      <c r="A13" s="14" t="s">
        <v>102</v>
      </c>
      <c r="B13" s="352" t="s">
        <v>246</v>
      </c>
      <c r="C13" s="260"/>
    </row>
    <row r="14" spans="1:3" s="351" customFormat="1" ht="12" customHeight="1">
      <c r="A14" s="13" t="s">
        <v>103</v>
      </c>
      <c r="B14" s="353" t="s">
        <v>247</v>
      </c>
      <c r="C14" s="259"/>
    </row>
    <row r="15" spans="1:3" s="351" customFormat="1" ht="12" customHeight="1">
      <c r="A15" s="13" t="s">
        <v>104</v>
      </c>
      <c r="B15" s="353" t="s">
        <v>408</v>
      </c>
      <c r="C15" s="259"/>
    </row>
    <row r="16" spans="1:3" s="351" customFormat="1" ht="12" customHeight="1">
      <c r="A16" s="13" t="s">
        <v>105</v>
      </c>
      <c r="B16" s="353" t="s">
        <v>409</v>
      </c>
      <c r="C16" s="259"/>
    </row>
    <row r="17" spans="1:3" s="351" customFormat="1" ht="12" customHeight="1">
      <c r="A17" s="13" t="s">
        <v>106</v>
      </c>
      <c r="B17" s="353" t="s">
        <v>248</v>
      </c>
      <c r="C17" s="259">
        <v>34090000</v>
      </c>
    </row>
    <row r="18" spans="1:3" s="351" customFormat="1" ht="12" customHeight="1" thickBot="1">
      <c r="A18" s="15" t="s">
        <v>115</v>
      </c>
      <c r="B18" s="354" t="s">
        <v>249</v>
      </c>
      <c r="C18" s="261"/>
    </row>
    <row r="19" spans="1:3" s="351" customFormat="1" ht="12" customHeight="1" thickBot="1">
      <c r="A19" s="19" t="s">
        <v>18</v>
      </c>
      <c r="B19" s="20" t="s">
        <v>250</v>
      </c>
      <c r="C19" s="257">
        <f>+C20+C21+C22+C23+C24</f>
        <v>0</v>
      </c>
    </row>
    <row r="20" spans="1:3" s="351" customFormat="1" ht="12" customHeight="1">
      <c r="A20" s="14" t="s">
        <v>85</v>
      </c>
      <c r="B20" s="352" t="s">
        <v>251</v>
      </c>
      <c r="C20" s="260"/>
    </row>
    <row r="21" spans="1:3" s="351" customFormat="1" ht="12" customHeight="1">
      <c r="A21" s="13" t="s">
        <v>86</v>
      </c>
      <c r="B21" s="353" t="s">
        <v>252</v>
      </c>
      <c r="C21" s="259"/>
    </row>
    <row r="22" spans="1:3" s="351" customFormat="1" ht="12" customHeight="1">
      <c r="A22" s="13" t="s">
        <v>87</v>
      </c>
      <c r="B22" s="353" t="s">
        <v>410</v>
      </c>
      <c r="C22" s="259"/>
    </row>
    <row r="23" spans="1:3" s="351" customFormat="1" ht="12" customHeight="1">
      <c r="A23" s="13" t="s">
        <v>88</v>
      </c>
      <c r="B23" s="353" t="s">
        <v>411</v>
      </c>
      <c r="C23" s="259"/>
    </row>
    <row r="24" spans="1:3" s="351" customFormat="1" ht="12" customHeight="1">
      <c r="A24" s="13" t="s">
        <v>168</v>
      </c>
      <c r="B24" s="353" t="s">
        <v>253</v>
      </c>
      <c r="C24" s="259"/>
    </row>
    <row r="25" spans="1:3" s="351" customFormat="1" ht="12" customHeight="1" thickBot="1">
      <c r="A25" s="15" t="s">
        <v>169</v>
      </c>
      <c r="B25" s="354" t="s">
        <v>254</v>
      </c>
      <c r="C25" s="261"/>
    </row>
    <row r="26" spans="1:3" s="351" customFormat="1" ht="12" customHeight="1" thickBot="1">
      <c r="A26" s="19" t="s">
        <v>170</v>
      </c>
      <c r="B26" s="20" t="s">
        <v>255</v>
      </c>
      <c r="C26" s="263">
        <f>+C27+C30+C31+C32</f>
        <v>835000</v>
      </c>
    </row>
    <row r="27" spans="1:3" s="351" customFormat="1" ht="12" customHeight="1">
      <c r="A27" s="14" t="s">
        <v>256</v>
      </c>
      <c r="B27" s="352" t="s">
        <v>262</v>
      </c>
      <c r="C27" s="347">
        <f>+C28+C29</f>
        <v>570000</v>
      </c>
    </row>
    <row r="28" spans="1:3" s="351" customFormat="1" ht="12" customHeight="1">
      <c r="A28" s="13" t="s">
        <v>257</v>
      </c>
      <c r="B28" s="353" t="s">
        <v>263</v>
      </c>
      <c r="C28" s="259">
        <v>570000</v>
      </c>
    </row>
    <row r="29" spans="1:3" s="351" customFormat="1" ht="12" customHeight="1">
      <c r="A29" s="13" t="s">
        <v>258</v>
      </c>
      <c r="B29" s="353" t="s">
        <v>264</v>
      </c>
      <c r="C29" s="259">
        <v>0</v>
      </c>
    </row>
    <row r="30" spans="1:3" s="351" customFormat="1" ht="12" customHeight="1">
      <c r="A30" s="13" t="s">
        <v>259</v>
      </c>
      <c r="B30" s="353" t="s">
        <v>265</v>
      </c>
      <c r="C30" s="259">
        <v>265000</v>
      </c>
    </row>
    <row r="31" spans="1:3" s="351" customFormat="1" ht="12" customHeight="1">
      <c r="A31" s="13" t="s">
        <v>260</v>
      </c>
      <c r="B31" s="353" t="s">
        <v>266</v>
      </c>
      <c r="C31" s="259"/>
    </row>
    <row r="32" spans="1:3" s="351" customFormat="1" ht="12" customHeight="1" thickBot="1">
      <c r="A32" s="15" t="s">
        <v>261</v>
      </c>
      <c r="B32" s="354" t="s">
        <v>267</v>
      </c>
      <c r="C32" s="261">
        <v>0</v>
      </c>
    </row>
    <row r="33" spans="1:3" s="351" customFormat="1" ht="12" customHeight="1" thickBot="1">
      <c r="A33" s="19" t="s">
        <v>20</v>
      </c>
      <c r="B33" s="20" t="s">
        <v>438</v>
      </c>
      <c r="C33" s="257">
        <f>SUM(C34:C44)</f>
        <v>755000</v>
      </c>
    </row>
    <row r="34" spans="1:3" s="351" customFormat="1" ht="12" customHeight="1">
      <c r="A34" s="14" t="s">
        <v>89</v>
      </c>
      <c r="B34" s="352" t="s">
        <v>270</v>
      </c>
      <c r="C34" s="260">
        <v>230000</v>
      </c>
    </row>
    <row r="35" spans="1:3" s="351" customFormat="1" ht="12" customHeight="1">
      <c r="A35" s="13" t="s">
        <v>90</v>
      </c>
      <c r="B35" s="353" t="s">
        <v>271</v>
      </c>
      <c r="C35" s="259">
        <v>480000</v>
      </c>
    </row>
    <row r="36" spans="1:3" s="351" customFormat="1" ht="12" customHeight="1">
      <c r="A36" s="13" t="s">
        <v>91</v>
      </c>
      <c r="B36" s="353" t="s">
        <v>272</v>
      </c>
      <c r="C36" s="259"/>
    </row>
    <row r="37" spans="1:3" s="351" customFormat="1" ht="12" customHeight="1">
      <c r="A37" s="13" t="s">
        <v>172</v>
      </c>
      <c r="B37" s="353" t="s">
        <v>273</v>
      </c>
      <c r="C37" s="259"/>
    </row>
    <row r="38" spans="1:3" s="351" customFormat="1" ht="12" customHeight="1">
      <c r="A38" s="13" t="s">
        <v>173</v>
      </c>
      <c r="B38" s="353" t="s">
        <v>274</v>
      </c>
      <c r="C38" s="259"/>
    </row>
    <row r="39" spans="1:3" s="351" customFormat="1" ht="12" customHeight="1">
      <c r="A39" s="13" t="s">
        <v>174</v>
      </c>
      <c r="B39" s="353" t="s">
        <v>275</v>
      </c>
      <c r="C39" s="259">
        <v>0</v>
      </c>
    </row>
    <row r="40" spans="1:3" s="351" customFormat="1" ht="12" customHeight="1">
      <c r="A40" s="13" t="s">
        <v>175</v>
      </c>
      <c r="B40" s="353" t="s">
        <v>276</v>
      </c>
      <c r="C40" s="259"/>
    </row>
    <row r="41" spans="1:3" s="351" customFormat="1" ht="12" customHeight="1">
      <c r="A41" s="13" t="s">
        <v>176</v>
      </c>
      <c r="B41" s="353" t="s">
        <v>277</v>
      </c>
      <c r="C41" s="259">
        <v>45000</v>
      </c>
    </row>
    <row r="42" spans="1:3" s="351" customFormat="1" ht="12" customHeight="1">
      <c r="A42" s="13" t="s">
        <v>268</v>
      </c>
      <c r="B42" s="353" t="s">
        <v>278</v>
      </c>
      <c r="C42" s="262"/>
    </row>
    <row r="43" spans="1:3" s="351" customFormat="1" ht="12" customHeight="1">
      <c r="A43" s="15" t="s">
        <v>269</v>
      </c>
      <c r="B43" s="354" t="s">
        <v>436</v>
      </c>
      <c r="C43" s="341"/>
    </row>
    <row r="44" spans="1:3" s="351" customFormat="1" ht="12" customHeight="1" thickBot="1">
      <c r="A44" s="15" t="s">
        <v>437</v>
      </c>
      <c r="B44" s="354" t="s">
        <v>279</v>
      </c>
      <c r="C44" s="341">
        <v>0</v>
      </c>
    </row>
    <row r="45" spans="1:3" s="351" customFormat="1" ht="12" customHeight="1" thickBot="1">
      <c r="A45" s="19" t="s">
        <v>21</v>
      </c>
      <c r="B45" s="20" t="s">
        <v>280</v>
      </c>
      <c r="C45" s="257">
        <f>SUM(C46:C50)</f>
        <v>0</v>
      </c>
    </row>
    <row r="46" spans="1:3" s="351" customFormat="1" ht="12" customHeight="1">
      <c r="A46" s="14" t="s">
        <v>92</v>
      </c>
      <c r="B46" s="352" t="s">
        <v>284</v>
      </c>
      <c r="C46" s="382"/>
    </row>
    <row r="47" spans="1:3" s="351" customFormat="1" ht="12" customHeight="1">
      <c r="A47" s="13" t="s">
        <v>93</v>
      </c>
      <c r="B47" s="353" t="s">
        <v>285</v>
      </c>
      <c r="C47" s="262"/>
    </row>
    <row r="48" spans="1:3" s="351" customFormat="1" ht="12" customHeight="1">
      <c r="A48" s="13" t="s">
        <v>281</v>
      </c>
      <c r="B48" s="353" t="s">
        <v>286</v>
      </c>
      <c r="C48" s="262"/>
    </row>
    <row r="49" spans="1:3" s="351" customFormat="1" ht="12" customHeight="1">
      <c r="A49" s="13" t="s">
        <v>282</v>
      </c>
      <c r="B49" s="353" t="s">
        <v>287</v>
      </c>
      <c r="C49" s="262"/>
    </row>
    <row r="50" spans="1:3" s="351" customFormat="1" ht="12" customHeight="1" thickBot="1">
      <c r="A50" s="15" t="s">
        <v>283</v>
      </c>
      <c r="B50" s="354" t="s">
        <v>288</v>
      </c>
      <c r="C50" s="341"/>
    </row>
    <row r="51" spans="1:3" s="351" customFormat="1" ht="12" customHeight="1" thickBot="1">
      <c r="A51" s="19" t="s">
        <v>177</v>
      </c>
      <c r="B51" s="20" t="s">
        <v>289</v>
      </c>
      <c r="C51" s="257">
        <f>SUM(C52:C54)</f>
        <v>300000</v>
      </c>
    </row>
    <row r="52" spans="1:3" s="351" customFormat="1" ht="12" customHeight="1">
      <c r="A52" s="14" t="s">
        <v>94</v>
      </c>
      <c r="B52" s="352" t="s">
        <v>290</v>
      </c>
      <c r="C52" s="260"/>
    </row>
    <row r="53" spans="1:3" s="351" customFormat="1" ht="12" customHeight="1">
      <c r="A53" s="13" t="s">
        <v>95</v>
      </c>
      <c r="B53" s="353" t="s">
        <v>412</v>
      </c>
      <c r="C53" s="259">
        <v>300000</v>
      </c>
    </row>
    <row r="54" spans="1:3" s="351" customFormat="1" ht="12" customHeight="1">
      <c r="A54" s="13" t="s">
        <v>293</v>
      </c>
      <c r="B54" s="353" t="s">
        <v>291</v>
      </c>
      <c r="C54" s="259"/>
    </row>
    <row r="55" spans="1:3" s="351" customFormat="1" ht="12" customHeight="1" thickBot="1">
      <c r="A55" s="15" t="s">
        <v>294</v>
      </c>
      <c r="B55" s="354" t="s">
        <v>292</v>
      </c>
      <c r="C55" s="261"/>
    </row>
    <row r="56" spans="1:3" s="351" customFormat="1" ht="12" customHeight="1" thickBot="1">
      <c r="A56" s="19" t="s">
        <v>23</v>
      </c>
      <c r="B56" s="252" t="s">
        <v>295</v>
      </c>
      <c r="C56" s="257">
        <f>SUM(C57:C59)</f>
        <v>0</v>
      </c>
    </row>
    <row r="57" spans="1:3" s="351" customFormat="1" ht="12" customHeight="1">
      <c r="A57" s="14" t="s">
        <v>178</v>
      </c>
      <c r="B57" s="352" t="s">
        <v>297</v>
      </c>
      <c r="C57" s="262"/>
    </row>
    <row r="58" spans="1:3" s="351" customFormat="1" ht="12" customHeight="1">
      <c r="A58" s="13" t="s">
        <v>179</v>
      </c>
      <c r="B58" s="353" t="s">
        <v>413</v>
      </c>
      <c r="C58" s="262"/>
    </row>
    <row r="59" spans="1:3" s="351" customFormat="1" ht="12" customHeight="1">
      <c r="A59" s="13" t="s">
        <v>212</v>
      </c>
      <c r="B59" s="353" t="s">
        <v>298</v>
      </c>
      <c r="C59" s="262">
        <v>0</v>
      </c>
    </row>
    <row r="60" spans="1:3" s="351" customFormat="1" ht="12" customHeight="1" thickBot="1">
      <c r="A60" s="15" t="s">
        <v>296</v>
      </c>
      <c r="B60" s="354" t="s">
        <v>299</v>
      </c>
      <c r="C60" s="262"/>
    </row>
    <row r="61" spans="1:3" s="351" customFormat="1" ht="12" customHeight="1" thickBot="1">
      <c r="A61" s="19" t="s">
        <v>24</v>
      </c>
      <c r="B61" s="20" t="s">
        <v>300</v>
      </c>
      <c r="C61" s="263">
        <f>+C5+C12+C19+C26+C33+C45+C51+C56</f>
        <v>54781737</v>
      </c>
    </row>
    <row r="62" spans="1:3" s="351" customFormat="1" ht="12" customHeight="1" thickBot="1">
      <c r="A62" s="355" t="s">
        <v>301</v>
      </c>
      <c r="B62" s="252" t="s">
        <v>302</v>
      </c>
      <c r="C62" s="257">
        <f>SUM(C63:C65)</f>
        <v>0</v>
      </c>
    </row>
    <row r="63" spans="1:3" s="351" customFormat="1" ht="12" customHeight="1">
      <c r="A63" s="14" t="s">
        <v>334</v>
      </c>
      <c r="B63" s="352" t="s">
        <v>303</v>
      </c>
      <c r="C63" s="262"/>
    </row>
    <row r="64" spans="1:3" s="351" customFormat="1" ht="12" customHeight="1">
      <c r="A64" s="13" t="s">
        <v>343</v>
      </c>
      <c r="B64" s="353" t="s">
        <v>304</v>
      </c>
      <c r="C64" s="262"/>
    </row>
    <row r="65" spans="1:3" s="351" customFormat="1" ht="12" customHeight="1" thickBot="1">
      <c r="A65" s="15" t="s">
        <v>344</v>
      </c>
      <c r="B65" s="356" t="s">
        <v>305</v>
      </c>
      <c r="C65" s="262"/>
    </row>
    <row r="66" spans="1:3" s="351" customFormat="1" ht="12" customHeight="1" thickBot="1">
      <c r="A66" s="355" t="s">
        <v>306</v>
      </c>
      <c r="B66" s="252" t="s">
        <v>307</v>
      </c>
      <c r="C66" s="257">
        <f>SUM(C67:C70)</f>
        <v>0</v>
      </c>
    </row>
    <row r="67" spans="1:3" s="351" customFormat="1" ht="12" customHeight="1">
      <c r="A67" s="14" t="s">
        <v>149</v>
      </c>
      <c r="B67" s="352" t="s">
        <v>308</v>
      </c>
      <c r="C67" s="262"/>
    </row>
    <row r="68" spans="1:3" s="351" customFormat="1" ht="12" customHeight="1">
      <c r="A68" s="13" t="s">
        <v>150</v>
      </c>
      <c r="B68" s="353" t="s">
        <v>309</v>
      </c>
      <c r="C68" s="262"/>
    </row>
    <row r="69" spans="1:3" s="351" customFormat="1" ht="12" customHeight="1">
      <c r="A69" s="13" t="s">
        <v>335</v>
      </c>
      <c r="B69" s="353" t="s">
        <v>310</v>
      </c>
      <c r="C69" s="262"/>
    </row>
    <row r="70" spans="1:3" s="351" customFormat="1" ht="12" customHeight="1" thickBot="1">
      <c r="A70" s="15" t="s">
        <v>336</v>
      </c>
      <c r="B70" s="354" t="s">
        <v>311</v>
      </c>
      <c r="C70" s="262"/>
    </row>
    <row r="71" spans="1:3" s="351" customFormat="1" ht="12" customHeight="1" thickBot="1">
      <c r="A71" s="355" t="s">
        <v>312</v>
      </c>
      <c r="B71" s="252" t="s">
        <v>313</v>
      </c>
      <c r="C71" s="257">
        <f>SUM(C72:C73)</f>
        <v>8366553</v>
      </c>
    </row>
    <row r="72" spans="1:3" s="351" customFormat="1" ht="12" customHeight="1">
      <c r="A72" s="14" t="s">
        <v>337</v>
      </c>
      <c r="B72" s="352" t="s">
        <v>314</v>
      </c>
      <c r="C72" s="262">
        <v>8366553</v>
      </c>
    </row>
    <row r="73" spans="1:3" s="351" customFormat="1" ht="12" customHeight="1" thickBot="1">
      <c r="A73" s="15" t="s">
        <v>338</v>
      </c>
      <c r="B73" s="354" t="s">
        <v>315</v>
      </c>
      <c r="C73" s="262"/>
    </row>
    <row r="74" spans="1:3" s="351" customFormat="1" ht="12" customHeight="1" thickBot="1">
      <c r="A74" s="355" t="s">
        <v>316</v>
      </c>
      <c r="B74" s="252" t="s">
        <v>317</v>
      </c>
      <c r="C74" s="257">
        <f>SUM(C75:C77)</f>
        <v>0</v>
      </c>
    </row>
    <row r="75" spans="1:3" s="351" customFormat="1" ht="12" customHeight="1">
      <c r="A75" s="14" t="s">
        <v>339</v>
      </c>
      <c r="B75" s="352" t="s">
        <v>318</v>
      </c>
      <c r="C75" s="262"/>
    </row>
    <row r="76" spans="1:3" s="351" customFormat="1" ht="12" customHeight="1">
      <c r="A76" s="13" t="s">
        <v>340</v>
      </c>
      <c r="B76" s="353" t="s">
        <v>319</v>
      </c>
      <c r="C76" s="262"/>
    </row>
    <row r="77" spans="1:3" s="351" customFormat="1" ht="12" customHeight="1" thickBot="1">
      <c r="A77" s="15" t="s">
        <v>341</v>
      </c>
      <c r="B77" s="354" t="s">
        <v>320</v>
      </c>
      <c r="C77" s="262"/>
    </row>
    <row r="78" spans="1:3" s="351" customFormat="1" ht="12" customHeight="1" thickBot="1">
      <c r="A78" s="355" t="s">
        <v>321</v>
      </c>
      <c r="B78" s="252" t="s">
        <v>342</v>
      </c>
      <c r="C78" s="257">
        <f>SUM(C79:C82)</f>
        <v>0</v>
      </c>
    </row>
    <row r="79" spans="1:3" s="351" customFormat="1" ht="12" customHeight="1">
      <c r="A79" s="357" t="s">
        <v>322</v>
      </c>
      <c r="B79" s="352" t="s">
        <v>323</v>
      </c>
      <c r="C79" s="262"/>
    </row>
    <row r="80" spans="1:3" s="351" customFormat="1" ht="12" customHeight="1">
      <c r="A80" s="358" t="s">
        <v>324</v>
      </c>
      <c r="B80" s="353" t="s">
        <v>325</v>
      </c>
      <c r="C80" s="262"/>
    </row>
    <row r="81" spans="1:3" s="351" customFormat="1" ht="12" customHeight="1">
      <c r="A81" s="358" t="s">
        <v>326</v>
      </c>
      <c r="B81" s="353" t="s">
        <v>327</v>
      </c>
      <c r="C81" s="262"/>
    </row>
    <row r="82" spans="1:3" s="351" customFormat="1" ht="12" customHeight="1" thickBot="1">
      <c r="A82" s="359" t="s">
        <v>328</v>
      </c>
      <c r="B82" s="354" t="s">
        <v>329</v>
      </c>
      <c r="C82" s="262"/>
    </row>
    <row r="83" spans="1:3" s="351" customFormat="1" ht="13.5" customHeight="1" thickBot="1">
      <c r="A83" s="355" t="s">
        <v>330</v>
      </c>
      <c r="B83" s="423" t="s">
        <v>439</v>
      </c>
      <c r="C83" s="422"/>
    </row>
    <row r="84" spans="1:3" s="351" customFormat="1" ht="13.5" customHeight="1" thickBot="1">
      <c r="A84" s="355" t="s">
        <v>332</v>
      </c>
      <c r="B84" s="252" t="s">
        <v>331</v>
      </c>
      <c r="C84" s="383"/>
    </row>
    <row r="85" spans="1:3" s="351" customFormat="1" ht="15.75" customHeight="1" thickBot="1">
      <c r="A85" s="355" t="s">
        <v>345</v>
      </c>
      <c r="B85" s="360" t="s">
        <v>440</v>
      </c>
      <c r="C85" s="263">
        <f>+C62+C66+C71+C74+C78+C83+C84</f>
        <v>8366553</v>
      </c>
    </row>
    <row r="86" spans="1:3" s="351" customFormat="1" ht="16.5" customHeight="1" thickBot="1">
      <c r="A86" s="361" t="s">
        <v>441</v>
      </c>
      <c r="B86" s="362" t="s">
        <v>333</v>
      </c>
      <c r="C86" s="263">
        <f>+C61+C85</f>
        <v>63148290</v>
      </c>
    </row>
    <row r="87" spans="1:3" s="351" customFormat="1" ht="72.75" customHeight="1">
      <c r="A87" s="4"/>
      <c r="B87" s="5"/>
      <c r="C87" s="264"/>
    </row>
    <row r="88" spans="1:3" ht="16.5" customHeight="1">
      <c r="A88" s="520" t="s">
        <v>45</v>
      </c>
      <c r="B88" s="520"/>
      <c r="C88" s="520"/>
    </row>
    <row r="89" spans="1:3" s="363" customFormat="1" ht="16.5" customHeight="1" thickBot="1">
      <c r="A89" s="521" t="s">
        <v>152</v>
      </c>
      <c r="B89" s="521"/>
      <c r="C89" s="140" t="s">
        <v>582</v>
      </c>
    </row>
    <row r="90" spans="1:3" ht="37.5" customHeight="1" thickBot="1">
      <c r="A90" s="22" t="s">
        <v>65</v>
      </c>
      <c r="B90" s="23" t="s">
        <v>46</v>
      </c>
      <c r="C90" s="40" t="s">
        <v>435</v>
      </c>
    </row>
    <row r="91" spans="1:3" s="350" customFormat="1" ht="12" customHeight="1" thickBot="1">
      <c r="A91" s="34">
        <v>1</v>
      </c>
      <c r="B91" s="35">
        <v>2</v>
      </c>
      <c r="C91" s="36">
        <v>3</v>
      </c>
    </row>
    <row r="92" spans="1:3" ht="12" customHeight="1" thickBot="1">
      <c r="A92" s="21" t="s">
        <v>16</v>
      </c>
      <c r="B92" s="28" t="s">
        <v>442</v>
      </c>
      <c r="C92" s="256">
        <f>SUM(C93:C97,C110)</f>
        <v>60648290</v>
      </c>
    </row>
    <row r="93" spans="1:3" ht="12" customHeight="1">
      <c r="A93" s="16" t="s">
        <v>96</v>
      </c>
      <c r="B93" s="9" t="s">
        <v>47</v>
      </c>
      <c r="C93" s="258">
        <v>32156800</v>
      </c>
    </row>
    <row r="94" spans="1:3" ht="12" customHeight="1">
      <c r="A94" s="13" t="s">
        <v>97</v>
      </c>
      <c r="B94" s="7" t="s">
        <v>180</v>
      </c>
      <c r="C94" s="259">
        <v>5067414</v>
      </c>
    </row>
    <row r="95" spans="1:3" ht="12" customHeight="1">
      <c r="A95" s="13" t="s">
        <v>98</v>
      </c>
      <c r="B95" s="7" t="s">
        <v>139</v>
      </c>
      <c r="C95" s="261">
        <v>17606863</v>
      </c>
    </row>
    <row r="96" spans="1:3" ht="12" customHeight="1">
      <c r="A96" s="13" t="s">
        <v>99</v>
      </c>
      <c r="B96" s="10" t="s">
        <v>181</v>
      </c>
      <c r="C96" s="261">
        <v>3952013</v>
      </c>
    </row>
    <row r="97" spans="1:3" ht="12" customHeight="1">
      <c r="A97" s="13" t="s">
        <v>110</v>
      </c>
      <c r="B97" s="18" t="s">
        <v>182</v>
      </c>
      <c r="C97" s="261">
        <v>1865200</v>
      </c>
    </row>
    <row r="98" spans="1:3" ht="12" customHeight="1">
      <c r="A98" s="13" t="s">
        <v>100</v>
      </c>
      <c r="B98" s="7" t="s">
        <v>443</v>
      </c>
      <c r="C98" s="261"/>
    </row>
    <row r="99" spans="1:3" ht="12" customHeight="1">
      <c r="A99" s="13" t="s">
        <v>101</v>
      </c>
      <c r="B99" s="141" t="s">
        <v>444</v>
      </c>
      <c r="C99" s="261"/>
    </row>
    <row r="100" spans="1:3" ht="12" customHeight="1">
      <c r="A100" s="13" t="s">
        <v>111</v>
      </c>
      <c r="B100" s="141" t="s">
        <v>445</v>
      </c>
      <c r="C100" s="261"/>
    </row>
    <row r="101" spans="1:3" ht="12" customHeight="1">
      <c r="A101" s="13" t="s">
        <v>112</v>
      </c>
      <c r="B101" s="141" t="s">
        <v>348</v>
      </c>
      <c r="C101" s="261"/>
    </row>
    <row r="102" spans="1:3" ht="12" customHeight="1">
      <c r="A102" s="13" t="s">
        <v>113</v>
      </c>
      <c r="B102" s="142" t="s">
        <v>349</v>
      </c>
      <c r="C102" s="261"/>
    </row>
    <row r="103" spans="1:3" ht="12" customHeight="1">
      <c r="A103" s="13" t="s">
        <v>114</v>
      </c>
      <c r="B103" s="142" t="s">
        <v>350</v>
      </c>
      <c r="C103" s="261"/>
    </row>
    <row r="104" spans="1:3" ht="12" customHeight="1">
      <c r="A104" s="13" t="s">
        <v>116</v>
      </c>
      <c r="B104" s="141" t="s">
        <v>351</v>
      </c>
      <c r="C104" s="261">
        <v>823200</v>
      </c>
    </row>
    <row r="105" spans="1:3" ht="12" customHeight="1">
      <c r="A105" s="13" t="s">
        <v>183</v>
      </c>
      <c r="B105" s="141" t="s">
        <v>352</v>
      </c>
      <c r="C105" s="261"/>
    </row>
    <row r="106" spans="1:3" ht="12" customHeight="1">
      <c r="A106" s="13" t="s">
        <v>346</v>
      </c>
      <c r="B106" s="142" t="s">
        <v>353</v>
      </c>
      <c r="C106" s="261">
        <v>300000</v>
      </c>
    </row>
    <row r="107" spans="1:3" ht="12" customHeight="1">
      <c r="A107" s="12" t="s">
        <v>347</v>
      </c>
      <c r="B107" s="143" t="s">
        <v>354</v>
      </c>
      <c r="C107" s="261"/>
    </row>
    <row r="108" spans="1:3" ht="12" customHeight="1">
      <c r="A108" s="13" t="s">
        <v>446</v>
      </c>
      <c r="B108" s="143" t="s">
        <v>355</v>
      </c>
      <c r="C108" s="261"/>
    </row>
    <row r="109" spans="1:3" ht="12" customHeight="1">
      <c r="A109" s="15" t="s">
        <v>447</v>
      </c>
      <c r="B109" s="143" t="s">
        <v>356</v>
      </c>
      <c r="C109" s="261">
        <v>642000</v>
      </c>
    </row>
    <row r="110" spans="1:3" ht="12" customHeight="1">
      <c r="A110" s="13" t="s">
        <v>448</v>
      </c>
      <c r="B110" s="424" t="s">
        <v>449</v>
      </c>
      <c r="C110" s="261">
        <f>C111:D111+C112:D112</f>
        <v>0</v>
      </c>
    </row>
    <row r="111" spans="1:3" ht="12" customHeight="1">
      <c r="A111" s="15" t="s">
        <v>450</v>
      </c>
      <c r="B111" s="143" t="s">
        <v>452</v>
      </c>
      <c r="C111" s="261"/>
    </row>
    <row r="112" spans="1:3" ht="12" customHeight="1" thickBot="1">
      <c r="A112" s="17" t="s">
        <v>451</v>
      </c>
      <c r="B112" s="143" t="s">
        <v>453</v>
      </c>
      <c r="C112" s="265">
        <f>'[2]Kiadás'!$D$103</f>
        <v>0</v>
      </c>
    </row>
    <row r="113" spans="1:3" ht="12" customHeight="1" thickBot="1">
      <c r="A113" s="19" t="s">
        <v>17</v>
      </c>
      <c r="B113" s="27" t="s">
        <v>357</v>
      </c>
      <c r="C113" s="257">
        <f>+C114+C116+C118</f>
        <v>2500000</v>
      </c>
    </row>
    <row r="114" spans="1:3" ht="12" customHeight="1">
      <c r="A114" s="14" t="s">
        <v>102</v>
      </c>
      <c r="B114" s="7" t="s">
        <v>210</v>
      </c>
      <c r="C114" s="260">
        <v>2500000</v>
      </c>
    </row>
    <row r="115" spans="1:3" ht="12" customHeight="1">
      <c r="A115" s="14" t="s">
        <v>103</v>
      </c>
      <c r="B115" s="11" t="s">
        <v>361</v>
      </c>
      <c r="C115" s="260"/>
    </row>
    <row r="116" spans="1:3" ht="12" customHeight="1">
      <c r="A116" s="14" t="s">
        <v>104</v>
      </c>
      <c r="B116" s="11" t="s">
        <v>184</v>
      </c>
      <c r="C116" s="259">
        <v>0</v>
      </c>
    </row>
    <row r="117" spans="1:3" ht="12" customHeight="1">
      <c r="A117" s="14" t="s">
        <v>105</v>
      </c>
      <c r="B117" s="11" t="s">
        <v>362</v>
      </c>
      <c r="C117" s="231"/>
    </row>
    <row r="118" spans="1:3" ht="12" customHeight="1">
      <c r="A118" s="14" t="s">
        <v>106</v>
      </c>
      <c r="B118" s="254" t="s">
        <v>213</v>
      </c>
      <c r="C118" s="231"/>
    </row>
    <row r="119" spans="1:3" ht="12" customHeight="1">
      <c r="A119" s="14" t="s">
        <v>115</v>
      </c>
      <c r="B119" s="253" t="s">
        <v>414</v>
      </c>
      <c r="C119" s="231"/>
    </row>
    <row r="120" spans="1:3" ht="12" customHeight="1">
      <c r="A120" s="14" t="s">
        <v>117</v>
      </c>
      <c r="B120" s="348" t="s">
        <v>367</v>
      </c>
      <c r="C120" s="231"/>
    </row>
    <row r="121" spans="1:3" ht="15.75">
      <c r="A121" s="14" t="s">
        <v>185</v>
      </c>
      <c r="B121" s="142" t="s">
        <v>350</v>
      </c>
      <c r="C121" s="231"/>
    </row>
    <row r="122" spans="1:3" ht="12" customHeight="1">
      <c r="A122" s="14" t="s">
        <v>186</v>
      </c>
      <c r="B122" s="142" t="s">
        <v>366</v>
      </c>
      <c r="C122" s="231"/>
    </row>
    <row r="123" spans="1:3" ht="12" customHeight="1">
      <c r="A123" s="14" t="s">
        <v>187</v>
      </c>
      <c r="B123" s="142" t="s">
        <v>365</v>
      </c>
      <c r="C123" s="231"/>
    </row>
    <row r="124" spans="1:3" ht="12" customHeight="1">
      <c r="A124" s="14" t="s">
        <v>358</v>
      </c>
      <c r="B124" s="142" t="s">
        <v>353</v>
      </c>
      <c r="C124" s="231"/>
    </row>
    <row r="125" spans="1:3" ht="12" customHeight="1">
      <c r="A125" s="14" t="s">
        <v>359</v>
      </c>
      <c r="B125" s="142" t="s">
        <v>364</v>
      </c>
      <c r="C125" s="231"/>
    </row>
    <row r="126" spans="1:3" ht="16.5" thickBot="1">
      <c r="A126" s="12" t="s">
        <v>360</v>
      </c>
      <c r="B126" s="142" t="s">
        <v>363</v>
      </c>
      <c r="C126" s="232"/>
    </row>
    <row r="127" spans="1:3" ht="12" customHeight="1" thickBot="1">
      <c r="A127" s="19" t="s">
        <v>18</v>
      </c>
      <c r="B127" s="133" t="s">
        <v>454</v>
      </c>
      <c r="C127" s="257">
        <f>+C92+C113</f>
        <v>63148290</v>
      </c>
    </row>
    <row r="128" spans="1:3" ht="12" customHeight="1" thickBot="1">
      <c r="A128" s="19" t="s">
        <v>19</v>
      </c>
      <c r="B128" s="133" t="s">
        <v>455</v>
      </c>
      <c r="C128" s="257">
        <f>+C129+C130+C131</f>
        <v>0</v>
      </c>
    </row>
    <row r="129" spans="1:3" ht="12" customHeight="1">
      <c r="A129" s="14" t="s">
        <v>256</v>
      </c>
      <c r="B129" s="8" t="s">
        <v>368</v>
      </c>
      <c r="C129" s="231">
        <v>0</v>
      </c>
    </row>
    <row r="130" spans="1:3" ht="12" customHeight="1">
      <c r="A130" s="14" t="s">
        <v>259</v>
      </c>
      <c r="B130" s="8" t="s">
        <v>369</v>
      </c>
      <c r="C130" s="231"/>
    </row>
    <row r="131" spans="1:3" ht="12" customHeight="1" thickBot="1">
      <c r="A131" s="12" t="s">
        <v>260</v>
      </c>
      <c r="B131" s="6" t="s">
        <v>370</v>
      </c>
      <c r="C131" s="231"/>
    </row>
    <row r="132" spans="1:3" ht="12" customHeight="1" thickBot="1">
      <c r="A132" s="19" t="s">
        <v>20</v>
      </c>
      <c r="B132" s="133" t="s">
        <v>456</v>
      </c>
      <c r="C132" s="257">
        <f>SUM(C133:C138)</f>
        <v>0</v>
      </c>
    </row>
    <row r="133" spans="1:3" ht="12" customHeight="1">
      <c r="A133" s="14" t="s">
        <v>89</v>
      </c>
      <c r="B133" s="8" t="s">
        <v>371</v>
      </c>
      <c r="C133" s="231"/>
    </row>
    <row r="134" spans="1:3" ht="12" customHeight="1">
      <c r="A134" s="14" t="s">
        <v>90</v>
      </c>
      <c r="B134" s="8" t="s">
        <v>372</v>
      </c>
      <c r="C134" s="231"/>
    </row>
    <row r="135" spans="1:3" ht="12" customHeight="1">
      <c r="A135" s="14" t="s">
        <v>91</v>
      </c>
      <c r="B135" s="8" t="s">
        <v>458</v>
      </c>
      <c r="C135" s="231"/>
    </row>
    <row r="136" spans="1:3" ht="12" customHeight="1">
      <c r="A136" s="14" t="s">
        <v>172</v>
      </c>
      <c r="B136" s="8" t="s">
        <v>459</v>
      </c>
      <c r="C136" s="231"/>
    </row>
    <row r="137" spans="1:3" ht="12" customHeight="1">
      <c r="A137" s="14" t="s">
        <v>173</v>
      </c>
      <c r="B137" s="8" t="s">
        <v>461</v>
      </c>
      <c r="C137" s="231"/>
    </row>
    <row r="138" spans="1:3" ht="12" customHeight="1" thickBot="1">
      <c r="A138" s="14" t="s">
        <v>174</v>
      </c>
      <c r="B138" s="8" t="s">
        <v>460</v>
      </c>
      <c r="C138" s="231"/>
    </row>
    <row r="139" spans="1:3" ht="12" customHeight="1" thickBot="1">
      <c r="A139" s="19" t="s">
        <v>21</v>
      </c>
      <c r="B139" s="133" t="s">
        <v>462</v>
      </c>
      <c r="C139" s="263">
        <f>+C140+C141+C142+C143</f>
        <v>0</v>
      </c>
    </row>
    <row r="140" spans="1:3" ht="12" customHeight="1">
      <c r="A140" s="14" t="s">
        <v>92</v>
      </c>
      <c r="B140" s="8" t="s">
        <v>373</v>
      </c>
      <c r="C140" s="231"/>
    </row>
    <row r="141" spans="1:3" ht="12" customHeight="1">
      <c r="A141" s="14" t="s">
        <v>93</v>
      </c>
      <c r="B141" s="8" t="s">
        <v>377</v>
      </c>
      <c r="C141" s="231"/>
    </row>
    <row r="142" spans="1:3" ht="12" customHeight="1">
      <c r="A142" s="14" t="s">
        <v>281</v>
      </c>
      <c r="B142" s="8" t="s">
        <v>463</v>
      </c>
      <c r="C142" s="231"/>
    </row>
    <row r="143" spans="1:3" ht="12" customHeight="1" thickBot="1">
      <c r="A143" s="12" t="s">
        <v>282</v>
      </c>
      <c r="B143" s="6" t="s">
        <v>374</v>
      </c>
      <c r="C143" s="231"/>
    </row>
    <row r="144" spans="1:3" ht="12" customHeight="1" thickBot="1">
      <c r="A144" s="19" t="s">
        <v>22</v>
      </c>
      <c r="B144" s="133" t="s">
        <v>464</v>
      </c>
      <c r="C144" s="266">
        <f>SUM(C145:C149)</f>
        <v>0</v>
      </c>
    </row>
    <row r="145" spans="1:3" ht="12" customHeight="1">
      <c r="A145" s="14" t="s">
        <v>94</v>
      </c>
      <c r="B145" s="8" t="s">
        <v>375</v>
      </c>
      <c r="C145" s="231"/>
    </row>
    <row r="146" spans="1:3" ht="12" customHeight="1">
      <c r="A146" s="14" t="s">
        <v>95</v>
      </c>
      <c r="B146" s="8" t="s">
        <v>466</v>
      </c>
      <c r="C146" s="231"/>
    </row>
    <row r="147" spans="1:3" ht="12" customHeight="1">
      <c r="A147" s="14" t="s">
        <v>293</v>
      </c>
      <c r="B147" s="8" t="s">
        <v>376</v>
      </c>
      <c r="C147" s="231"/>
    </row>
    <row r="148" spans="1:3" ht="12" customHeight="1">
      <c r="A148" s="14" t="s">
        <v>294</v>
      </c>
      <c r="B148" s="8" t="s">
        <v>467</v>
      </c>
      <c r="C148" s="231"/>
    </row>
    <row r="149" spans="1:3" ht="12" customHeight="1" thickBot="1">
      <c r="A149" s="12" t="s">
        <v>465</v>
      </c>
      <c r="B149" s="6" t="s">
        <v>468</v>
      </c>
      <c r="C149" s="232"/>
    </row>
    <row r="150" spans="1:3" ht="14.25" customHeight="1" thickBot="1">
      <c r="A150" s="427" t="s">
        <v>23</v>
      </c>
      <c r="B150" s="423" t="s">
        <v>469</v>
      </c>
      <c r="C150" s="428"/>
    </row>
    <row r="151" spans="1:3" ht="12" customHeight="1" thickBot="1">
      <c r="A151" s="12" t="s">
        <v>24</v>
      </c>
      <c r="B151" s="426" t="s">
        <v>470</v>
      </c>
      <c r="C151" s="425"/>
    </row>
    <row r="152" spans="1:9" ht="15" customHeight="1" thickBot="1">
      <c r="A152" s="19" t="s">
        <v>25</v>
      </c>
      <c r="B152" s="133" t="s">
        <v>471</v>
      </c>
      <c r="C152" s="364">
        <f>SUM(C128,C132,C139,C144,C150,C151,)</f>
        <v>0</v>
      </c>
      <c r="F152" s="365"/>
      <c r="G152" s="366"/>
      <c r="H152" s="366"/>
      <c r="I152" s="366"/>
    </row>
    <row r="153" spans="1:3" s="351" customFormat="1" ht="12.75" customHeight="1" thickBot="1">
      <c r="A153" s="255" t="s">
        <v>26</v>
      </c>
      <c r="B153" s="329" t="s">
        <v>472</v>
      </c>
      <c r="C153" s="364">
        <f>SUM(C127,C152)</f>
        <v>63148290</v>
      </c>
    </row>
    <row r="154" ht="7.5" customHeight="1"/>
    <row r="155" spans="1:3" ht="15.75">
      <c r="A155" s="522" t="s">
        <v>378</v>
      </c>
      <c r="B155" s="522"/>
      <c r="C155" s="522"/>
    </row>
    <row r="156" spans="1:3" ht="15" customHeight="1" thickBot="1">
      <c r="A156" s="519" t="s">
        <v>153</v>
      </c>
      <c r="B156" s="519"/>
      <c r="C156" s="267" t="s">
        <v>211</v>
      </c>
    </row>
    <row r="157" spans="1:4" ht="13.5" customHeight="1" thickBot="1">
      <c r="A157" s="19">
        <v>1</v>
      </c>
      <c r="B157" s="27" t="s">
        <v>473</v>
      </c>
      <c r="C157" s="257">
        <f>+C61-C127</f>
        <v>-8366553</v>
      </c>
      <c r="D157" s="367"/>
    </row>
    <row r="158" spans="1:3" ht="27.75" customHeight="1" thickBot="1">
      <c r="A158" s="19" t="s">
        <v>17</v>
      </c>
      <c r="B158" s="27" t="s">
        <v>474</v>
      </c>
      <c r="C158" s="257">
        <f>+C85-C152</f>
        <v>8366553</v>
      </c>
    </row>
  </sheetData>
  <sheetProtection/>
  <mergeCells count="6">
    <mergeCell ref="A156:B156"/>
    <mergeCell ref="A88:C88"/>
    <mergeCell ref="A1:C1"/>
    <mergeCell ref="A2:B2"/>
    <mergeCell ref="A89:B89"/>
    <mergeCell ref="A155:C15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SOMOGYVISZLÓ
 Község Önkormányzat
2016. ÉVI KÖLTSÉGVETÉSÉNEK ÖSSZEVONT MÉRLEGE&amp;10
&amp;R&amp;"Times New Roman CE,Félkövér dőlt"&amp;11 1.1. melléklet a  /2016. (III.   .) önkormányzati rendelethez</oddHeader>
  </headerFooter>
  <rowBreaks count="1" manualBreakCount="1">
    <brk id="8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3" sqref="D3:E3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01"/>
      <c r="B1" s="201"/>
      <c r="C1" s="201"/>
      <c r="D1" s="201"/>
      <c r="E1" s="201"/>
    </row>
    <row r="2" spans="1:5" ht="15.75">
      <c r="A2" s="202" t="s">
        <v>137</v>
      </c>
      <c r="B2" s="565"/>
      <c r="C2" s="565"/>
      <c r="D2" s="565"/>
      <c r="E2" s="565"/>
    </row>
    <row r="3" spans="1:5" ht="14.25" thickBot="1">
      <c r="A3" s="201"/>
      <c r="B3" s="201"/>
      <c r="C3" s="201"/>
      <c r="D3" s="566" t="s">
        <v>588</v>
      </c>
      <c r="E3" s="566"/>
    </row>
    <row r="4" spans="1:5" ht="15" customHeight="1" thickBot="1">
      <c r="A4" s="203" t="s">
        <v>129</v>
      </c>
      <c r="B4" s="204" t="str">
        <f>CONCATENATE((LEFT('[1]01'!A5,4)),".")</f>
        <v>01.</v>
      </c>
      <c r="C4" s="204" t="str">
        <f>CONCATENATE((LEFT('[1]01'!A5,4))+1,".")</f>
        <v>2.</v>
      </c>
      <c r="D4" s="204" t="str">
        <f>CONCATENATE((LEFT('[1]01'!A5,4))+1,". után")</f>
        <v>2. után</v>
      </c>
      <c r="E4" s="205" t="s">
        <v>49</v>
      </c>
    </row>
    <row r="5" spans="1:5" ht="12.75">
      <c r="A5" s="206" t="s">
        <v>131</v>
      </c>
      <c r="B5" s="93"/>
      <c r="C5" s="93"/>
      <c r="D5" s="93"/>
      <c r="E5" s="207">
        <f aca="true" t="shared" si="0" ref="E5:E11">SUM(B5:D5)</f>
        <v>0</v>
      </c>
    </row>
    <row r="6" spans="1:5" ht="12.75">
      <c r="A6" s="208" t="s">
        <v>144</v>
      </c>
      <c r="B6" s="94"/>
      <c r="C6" s="94"/>
      <c r="D6" s="94"/>
      <c r="E6" s="209">
        <f t="shared" si="0"/>
        <v>0</v>
      </c>
    </row>
    <row r="7" spans="1:5" ht="12.75">
      <c r="A7" s="210" t="s">
        <v>132</v>
      </c>
      <c r="B7" s="95"/>
      <c r="C7" s="95"/>
      <c r="D7" s="95"/>
      <c r="E7" s="211">
        <f t="shared" si="0"/>
        <v>0</v>
      </c>
    </row>
    <row r="8" spans="1:5" ht="12.75">
      <c r="A8" s="210" t="s">
        <v>146</v>
      </c>
      <c r="B8" s="95"/>
      <c r="C8" s="95"/>
      <c r="D8" s="95"/>
      <c r="E8" s="211">
        <f t="shared" si="0"/>
        <v>0</v>
      </c>
    </row>
    <row r="9" spans="1:5" ht="12.75">
      <c r="A9" s="210" t="s">
        <v>133</v>
      </c>
      <c r="B9" s="95"/>
      <c r="C9" s="95"/>
      <c r="D9" s="95"/>
      <c r="E9" s="211">
        <f t="shared" si="0"/>
        <v>0</v>
      </c>
    </row>
    <row r="10" spans="1:5" ht="12.75">
      <c r="A10" s="210" t="s">
        <v>134</v>
      </c>
      <c r="B10" s="95"/>
      <c r="C10" s="95"/>
      <c r="D10" s="95"/>
      <c r="E10" s="211">
        <f t="shared" si="0"/>
        <v>0</v>
      </c>
    </row>
    <row r="11" spans="1:5" ht="13.5" thickBot="1">
      <c r="A11" s="96"/>
      <c r="B11" s="97"/>
      <c r="C11" s="97"/>
      <c r="D11" s="97"/>
      <c r="E11" s="211">
        <f t="shared" si="0"/>
        <v>0</v>
      </c>
    </row>
    <row r="12" spans="1:5" ht="13.5" thickBot="1">
      <c r="A12" s="212" t="s">
        <v>136</v>
      </c>
      <c r="B12" s="213">
        <f>B5+SUM(B7:B11)</f>
        <v>0</v>
      </c>
      <c r="C12" s="213">
        <f>C5+SUM(C7:C11)</f>
        <v>0</v>
      </c>
      <c r="D12" s="213">
        <f>D5+SUM(D7:D11)</f>
        <v>0</v>
      </c>
      <c r="E12" s="214">
        <f>E5+SUM(E7:E11)</f>
        <v>0</v>
      </c>
    </row>
    <row r="13" spans="1:5" ht="13.5" thickBot="1">
      <c r="A13" s="48"/>
      <c r="B13" s="48"/>
      <c r="C13" s="48"/>
      <c r="D13" s="48"/>
      <c r="E13" s="48"/>
    </row>
    <row r="14" spans="1:5" ht="15" customHeight="1" thickBot="1">
      <c r="A14" s="203" t="s">
        <v>135</v>
      </c>
      <c r="B14" s="204" t="str">
        <f>+B4</f>
        <v>01.</v>
      </c>
      <c r="C14" s="204" t="str">
        <f>+C4</f>
        <v>2.</v>
      </c>
      <c r="D14" s="204" t="str">
        <f>+D4</f>
        <v>2. után</v>
      </c>
      <c r="E14" s="205" t="s">
        <v>49</v>
      </c>
    </row>
    <row r="15" spans="1:5" ht="12.75">
      <c r="A15" s="206" t="s">
        <v>140</v>
      </c>
      <c r="B15" s="93"/>
      <c r="C15" s="93"/>
      <c r="D15" s="93"/>
      <c r="E15" s="207">
        <f aca="true" t="shared" si="1" ref="E15:E21">SUM(B15:D15)</f>
        <v>0</v>
      </c>
    </row>
    <row r="16" spans="1:5" ht="12.75">
      <c r="A16" s="215" t="s">
        <v>141</v>
      </c>
      <c r="B16" s="95"/>
      <c r="C16" s="95"/>
      <c r="D16" s="95"/>
      <c r="E16" s="211">
        <f t="shared" si="1"/>
        <v>0</v>
      </c>
    </row>
    <row r="17" spans="1:5" ht="12.75">
      <c r="A17" s="210" t="s">
        <v>142</v>
      </c>
      <c r="B17" s="95"/>
      <c r="C17" s="95"/>
      <c r="D17" s="95"/>
      <c r="E17" s="211">
        <f t="shared" si="1"/>
        <v>0</v>
      </c>
    </row>
    <row r="18" spans="1:5" ht="12.75">
      <c r="A18" s="210" t="s">
        <v>143</v>
      </c>
      <c r="B18" s="95"/>
      <c r="C18" s="95"/>
      <c r="D18" s="95"/>
      <c r="E18" s="211">
        <f t="shared" si="1"/>
        <v>0</v>
      </c>
    </row>
    <row r="19" spans="1:5" ht="12.75">
      <c r="A19" s="433"/>
      <c r="B19" s="95"/>
      <c r="C19" s="95"/>
      <c r="D19" s="95"/>
      <c r="E19" s="211">
        <f t="shared" si="1"/>
        <v>0</v>
      </c>
    </row>
    <row r="20" spans="1:5" ht="12.75">
      <c r="A20" s="433"/>
      <c r="B20" s="95"/>
      <c r="C20" s="95"/>
      <c r="D20" s="95"/>
      <c r="E20" s="211">
        <f t="shared" si="1"/>
        <v>0</v>
      </c>
    </row>
    <row r="21" spans="1:5" ht="13.5" thickBot="1">
      <c r="A21" s="96"/>
      <c r="B21" s="97"/>
      <c r="C21" s="97"/>
      <c r="D21" s="97"/>
      <c r="E21" s="211">
        <f t="shared" si="1"/>
        <v>0</v>
      </c>
    </row>
    <row r="22" spans="1:5" ht="13.5" thickBot="1">
      <c r="A22" s="212" t="s">
        <v>50</v>
      </c>
      <c r="B22" s="213">
        <f>SUM(B15:B21)</f>
        <v>0</v>
      </c>
      <c r="C22" s="213">
        <f>SUM(C15:C21)</f>
        <v>0</v>
      </c>
      <c r="D22" s="213">
        <f>SUM(D15:D21)</f>
        <v>0</v>
      </c>
      <c r="E22" s="214">
        <f>SUM(E15:E21)</f>
        <v>0</v>
      </c>
    </row>
    <row r="23" spans="1:5" ht="12.75">
      <c r="A23" s="201"/>
      <c r="B23" s="201"/>
      <c r="C23" s="201"/>
      <c r="D23" s="201"/>
      <c r="E23" s="201"/>
    </row>
    <row r="24" spans="1:5" ht="12.75">
      <c r="A24" s="201"/>
      <c r="B24" s="201"/>
      <c r="C24" s="201"/>
      <c r="D24" s="201"/>
      <c r="E24" s="201"/>
    </row>
    <row r="25" spans="1:5" ht="15.75">
      <c r="A25" s="202" t="s">
        <v>137</v>
      </c>
      <c r="B25" s="565"/>
      <c r="C25" s="565"/>
      <c r="D25" s="565"/>
      <c r="E25" s="565"/>
    </row>
    <row r="26" spans="1:5" ht="14.25" thickBot="1">
      <c r="A26" s="201"/>
      <c r="B26" s="201"/>
      <c r="C26" s="201"/>
      <c r="D26" s="566" t="s">
        <v>130</v>
      </c>
      <c r="E26" s="566"/>
    </row>
    <row r="27" spans="1:5" ht="13.5" thickBot="1">
      <c r="A27" s="203" t="s">
        <v>129</v>
      </c>
      <c r="B27" s="204" t="str">
        <f>+B14</f>
        <v>01.</v>
      </c>
      <c r="C27" s="204" t="str">
        <f>+C14</f>
        <v>2.</v>
      </c>
      <c r="D27" s="204" t="str">
        <f>+D14</f>
        <v>2. után</v>
      </c>
      <c r="E27" s="205" t="s">
        <v>49</v>
      </c>
    </row>
    <row r="28" spans="1:5" ht="12.75">
      <c r="A28" s="206" t="s">
        <v>131</v>
      </c>
      <c r="B28" s="93"/>
      <c r="C28" s="93"/>
      <c r="D28" s="93"/>
      <c r="E28" s="207">
        <f aca="true" t="shared" si="2" ref="E28:E34">SUM(B28:D28)</f>
        <v>0</v>
      </c>
    </row>
    <row r="29" spans="1:5" ht="12.75">
      <c r="A29" s="208" t="s">
        <v>144</v>
      </c>
      <c r="B29" s="94"/>
      <c r="C29" s="94"/>
      <c r="D29" s="94"/>
      <c r="E29" s="209">
        <f t="shared" si="2"/>
        <v>0</v>
      </c>
    </row>
    <row r="30" spans="1:5" ht="12.75">
      <c r="A30" s="210" t="s">
        <v>132</v>
      </c>
      <c r="B30" s="95"/>
      <c r="C30" s="95"/>
      <c r="D30" s="95"/>
      <c r="E30" s="211">
        <f t="shared" si="2"/>
        <v>0</v>
      </c>
    </row>
    <row r="31" spans="1:5" ht="12.75">
      <c r="A31" s="210" t="s">
        <v>146</v>
      </c>
      <c r="B31" s="95"/>
      <c r="C31" s="95"/>
      <c r="D31" s="95"/>
      <c r="E31" s="211">
        <f t="shared" si="2"/>
        <v>0</v>
      </c>
    </row>
    <row r="32" spans="1:5" ht="12.75">
      <c r="A32" s="210" t="s">
        <v>133</v>
      </c>
      <c r="B32" s="95"/>
      <c r="C32" s="95"/>
      <c r="D32" s="95"/>
      <c r="E32" s="211">
        <f t="shared" si="2"/>
        <v>0</v>
      </c>
    </row>
    <row r="33" spans="1:5" ht="12.75">
      <c r="A33" s="210" t="s">
        <v>134</v>
      </c>
      <c r="B33" s="95"/>
      <c r="C33" s="95"/>
      <c r="D33" s="95"/>
      <c r="E33" s="211">
        <f t="shared" si="2"/>
        <v>0</v>
      </c>
    </row>
    <row r="34" spans="1:5" ht="13.5" thickBot="1">
      <c r="A34" s="96"/>
      <c r="B34" s="97"/>
      <c r="C34" s="97"/>
      <c r="D34" s="97"/>
      <c r="E34" s="211">
        <f t="shared" si="2"/>
        <v>0</v>
      </c>
    </row>
    <row r="35" spans="1:5" ht="13.5" thickBot="1">
      <c r="A35" s="212" t="s">
        <v>136</v>
      </c>
      <c r="B35" s="213">
        <f>B28+SUM(B30:B34)</f>
        <v>0</v>
      </c>
      <c r="C35" s="213">
        <f>C28+SUM(C30:C34)</f>
        <v>0</v>
      </c>
      <c r="D35" s="213">
        <f>D28+SUM(D30:D34)</f>
        <v>0</v>
      </c>
      <c r="E35" s="214">
        <f>E28+SUM(E30:E34)</f>
        <v>0</v>
      </c>
    </row>
    <row r="36" spans="1:5" ht="13.5" thickBot="1">
      <c r="A36" s="48"/>
      <c r="B36" s="48"/>
      <c r="C36" s="48"/>
      <c r="D36" s="48"/>
      <c r="E36" s="48"/>
    </row>
    <row r="37" spans="1:5" ht="13.5" thickBot="1">
      <c r="A37" s="203" t="s">
        <v>135</v>
      </c>
      <c r="B37" s="204" t="str">
        <f>+B27</f>
        <v>01.</v>
      </c>
      <c r="C37" s="204" t="str">
        <f>+C27</f>
        <v>2.</v>
      </c>
      <c r="D37" s="204" t="str">
        <f>+D27</f>
        <v>2. után</v>
      </c>
      <c r="E37" s="205" t="s">
        <v>49</v>
      </c>
    </row>
    <row r="38" spans="1:5" ht="12.75">
      <c r="A38" s="206" t="s">
        <v>140</v>
      </c>
      <c r="B38" s="93"/>
      <c r="C38" s="93"/>
      <c r="D38" s="93"/>
      <c r="E38" s="207">
        <f aca="true" t="shared" si="3" ref="E38:E44">SUM(B38:D38)</f>
        <v>0</v>
      </c>
    </row>
    <row r="39" spans="1:5" ht="12.75">
      <c r="A39" s="215" t="s">
        <v>141</v>
      </c>
      <c r="B39" s="95"/>
      <c r="C39" s="95"/>
      <c r="D39" s="95"/>
      <c r="E39" s="211">
        <f t="shared" si="3"/>
        <v>0</v>
      </c>
    </row>
    <row r="40" spans="1:5" ht="12.75">
      <c r="A40" s="210" t="s">
        <v>142</v>
      </c>
      <c r="B40" s="95"/>
      <c r="C40" s="95"/>
      <c r="D40" s="95"/>
      <c r="E40" s="211">
        <f t="shared" si="3"/>
        <v>0</v>
      </c>
    </row>
    <row r="41" spans="1:5" ht="12.75">
      <c r="A41" s="210" t="s">
        <v>143</v>
      </c>
      <c r="B41" s="95"/>
      <c r="C41" s="95"/>
      <c r="D41" s="95"/>
      <c r="E41" s="211">
        <f t="shared" si="3"/>
        <v>0</v>
      </c>
    </row>
    <row r="42" spans="1:5" ht="12.75">
      <c r="A42" s="433"/>
      <c r="B42" s="95"/>
      <c r="C42" s="95"/>
      <c r="D42" s="95"/>
      <c r="E42" s="211">
        <f t="shared" si="3"/>
        <v>0</v>
      </c>
    </row>
    <row r="43" spans="1:5" ht="12.75">
      <c r="A43" s="433"/>
      <c r="B43" s="95"/>
      <c r="C43" s="95"/>
      <c r="D43" s="95"/>
      <c r="E43" s="211">
        <f t="shared" si="3"/>
        <v>0</v>
      </c>
    </row>
    <row r="44" spans="1:5" ht="13.5" thickBot="1">
      <c r="A44" s="96"/>
      <c r="B44" s="97"/>
      <c r="C44" s="97"/>
      <c r="D44" s="97"/>
      <c r="E44" s="211">
        <f t="shared" si="3"/>
        <v>0</v>
      </c>
    </row>
    <row r="45" spans="1:5" ht="13.5" thickBot="1">
      <c r="A45" s="212" t="s">
        <v>50</v>
      </c>
      <c r="B45" s="213">
        <f>SUM(B38:B44)</f>
        <v>0</v>
      </c>
      <c r="C45" s="213">
        <f>SUM(C38:C44)</f>
        <v>0</v>
      </c>
      <c r="D45" s="213">
        <f>SUM(D38:D44)</f>
        <v>0</v>
      </c>
      <c r="E45" s="214">
        <f>SUM(E38:E44)</f>
        <v>0</v>
      </c>
    </row>
    <row r="46" spans="1:5" ht="12.75">
      <c r="A46" s="201"/>
      <c r="B46" s="201"/>
      <c r="C46" s="201"/>
      <c r="D46" s="201"/>
      <c r="E46" s="201"/>
    </row>
    <row r="47" spans="1:5" ht="15.75">
      <c r="A47" s="564" t="str">
        <f>+CONCATENATE("Önkormányzaton kívüli EU-s projektekhez történő hozzájárulás ",LEFT('[1]01'!A5,4),". évi előirányzat")</f>
        <v>Önkormányzaton kívüli EU-s projektekhez történő hozzájárulás 01. évi előirányzat</v>
      </c>
      <c r="B47" s="564"/>
      <c r="C47" s="564"/>
      <c r="D47" s="564"/>
      <c r="E47" s="564"/>
    </row>
    <row r="48" spans="1:5" ht="13.5" thickBot="1">
      <c r="A48" s="201"/>
      <c r="B48" s="201"/>
      <c r="C48" s="201"/>
      <c r="D48" s="201"/>
      <c r="E48" s="201"/>
    </row>
    <row r="49" spans="1:8" ht="13.5" thickBot="1">
      <c r="A49" s="549" t="s">
        <v>138</v>
      </c>
      <c r="B49" s="550"/>
      <c r="C49" s="551"/>
      <c r="D49" s="552" t="s">
        <v>147</v>
      </c>
      <c r="E49" s="553"/>
      <c r="H49" s="47"/>
    </row>
    <row r="50" spans="1:5" ht="12.75">
      <c r="A50" s="554"/>
      <c r="B50" s="555"/>
      <c r="C50" s="556"/>
      <c r="D50" s="557"/>
      <c r="E50" s="558"/>
    </row>
    <row r="51" spans="1:5" ht="13.5" thickBot="1">
      <c r="A51" s="559"/>
      <c r="B51" s="560"/>
      <c r="C51" s="561"/>
      <c r="D51" s="562"/>
      <c r="E51" s="563"/>
    </row>
    <row r="52" spans="1:5" ht="13.5" thickBot="1">
      <c r="A52" s="544" t="s">
        <v>50</v>
      </c>
      <c r="B52" s="545"/>
      <c r="C52" s="546"/>
      <c r="D52" s="547">
        <f>SUM(D50:E51)</f>
        <v>0</v>
      </c>
      <c r="E52" s="548"/>
    </row>
  </sheetData>
  <sheetProtection/>
  <mergeCells count="13">
    <mergeCell ref="A47:E47"/>
    <mergeCell ref="B2:E2"/>
    <mergeCell ref="D3:E3"/>
    <mergeCell ref="B25:E25"/>
    <mergeCell ref="D26:E26"/>
    <mergeCell ref="A52:C52"/>
    <mergeCell ref="D52:E52"/>
    <mergeCell ref="A49:C49"/>
    <mergeCell ref="D49:E49"/>
    <mergeCell ref="A50:C50"/>
    <mergeCell ref="D50:E50"/>
    <mergeCell ref="A51:C51"/>
    <mergeCell ref="D51:E51"/>
  </mergeCells>
  <conditionalFormatting sqref="D48:E48 B40:D42 E25:E32 B32:D32 B20:E20 E35:E42 E5:E12 B12:D12 E15:E19">
    <cfRule type="cellIs" priority="2" dxfId="3" operator="equal" stopIfTrue="1">
      <formula>0</formula>
    </cfRule>
  </conditionalFormatting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CE,Dőlt"&amp;12 8.számú melléklet a    /2016. (III.   .) önkormányzati rendelethez&amp;"Times New Roman CE,Félkövér dőlt"
&amp;"Times New Roman CE,Félkövér"Európai uniós támogatással megvalósuló projektek bevételei,kiadásai,hozzájárulások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PageLayoutView="0" workbookViewId="0" topLeftCell="A106">
      <selection activeCell="H117" sqref="H117"/>
    </sheetView>
  </sheetViews>
  <sheetFormatPr defaultColWidth="9.00390625" defaultRowHeight="12.75"/>
  <cols>
    <col min="1" max="1" width="14.875" style="335" customWidth="1"/>
    <col min="2" max="2" width="58.875" style="336" customWidth="1"/>
    <col min="3" max="3" width="19.50390625" style="337" customWidth="1"/>
    <col min="4" max="16384" width="9.375" style="2" customWidth="1"/>
  </cols>
  <sheetData>
    <row r="1" spans="1:3" s="1" customFormat="1" ht="16.5" customHeight="1" thickBot="1">
      <c r="A1" s="216"/>
      <c r="B1" s="217" t="s">
        <v>589</v>
      </c>
      <c r="C1" s="229" t="str">
        <f>+CONCATENATE("9. melléklet a ……/",LEFT('[1]01'!A5,4),". (….) önkormányzati rendelethez")</f>
        <v>9. melléklet a ……/01. (….) önkormányzati rendelethez</v>
      </c>
    </row>
    <row r="2" spans="1:3" s="98" customFormat="1" ht="21" customHeight="1">
      <c r="A2" s="342" t="s">
        <v>57</v>
      </c>
      <c r="B2" s="316" t="s">
        <v>206</v>
      </c>
      <c r="C2" s="318" t="s">
        <v>51</v>
      </c>
    </row>
    <row r="3" spans="1:3" s="98" customFormat="1" ht="24.75" thickBot="1">
      <c r="A3" s="500" t="s">
        <v>200</v>
      </c>
      <c r="B3" s="317" t="s">
        <v>404</v>
      </c>
      <c r="C3" s="434" t="s">
        <v>51</v>
      </c>
    </row>
    <row r="4" spans="1:3" s="99" customFormat="1" ht="15.75" customHeight="1" thickBot="1">
      <c r="A4" s="218"/>
      <c r="B4" s="218"/>
      <c r="C4" s="219" t="s">
        <v>586</v>
      </c>
    </row>
    <row r="5" spans="1:3" ht="13.5" thickBot="1">
      <c r="A5" s="343" t="s">
        <v>201</v>
      </c>
      <c r="B5" s="220" t="s">
        <v>52</v>
      </c>
      <c r="C5" s="319" t="s">
        <v>53</v>
      </c>
    </row>
    <row r="6" spans="1:3" s="68" customFormat="1" ht="12.75" customHeight="1" thickBot="1">
      <c r="A6" s="186" t="s">
        <v>483</v>
      </c>
      <c r="B6" s="187" t="s">
        <v>484</v>
      </c>
      <c r="C6" s="188" t="s">
        <v>485</v>
      </c>
    </row>
    <row r="7" spans="1:3" s="68" customFormat="1" ht="15.75" customHeight="1" thickBot="1">
      <c r="A7" s="221"/>
      <c r="B7" s="222" t="s">
        <v>54</v>
      </c>
      <c r="C7" s="320"/>
    </row>
    <row r="8" spans="1:3" s="68" customFormat="1" ht="12" customHeight="1" thickBot="1">
      <c r="A8" s="34" t="s">
        <v>16</v>
      </c>
      <c r="B8" s="20" t="s">
        <v>238</v>
      </c>
      <c r="C8" s="257">
        <f>+C9+C10+C11+C12+C13+C14</f>
        <v>18801737</v>
      </c>
    </row>
    <row r="9" spans="1:3" s="100" customFormat="1" ht="12" customHeight="1">
      <c r="A9" s="370" t="s">
        <v>96</v>
      </c>
      <c r="B9" s="352" t="s">
        <v>239</v>
      </c>
      <c r="C9" s="260">
        <v>8731124</v>
      </c>
    </row>
    <row r="10" spans="1:3" s="101" customFormat="1" ht="12" customHeight="1">
      <c r="A10" s="371" t="s">
        <v>97</v>
      </c>
      <c r="B10" s="353" t="s">
        <v>240</v>
      </c>
      <c r="C10" s="259">
        <f>'1.1.sz.mell.'!C7</f>
        <v>0</v>
      </c>
    </row>
    <row r="11" spans="1:3" s="101" customFormat="1" ht="12" customHeight="1">
      <c r="A11" s="371" t="s">
        <v>98</v>
      </c>
      <c r="B11" s="353" t="s">
        <v>241</v>
      </c>
      <c r="C11" s="259">
        <f>'1.1.sz.mell.'!C8</f>
        <v>8870613</v>
      </c>
    </row>
    <row r="12" spans="1:3" s="101" customFormat="1" ht="12" customHeight="1">
      <c r="A12" s="371" t="s">
        <v>99</v>
      </c>
      <c r="B12" s="353" t="s">
        <v>242</v>
      </c>
      <c r="C12" s="259">
        <f>'1.1.sz.mell.'!C9</f>
        <v>1200000</v>
      </c>
    </row>
    <row r="13" spans="1:3" s="101" customFormat="1" ht="12" customHeight="1">
      <c r="A13" s="371" t="s">
        <v>148</v>
      </c>
      <c r="B13" s="353" t="s">
        <v>486</v>
      </c>
      <c r="C13" s="259">
        <f>'1.1.sz.mell.'!C10</f>
        <v>0</v>
      </c>
    </row>
    <row r="14" spans="1:3" s="100" customFormat="1" ht="12" customHeight="1" thickBot="1">
      <c r="A14" s="372" t="s">
        <v>100</v>
      </c>
      <c r="B14" s="354" t="s">
        <v>487</v>
      </c>
      <c r="C14" s="259"/>
    </row>
    <row r="15" spans="1:3" s="100" customFormat="1" ht="12" customHeight="1" thickBot="1">
      <c r="A15" s="34" t="s">
        <v>17</v>
      </c>
      <c r="B15" s="252" t="s">
        <v>245</v>
      </c>
      <c r="C15" s="257">
        <f>+C16+C17+C18+C19+C20</f>
        <v>34090000</v>
      </c>
    </row>
    <row r="16" spans="1:3" s="100" customFormat="1" ht="12" customHeight="1">
      <c r="A16" s="370" t="s">
        <v>102</v>
      </c>
      <c r="B16" s="352" t="s">
        <v>246</v>
      </c>
      <c r="C16" s="260"/>
    </row>
    <row r="17" spans="1:3" s="100" customFormat="1" ht="12" customHeight="1">
      <c r="A17" s="371" t="s">
        <v>103</v>
      </c>
      <c r="B17" s="353" t="s">
        <v>247</v>
      </c>
      <c r="C17" s="259"/>
    </row>
    <row r="18" spans="1:3" s="100" customFormat="1" ht="12" customHeight="1">
      <c r="A18" s="371" t="s">
        <v>104</v>
      </c>
      <c r="B18" s="353" t="s">
        <v>408</v>
      </c>
      <c r="C18" s="259"/>
    </row>
    <row r="19" spans="1:3" s="100" customFormat="1" ht="12" customHeight="1">
      <c r="A19" s="371" t="s">
        <v>105</v>
      </c>
      <c r="B19" s="353" t="s">
        <v>409</v>
      </c>
      <c r="C19" s="259"/>
    </row>
    <row r="20" spans="1:3" s="100" customFormat="1" ht="12" customHeight="1">
      <c r="A20" s="371" t="s">
        <v>106</v>
      </c>
      <c r="B20" s="353" t="s">
        <v>248</v>
      </c>
      <c r="C20" s="259">
        <f>'1.1.sz.mell.'!C17</f>
        <v>34090000</v>
      </c>
    </row>
    <row r="21" spans="1:3" s="101" customFormat="1" ht="12" customHeight="1" thickBot="1">
      <c r="A21" s="372" t="s">
        <v>115</v>
      </c>
      <c r="B21" s="354" t="s">
        <v>249</v>
      </c>
      <c r="C21" s="261"/>
    </row>
    <row r="22" spans="1:3" s="101" customFormat="1" ht="12" customHeight="1" thickBot="1">
      <c r="A22" s="34" t="s">
        <v>18</v>
      </c>
      <c r="B22" s="20" t="s">
        <v>250</v>
      </c>
      <c r="C22" s="257">
        <f>+C23+C24+C25+C26+C27</f>
        <v>0</v>
      </c>
    </row>
    <row r="23" spans="1:3" s="101" customFormat="1" ht="12" customHeight="1">
      <c r="A23" s="370" t="s">
        <v>85</v>
      </c>
      <c r="B23" s="352" t="s">
        <v>251</v>
      </c>
      <c r="C23" s="260"/>
    </row>
    <row r="24" spans="1:3" s="100" customFormat="1" ht="12" customHeight="1">
      <c r="A24" s="371" t="s">
        <v>86</v>
      </c>
      <c r="B24" s="353" t="s">
        <v>252</v>
      </c>
      <c r="C24" s="259"/>
    </row>
    <row r="25" spans="1:3" s="101" customFormat="1" ht="12" customHeight="1">
      <c r="A25" s="371" t="s">
        <v>87</v>
      </c>
      <c r="B25" s="353" t="s">
        <v>410</v>
      </c>
      <c r="C25" s="259"/>
    </row>
    <row r="26" spans="1:3" s="101" customFormat="1" ht="12" customHeight="1">
      <c r="A26" s="371" t="s">
        <v>88</v>
      </c>
      <c r="B26" s="353" t="s">
        <v>411</v>
      </c>
      <c r="C26" s="259"/>
    </row>
    <row r="27" spans="1:3" s="101" customFormat="1" ht="12" customHeight="1">
      <c r="A27" s="371" t="s">
        <v>168</v>
      </c>
      <c r="B27" s="353" t="s">
        <v>253</v>
      </c>
      <c r="C27" s="259"/>
    </row>
    <row r="28" spans="1:3" s="101" customFormat="1" ht="12" customHeight="1" thickBot="1">
      <c r="A28" s="372" t="s">
        <v>169</v>
      </c>
      <c r="B28" s="354" t="s">
        <v>254</v>
      </c>
      <c r="C28" s="261"/>
    </row>
    <row r="29" spans="1:3" s="101" customFormat="1" ht="12" customHeight="1" thickBot="1">
      <c r="A29" s="34" t="s">
        <v>170</v>
      </c>
      <c r="B29" s="20" t="s">
        <v>255</v>
      </c>
      <c r="C29" s="263">
        <f>+C30+C34+C35+C36</f>
        <v>835000</v>
      </c>
    </row>
    <row r="30" spans="1:3" s="101" customFormat="1" ht="12" customHeight="1">
      <c r="A30" s="370" t="s">
        <v>256</v>
      </c>
      <c r="B30" s="352" t="s">
        <v>488</v>
      </c>
      <c r="C30" s="347">
        <f>+C31+C32+C33</f>
        <v>570000</v>
      </c>
    </row>
    <row r="31" spans="1:3" s="101" customFormat="1" ht="12" customHeight="1">
      <c r="A31" s="371" t="s">
        <v>257</v>
      </c>
      <c r="B31" s="353" t="s">
        <v>263</v>
      </c>
      <c r="C31" s="259">
        <f>'1.1.sz.mell.'!C28</f>
        <v>570000</v>
      </c>
    </row>
    <row r="32" spans="1:3" s="101" customFormat="1" ht="12" customHeight="1">
      <c r="A32" s="371" t="s">
        <v>258</v>
      </c>
      <c r="B32" s="353" t="s">
        <v>264</v>
      </c>
      <c r="C32" s="259"/>
    </row>
    <row r="33" spans="1:3" s="101" customFormat="1" ht="12" customHeight="1">
      <c r="A33" s="371" t="s">
        <v>489</v>
      </c>
      <c r="B33" s="435" t="s">
        <v>490</v>
      </c>
      <c r="C33" s="259">
        <v>0</v>
      </c>
    </row>
    <row r="34" spans="1:3" s="101" customFormat="1" ht="12" customHeight="1">
      <c r="A34" s="371" t="s">
        <v>259</v>
      </c>
      <c r="B34" s="353" t="s">
        <v>265</v>
      </c>
      <c r="C34" s="259">
        <f>'1.1.sz.mell.'!C30</f>
        <v>265000</v>
      </c>
    </row>
    <row r="35" spans="1:3" s="101" customFormat="1" ht="12" customHeight="1">
      <c r="A35" s="371" t="s">
        <v>260</v>
      </c>
      <c r="B35" s="353" t="s">
        <v>266</v>
      </c>
      <c r="C35" s="259"/>
    </row>
    <row r="36" spans="1:3" s="101" customFormat="1" ht="12" customHeight="1" thickBot="1">
      <c r="A36" s="372" t="s">
        <v>261</v>
      </c>
      <c r="B36" s="354" t="s">
        <v>267</v>
      </c>
      <c r="C36" s="261">
        <f>'1.1.sz.mell.'!C32</f>
        <v>0</v>
      </c>
    </row>
    <row r="37" spans="1:3" s="101" customFormat="1" ht="12" customHeight="1" thickBot="1">
      <c r="A37" s="34" t="s">
        <v>20</v>
      </c>
      <c r="B37" s="20" t="s">
        <v>438</v>
      </c>
      <c r="C37" s="257">
        <f>SUM(C38:C48)</f>
        <v>755000</v>
      </c>
    </row>
    <row r="38" spans="1:3" s="101" customFormat="1" ht="12" customHeight="1">
      <c r="A38" s="370" t="s">
        <v>89</v>
      </c>
      <c r="B38" s="352" t="s">
        <v>270</v>
      </c>
      <c r="C38" s="260">
        <v>230000</v>
      </c>
    </row>
    <row r="39" spans="1:3" s="101" customFormat="1" ht="12" customHeight="1">
      <c r="A39" s="371" t="s">
        <v>90</v>
      </c>
      <c r="B39" s="353" t="s">
        <v>271</v>
      </c>
      <c r="C39" s="259">
        <f>'1.1.sz.mell.'!C35:D35</f>
        <v>480000</v>
      </c>
    </row>
    <row r="40" spans="1:3" s="101" customFormat="1" ht="12" customHeight="1">
      <c r="A40" s="371" t="s">
        <v>91</v>
      </c>
      <c r="B40" s="353" t="s">
        <v>272</v>
      </c>
      <c r="C40" s="259"/>
    </row>
    <row r="41" spans="1:3" s="101" customFormat="1" ht="12" customHeight="1">
      <c r="A41" s="371" t="s">
        <v>172</v>
      </c>
      <c r="B41" s="353" t="s">
        <v>273</v>
      </c>
      <c r="C41" s="259"/>
    </row>
    <row r="42" spans="1:3" s="101" customFormat="1" ht="12" customHeight="1">
      <c r="A42" s="371" t="s">
        <v>173</v>
      </c>
      <c r="B42" s="353" t="s">
        <v>274</v>
      </c>
      <c r="C42" s="259"/>
    </row>
    <row r="43" spans="1:3" s="101" customFormat="1" ht="12" customHeight="1">
      <c r="A43" s="371" t="s">
        <v>174</v>
      </c>
      <c r="B43" s="353" t="s">
        <v>275</v>
      </c>
      <c r="C43" s="259">
        <f>'1.1.sz.mell.'!C39:D39</f>
        <v>0</v>
      </c>
    </row>
    <row r="44" spans="1:3" s="101" customFormat="1" ht="12" customHeight="1">
      <c r="A44" s="371" t="s">
        <v>175</v>
      </c>
      <c r="B44" s="353" t="s">
        <v>276</v>
      </c>
      <c r="C44" s="259"/>
    </row>
    <row r="45" spans="1:3" s="101" customFormat="1" ht="12" customHeight="1">
      <c r="A45" s="371" t="s">
        <v>176</v>
      </c>
      <c r="B45" s="353" t="s">
        <v>277</v>
      </c>
      <c r="C45" s="259">
        <f>'1.1.sz.mell.'!C41</f>
        <v>45000</v>
      </c>
    </row>
    <row r="46" spans="1:3" s="101" customFormat="1" ht="12" customHeight="1">
      <c r="A46" s="371" t="s">
        <v>268</v>
      </c>
      <c r="B46" s="353" t="s">
        <v>278</v>
      </c>
      <c r="C46" s="262"/>
    </row>
    <row r="47" spans="1:3" s="101" customFormat="1" ht="12" customHeight="1">
      <c r="A47" s="372" t="s">
        <v>269</v>
      </c>
      <c r="B47" s="354" t="s">
        <v>436</v>
      </c>
      <c r="C47" s="341"/>
    </row>
    <row r="48" spans="1:3" s="101" customFormat="1" ht="12" customHeight="1" thickBot="1">
      <c r="A48" s="372" t="s">
        <v>437</v>
      </c>
      <c r="B48" s="354" t="s">
        <v>279</v>
      </c>
      <c r="C48" s="341">
        <f>'1.1.sz.mell.'!C44</f>
        <v>0</v>
      </c>
    </row>
    <row r="49" spans="1:3" s="101" customFormat="1" ht="12" customHeight="1" thickBot="1">
      <c r="A49" s="34" t="s">
        <v>21</v>
      </c>
      <c r="B49" s="20" t="s">
        <v>280</v>
      </c>
      <c r="C49" s="257">
        <f>SUM(C50:C54)</f>
        <v>0</v>
      </c>
    </row>
    <row r="50" spans="1:3" s="101" customFormat="1" ht="12" customHeight="1">
      <c r="A50" s="370" t="s">
        <v>92</v>
      </c>
      <c r="B50" s="352" t="s">
        <v>284</v>
      </c>
      <c r="C50" s="382"/>
    </row>
    <row r="51" spans="1:3" s="101" customFormat="1" ht="12" customHeight="1">
      <c r="A51" s="371" t="s">
        <v>93</v>
      </c>
      <c r="B51" s="353" t="s">
        <v>285</v>
      </c>
      <c r="C51" s="262"/>
    </row>
    <row r="52" spans="1:3" s="101" customFormat="1" ht="12" customHeight="1">
      <c r="A52" s="371" t="s">
        <v>281</v>
      </c>
      <c r="B52" s="353" t="s">
        <v>286</v>
      </c>
      <c r="C52" s="262"/>
    </row>
    <row r="53" spans="1:3" s="101" customFormat="1" ht="12" customHeight="1">
      <c r="A53" s="371" t="s">
        <v>282</v>
      </c>
      <c r="B53" s="353" t="s">
        <v>287</v>
      </c>
      <c r="C53" s="262"/>
    </row>
    <row r="54" spans="1:3" s="101" customFormat="1" ht="12" customHeight="1" thickBot="1">
      <c r="A54" s="372" t="s">
        <v>283</v>
      </c>
      <c r="B54" s="354" t="s">
        <v>288</v>
      </c>
      <c r="C54" s="341"/>
    </row>
    <row r="55" spans="1:3" s="101" customFormat="1" ht="12" customHeight="1" thickBot="1">
      <c r="A55" s="34" t="s">
        <v>177</v>
      </c>
      <c r="B55" s="20" t="s">
        <v>289</v>
      </c>
      <c r="C55" s="257">
        <f>SUM(C56:C58)</f>
        <v>300000</v>
      </c>
    </row>
    <row r="56" spans="1:3" s="101" customFormat="1" ht="12" customHeight="1">
      <c r="A56" s="370" t="s">
        <v>94</v>
      </c>
      <c r="B56" s="352" t="s">
        <v>290</v>
      </c>
      <c r="C56" s="260"/>
    </row>
    <row r="57" spans="1:3" s="101" customFormat="1" ht="12" customHeight="1">
      <c r="A57" s="371" t="s">
        <v>95</v>
      </c>
      <c r="B57" s="353" t="s">
        <v>412</v>
      </c>
      <c r="C57" s="259">
        <v>300000</v>
      </c>
    </row>
    <row r="58" spans="1:3" s="101" customFormat="1" ht="12" customHeight="1">
      <c r="A58" s="371" t="s">
        <v>293</v>
      </c>
      <c r="B58" s="353" t="s">
        <v>291</v>
      </c>
      <c r="C58" s="259"/>
    </row>
    <row r="59" spans="1:3" s="101" customFormat="1" ht="12" customHeight="1" thickBot="1">
      <c r="A59" s="372" t="s">
        <v>294</v>
      </c>
      <c r="B59" s="354" t="s">
        <v>292</v>
      </c>
      <c r="C59" s="261"/>
    </row>
    <row r="60" spans="1:3" s="101" customFormat="1" ht="12" customHeight="1" thickBot="1">
      <c r="A60" s="34" t="s">
        <v>23</v>
      </c>
      <c r="B60" s="252" t="s">
        <v>295</v>
      </c>
      <c r="C60" s="257">
        <f>SUM(C61:C63)</f>
        <v>0</v>
      </c>
    </row>
    <row r="61" spans="1:3" s="101" customFormat="1" ht="12" customHeight="1">
      <c r="A61" s="370" t="s">
        <v>178</v>
      </c>
      <c r="B61" s="352" t="s">
        <v>297</v>
      </c>
      <c r="C61" s="262"/>
    </row>
    <row r="62" spans="1:3" s="101" customFormat="1" ht="12" customHeight="1">
      <c r="A62" s="371" t="s">
        <v>179</v>
      </c>
      <c r="B62" s="353" t="s">
        <v>413</v>
      </c>
      <c r="C62" s="262"/>
    </row>
    <row r="63" spans="1:3" s="101" customFormat="1" ht="12" customHeight="1">
      <c r="A63" s="371" t="s">
        <v>212</v>
      </c>
      <c r="B63" s="353" t="s">
        <v>298</v>
      </c>
      <c r="C63" s="262">
        <f>'1.1.sz.mell.'!C59:D59</f>
        <v>0</v>
      </c>
    </row>
    <row r="64" spans="1:3" s="101" customFormat="1" ht="12" customHeight="1" thickBot="1">
      <c r="A64" s="372" t="s">
        <v>296</v>
      </c>
      <c r="B64" s="354" t="s">
        <v>299</v>
      </c>
      <c r="C64" s="262"/>
    </row>
    <row r="65" spans="1:3" s="101" customFormat="1" ht="12" customHeight="1" thickBot="1">
      <c r="A65" s="34" t="s">
        <v>24</v>
      </c>
      <c r="B65" s="20" t="s">
        <v>300</v>
      </c>
      <c r="C65" s="263">
        <f>+C8+C15+C22+C29+C37+C49+C55+C60</f>
        <v>54781737</v>
      </c>
    </row>
    <row r="66" spans="1:3" s="101" customFormat="1" ht="12" customHeight="1" thickBot="1">
      <c r="A66" s="373" t="s">
        <v>400</v>
      </c>
      <c r="B66" s="252" t="s">
        <v>302</v>
      </c>
      <c r="C66" s="257">
        <f>SUM(C67:C69)</f>
        <v>0</v>
      </c>
    </row>
    <row r="67" spans="1:3" s="101" customFormat="1" ht="12" customHeight="1">
      <c r="A67" s="370" t="s">
        <v>334</v>
      </c>
      <c r="B67" s="352" t="s">
        <v>303</v>
      </c>
      <c r="C67" s="262"/>
    </row>
    <row r="68" spans="1:3" s="101" customFormat="1" ht="12" customHeight="1">
      <c r="A68" s="371" t="s">
        <v>343</v>
      </c>
      <c r="B68" s="353" t="s">
        <v>304</v>
      </c>
      <c r="C68" s="262"/>
    </row>
    <row r="69" spans="1:3" s="101" customFormat="1" ht="12" customHeight="1" thickBot="1">
      <c r="A69" s="372" t="s">
        <v>344</v>
      </c>
      <c r="B69" s="356" t="s">
        <v>305</v>
      </c>
      <c r="C69" s="262"/>
    </row>
    <row r="70" spans="1:3" s="101" customFormat="1" ht="12" customHeight="1" thickBot="1">
      <c r="A70" s="373" t="s">
        <v>306</v>
      </c>
      <c r="B70" s="252" t="s">
        <v>307</v>
      </c>
      <c r="C70" s="257">
        <f>SUM(C71:C74)</f>
        <v>0</v>
      </c>
    </row>
    <row r="71" spans="1:3" s="101" customFormat="1" ht="12" customHeight="1">
      <c r="A71" s="370" t="s">
        <v>149</v>
      </c>
      <c r="B71" s="352" t="s">
        <v>308</v>
      </c>
      <c r="C71" s="262"/>
    </row>
    <row r="72" spans="1:3" s="101" customFormat="1" ht="12" customHeight="1">
      <c r="A72" s="371" t="s">
        <v>150</v>
      </c>
      <c r="B72" s="353" t="s">
        <v>309</v>
      </c>
      <c r="C72" s="262"/>
    </row>
    <row r="73" spans="1:3" s="101" customFormat="1" ht="12" customHeight="1">
      <c r="A73" s="371" t="s">
        <v>335</v>
      </c>
      <c r="B73" s="353" t="s">
        <v>310</v>
      </c>
      <c r="C73" s="262"/>
    </row>
    <row r="74" spans="1:3" s="101" customFormat="1" ht="12" customHeight="1" thickBot="1">
      <c r="A74" s="372" t="s">
        <v>336</v>
      </c>
      <c r="B74" s="354" t="s">
        <v>311</v>
      </c>
      <c r="C74" s="262"/>
    </row>
    <row r="75" spans="1:3" s="101" customFormat="1" ht="12" customHeight="1" thickBot="1">
      <c r="A75" s="373" t="s">
        <v>312</v>
      </c>
      <c r="B75" s="252" t="s">
        <v>313</v>
      </c>
      <c r="C75" s="257">
        <f>SUM(C76:C77)</f>
        <v>8366553</v>
      </c>
    </row>
    <row r="76" spans="1:3" s="101" customFormat="1" ht="12" customHeight="1">
      <c r="A76" s="370" t="s">
        <v>337</v>
      </c>
      <c r="B76" s="352" t="s">
        <v>314</v>
      </c>
      <c r="C76" s="262">
        <f>'1.1.sz.mell.'!C72:D72</f>
        <v>8366553</v>
      </c>
    </row>
    <row r="77" spans="1:3" s="101" customFormat="1" ht="12" customHeight="1" thickBot="1">
      <c r="A77" s="372" t="s">
        <v>338</v>
      </c>
      <c r="B77" s="354" t="s">
        <v>315</v>
      </c>
      <c r="C77" s="262"/>
    </row>
    <row r="78" spans="1:3" s="100" customFormat="1" ht="12" customHeight="1" thickBot="1">
      <c r="A78" s="373" t="s">
        <v>316</v>
      </c>
      <c r="B78" s="252" t="s">
        <v>317</v>
      </c>
      <c r="C78" s="257">
        <f>SUM(C79:C81)</f>
        <v>0</v>
      </c>
    </row>
    <row r="79" spans="1:3" s="101" customFormat="1" ht="12" customHeight="1">
      <c r="A79" s="370" t="s">
        <v>339</v>
      </c>
      <c r="B79" s="352" t="s">
        <v>318</v>
      </c>
      <c r="C79" s="262"/>
    </row>
    <row r="80" spans="1:3" s="101" customFormat="1" ht="12" customHeight="1">
      <c r="A80" s="371" t="s">
        <v>340</v>
      </c>
      <c r="B80" s="353" t="s">
        <v>319</v>
      </c>
      <c r="C80" s="262"/>
    </row>
    <row r="81" spans="1:3" s="101" customFormat="1" ht="12" customHeight="1" thickBot="1">
      <c r="A81" s="372" t="s">
        <v>341</v>
      </c>
      <c r="B81" s="354" t="s">
        <v>320</v>
      </c>
      <c r="C81" s="262"/>
    </row>
    <row r="82" spans="1:3" s="101" customFormat="1" ht="12" customHeight="1" thickBot="1">
      <c r="A82" s="373" t="s">
        <v>321</v>
      </c>
      <c r="B82" s="252" t="s">
        <v>342</v>
      </c>
      <c r="C82" s="257">
        <f>SUM(C83:C86)</f>
        <v>0</v>
      </c>
    </row>
    <row r="83" spans="1:3" s="101" customFormat="1" ht="12" customHeight="1">
      <c r="A83" s="374" t="s">
        <v>322</v>
      </c>
      <c r="B83" s="352" t="s">
        <v>323</v>
      </c>
      <c r="C83" s="262"/>
    </row>
    <row r="84" spans="1:3" s="101" customFormat="1" ht="12" customHeight="1">
      <c r="A84" s="375" t="s">
        <v>324</v>
      </c>
      <c r="B84" s="353" t="s">
        <v>325</v>
      </c>
      <c r="C84" s="262"/>
    </row>
    <row r="85" spans="1:3" s="101" customFormat="1" ht="12" customHeight="1">
      <c r="A85" s="375" t="s">
        <v>326</v>
      </c>
      <c r="B85" s="353" t="s">
        <v>327</v>
      </c>
      <c r="C85" s="262"/>
    </row>
    <row r="86" spans="1:3" s="100" customFormat="1" ht="12" customHeight="1" thickBot="1">
      <c r="A86" s="376" t="s">
        <v>328</v>
      </c>
      <c r="B86" s="354" t="s">
        <v>329</v>
      </c>
      <c r="C86" s="262"/>
    </row>
    <row r="87" spans="1:3" s="100" customFormat="1" ht="12" customHeight="1" thickBot="1">
      <c r="A87" s="373" t="s">
        <v>330</v>
      </c>
      <c r="B87" s="252" t="s">
        <v>439</v>
      </c>
      <c r="C87" s="383"/>
    </row>
    <row r="88" spans="1:3" s="100" customFormat="1" ht="12" customHeight="1" thickBot="1">
      <c r="A88" s="373" t="s">
        <v>491</v>
      </c>
      <c r="B88" s="252" t="s">
        <v>331</v>
      </c>
      <c r="C88" s="383"/>
    </row>
    <row r="89" spans="1:3" s="100" customFormat="1" ht="12" customHeight="1" thickBot="1">
      <c r="A89" s="373" t="s">
        <v>492</v>
      </c>
      <c r="B89" s="360" t="s">
        <v>440</v>
      </c>
      <c r="C89" s="263">
        <f>+C66+C70+C75+C78+C82+C88+C87</f>
        <v>8366553</v>
      </c>
    </row>
    <row r="90" spans="1:3" s="100" customFormat="1" ht="12" customHeight="1" thickBot="1">
      <c r="A90" s="377" t="s">
        <v>493</v>
      </c>
      <c r="B90" s="362" t="s">
        <v>494</v>
      </c>
      <c r="C90" s="263">
        <f>+C65+C89</f>
        <v>63148290</v>
      </c>
    </row>
    <row r="91" spans="1:3" s="101" customFormat="1" ht="15" customHeight="1" thickBot="1">
      <c r="A91" s="223"/>
      <c r="B91" s="224"/>
      <c r="C91" s="322"/>
    </row>
    <row r="92" spans="1:3" s="68" customFormat="1" ht="16.5" customHeight="1" thickBot="1">
      <c r="A92" s="225"/>
      <c r="B92" s="226" t="s">
        <v>56</v>
      </c>
      <c r="C92" s="323"/>
    </row>
    <row r="93" spans="1:3" s="102" customFormat="1" ht="12" customHeight="1" thickBot="1">
      <c r="A93" s="344" t="s">
        <v>16</v>
      </c>
      <c r="B93" s="28" t="s">
        <v>495</v>
      </c>
      <c r="C93" s="256">
        <f>+C94+C95+C96+C97+C98+C111</f>
        <v>60648290</v>
      </c>
    </row>
    <row r="94" spans="1:3" ht="12" customHeight="1">
      <c r="A94" s="378" t="s">
        <v>96</v>
      </c>
      <c r="B94" s="9" t="s">
        <v>47</v>
      </c>
      <c r="C94" s="258">
        <f>'1.1.sz.mell.'!C93:E93</f>
        <v>32156800</v>
      </c>
    </row>
    <row r="95" spans="1:3" ht="12" customHeight="1">
      <c r="A95" s="371" t="s">
        <v>97</v>
      </c>
      <c r="B95" s="7" t="s">
        <v>180</v>
      </c>
      <c r="C95" s="259">
        <f>'1.1.sz.mell.'!C94:D94</f>
        <v>5067414</v>
      </c>
    </row>
    <row r="96" spans="1:3" ht="12" customHeight="1">
      <c r="A96" s="371" t="s">
        <v>98</v>
      </c>
      <c r="B96" s="7" t="s">
        <v>139</v>
      </c>
      <c r="C96" s="261">
        <f>'1.1.sz.mell.'!C95:D95</f>
        <v>17606863</v>
      </c>
    </row>
    <row r="97" spans="1:3" ht="12" customHeight="1">
      <c r="A97" s="371" t="s">
        <v>99</v>
      </c>
      <c r="B97" s="10" t="s">
        <v>181</v>
      </c>
      <c r="C97" s="261">
        <f>'1.1.sz.mell.'!C96:D96</f>
        <v>3952013</v>
      </c>
    </row>
    <row r="98" spans="1:3" ht="12" customHeight="1">
      <c r="A98" s="371" t="s">
        <v>110</v>
      </c>
      <c r="B98" s="18" t="s">
        <v>182</v>
      </c>
      <c r="C98" s="261">
        <f>'1.1.sz.mell.'!C97:D97</f>
        <v>1865200</v>
      </c>
    </row>
    <row r="99" spans="1:3" ht="12" customHeight="1">
      <c r="A99" s="371" t="s">
        <v>100</v>
      </c>
      <c r="B99" s="7" t="s">
        <v>496</v>
      </c>
      <c r="C99" s="261"/>
    </row>
    <row r="100" spans="1:3" ht="12" customHeight="1">
      <c r="A100" s="371" t="s">
        <v>101</v>
      </c>
      <c r="B100" s="141" t="s">
        <v>444</v>
      </c>
      <c r="C100" s="261"/>
    </row>
    <row r="101" spans="1:3" ht="12" customHeight="1">
      <c r="A101" s="371" t="s">
        <v>111</v>
      </c>
      <c r="B101" s="141" t="s">
        <v>445</v>
      </c>
      <c r="C101" s="261"/>
    </row>
    <row r="102" spans="1:3" ht="12" customHeight="1">
      <c r="A102" s="371" t="s">
        <v>112</v>
      </c>
      <c r="B102" s="141" t="s">
        <v>348</v>
      </c>
      <c r="C102" s="261"/>
    </row>
    <row r="103" spans="1:3" ht="21.75" customHeight="1">
      <c r="A103" s="371" t="s">
        <v>113</v>
      </c>
      <c r="B103" s="142" t="s">
        <v>349</v>
      </c>
      <c r="C103" s="261"/>
    </row>
    <row r="104" spans="1:3" ht="25.5" customHeight="1">
      <c r="A104" s="371" t="s">
        <v>114</v>
      </c>
      <c r="B104" s="142" t="s">
        <v>350</v>
      </c>
      <c r="C104" s="261"/>
    </row>
    <row r="105" spans="1:3" ht="12" customHeight="1">
      <c r="A105" s="371" t="s">
        <v>116</v>
      </c>
      <c r="B105" s="141" t="s">
        <v>351</v>
      </c>
      <c r="C105" s="261">
        <f>'1.1.sz.mell.'!C104:D104</f>
        <v>823200</v>
      </c>
    </row>
    <row r="106" spans="1:3" ht="12" customHeight="1">
      <c r="A106" s="371" t="s">
        <v>183</v>
      </c>
      <c r="B106" s="141" t="s">
        <v>352</v>
      </c>
      <c r="C106" s="261"/>
    </row>
    <row r="107" spans="1:3" ht="23.25" customHeight="1">
      <c r="A107" s="371" t="s">
        <v>346</v>
      </c>
      <c r="B107" s="142" t="s">
        <v>353</v>
      </c>
      <c r="C107" s="261">
        <v>400000</v>
      </c>
    </row>
    <row r="108" spans="1:3" ht="12" customHeight="1">
      <c r="A108" s="379" t="s">
        <v>347</v>
      </c>
      <c r="B108" s="143" t="s">
        <v>354</v>
      </c>
      <c r="C108" s="261"/>
    </row>
    <row r="109" spans="1:3" ht="12" customHeight="1">
      <c r="A109" s="371" t="s">
        <v>446</v>
      </c>
      <c r="B109" s="143" t="s">
        <v>355</v>
      </c>
      <c r="C109" s="261"/>
    </row>
    <row r="110" spans="1:3" ht="12" customHeight="1">
      <c r="A110" s="371" t="s">
        <v>447</v>
      </c>
      <c r="B110" s="142" t="s">
        <v>356</v>
      </c>
      <c r="C110" s="259">
        <v>642000</v>
      </c>
    </row>
    <row r="111" spans="1:3" ht="12" customHeight="1">
      <c r="A111" s="371" t="s">
        <v>448</v>
      </c>
      <c r="B111" s="10" t="s">
        <v>48</v>
      </c>
      <c r="C111" s="259">
        <f>C112+C113</f>
        <v>0</v>
      </c>
    </row>
    <row r="112" spans="1:3" ht="12" customHeight="1">
      <c r="A112" s="372" t="s">
        <v>450</v>
      </c>
      <c r="B112" s="7" t="s">
        <v>497</v>
      </c>
      <c r="C112" s="261">
        <f>'1.1.sz.mell.'!C110</f>
        <v>0</v>
      </c>
    </row>
    <row r="113" spans="1:3" ht="12" customHeight="1" thickBot="1">
      <c r="A113" s="380" t="s">
        <v>451</v>
      </c>
      <c r="B113" s="144" t="s">
        <v>498</v>
      </c>
      <c r="C113" s="265"/>
    </row>
    <row r="114" spans="1:3" ht="12" customHeight="1" thickBot="1">
      <c r="A114" s="34" t="s">
        <v>17</v>
      </c>
      <c r="B114" s="27" t="s">
        <v>357</v>
      </c>
      <c r="C114" s="257">
        <f>+C115+C117+C119</f>
        <v>2500000</v>
      </c>
    </row>
    <row r="115" spans="1:3" ht="12" customHeight="1">
      <c r="A115" s="370" t="s">
        <v>102</v>
      </c>
      <c r="B115" s="7" t="s">
        <v>210</v>
      </c>
      <c r="C115" s="260">
        <f>'1.1.sz.mell.'!C114:D114</f>
        <v>2500000</v>
      </c>
    </row>
    <row r="116" spans="1:3" ht="12" customHeight="1">
      <c r="A116" s="370" t="s">
        <v>103</v>
      </c>
      <c r="B116" s="11" t="s">
        <v>361</v>
      </c>
      <c r="C116" s="260"/>
    </row>
    <row r="117" spans="1:3" ht="12" customHeight="1">
      <c r="A117" s="370" t="s">
        <v>104</v>
      </c>
      <c r="B117" s="11" t="s">
        <v>184</v>
      </c>
      <c r="C117" s="259">
        <f>'1.1.sz.mell.'!C116</f>
        <v>0</v>
      </c>
    </row>
    <row r="118" spans="1:3" ht="12" customHeight="1">
      <c r="A118" s="370" t="s">
        <v>105</v>
      </c>
      <c r="B118" s="11" t="s">
        <v>362</v>
      </c>
      <c r="C118" s="231"/>
    </row>
    <row r="119" spans="1:3" ht="12" customHeight="1">
      <c r="A119" s="370" t="s">
        <v>106</v>
      </c>
      <c r="B119" s="254" t="s">
        <v>213</v>
      </c>
      <c r="C119" s="231"/>
    </row>
    <row r="120" spans="1:3" ht="12" customHeight="1">
      <c r="A120" s="370" t="s">
        <v>115</v>
      </c>
      <c r="B120" s="253" t="s">
        <v>414</v>
      </c>
      <c r="C120" s="231"/>
    </row>
    <row r="121" spans="1:3" ht="12" customHeight="1">
      <c r="A121" s="370" t="s">
        <v>117</v>
      </c>
      <c r="B121" s="348" t="s">
        <v>367</v>
      </c>
      <c r="C121" s="231"/>
    </row>
    <row r="122" spans="1:3" ht="12" customHeight="1">
      <c r="A122" s="370" t="s">
        <v>185</v>
      </c>
      <c r="B122" s="142" t="s">
        <v>350</v>
      </c>
      <c r="C122" s="231"/>
    </row>
    <row r="123" spans="1:3" ht="12" customHeight="1">
      <c r="A123" s="370" t="s">
        <v>186</v>
      </c>
      <c r="B123" s="142" t="s">
        <v>366</v>
      </c>
      <c r="C123" s="231"/>
    </row>
    <row r="124" spans="1:3" ht="12" customHeight="1">
      <c r="A124" s="370" t="s">
        <v>187</v>
      </c>
      <c r="B124" s="142" t="s">
        <v>365</v>
      </c>
      <c r="C124" s="231"/>
    </row>
    <row r="125" spans="1:3" ht="12" customHeight="1">
      <c r="A125" s="370" t="s">
        <v>358</v>
      </c>
      <c r="B125" s="142" t="s">
        <v>353</v>
      </c>
      <c r="C125" s="231"/>
    </row>
    <row r="126" spans="1:3" ht="12" customHeight="1">
      <c r="A126" s="370" t="s">
        <v>359</v>
      </c>
      <c r="B126" s="142" t="s">
        <v>364</v>
      </c>
      <c r="C126" s="231"/>
    </row>
    <row r="127" spans="1:3" ht="12" customHeight="1" thickBot="1">
      <c r="A127" s="379" t="s">
        <v>360</v>
      </c>
      <c r="B127" s="142" t="s">
        <v>363</v>
      </c>
      <c r="C127" s="232"/>
    </row>
    <row r="128" spans="1:3" ht="12" customHeight="1" thickBot="1">
      <c r="A128" s="34" t="s">
        <v>18</v>
      </c>
      <c r="B128" s="133" t="s">
        <v>454</v>
      </c>
      <c r="C128" s="257">
        <f>+C93+C114</f>
        <v>63148290</v>
      </c>
    </row>
    <row r="129" spans="1:3" ht="28.5" customHeight="1" thickBot="1">
      <c r="A129" s="34" t="s">
        <v>19</v>
      </c>
      <c r="B129" s="133" t="s">
        <v>455</v>
      </c>
      <c r="C129" s="257">
        <f>+C130+C131+C132</f>
        <v>0</v>
      </c>
    </row>
    <row r="130" spans="1:3" s="102" customFormat="1" ht="12" customHeight="1">
      <c r="A130" s="370" t="s">
        <v>256</v>
      </c>
      <c r="B130" s="8" t="s">
        <v>499</v>
      </c>
      <c r="C130" s="231">
        <f>'1.1.sz.mell.'!C129:D129</f>
        <v>0</v>
      </c>
    </row>
    <row r="131" spans="1:3" ht="12" customHeight="1">
      <c r="A131" s="370" t="s">
        <v>259</v>
      </c>
      <c r="B131" s="8" t="s">
        <v>500</v>
      </c>
      <c r="C131" s="231"/>
    </row>
    <row r="132" spans="1:3" ht="12" customHeight="1" thickBot="1">
      <c r="A132" s="379" t="s">
        <v>260</v>
      </c>
      <c r="B132" s="6" t="s">
        <v>501</v>
      </c>
      <c r="C132" s="231"/>
    </row>
    <row r="133" spans="1:3" ht="12" customHeight="1" thickBot="1">
      <c r="A133" s="34" t="s">
        <v>20</v>
      </c>
      <c r="B133" s="133" t="s">
        <v>456</v>
      </c>
      <c r="C133" s="257">
        <f>+C134+C135+C136+C137+C138+C139</f>
        <v>0</v>
      </c>
    </row>
    <row r="134" spans="1:3" ht="12" customHeight="1">
      <c r="A134" s="370" t="s">
        <v>89</v>
      </c>
      <c r="B134" s="8" t="s">
        <v>502</v>
      </c>
      <c r="C134" s="231"/>
    </row>
    <row r="135" spans="1:3" ht="12" customHeight="1">
      <c r="A135" s="370" t="s">
        <v>90</v>
      </c>
      <c r="B135" s="8" t="s">
        <v>503</v>
      </c>
      <c r="C135" s="231"/>
    </row>
    <row r="136" spans="1:3" ht="12" customHeight="1">
      <c r="A136" s="370" t="s">
        <v>91</v>
      </c>
      <c r="B136" s="8" t="s">
        <v>457</v>
      </c>
      <c r="C136" s="231"/>
    </row>
    <row r="137" spans="1:3" ht="12" customHeight="1">
      <c r="A137" s="370" t="s">
        <v>172</v>
      </c>
      <c r="B137" s="8" t="s">
        <v>504</v>
      </c>
      <c r="C137" s="231"/>
    </row>
    <row r="138" spans="1:3" ht="12" customHeight="1">
      <c r="A138" s="370" t="s">
        <v>173</v>
      </c>
      <c r="B138" s="8" t="s">
        <v>505</v>
      </c>
      <c r="C138" s="231"/>
    </row>
    <row r="139" spans="1:3" s="102" customFormat="1" ht="12" customHeight="1" thickBot="1">
      <c r="A139" s="379" t="s">
        <v>174</v>
      </c>
      <c r="B139" s="6" t="s">
        <v>506</v>
      </c>
      <c r="C139" s="231"/>
    </row>
    <row r="140" spans="1:11" ht="12" customHeight="1" thickBot="1">
      <c r="A140" s="34" t="s">
        <v>21</v>
      </c>
      <c r="B140" s="133" t="s">
        <v>507</v>
      </c>
      <c r="C140" s="263">
        <f>+C141+C142+C144+C145+C143</f>
        <v>0</v>
      </c>
      <c r="K140" s="230"/>
    </row>
    <row r="141" spans="1:3" ht="12.75">
      <c r="A141" s="370" t="s">
        <v>92</v>
      </c>
      <c r="B141" s="8" t="s">
        <v>373</v>
      </c>
      <c r="C141" s="231"/>
    </row>
    <row r="142" spans="1:3" ht="12" customHeight="1">
      <c r="A142" s="370" t="s">
        <v>93</v>
      </c>
      <c r="B142" s="8" t="s">
        <v>377</v>
      </c>
      <c r="C142" s="231"/>
    </row>
    <row r="143" spans="1:3" ht="12" customHeight="1">
      <c r="A143" s="370" t="s">
        <v>281</v>
      </c>
      <c r="B143" s="8" t="s">
        <v>508</v>
      </c>
      <c r="C143" s="231"/>
    </row>
    <row r="144" spans="1:3" s="102" customFormat="1" ht="12" customHeight="1">
      <c r="A144" s="370" t="s">
        <v>282</v>
      </c>
      <c r="B144" s="8" t="s">
        <v>479</v>
      </c>
      <c r="C144" s="231"/>
    </row>
    <row r="145" spans="1:3" s="102" customFormat="1" ht="12" customHeight="1" thickBot="1">
      <c r="A145" s="379" t="s">
        <v>283</v>
      </c>
      <c r="B145" s="6" t="s">
        <v>396</v>
      </c>
      <c r="C145" s="231"/>
    </row>
    <row r="146" spans="1:3" s="102" customFormat="1" ht="12" customHeight="1" thickBot="1">
      <c r="A146" s="34" t="s">
        <v>22</v>
      </c>
      <c r="B146" s="133" t="s">
        <v>464</v>
      </c>
      <c r="C146" s="266">
        <f>+C147+C148+C149+C150+C151</f>
        <v>0</v>
      </c>
    </row>
    <row r="147" spans="1:3" s="102" customFormat="1" ht="12" customHeight="1">
      <c r="A147" s="370" t="s">
        <v>94</v>
      </c>
      <c r="B147" s="8" t="s">
        <v>509</v>
      </c>
      <c r="C147" s="231"/>
    </row>
    <row r="148" spans="1:3" s="102" customFormat="1" ht="12" customHeight="1">
      <c r="A148" s="370" t="s">
        <v>95</v>
      </c>
      <c r="B148" s="8" t="s">
        <v>510</v>
      </c>
      <c r="C148" s="231"/>
    </row>
    <row r="149" spans="1:3" s="102" customFormat="1" ht="12" customHeight="1">
      <c r="A149" s="370" t="s">
        <v>293</v>
      </c>
      <c r="B149" s="8" t="s">
        <v>511</v>
      </c>
      <c r="C149" s="231"/>
    </row>
    <row r="150" spans="1:3" s="102" customFormat="1" ht="12" customHeight="1">
      <c r="A150" s="370" t="s">
        <v>294</v>
      </c>
      <c r="B150" s="8" t="s">
        <v>512</v>
      </c>
      <c r="C150" s="231"/>
    </row>
    <row r="151" spans="1:3" ht="12.75" customHeight="1" thickBot="1">
      <c r="A151" s="379" t="s">
        <v>465</v>
      </c>
      <c r="B151" s="6" t="s">
        <v>513</v>
      </c>
      <c r="C151" s="232"/>
    </row>
    <row r="152" spans="1:3" ht="12.75" customHeight="1" thickBot="1">
      <c r="A152" s="436" t="s">
        <v>23</v>
      </c>
      <c r="B152" s="133" t="s">
        <v>514</v>
      </c>
      <c r="C152" s="266"/>
    </row>
    <row r="153" spans="1:3" ht="12.75" customHeight="1" thickBot="1">
      <c r="A153" s="436" t="s">
        <v>24</v>
      </c>
      <c r="B153" s="133" t="s">
        <v>469</v>
      </c>
      <c r="C153" s="266"/>
    </row>
    <row r="154" spans="1:3" ht="12" customHeight="1" thickBot="1">
      <c r="A154" s="34" t="s">
        <v>25</v>
      </c>
      <c r="B154" s="133" t="s">
        <v>471</v>
      </c>
      <c r="C154" s="364">
        <f>+C129+C133+C140+C146+C152+C153</f>
        <v>0</v>
      </c>
    </row>
    <row r="155" spans="1:3" ht="15" customHeight="1" thickBot="1">
      <c r="A155" s="381" t="s">
        <v>26</v>
      </c>
      <c r="B155" s="329" t="s">
        <v>515</v>
      </c>
      <c r="C155" s="364">
        <f>+C128+C154</f>
        <v>63148290</v>
      </c>
    </row>
    <row r="156" ht="13.5" thickBot="1"/>
    <row r="157" spans="1:3" ht="15" customHeight="1" thickBot="1">
      <c r="A157" s="227" t="s">
        <v>516</v>
      </c>
      <c r="B157" s="228"/>
      <c r="C157" s="130">
        <v>19</v>
      </c>
    </row>
    <row r="158" spans="1:3" ht="14.25" customHeight="1" thickBot="1">
      <c r="A158" s="227" t="s">
        <v>530</v>
      </c>
      <c r="B158" s="228"/>
      <c r="C158" s="130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I8" sqref="I8"/>
    </sheetView>
  </sheetViews>
  <sheetFormatPr defaultColWidth="9.00390625" defaultRowHeight="12.75"/>
  <cols>
    <col min="1" max="1" width="6.875" style="179" customWidth="1"/>
    <col min="2" max="2" width="49.625" style="54" customWidth="1"/>
    <col min="3" max="8" width="12.875" style="54" customWidth="1"/>
    <col min="9" max="9" width="13.875" style="54" customWidth="1"/>
    <col min="10" max="16384" width="9.375" style="54" customWidth="1"/>
  </cols>
  <sheetData>
    <row r="1" spans="1:9" ht="27.75" customHeight="1">
      <c r="A1" s="567" t="s">
        <v>2</v>
      </c>
      <c r="B1" s="567"/>
      <c r="C1" s="567"/>
      <c r="D1" s="567"/>
      <c r="E1" s="567"/>
      <c r="F1" s="567"/>
      <c r="G1" s="567"/>
      <c r="H1" s="567"/>
      <c r="I1" s="567"/>
    </row>
    <row r="2" ht="20.25" customHeight="1" thickBot="1">
      <c r="I2" s="396" t="s">
        <v>583</v>
      </c>
    </row>
    <row r="3" spans="1:9" s="397" customFormat="1" ht="26.25" customHeight="1">
      <c r="A3" s="575" t="s">
        <v>65</v>
      </c>
      <c r="B3" s="570" t="s">
        <v>82</v>
      </c>
      <c r="C3" s="575" t="s">
        <v>83</v>
      </c>
      <c r="D3" s="575" t="s">
        <v>579</v>
      </c>
      <c r="E3" s="572" t="s">
        <v>64</v>
      </c>
      <c r="F3" s="573"/>
      <c r="G3" s="573"/>
      <c r="H3" s="574"/>
      <c r="I3" s="570" t="s">
        <v>49</v>
      </c>
    </row>
    <row r="4" spans="1:9" s="398" customFormat="1" ht="32.25" customHeight="1" thickBot="1">
      <c r="A4" s="576"/>
      <c r="B4" s="571"/>
      <c r="C4" s="571"/>
      <c r="D4" s="576"/>
      <c r="E4" s="233" t="s">
        <v>232</v>
      </c>
      <c r="F4" s="233">
        <v>2017</v>
      </c>
      <c r="G4" s="233">
        <v>2018</v>
      </c>
      <c r="H4" s="234" t="s">
        <v>580</v>
      </c>
      <c r="I4" s="571"/>
    </row>
    <row r="5" spans="1:9" s="399" customFormat="1" ht="12.75" customHeight="1" thickBot="1">
      <c r="A5" s="235">
        <v>1</v>
      </c>
      <c r="B5" s="236">
        <v>2</v>
      </c>
      <c r="C5" s="237">
        <v>3</v>
      </c>
      <c r="D5" s="236">
        <v>4</v>
      </c>
      <c r="E5" s="235">
        <v>5</v>
      </c>
      <c r="F5" s="237">
        <v>6</v>
      </c>
      <c r="G5" s="237">
        <v>7</v>
      </c>
      <c r="H5" s="238">
        <v>8</v>
      </c>
      <c r="I5" s="239" t="s">
        <v>84</v>
      </c>
    </row>
    <row r="6" spans="1:9" ht="24.75" customHeight="1" thickBot="1">
      <c r="A6" s="240" t="s">
        <v>16</v>
      </c>
      <c r="B6" s="241" t="s">
        <v>3</v>
      </c>
      <c r="C6" s="393"/>
      <c r="D6" s="69">
        <f>+D7+D8</f>
        <v>889000</v>
      </c>
      <c r="E6" s="70">
        <v>0</v>
      </c>
      <c r="F6" s="71">
        <f>+F7+F8</f>
        <v>0</v>
      </c>
      <c r="G6" s="71">
        <f>+G7+G8</f>
        <v>0</v>
      </c>
      <c r="H6" s="72">
        <f>+H7+H8</f>
        <v>0</v>
      </c>
      <c r="I6" s="69">
        <f aca="true" t="shared" si="0" ref="I6:I17">SUM(D6:H6)</f>
        <v>889000</v>
      </c>
    </row>
    <row r="7" spans="1:9" ht="19.5" customHeight="1">
      <c r="A7" s="242" t="s">
        <v>17</v>
      </c>
      <c r="B7" s="73" t="s">
        <v>538</v>
      </c>
      <c r="C7" s="394" t="s">
        <v>548</v>
      </c>
      <c r="D7" s="74"/>
      <c r="E7" s="75">
        <v>0</v>
      </c>
      <c r="F7" s="25"/>
      <c r="G7" s="25"/>
      <c r="H7" s="24"/>
      <c r="I7" s="243">
        <f t="shared" si="0"/>
        <v>0</v>
      </c>
    </row>
    <row r="8" spans="1:9" ht="19.5" customHeight="1" thickBot="1">
      <c r="A8" s="242" t="s">
        <v>18</v>
      </c>
      <c r="B8" s="73" t="s">
        <v>539</v>
      </c>
      <c r="C8" s="394" t="s">
        <v>590</v>
      </c>
      <c r="D8" s="74">
        <v>889000</v>
      </c>
      <c r="E8" s="75">
        <v>0</v>
      </c>
      <c r="F8" s="25"/>
      <c r="G8" s="25"/>
      <c r="H8" s="24"/>
      <c r="I8" s="243">
        <f t="shared" si="0"/>
        <v>889000</v>
      </c>
    </row>
    <row r="9" spans="1:9" ht="25.5" customHeight="1" thickBot="1">
      <c r="A9" s="240" t="s">
        <v>19</v>
      </c>
      <c r="B9" s="241" t="s">
        <v>4</v>
      </c>
      <c r="C9" s="395"/>
      <c r="D9" s="69">
        <f>+D10+D11</f>
        <v>0</v>
      </c>
      <c r="E9" s="70">
        <f>+E10+E11</f>
        <v>0</v>
      </c>
      <c r="F9" s="71">
        <f>+F10+F11</f>
        <v>0</v>
      </c>
      <c r="G9" s="71">
        <f>+G10+G11</f>
        <v>0</v>
      </c>
      <c r="H9" s="72">
        <f>+H10+H11</f>
        <v>0</v>
      </c>
      <c r="I9" s="69">
        <f t="shared" si="0"/>
        <v>0</v>
      </c>
    </row>
    <row r="10" spans="1:9" ht="19.5" customHeight="1">
      <c r="A10" s="242" t="s">
        <v>20</v>
      </c>
      <c r="B10" s="73" t="s">
        <v>549</v>
      </c>
      <c r="C10" s="394" t="s">
        <v>548</v>
      </c>
      <c r="D10" s="74"/>
      <c r="E10" s="75">
        <v>0</v>
      </c>
      <c r="F10" s="25"/>
      <c r="G10" s="25"/>
      <c r="H10" s="24"/>
      <c r="I10" s="243">
        <v>0</v>
      </c>
    </row>
    <row r="11" spans="1:9" ht="19.5" customHeight="1" thickBot="1">
      <c r="A11" s="242" t="s">
        <v>21</v>
      </c>
      <c r="B11" s="73" t="s">
        <v>66</v>
      </c>
      <c r="C11" s="394"/>
      <c r="D11" s="74"/>
      <c r="E11" s="75"/>
      <c r="F11" s="25"/>
      <c r="G11" s="25"/>
      <c r="H11" s="24"/>
      <c r="I11" s="243">
        <f t="shared" si="0"/>
        <v>0</v>
      </c>
    </row>
    <row r="12" spans="1:9" ht="19.5" customHeight="1" thickBot="1">
      <c r="A12" s="240" t="s">
        <v>22</v>
      </c>
      <c r="B12" s="241" t="s">
        <v>202</v>
      </c>
      <c r="C12" s="395"/>
      <c r="D12" s="69">
        <f>+D13</f>
        <v>0</v>
      </c>
      <c r="E12" s="70"/>
      <c r="F12" s="71">
        <f>+F13</f>
        <v>0</v>
      </c>
      <c r="G12" s="71">
        <f>+G13</f>
        <v>0</v>
      </c>
      <c r="H12" s="72">
        <f>+H13</f>
        <v>0</v>
      </c>
      <c r="I12" s="69">
        <f t="shared" si="0"/>
        <v>0</v>
      </c>
    </row>
    <row r="13" spans="1:9" ht="45.75" customHeight="1" thickBot="1">
      <c r="A13" s="242" t="s">
        <v>23</v>
      </c>
      <c r="B13" s="491"/>
      <c r="C13" s="468"/>
      <c r="D13" s="468"/>
      <c r="E13" s="469"/>
      <c r="F13" s="470"/>
      <c r="G13" s="470"/>
      <c r="H13" s="471"/>
      <c r="I13" s="472">
        <f t="shared" si="0"/>
        <v>0</v>
      </c>
    </row>
    <row r="14" spans="1:9" ht="19.5" customHeight="1" thickBot="1">
      <c r="A14" s="240" t="s">
        <v>24</v>
      </c>
      <c r="B14" s="241" t="s">
        <v>203</v>
      </c>
      <c r="C14" s="473"/>
      <c r="D14" s="474">
        <f>+D15</f>
        <v>0</v>
      </c>
      <c r="E14" s="475">
        <f>+E15</f>
        <v>0</v>
      </c>
      <c r="F14" s="476">
        <f>+F15</f>
        <v>0</v>
      </c>
      <c r="G14" s="476">
        <f>+G15</f>
        <v>0</v>
      </c>
      <c r="H14" s="477">
        <f>+H15</f>
        <v>0</v>
      </c>
      <c r="I14" s="474">
        <f t="shared" si="0"/>
        <v>0</v>
      </c>
    </row>
    <row r="15" spans="1:9" ht="19.5" customHeight="1" thickBot="1">
      <c r="A15" s="244" t="s">
        <v>25</v>
      </c>
      <c r="B15" s="76" t="s">
        <v>66</v>
      </c>
      <c r="C15" s="478"/>
      <c r="D15" s="479"/>
      <c r="E15" s="480"/>
      <c r="F15" s="481"/>
      <c r="G15" s="481"/>
      <c r="H15" s="482"/>
      <c r="I15" s="483">
        <f t="shared" si="0"/>
        <v>0</v>
      </c>
    </row>
    <row r="16" spans="1:9" ht="19.5" customHeight="1" thickBot="1">
      <c r="A16" s="240" t="s">
        <v>26</v>
      </c>
      <c r="B16" s="245" t="s">
        <v>204</v>
      </c>
      <c r="C16" s="473"/>
      <c r="D16" s="474">
        <f>+D17</f>
        <v>0</v>
      </c>
      <c r="E16" s="475"/>
      <c r="F16" s="476"/>
      <c r="G16" s="476"/>
      <c r="H16" s="477"/>
      <c r="I16" s="474">
        <f t="shared" si="0"/>
        <v>0</v>
      </c>
    </row>
    <row r="17" spans="1:9" ht="40.5" customHeight="1" thickBot="1">
      <c r="A17" s="246" t="s">
        <v>27</v>
      </c>
      <c r="B17" s="491"/>
      <c r="C17" s="484"/>
      <c r="D17" s="485"/>
      <c r="E17" s="486"/>
      <c r="F17" s="487"/>
      <c r="G17" s="487"/>
      <c r="H17" s="488"/>
      <c r="I17" s="489">
        <f t="shared" si="0"/>
        <v>0</v>
      </c>
    </row>
    <row r="18" spans="1:9" ht="19.5" customHeight="1" thickBot="1">
      <c r="A18" s="568" t="s">
        <v>145</v>
      </c>
      <c r="B18" s="569"/>
      <c r="C18" s="490"/>
      <c r="D18" s="474">
        <f aca="true" t="shared" si="1" ref="D18:I18">+D6+D9+D12+D14+D16</f>
        <v>889000</v>
      </c>
      <c r="E18" s="475">
        <f t="shared" si="1"/>
        <v>0</v>
      </c>
      <c r="F18" s="476">
        <f t="shared" si="1"/>
        <v>0</v>
      </c>
      <c r="G18" s="476">
        <f t="shared" si="1"/>
        <v>0</v>
      </c>
      <c r="H18" s="477">
        <f t="shared" si="1"/>
        <v>0</v>
      </c>
      <c r="I18" s="474">
        <f t="shared" si="1"/>
        <v>889000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CE,Dőlt"10. számú melléklet a     /2016.(.III.    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5.875" style="90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578" t="s">
        <v>5</v>
      </c>
      <c r="C1" s="578"/>
      <c r="D1" s="578"/>
    </row>
    <row r="2" spans="1:4" s="78" customFormat="1" ht="16.5" thickBot="1">
      <c r="A2" s="77"/>
      <c r="B2" s="324"/>
      <c r="D2" s="43" t="s">
        <v>583</v>
      </c>
    </row>
    <row r="3" spans="1:4" s="80" customFormat="1" ht="48" customHeight="1" thickBot="1">
      <c r="A3" s="79" t="s">
        <v>14</v>
      </c>
      <c r="B3" s="184" t="s">
        <v>15</v>
      </c>
      <c r="C3" s="184" t="s">
        <v>67</v>
      </c>
      <c r="D3" s="185" t="s">
        <v>68</v>
      </c>
    </row>
    <row r="4" spans="1:4" s="80" customFormat="1" ht="13.5" customHeight="1" thickBot="1">
      <c r="A4" s="37">
        <v>1</v>
      </c>
      <c r="B4" s="187">
        <v>2</v>
      </c>
      <c r="C4" s="187">
        <v>3</v>
      </c>
      <c r="D4" s="188">
        <v>4</v>
      </c>
    </row>
    <row r="5" spans="1:4" ht="18" customHeight="1">
      <c r="A5" s="138" t="s">
        <v>16</v>
      </c>
      <c r="B5" s="189" t="s">
        <v>164</v>
      </c>
      <c r="C5" s="136"/>
      <c r="D5" s="81"/>
    </row>
    <row r="6" spans="1:4" ht="18" customHeight="1">
      <c r="A6" s="82" t="s">
        <v>17</v>
      </c>
      <c r="B6" s="190" t="s">
        <v>165</v>
      </c>
      <c r="C6" s="137"/>
      <c r="D6" s="84"/>
    </row>
    <row r="7" spans="1:4" ht="18" customHeight="1">
      <c r="A7" s="82" t="s">
        <v>18</v>
      </c>
      <c r="B7" s="190" t="s">
        <v>118</v>
      </c>
      <c r="C7" s="137"/>
      <c r="D7" s="84"/>
    </row>
    <row r="8" spans="1:4" ht="18" customHeight="1">
      <c r="A8" s="82" t="s">
        <v>19</v>
      </c>
      <c r="B8" s="190" t="s">
        <v>119</v>
      </c>
      <c r="C8" s="137"/>
      <c r="D8" s="84"/>
    </row>
    <row r="9" spans="1:4" ht="18" customHeight="1">
      <c r="A9" s="82" t="s">
        <v>20</v>
      </c>
      <c r="B9" s="499" t="s">
        <v>158</v>
      </c>
      <c r="C9" s="494"/>
      <c r="D9" s="495"/>
    </row>
    <row r="10" spans="1:4" ht="18" customHeight="1">
      <c r="A10" s="82" t="s">
        <v>21</v>
      </c>
      <c r="B10" s="190" t="s">
        <v>159</v>
      </c>
      <c r="C10" s="137"/>
      <c r="D10" s="84"/>
    </row>
    <row r="11" spans="1:4" ht="18" customHeight="1">
      <c r="A11" s="82" t="s">
        <v>22</v>
      </c>
      <c r="B11" s="191" t="s">
        <v>160</v>
      </c>
      <c r="C11" s="137"/>
      <c r="D11" s="84"/>
    </row>
    <row r="12" spans="1:4" ht="30" customHeight="1">
      <c r="A12" s="82" t="s">
        <v>24</v>
      </c>
      <c r="B12" s="496" t="s">
        <v>537</v>
      </c>
      <c r="C12" s="497"/>
      <c r="D12" s="498"/>
    </row>
    <row r="13" spans="1:4" ht="18" customHeight="1">
      <c r="A13" s="82" t="s">
        <v>25</v>
      </c>
      <c r="B13" s="191" t="s">
        <v>161</v>
      </c>
      <c r="C13" s="137"/>
      <c r="D13" s="84"/>
    </row>
    <row r="14" spans="1:4" ht="18" customHeight="1">
      <c r="A14" s="82" t="s">
        <v>26</v>
      </c>
      <c r="B14" s="191" t="s">
        <v>162</v>
      </c>
      <c r="C14" s="137"/>
      <c r="D14" s="84"/>
    </row>
    <row r="15" spans="1:4" ht="22.5" customHeight="1">
      <c r="A15" s="82" t="s">
        <v>27</v>
      </c>
      <c r="B15" s="191" t="s">
        <v>163</v>
      </c>
      <c r="C15" s="137"/>
      <c r="D15" s="84"/>
    </row>
    <row r="16" spans="1:4" ht="18" customHeight="1">
      <c r="A16" s="82" t="s">
        <v>28</v>
      </c>
      <c r="B16" s="190" t="s">
        <v>120</v>
      </c>
      <c r="C16" s="137">
        <v>0</v>
      </c>
      <c r="D16" s="84">
        <v>0</v>
      </c>
    </row>
    <row r="17" spans="1:4" ht="18" customHeight="1">
      <c r="A17" s="82" t="s">
        <v>29</v>
      </c>
      <c r="B17" s="190" t="s">
        <v>7</v>
      </c>
      <c r="C17" s="137"/>
      <c r="D17" s="84"/>
    </row>
    <row r="18" spans="1:4" ht="18" customHeight="1">
      <c r="A18" s="82" t="s">
        <v>30</v>
      </c>
      <c r="B18" s="190" t="s">
        <v>6</v>
      </c>
      <c r="C18" s="137"/>
      <c r="D18" s="84"/>
    </row>
    <row r="19" spans="1:4" ht="18" customHeight="1">
      <c r="A19" s="82" t="s">
        <v>31</v>
      </c>
      <c r="B19" s="190" t="s">
        <v>121</v>
      </c>
      <c r="C19" s="137"/>
      <c r="D19" s="84"/>
    </row>
    <row r="20" spans="1:4" ht="18" customHeight="1">
      <c r="A20" s="82" t="s">
        <v>32</v>
      </c>
      <c r="B20" s="190" t="s">
        <v>122</v>
      </c>
      <c r="C20" s="137"/>
      <c r="D20" s="84"/>
    </row>
    <row r="21" spans="1:4" ht="18" customHeight="1">
      <c r="A21" s="82" t="s">
        <v>33</v>
      </c>
      <c r="B21" s="132"/>
      <c r="C21" s="83"/>
      <c r="D21" s="84"/>
    </row>
    <row r="22" spans="1:4" ht="18" customHeight="1">
      <c r="A22" s="82" t="s">
        <v>34</v>
      </c>
      <c r="B22" s="85"/>
      <c r="C22" s="83"/>
      <c r="D22" s="84"/>
    </row>
    <row r="23" spans="1:4" ht="18" customHeight="1">
      <c r="A23" s="82" t="s">
        <v>35</v>
      </c>
      <c r="B23" s="85"/>
      <c r="C23" s="83"/>
      <c r="D23" s="84"/>
    </row>
    <row r="24" spans="1:4" ht="18" customHeight="1">
      <c r="A24" s="82" t="s">
        <v>36</v>
      </c>
      <c r="B24" s="85"/>
      <c r="C24" s="83"/>
      <c r="D24" s="84"/>
    </row>
    <row r="25" spans="1:4" ht="18" customHeight="1">
      <c r="A25" s="82" t="s">
        <v>37</v>
      </c>
      <c r="B25" s="85"/>
      <c r="C25" s="83"/>
      <c r="D25" s="84"/>
    </row>
    <row r="26" spans="1:4" ht="18" customHeight="1">
      <c r="A26" s="82" t="s">
        <v>38</v>
      </c>
      <c r="B26" s="85"/>
      <c r="C26" s="83"/>
      <c r="D26" s="84"/>
    </row>
    <row r="27" spans="1:4" ht="18" customHeight="1">
      <c r="A27" s="82" t="s">
        <v>39</v>
      </c>
      <c r="B27" s="85"/>
      <c r="C27" s="83"/>
      <c r="D27" s="84"/>
    </row>
    <row r="28" spans="1:4" ht="18" customHeight="1">
      <c r="A28" s="82" t="s">
        <v>40</v>
      </c>
      <c r="B28" s="85"/>
      <c r="C28" s="83"/>
      <c r="D28" s="84"/>
    </row>
    <row r="29" spans="1:4" ht="18" customHeight="1" thickBot="1">
      <c r="A29" s="139" t="s">
        <v>41</v>
      </c>
      <c r="B29" s="86"/>
      <c r="C29" s="87"/>
      <c r="D29" s="88"/>
    </row>
    <row r="30" spans="1:4" ht="18" customHeight="1" thickBot="1">
      <c r="A30" s="38" t="s">
        <v>42</v>
      </c>
      <c r="B30" s="192" t="s">
        <v>50</v>
      </c>
      <c r="C30" s="193">
        <f>+C5+C6+C7+C8+C9+C16+C17+C18+C19+C20+C21+C22+C23+C24+C25+C26+C27+C28+C29</f>
        <v>0</v>
      </c>
      <c r="D30" s="194">
        <f>+D5+D6+D7+D8+D9+D16+D17+D18+D19+D20+D21+D22+D23+D24+D25+D26+D27+D28+D29</f>
        <v>0</v>
      </c>
    </row>
    <row r="31" spans="1:4" ht="8.25" customHeight="1">
      <c r="A31" s="89"/>
      <c r="B31" s="577"/>
      <c r="C31" s="577"/>
      <c r="D31" s="57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11. számú melléklet a    /2016. (III.   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G22" sqref="G22"/>
    </sheetView>
  </sheetViews>
  <sheetFormatPr defaultColWidth="9.00390625" defaultRowHeight="12.75"/>
  <cols>
    <col min="1" max="1" width="4.875" style="106" customWidth="1"/>
    <col min="2" max="2" width="31.125" style="124" customWidth="1"/>
    <col min="3" max="3" width="10.50390625" style="124" customWidth="1"/>
    <col min="4" max="4" width="9.00390625" style="124" customWidth="1"/>
    <col min="5" max="5" width="9.50390625" style="124" customWidth="1"/>
    <col min="6" max="6" width="8.875" style="124" customWidth="1"/>
    <col min="7" max="7" width="9.625" style="124" customWidth="1"/>
    <col min="8" max="8" width="8.875" style="124" customWidth="1"/>
    <col min="9" max="13" width="9.50390625" style="124" customWidth="1"/>
    <col min="14" max="14" width="11.375" style="124" customWidth="1"/>
    <col min="15" max="15" width="12.625" style="106" customWidth="1"/>
    <col min="16" max="16384" width="9.375" style="124" customWidth="1"/>
  </cols>
  <sheetData>
    <row r="1" spans="1:15" ht="31.5" customHeight="1">
      <c r="A1" s="582" t="s">
        <v>572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</row>
    <row r="2" ht="16.5" thickBot="1">
      <c r="O2" s="3" t="s">
        <v>586</v>
      </c>
    </row>
    <row r="3" spans="1:15" s="106" customFormat="1" ht="25.5" customHeight="1" thickBot="1">
      <c r="A3" s="103" t="s">
        <v>14</v>
      </c>
      <c r="B3" s="104" t="s">
        <v>57</v>
      </c>
      <c r="C3" s="104" t="s">
        <v>69</v>
      </c>
      <c r="D3" s="104" t="s">
        <v>70</v>
      </c>
      <c r="E3" s="104" t="s">
        <v>71</v>
      </c>
      <c r="F3" s="104" t="s">
        <v>72</v>
      </c>
      <c r="G3" s="104" t="s">
        <v>73</v>
      </c>
      <c r="H3" s="104" t="s">
        <v>74</v>
      </c>
      <c r="I3" s="104" t="s">
        <v>75</v>
      </c>
      <c r="J3" s="104" t="s">
        <v>76</v>
      </c>
      <c r="K3" s="104" t="s">
        <v>77</v>
      </c>
      <c r="L3" s="104" t="s">
        <v>78</v>
      </c>
      <c r="M3" s="104" t="s">
        <v>79</v>
      </c>
      <c r="N3" s="104" t="s">
        <v>80</v>
      </c>
      <c r="O3" s="105" t="s">
        <v>50</v>
      </c>
    </row>
    <row r="4" spans="1:15" s="108" customFormat="1" ht="15" customHeight="1" thickBot="1">
      <c r="A4" s="107" t="s">
        <v>16</v>
      </c>
      <c r="B4" s="579" t="s">
        <v>54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1"/>
    </row>
    <row r="5" spans="1:15" s="108" customFormat="1" ht="22.5">
      <c r="A5" s="109" t="s">
        <v>17</v>
      </c>
      <c r="B5" s="400" t="s">
        <v>379</v>
      </c>
      <c r="C5" s="110">
        <v>2256208</v>
      </c>
      <c r="D5" s="110">
        <v>1504139</v>
      </c>
      <c r="E5" s="110">
        <v>1504139</v>
      </c>
      <c r="F5" s="110">
        <v>1504139</v>
      </c>
      <c r="G5" s="110">
        <v>1504139</v>
      </c>
      <c r="H5" s="110">
        <v>1504139</v>
      </c>
      <c r="I5" s="110">
        <v>1504139</v>
      </c>
      <c r="J5" s="110">
        <v>1504139</v>
      </c>
      <c r="K5" s="110">
        <v>1504139</v>
      </c>
      <c r="L5" s="110">
        <v>1504139</v>
      </c>
      <c r="M5" s="110">
        <v>1504139</v>
      </c>
      <c r="N5" s="110">
        <f>O5-(C5+D5+E5+F5+G5+H5+I5+J5+K5+L5+M5)</f>
        <v>1504139</v>
      </c>
      <c r="O5" s="111">
        <f>'9.sz.mell.'!C8</f>
        <v>18801737</v>
      </c>
    </row>
    <row r="6" spans="1:15" s="115" customFormat="1" ht="22.5">
      <c r="A6" s="112" t="s">
        <v>18</v>
      </c>
      <c r="B6" s="249" t="s">
        <v>570</v>
      </c>
      <c r="C6" s="113">
        <f>O6/12</f>
        <v>2840833.3333333335</v>
      </c>
      <c r="D6" s="113">
        <v>2840833</v>
      </c>
      <c r="E6" s="113">
        <v>2840833</v>
      </c>
      <c r="F6" s="113">
        <v>2840833</v>
      </c>
      <c r="G6" s="113">
        <v>2840833</v>
      </c>
      <c r="H6" s="113">
        <v>2840833</v>
      </c>
      <c r="I6" s="113">
        <v>2840833</v>
      </c>
      <c r="J6" s="113">
        <v>2840833</v>
      </c>
      <c r="K6" s="113">
        <v>2840833</v>
      </c>
      <c r="L6" s="113">
        <v>2840833</v>
      </c>
      <c r="M6" s="113">
        <v>2840833</v>
      </c>
      <c r="N6" s="110">
        <f>O6-(C6+D6+E6+F6+G6+H6+I6+J6+K6+L6+M6)</f>
        <v>2840836.666666664</v>
      </c>
      <c r="O6" s="114">
        <f>'9.sz.mell.'!C15</f>
        <v>34090000</v>
      </c>
    </row>
    <row r="7" spans="1:15" s="115" customFormat="1" ht="22.5">
      <c r="A7" s="112" t="s">
        <v>19</v>
      </c>
      <c r="B7" s="248" t="s">
        <v>406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0">
        <f>O7-(C7+D7+E7+F7+G7+H7+I7+J7+K7+L7+M7)</f>
        <v>0</v>
      </c>
      <c r="O7" s="117">
        <f>'9.sz.mell.'!C22</f>
        <v>0</v>
      </c>
    </row>
    <row r="8" spans="1:15" s="115" customFormat="1" ht="13.5" customHeight="1">
      <c r="A8" s="112" t="s">
        <v>20</v>
      </c>
      <c r="B8" s="247" t="s">
        <v>171</v>
      </c>
      <c r="C8" s="113"/>
      <c r="D8" s="113"/>
      <c r="E8" s="113">
        <f>O8/2</f>
        <v>417500</v>
      </c>
      <c r="F8" s="113"/>
      <c r="G8" s="113"/>
      <c r="H8" s="113"/>
      <c r="I8" s="113"/>
      <c r="J8" s="113"/>
      <c r="K8" s="113">
        <f>O8/2</f>
        <v>417500</v>
      </c>
      <c r="L8" s="113"/>
      <c r="M8" s="113"/>
      <c r="N8" s="110">
        <f>O8-(C8+D8+E8+F8+G8+H8+I8+J8+K8+L8+M8)</f>
        <v>0</v>
      </c>
      <c r="O8" s="114">
        <f>'9.sz.mell.'!C29</f>
        <v>835000</v>
      </c>
    </row>
    <row r="9" spans="1:15" s="115" customFormat="1" ht="13.5" customHeight="1">
      <c r="A9" s="112" t="s">
        <v>21</v>
      </c>
      <c r="B9" s="247" t="s">
        <v>407</v>
      </c>
      <c r="C9" s="113">
        <v>62910</v>
      </c>
      <c r="D9" s="113">
        <v>62910</v>
      </c>
      <c r="E9" s="113">
        <v>62910</v>
      </c>
      <c r="F9" s="113">
        <v>62910</v>
      </c>
      <c r="G9" s="113">
        <v>62910</v>
      </c>
      <c r="H9" s="113">
        <v>62910</v>
      </c>
      <c r="I9" s="113">
        <v>62910</v>
      </c>
      <c r="J9" s="113">
        <v>62910</v>
      </c>
      <c r="K9" s="113">
        <v>62910</v>
      </c>
      <c r="L9" s="113">
        <v>62910</v>
      </c>
      <c r="M9" s="113">
        <v>62910</v>
      </c>
      <c r="N9" s="110">
        <f>O9-(C9+D9+E9+F9+G9+H9+I9+J9+K9+L9+M9)</f>
        <v>62990</v>
      </c>
      <c r="O9" s="114">
        <f>'9.sz.mell.'!C37</f>
        <v>755000</v>
      </c>
    </row>
    <row r="10" spans="1:15" s="115" customFormat="1" ht="13.5" customHeight="1">
      <c r="A10" s="112" t="s">
        <v>22</v>
      </c>
      <c r="B10" s="247" t="s">
        <v>8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>
        <f>'9.sz.mell.'!C49</f>
        <v>0</v>
      </c>
    </row>
    <row r="11" spans="1:15" s="115" customFormat="1" ht="13.5" customHeight="1">
      <c r="A11" s="112" t="s">
        <v>23</v>
      </c>
      <c r="B11" s="247" t="s">
        <v>381</v>
      </c>
      <c r="C11" s="113">
        <v>25000</v>
      </c>
      <c r="D11" s="113">
        <v>25000</v>
      </c>
      <c r="E11" s="113">
        <v>25000</v>
      </c>
      <c r="F11" s="113">
        <v>25000</v>
      </c>
      <c r="G11" s="113">
        <v>25000</v>
      </c>
      <c r="H11" s="113">
        <v>25000</v>
      </c>
      <c r="I11" s="113">
        <v>25000</v>
      </c>
      <c r="J11" s="113">
        <v>25000</v>
      </c>
      <c r="K11" s="113">
        <v>25000</v>
      </c>
      <c r="L11" s="113">
        <v>25000</v>
      </c>
      <c r="M11" s="113">
        <v>25000</v>
      </c>
      <c r="N11" s="113">
        <v>25000</v>
      </c>
      <c r="O11" s="114">
        <f>'9.sz.mell.'!C55</f>
        <v>300000</v>
      </c>
    </row>
    <row r="12" spans="1:15" s="115" customFormat="1" ht="22.5">
      <c r="A12" s="112" t="s">
        <v>24</v>
      </c>
      <c r="B12" s="249" t="s">
        <v>405</v>
      </c>
      <c r="C12" s="113"/>
      <c r="D12" s="113"/>
      <c r="E12" s="113">
        <v>0</v>
      </c>
      <c r="F12" s="113"/>
      <c r="G12" s="113">
        <v>0</v>
      </c>
      <c r="H12" s="113"/>
      <c r="I12" s="113"/>
      <c r="J12" s="113"/>
      <c r="K12" s="113"/>
      <c r="L12" s="113"/>
      <c r="M12" s="113"/>
      <c r="N12" s="113"/>
      <c r="O12" s="114">
        <f>'9.sz.mell.'!C60</f>
        <v>0</v>
      </c>
    </row>
    <row r="13" spans="1:15" s="115" customFormat="1" ht="13.5" customHeight="1" thickBot="1">
      <c r="A13" s="112" t="s">
        <v>25</v>
      </c>
      <c r="B13" s="247" t="s">
        <v>9</v>
      </c>
      <c r="C13" s="113">
        <v>8366553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>
        <f>'9.sz.mell.'!C89</f>
        <v>8366553</v>
      </c>
    </row>
    <row r="14" spans="1:15" s="108" customFormat="1" ht="15.75" customHeight="1" thickBot="1">
      <c r="A14" s="107" t="s">
        <v>26</v>
      </c>
      <c r="B14" s="39" t="s">
        <v>107</v>
      </c>
      <c r="C14" s="118">
        <f aca="true" t="shared" si="0" ref="C14:N14">SUM(C5:C13)</f>
        <v>13551504.333333334</v>
      </c>
      <c r="D14" s="118">
        <f t="shared" si="0"/>
        <v>4432882</v>
      </c>
      <c r="E14" s="118">
        <f t="shared" si="0"/>
        <v>4850382</v>
      </c>
      <c r="F14" s="118">
        <f t="shared" si="0"/>
        <v>4432882</v>
      </c>
      <c r="G14" s="118">
        <f t="shared" si="0"/>
        <v>4432882</v>
      </c>
      <c r="H14" s="118">
        <f t="shared" si="0"/>
        <v>4432882</v>
      </c>
      <c r="I14" s="118">
        <f t="shared" si="0"/>
        <v>4432882</v>
      </c>
      <c r="J14" s="118">
        <f t="shared" si="0"/>
        <v>4432882</v>
      </c>
      <c r="K14" s="118">
        <f t="shared" si="0"/>
        <v>4850382</v>
      </c>
      <c r="L14" s="118">
        <f t="shared" si="0"/>
        <v>4432882</v>
      </c>
      <c r="M14" s="118">
        <f t="shared" si="0"/>
        <v>4432882</v>
      </c>
      <c r="N14" s="118">
        <f t="shared" si="0"/>
        <v>4432965.666666664</v>
      </c>
      <c r="O14" s="119">
        <f>SUM(C14:N14)</f>
        <v>63148290</v>
      </c>
    </row>
    <row r="15" spans="1:15" s="108" customFormat="1" ht="15" customHeight="1" thickBot="1">
      <c r="A15" s="107" t="s">
        <v>27</v>
      </c>
      <c r="B15" s="579" t="s">
        <v>56</v>
      </c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1"/>
    </row>
    <row r="16" spans="1:15" s="115" customFormat="1" ht="13.5" customHeight="1">
      <c r="A16" s="120" t="s">
        <v>28</v>
      </c>
      <c r="B16" s="250" t="s">
        <v>58</v>
      </c>
      <c r="C16" s="116">
        <v>2679733</v>
      </c>
      <c r="D16" s="116">
        <v>2679733</v>
      </c>
      <c r="E16" s="116">
        <v>2679733</v>
      </c>
      <c r="F16" s="116">
        <v>2679733</v>
      </c>
      <c r="G16" s="116">
        <v>2679733</v>
      </c>
      <c r="H16" s="116">
        <v>2679733</v>
      </c>
      <c r="I16" s="116">
        <v>2679733</v>
      </c>
      <c r="J16" s="116">
        <v>2679733</v>
      </c>
      <c r="K16" s="116">
        <v>2679733</v>
      </c>
      <c r="L16" s="116">
        <v>2679733</v>
      </c>
      <c r="M16" s="116">
        <v>2679733</v>
      </c>
      <c r="N16" s="116">
        <f>O16-(C16+D16+E16+F16+G16+H16+I16+J16+K16+L16+M16)</f>
        <v>2679737</v>
      </c>
      <c r="O16" s="117">
        <f>'9.sz.mell.'!C94</f>
        <v>32156800</v>
      </c>
    </row>
    <row r="17" spans="1:15" s="115" customFormat="1" ht="27" customHeight="1">
      <c r="A17" s="112" t="s">
        <v>29</v>
      </c>
      <c r="B17" s="249" t="s">
        <v>180</v>
      </c>
      <c r="C17" s="113">
        <v>422285</v>
      </c>
      <c r="D17" s="113">
        <v>422285</v>
      </c>
      <c r="E17" s="113">
        <v>422285</v>
      </c>
      <c r="F17" s="113">
        <v>422285</v>
      </c>
      <c r="G17" s="113">
        <v>422285</v>
      </c>
      <c r="H17" s="113">
        <v>422285</v>
      </c>
      <c r="I17" s="113">
        <v>422285</v>
      </c>
      <c r="J17" s="113">
        <v>422285</v>
      </c>
      <c r="K17" s="113">
        <v>422285</v>
      </c>
      <c r="L17" s="113">
        <v>422285</v>
      </c>
      <c r="M17" s="113">
        <v>422285</v>
      </c>
      <c r="N17" s="116">
        <f>O17-(C17+D17+E17+F17+G17+H17+I17+J17+K17+L17+M17)</f>
        <v>422279</v>
      </c>
      <c r="O17" s="114">
        <f>'9.sz.mell.'!C95</f>
        <v>5067414</v>
      </c>
    </row>
    <row r="18" spans="1:15" s="115" customFormat="1" ht="13.5" customHeight="1">
      <c r="A18" s="112" t="s">
        <v>30</v>
      </c>
      <c r="B18" s="247" t="s">
        <v>139</v>
      </c>
      <c r="C18" s="113">
        <f>O18/12</f>
        <v>1467238.5833333333</v>
      </c>
      <c r="D18" s="113">
        <v>1467239</v>
      </c>
      <c r="E18" s="113">
        <v>1467239</v>
      </c>
      <c r="F18" s="113">
        <v>1467239</v>
      </c>
      <c r="G18" s="113">
        <v>1467239</v>
      </c>
      <c r="H18" s="113">
        <v>1467239</v>
      </c>
      <c r="I18" s="113">
        <v>1467239</v>
      </c>
      <c r="J18" s="113">
        <v>1467239</v>
      </c>
      <c r="K18" s="113">
        <v>1467239</v>
      </c>
      <c r="L18" s="113">
        <v>1467239</v>
      </c>
      <c r="M18" s="113">
        <v>1467239</v>
      </c>
      <c r="N18" s="116">
        <f>O18-(C18+D18+E18+F18+G18+H18+I18+J18+K18+L18+M18)</f>
        <v>1467234.416666668</v>
      </c>
      <c r="O18" s="114">
        <f>'9.sz.mell.'!C96</f>
        <v>17606863</v>
      </c>
    </row>
    <row r="19" spans="1:15" s="115" customFormat="1" ht="13.5" customHeight="1">
      <c r="A19" s="112" t="s">
        <v>31</v>
      </c>
      <c r="B19" s="247" t="s">
        <v>181</v>
      </c>
      <c r="C19" s="113">
        <f>O19/12</f>
        <v>329334.4166666667</v>
      </c>
      <c r="D19" s="113">
        <v>329334</v>
      </c>
      <c r="E19" s="113">
        <v>329334</v>
      </c>
      <c r="F19" s="113">
        <v>329334</v>
      </c>
      <c r="G19" s="113">
        <v>329334</v>
      </c>
      <c r="H19" s="113">
        <v>329334</v>
      </c>
      <c r="I19" s="113">
        <v>329334</v>
      </c>
      <c r="J19" s="113">
        <v>329334</v>
      </c>
      <c r="K19" s="113">
        <v>329334</v>
      </c>
      <c r="L19" s="113">
        <v>329334</v>
      </c>
      <c r="M19" s="113">
        <v>329334</v>
      </c>
      <c r="N19" s="116">
        <v>329339</v>
      </c>
      <c r="O19" s="114">
        <f>'9.sz.mell.'!C97</f>
        <v>3952013</v>
      </c>
    </row>
    <row r="20" spans="1:15" s="115" customFormat="1" ht="13.5" customHeight="1">
      <c r="A20" s="112" t="s">
        <v>32</v>
      </c>
      <c r="B20" s="247" t="s">
        <v>10</v>
      </c>
      <c r="C20" s="113">
        <v>155430</v>
      </c>
      <c r="D20" s="113">
        <v>155430</v>
      </c>
      <c r="E20" s="113">
        <v>155430</v>
      </c>
      <c r="F20" s="113">
        <v>155430</v>
      </c>
      <c r="G20" s="113">
        <v>155430</v>
      </c>
      <c r="H20" s="113">
        <v>155430</v>
      </c>
      <c r="I20" s="113">
        <v>155430</v>
      </c>
      <c r="J20" s="113">
        <v>155430</v>
      </c>
      <c r="K20" s="113">
        <v>155430</v>
      </c>
      <c r="L20" s="113">
        <v>155430</v>
      </c>
      <c r="M20" s="113">
        <v>155430</v>
      </c>
      <c r="N20" s="116">
        <f>O20-(C20+D20+E20+F20+G20+H20+I20+J20+K20+L20+M20)</f>
        <v>155470</v>
      </c>
      <c r="O20" s="114">
        <f>'9.sz.mell.'!C98</f>
        <v>1865200</v>
      </c>
    </row>
    <row r="21" spans="1:15" s="115" customFormat="1" ht="13.5" customHeight="1">
      <c r="A21" s="112" t="s">
        <v>33</v>
      </c>
      <c r="B21" s="247" t="s">
        <v>210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>
        <v>2500000</v>
      </c>
      <c r="M21" s="113"/>
      <c r="N21" s="113"/>
      <c r="O21" s="114">
        <f>'9.sz.mell.'!C115</f>
        <v>2500000</v>
      </c>
    </row>
    <row r="22" spans="1:15" s="115" customFormat="1" ht="15.75">
      <c r="A22" s="112" t="s">
        <v>34</v>
      </c>
      <c r="B22" s="249" t="s">
        <v>184</v>
      </c>
      <c r="C22" s="113"/>
      <c r="D22" s="113"/>
      <c r="E22" s="113"/>
      <c r="F22" s="113"/>
      <c r="G22" s="113"/>
      <c r="H22" s="113">
        <v>0</v>
      </c>
      <c r="I22" s="113"/>
      <c r="J22" s="113"/>
      <c r="K22" s="113"/>
      <c r="L22" s="113"/>
      <c r="M22" s="113"/>
      <c r="N22" s="113"/>
      <c r="O22" s="114">
        <f>'9.sz.mell.'!C117</f>
        <v>0</v>
      </c>
    </row>
    <row r="23" spans="1:15" s="115" customFormat="1" ht="13.5" customHeight="1">
      <c r="A23" s="112" t="s">
        <v>35</v>
      </c>
      <c r="B23" s="247" t="s">
        <v>213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4">
        <f>'9.sz.mell.'!C119</f>
        <v>0</v>
      </c>
    </row>
    <row r="24" spans="1:15" s="115" customFormat="1" ht="13.5" customHeight="1" thickBot="1">
      <c r="A24" s="112" t="s">
        <v>36</v>
      </c>
      <c r="B24" s="247" t="s">
        <v>11</v>
      </c>
      <c r="C24" s="113"/>
      <c r="D24" s="113"/>
      <c r="E24" s="113">
        <v>0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4">
        <f>'9.sz.mell.'!C154</f>
        <v>0</v>
      </c>
    </row>
    <row r="25" spans="1:15" s="108" customFormat="1" ht="15.75" customHeight="1" thickBot="1">
      <c r="A25" s="121" t="s">
        <v>37</v>
      </c>
      <c r="B25" s="39" t="s">
        <v>108</v>
      </c>
      <c r="C25" s="118">
        <f>SUM(C16:C24)</f>
        <v>5054021</v>
      </c>
      <c r="D25" s="118">
        <f aca="true" t="shared" si="1" ref="D25:N25">SUM(D16:D24)</f>
        <v>5054021</v>
      </c>
      <c r="E25" s="118">
        <f t="shared" si="1"/>
        <v>5054021</v>
      </c>
      <c r="F25" s="118">
        <f t="shared" si="1"/>
        <v>5054021</v>
      </c>
      <c r="G25" s="118">
        <f t="shared" si="1"/>
        <v>5054021</v>
      </c>
      <c r="H25" s="118">
        <f t="shared" si="1"/>
        <v>5054021</v>
      </c>
      <c r="I25" s="118">
        <f t="shared" si="1"/>
        <v>5054021</v>
      </c>
      <c r="J25" s="118">
        <f t="shared" si="1"/>
        <v>5054021</v>
      </c>
      <c r="K25" s="118">
        <f t="shared" si="1"/>
        <v>5054021</v>
      </c>
      <c r="L25" s="118">
        <f t="shared" si="1"/>
        <v>7554021</v>
      </c>
      <c r="M25" s="118">
        <f t="shared" si="1"/>
        <v>5054021</v>
      </c>
      <c r="N25" s="118">
        <f t="shared" si="1"/>
        <v>5054059.416666668</v>
      </c>
      <c r="O25" s="119">
        <f>SUM(C25:N25)</f>
        <v>63148290.41666667</v>
      </c>
    </row>
    <row r="26" spans="1:15" ht="16.5" thickBot="1">
      <c r="A26" s="121" t="s">
        <v>38</v>
      </c>
      <c r="B26" s="251" t="s">
        <v>109</v>
      </c>
      <c r="C26" s="122">
        <f>C14-C25</f>
        <v>8497483.333333334</v>
      </c>
      <c r="D26" s="122">
        <f aca="true" t="shared" si="2" ref="D26:O26">D14-D25</f>
        <v>-621139</v>
      </c>
      <c r="E26" s="122">
        <f t="shared" si="2"/>
        <v>-203639</v>
      </c>
      <c r="F26" s="122">
        <f t="shared" si="2"/>
        <v>-621139</v>
      </c>
      <c r="G26" s="122">
        <f t="shared" si="2"/>
        <v>-621139</v>
      </c>
      <c r="H26" s="122">
        <f t="shared" si="2"/>
        <v>-621139</v>
      </c>
      <c r="I26" s="122">
        <f t="shared" si="2"/>
        <v>-621139</v>
      </c>
      <c r="J26" s="122">
        <f t="shared" si="2"/>
        <v>-621139</v>
      </c>
      <c r="K26" s="122">
        <f t="shared" si="2"/>
        <v>-203639</v>
      </c>
      <c r="L26" s="122">
        <f t="shared" si="2"/>
        <v>-3121139</v>
      </c>
      <c r="M26" s="122">
        <f t="shared" si="2"/>
        <v>-621139</v>
      </c>
      <c r="N26" s="122">
        <f t="shared" si="2"/>
        <v>-621093.7500000037</v>
      </c>
      <c r="O26" s="123">
        <f t="shared" si="2"/>
        <v>-0.4166666716337204</v>
      </c>
    </row>
    <row r="27" ht="15.75">
      <c r="A27" s="125"/>
    </row>
    <row r="28" spans="2:15" ht="15.75">
      <c r="B28" s="126"/>
      <c r="C28" s="127"/>
      <c r="D28" s="127"/>
      <c r="O28" s="124"/>
    </row>
    <row r="29" ht="15.75">
      <c r="O29" s="124"/>
    </row>
    <row r="30" ht="15.75">
      <c r="O30" s="124"/>
    </row>
    <row r="31" ht="15.75">
      <c r="O31" s="124"/>
    </row>
    <row r="32" ht="15.75">
      <c r="O32" s="124"/>
    </row>
    <row r="33" ht="15.75">
      <c r="O33" s="124"/>
    </row>
    <row r="34" ht="15.75">
      <c r="O34" s="124"/>
    </row>
    <row r="35" ht="15.75">
      <c r="O35" s="124"/>
    </row>
    <row r="36" ht="15.75">
      <c r="O36" s="124"/>
    </row>
    <row r="37" ht="15.75">
      <c r="O37" s="124"/>
    </row>
    <row r="38" ht="15.75">
      <c r="O38" s="124"/>
    </row>
    <row r="39" ht="15.75">
      <c r="O39" s="124"/>
    </row>
    <row r="40" ht="15.75">
      <c r="O40" s="124"/>
    </row>
    <row r="41" ht="15.75">
      <c r="O41" s="124"/>
    </row>
    <row r="42" ht="15.75">
      <c r="O42" s="124"/>
    </row>
    <row r="43" ht="15.75">
      <c r="O43" s="124"/>
    </row>
    <row r="44" ht="15.75">
      <c r="O44" s="124"/>
    </row>
    <row r="45" ht="15.75">
      <c r="O45" s="124"/>
    </row>
    <row r="46" ht="15.75">
      <c r="O46" s="124"/>
    </row>
    <row r="47" ht="15.75">
      <c r="O47" s="124"/>
    </row>
    <row r="48" ht="15.75">
      <c r="O48" s="124"/>
    </row>
    <row r="49" ht="15.75">
      <c r="O49" s="124"/>
    </row>
    <row r="50" ht="15.75">
      <c r="O50" s="124"/>
    </row>
    <row r="51" ht="15.75">
      <c r="O51" s="124"/>
    </row>
    <row r="52" ht="15.75">
      <c r="O52" s="124"/>
    </row>
    <row r="53" ht="15.75">
      <c r="O53" s="124"/>
    </row>
    <row r="54" ht="15.75">
      <c r="O54" s="124"/>
    </row>
    <row r="55" ht="15.75">
      <c r="O55" s="124"/>
    </row>
    <row r="56" ht="15.75">
      <c r="O56" s="124"/>
    </row>
    <row r="57" ht="15.75">
      <c r="O57" s="124"/>
    </row>
    <row r="58" ht="15.75">
      <c r="O58" s="124"/>
    </row>
    <row r="59" ht="15.75">
      <c r="O59" s="124"/>
    </row>
    <row r="60" ht="15.75">
      <c r="O60" s="124"/>
    </row>
    <row r="61" ht="15.75">
      <c r="O61" s="124"/>
    </row>
    <row r="62" ht="15.75">
      <c r="O62" s="124"/>
    </row>
    <row r="63" ht="15.75">
      <c r="O63" s="124"/>
    </row>
    <row r="64" ht="15.75">
      <c r="O64" s="124"/>
    </row>
    <row r="65" ht="15.75">
      <c r="O65" s="124"/>
    </row>
    <row r="66" ht="15.75">
      <c r="O66" s="124"/>
    </row>
    <row r="67" ht="15.75">
      <c r="O67" s="124"/>
    </row>
    <row r="68" ht="15.75">
      <c r="O68" s="124"/>
    </row>
    <row r="69" ht="15.75">
      <c r="O69" s="124"/>
    </row>
    <row r="70" ht="15.75">
      <c r="O70" s="124"/>
    </row>
    <row r="71" ht="15.75">
      <c r="O71" s="124"/>
    </row>
    <row r="72" ht="15.75">
      <c r="O72" s="124"/>
    </row>
    <row r="73" ht="15.75">
      <c r="O73" s="124"/>
    </row>
    <row r="74" ht="15.75">
      <c r="O74" s="124"/>
    </row>
    <row r="75" ht="15.75">
      <c r="O75" s="124"/>
    </row>
    <row r="76" ht="15.75">
      <c r="O76" s="124"/>
    </row>
    <row r="77" ht="15.75">
      <c r="O77" s="124"/>
    </row>
    <row r="78" ht="15.75">
      <c r="O78" s="124"/>
    </row>
    <row r="79" ht="15.75">
      <c r="O79" s="124"/>
    </row>
    <row r="80" ht="15.75">
      <c r="O80" s="124"/>
    </row>
    <row r="81" ht="15.75">
      <c r="O81" s="12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5" r:id="rId1"/>
  <headerFooter alignWithMargins="0">
    <oddHeader>&amp;R&amp;"Times New Roman CE,Dőlt"&amp;11 12. számú melléklet a   /2016.(III.   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87" t="s">
        <v>581</v>
      </c>
      <c r="B1" s="587"/>
      <c r="C1" s="587"/>
      <c r="D1" s="587"/>
    </row>
    <row r="2" spans="1:4" ht="17.25" customHeight="1">
      <c r="A2" s="325"/>
      <c r="B2" s="325"/>
      <c r="C2" s="325"/>
      <c r="D2" s="325"/>
    </row>
    <row r="3" spans="1:4" ht="13.5" thickBot="1">
      <c r="A3" s="195"/>
      <c r="B3" s="195"/>
      <c r="C3" s="584" t="s">
        <v>586</v>
      </c>
      <c r="D3" s="584"/>
    </row>
    <row r="4" spans="1:4" ht="42.75" customHeight="1" thickBot="1">
      <c r="A4" s="326" t="s">
        <v>65</v>
      </c>
      <c r="B4" s="327" t="s">
        <v>123</v>
      </c>
      <c r="C4" s="327" t="s">
        <v>124</v>
      </c>
      <c r="D4" s="328" t="s">
        <v>12</v>
      </c>
    </row>
    <row r="5" spans="1:4" ht="21.75" customHeight="1">
      <c r="A5" s="196" t="s">
        <v>16</v>
      </c>
      <c r="B5" s="29"/>
      <c r="C5" s="492"/>
      <c r="D5" s="30">
        <v>0</v>
      </c>
    </row>
    <row r="6" spans="1:4" ht="15.75" customHeight="1">
      <c r="A6" s="197" t="s">
        <v>17</v>
      </c>
      <c r="B6" s="31"/>
      <c r="C6" s="31"/>
      <c r="D6" s="32">
        <v>0</v>
      </c>
    </row>
    <row r="7" spans="1:4" ht="15.75" customHeight="1">
      <c r="A7" s="197" t="s">
        <v>18</v>
      </c>
      <c r="B7" s="31"/>
      <c r="C7" s="31"/>
      <c r="D7" s="32">
        <v>0</v>
      </c>
    </row>
    <row r="8" spans="1:4" ht="15.75" customHeight="1">
      <c r="A8" s="197" t="s">
        <v>19</v>
      </c>
      <c r="B8" s="31"/>
      <c r="C8" s="31"/>
      <c r="D8" s="32">
        <v>0</v>
      </c>
    </row>
    <row r="9" spans="1:4" ht="15.75" customHeight="1">
      <c r="A9" s="197" t="s">
        <v>20</v>
      </c>
      <c r="B9" s="31"/>
      <c r="C9" s="420"/>
      <c r="D9" s="32">
        <v>0</v>
      </c>
    </row>
    <row r="10" spans="1:4" ht="15.75" customHeight="1">
      <c r="A10" s="197" t="s">
        <v>21</v>
      </c>
      <c r="B10" s="31"/>
      <c r="C10" s="31"/>
      <c r="D10" s="32"/>
    </row>
    <row r="11" spans="1:4" ht="15.75" customHeight="1">
      <c r="A11" s="197" t="s">
        <v>22</v>
      </c>
      <c r="B11" s="31"/>
      <c r="C11" s="31"/>
      <c r="D11" s="32"/>
    </row>
    <row r="12" spans="1:4" ht="22.5" customHeight="1">
      <c r="A12" s="197" t="s">
        <v>23</v>
      </c>
      <c r="B12" s="419"/>
      <c r="C12" s="31"/>
      <c r="D12" s="32"/>
    </row>
    <row r="13" spans="1:4" ht="15.75" customHeight="1">
      <c r="A13" s="197" t="s">
        <v>24</v>
      </c>
      <c r="B13" s="31"/>
      <c r="C13" s="31"/>
      <c r="D13" s="32"/>
    </row>
    <row r="14" spans="1:4" ht="15.75" customHeight="1">
      <c r="A14" s="197" t="s">
        <v>25</v>
      </c>
      <c r="B14" s="31"/>
      <c r="C14" s="31"/>
      <c r="D14" s="32"/>
    </row>
    <row r="15" spans="1:4" ht="15.75" customHeight="1">
      <c r="A15" s="197" t="s">
        <v>26</v>
      </c>
      <c r="B15" s="31"/>
      <c r="C15" s="31"/>
      <c r="D15" s="32"/>
    </row>
    <row r="16" spans="1:4" ht="15.75" customHeight="1">
      <c r="A16" s="197" t="s">
        <v>27</v>
      </c>
      <c r="B16" s="31"/>
      <c r="C16" s="31"/>
      <c r="D16" s="32"/>
    </row>
    <row r="17" spans="1:4" ht="15.75" customHeight="1">
      <c r="A17" s="197" t="s">
        <v>28</v>
      </c>
      <c r="B17" s="31"/>
      <c r="C17" s="31"/>
      <c r="D17" s="32"/>
    </row>
    <row r="18" spans="1:4" ht="15.75" customHeight="1">
      <c r="A18" s="197" t="s">
        <v>29</v>
      </c>
      <c r="B18" s="31"/>
      <c r="C18" s="31"/>
      <c r="D18" s="32"/>
    </row>
    <row r="19" spans="1:4" ht="15.75" customHeight="1">
      <c r="A19" s="197" t="s">
        <v>30</v>
      </c>
      <c r="B19" s="31"/>
      <c r="C19" s="31"/>
      <c r="D19" s="32"/>
    </row>
    <row r="20" spans="1:4" ht="15.75" customHeight="1">
      <c r="A20" s="197" t="s">
        <v>31</v>
      </c>
      <c r="B20" s="31"/>
      <c r="C20" s="31"/>
      <c r="D20" s="32"/>
    </row>
    <row r="21" spans="1:4" ht="15.75" customHeight="1">
      <c r="A21" s="197" t="s">
        <v>32</v>
      </c>
      <c r="B21" s="31"/>
      <c r="C21" s="31"/>
      <c r="D21" s="32"/>
    </row>
    <row r="22" spans="1:4" ht="15.75" customHeight="1">
      <c r="A22" s="197" t="s">
        <v>33</v>
      </c>
      <c r="B22" s="31"/>
      <c r="C22" s="31"/>
      <c r="D22" s="32"/>
    </row>
    <row r="23" spans="1:4" ht="15.75" customHeight="1">
      <c r="A23" s="197" t="s">
        <v>34</v>
      </c>
      <c r="B23" s="31"/>
      <c r="C23" s="31"/>
      <c r="D23" s="32"/>
    </row>
    <row r="24" spans="1:4" ht="15.75" customHeight="1">
      <c r="A24" s="197" t="s">
        <v>35</v>
      </c>
      <c r="B24" s="31"/>
      <c r="C24" s="31"/>
      <c r="D24" s="32"/>
    </row>
    <row r="25" spans="1:4" ht="15.75" customHeight="1">
      <c r="A25" s="197" t="s">
        <v>36</v>
      </c>
      <c r="B25" s="31"/>
      <c r="C25" s="31"/>
      <c r="D25" s="32"/>
    </row>
    <row r="26" spans="1:4" ht="15.75" customHeight="1">
      <c r="A26" s="197" t="s">
        <v>37</v>
      </c>
      <c r="B26" s="31"/>
      <c r="C26" s="31"/>
      <c r="D26" s="32"/>
    </row>
    <row r="27" spans="1:4" ht="15.75" customHeight="1">
      <c r="A27" s="197" t="s">
        <v>38</v>
      </c>
      <c r="B27" s="31"/>
      <c r="C27" s="31"/>
      <c r="D27" s="32"/>
    </row>
    <row r="28" spans="1:4" ht="15.75" customHeight="1">
      <c r="A28" s="197" t="s">
        <v>39</v>
      </c>
      <c r="B28" s="31"/>
      <c r="C28" s="31"/>
      <c r="D28" s="32"/>
    </row>
    <row r="29" spans="1:4" ht="15.75" customHeight="1">
      <c r="A29" s="197" t="s">
        <v>40</v>
      </c>
      <c r="B29" s="31"/>
      <c r="C29" s="31"/>
      <c r="D29" s="32"/>
    </row>
    <row r="30" spans="1:4" ht="15.75" customHeight="1">
      <c r="A30" s="197" t="s">
        <v>41</v>
      </c>
      <c r="B30" s="31"/>
      <c r="C30" s="31"/>
      <c r="D30" s="32"/>
    </row>
    <row r="31" spans="1:4" ht="15.75" customHeight="1">
      <c r="A31" s="197" t="s">
        <v>42</v>
      </c>
      <c r="B31" s="31"/>
      <c r="C31" s="31"/>
      <c r="D31" s="32"/>
    </row>
    <row r="32" spans="1:4" ht="15.75" customHeight="1">
      <c r="A32" s="197" t="s">
        <v>43</v>
      </c>
      <c r="B32" s="31"/>
      <c r="C32" s="31"/>
      <c r="D32" s="32"/>
    </row>
    <row r="33" spans="1:4" ht="15.75" customHeight="1">
      <c r="A33" s="197" t="s">
        <v>44</v>
      </c>
      <c r="B33" s="31"/>
      <c r="C33" s="31"/>
      <c r="D33" s="32"/>
    </row>
    <row r="34" spans="1:4" ht="15.75" customHeight="1">
      <c r="A34" s="197" t="s">
        <v>125</v>
      </c>
      <c r="B34" s="31"/>
      <c r="C34" s="31"/>
      <c r="D34" s="91"/>
    </row>
    <row r="35" spans="1:4" ht="15.75" customHeight="1">
      <c r="A35" s="197" t="s">
        <v>126</v>
      </c>
      <c r="B35" s="31"/>
      <c r="C35" s="31"/>
      <c r="D35" s="91"/>
    </row>
    <row r="36" spans="1:4" ht="15.75" customHeight="1">
      <c r="A36" s="197" t="s">
        <v>127</v>
      </c>
      <c r="B36" s="31"/>
      <c r="C36" s="31"/>
      <c r="D36" s="91"/>
    </row>
    <row r="37" spans="1:4" ht="15.75" customHeight="1" thickBot="1">
      <c r="A37" s="198" t="s">
        <v>128</v>
      </c>
      <c r="B37" s="33"/>
      <c r="C37" s="33"/>
      <c r="D37" s="92"/>
    </row>
    <row r="38" spans="1:4" ht="15.75" customHeight="1" thickBot="1">
      <c r="A38" s="585" t="s">
        <v>50</v>
      </c>
      <c r="B38" s="586"/>
      <c r="C38" s="199"/>
      <c r="D38" s="200">
        <f>SUM(D5:D37)</f>
        <v>0</v>
      </c>
    </row>
  </sheetData>
  <sheetProtection/>
  <mergeCells count="3">
    <mergeCell ref="C3:D3"/>
    <mergeCell ref="A38:B38"/>
    <mergeCell ref="A1:D1"/>
  </mergeCells>
  <conditionalFormatting sqref="D38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13. számú melléklet a   /2016. (III.   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workbookViewId="0" topLeftCell="A1">
      <selection activeCell="H17" sqref="H17"/>
    </sheetView>
  </sheetViews>
  <sheetFormatPr defaultColWidth="9.00390625" defaultRowHeight="12.75"/>
  <cols>
    <col min="1" max="1" width="9.00390625" style="330" customWidth="1"/>
    <col min="2" max="2" width="64.125" style="330" customWidth="1"/>
    <col min="3" max="3" width="15.50390625" style="331" customWidth="1"/>
    <col min="4" max="5" width="15.50390625" style="330" customWidth="1"/>
    <col min="6" max="6" width="9.00390625" style="349" customWidth="1"/>
    <col min="7" max="16384" width="9.375" style="349" customWidth="1"/>
  </cols>
  <sheetData>
    <row r="1" spans="1:5" ht="15.75" customHeight="1">
      <c r="A1" s="520" t="s">
        <v>13</v>
      </c>
      <c r="B1" s="520"/>
      <c r="C1" s="520"/>
      <c r="D1" s="520"/>
      <c r="E1" s="520"/>
    </row>
    <row r="2" spans="1:5" ht="15.75" customHeight="1" thickBot="1">
      <c r="A2" s="519"/>
      <c r="B2" s="519"/>
      <c r="D2" s="421"/>
      <c r="E2" s="267" t="s">
        <v>582</v>
      </c>
    </row>
    <row r="3" spans="1:5" ht="37.5" customHeight="1" thickBot="1">
      <c r="A3" s="22" t="s">
        <v>65</v>
      </c>
      <c r="B3" s="23" t="s">
        <v>15</v>
      </c>
      <c r="C3" s="23" t="str">
        <f>+CONCATENATE(LEFT('[1]01'!A5,4)+1,". évi")</f>
        <v>2. évi</v>
      </c>
      <c r="D3" s="437" t="str">
        <f>+CONCATENATE(LEFT('[1]01'!A5,4)+2,". évi")</f>
        <v>3. évi</v>
      </c>
      <c r="E3" s="438" t="str">
        <f>+CONCATENATE(LEFT('[1]01'!A5,4)+3,". évi")</f>
        <v>4. évi</v>
      </c>
    </row>
    <row r="4" spans="1:5" s="350" customFormat="1" ht="12" customHeight="1" thickBot="1">
      <c r="A4" s="34" t="s">
        <v>483</v>
      </c>
      <c r="B4" s="35" t="s">
        <v>484</v>
      </c>
      <c r="C4" s="35" t="s">
        <v>485</v>
      </c>
      <c r="D4" s="35" t="s">
        <v>517</v>
      </c>
      <c r="E4" s="439" t="s">
        <v>518</v>
      </c>
    </row>
    <row r="5" spans="1:5" s="351" customFormat="1" ht="12" customHeight="1" thickBot="1">
      <c r="A5" s="19" t="s">
        <v>16</v>
      </c>
      <c r="B5" s="20" t="s">
        <v>519</v>
      </c>
      <c r="C5" s="440">
        <v>18801737</v>
      </c>
      <c r="D5" s="440">
        <v>19177771</v>
      </c>
      <c r="E5" s="441">
        <v>19561326</v>
      </c>
    </row>
    <row r="6" spans="1:5" s="351" customFormat="1" ht="12" customHeight="1" thickBot="1">
      <c r="A6" s="19" t="s">
        <v>17</v>
      </c>
      <c r="B6" s="252" t="s">
        <v>380</v>
      </c>
      <c r="C6" s="440">
        <v>34090000</v>
      </c>
      <c r="D6" s="440">
        <v>34771800</v>
      </c>
      <c r="E6" s="441">
        <v>35467236</v>
      </c>
    </row>
    <row r="7" spans="1:5" s="351" customFormat="1" ht="12" customHeight="1" thickBot="1">
      <c r="A7" s="19" t="s">
        <v>18</v>
      </c>
      <c r="B7" s="20" t="s">
        <v>388</v>
      </c>
      <c r="C7" s="440">
        <f>'9.sz.mell.'!C22</f>
        <v>0</v>
      </c>
      <c r="D7" s="440"/>
      <c r="E7" s="441"/>
    </row>
    <row r="8" spans="1:5" s="351" customFormat="1" ht="12" customHeight="1" thickBot="1">
      <c r="A8" s="19" t="s">
        <v>170</v>
      </c>
      <c r="B8" s="20" t="s">
        <v>255</v>
      </c>
      <c r="C8" s="442">
        <v>835000</v>
      </c>
      <c r="D8" s="442">
        <v>850000</v>
      </c>
      <c r="E8" s="443">
        <v>885000</v>
      </c>
    </row>
    <row r="9" spans="1:5" s="351" customFormat="1" ht="12" customHeight="1">
      <c r="A9" s="14" t="s">
        <v>256</v>
      </c>
      <c r="B9" s="352" t="s">
        <v>520</v>
      </c>
      <c r="C9" s="444">
        <v>570000</v>
      </c>
      <c r="D9" s="444">
        <v>580000</v>
      </c>
      <c r="E9" s="444">
        <v>600000</v>
      </c>
    </row>
    <row r="10" spans="1:5" s="351" customFormat="1" ht="12" customHeight="1">
      <c r="A10" s="13" t="s">
        <v>257</v>
      </c>
      <c r="B10" s="353" t="s">
        <v>263</v>
      </c>
      <c r="C10" s="445">
        <v>570000</v>
      </c>
      <c r="D10" s="445">
        <v>580000</v>
      </c>
      <c r="E10" s="445">
        <v>600000</v>
      </c>
    </row>
    <row r="11" spans="1:5" s="351" customFormat="1" ht="12" customHeight="1">
      <c r="A11" s="13" t="s">
        <v>258</v>
      </c>
      <c r="B11" s="353" t="s">
        <v>264</v>
      </c>
      <c r="C11" s="445"/>
      <c r="D11" s="445"/>
      <c r="E11" s="445"/>
    </row>
    <row r="12" spans="1:5" s="351" customFormat="1" ht="12" customHeight="1">
      <c r="A12" s="13" t="s">
        <v>489</v>
      </c>
      <c r="B12" s="435" t="s">
        <v>490</v>
      </c>
      <c r="C12" s="445">
        <v>0</v>
      </c>
      <c r="D12" s="445">
        <v>0</v>
      </c>
      <c r="E12" s="445">
        <v>0</v>
      </c>
    </row>
    <row r="13" spans="1:5" s="351" customFormat="1" ht="12" customHeight="1">
      <c r="A13" s="13" t="s">
        <v>259</v>
      </c>
      <c r="B13" s="353" t="s">
        <v>265</v>
      </c>
      <c r="C13" s="445">
        <v>265000</v>
      </c>
      <c r="D13" s="445">
        <v>270000</v>
      </c>
      <c r="E13" s="445">
        <v>285000</v>
      </c>
    </row>
    <row r="14" spans="1:5" s="351" customFormat="1" ht="12" customHeight="1">
      <c r="A14" s="13" t="s">
        <v>260</v>
      </c>
      <c r="B14" s="353" t="s">
        <v>266</v>
      </c>
      <c r="C14" s="445"/>
      <c r="D14" s="445"/>
      <c r="E14" s="445"/>
    </row>
    <row r="15" spans="1:5" s="351" customFormat="1" ht="12" customHeight="1" thickBot="1">
      <c r="A15" s="15" t="s">
        <v>261</v>
      </c>
      <c r="B15" s="354" t="s">
        <v>267</v>
      </c>
      <c r="C15" s="446">
        <f>'9.sz.mell.'!C36</f>
        <v>0</v>
      </c>
      <c r="D15" s="446">
        <v>0</v>
      </c>
      <c r="E15" s="446">
        <v>0</v>
      </c>
    </row>
    <row r="16" spans="1:5" s="351" customFormat="1" ht="12" customHeight="1" thickBot="1">
      <c r="A16" s="19" t="s">
        <v>20</v>
      </c>
      <c r="B16" s="20" t="s">
        <v>521</v>
      </c>
      <c r="C16" s="440">
        <v>755000</v>
      </c>
      <c r="D16" s="440">
        <v>700000</v>
      </c>
      <c r="E16" s="441">
        <v>720000</v>
      </c>
    </row>
    <row r="17" spans="1:5" s="351" customFormat="1" ht="12" customHeight="1" thickBot="1">
      <c r="A17" s="19" t="s">
        <v>21</v>
      </c>
      <c r="B17" s="20" t="s">
        <v>8</v>
      </c>
      <c r="C17" s="440">
        <f>'9.sz.mell.'!C49</f>
        <v>0</v>
      </c>
      <c r="D17" s="440"/>
      <c r="E17" s="441"/>
    </row>
    <row r="18" spans="1:5" s="351" customFormat="1" ht="12" customHeight="1" thickBot="1">
      <c r="A18" s="19" t="s">
        <v>177</v>
      </c>
      <c r="B18" s="20" t="s">
        <v>522</v>
      </c>
      <c r="C18" s="440">
        <f>'9.sz.mell.'!C55</f>
        <v>300000</v>
      </c>
      <c r="D18" s="440">
        <v>300000</v>
      </c>
      <c r="E18" s="441">
        <v>300000</v>
      </c>
    </row>
    <row r="19" spans="1:5" s="351" customFormat="1" ht="12" customHeight="1" thickBot="1">
      <c r="A19" s="19" t="s">
        <v>23</v>
      </c>
      <c r="B19" s="252" t="s">
        <v>523</v>
      </c>
      <c r="C19" s="440">
        <f>'9.sz.mell.'!C60</f>
        <v>0</v>
      </c>
      <c r="D19" s="440"/>
      <c r="E19" s="441"/>
    </row>
    <row r="20" spans="1:5" s="351" customFormat="1" ht="12" customHeight="1" thickBot="1">
      <c r="A20" s="19" t="s">
        <v>24</v>
      </c>
      <c r="B20" s="20" t="s">
        <v>300</v>
      </c>
      <c r="C20" s="442">
        <f>+C5+C6+C7+C8+C16+C17+C18+C19</f>
        <v>54781737</v>
      </c>
      <c r="D20" s="442">
        <f>+D5+D6+D7+D8+D16+D17+D18+D19</f>
        <v>55799571</v>
      </c>
      <c r="E20" s="263">
        <f>+E5+E6+E7+E8+E16+E17+E18+E19</f>
        <v>56933562</v>
      </c>
    </row>
    <row r="21" spans="1:5" s="351" customFormat="1" ht="12" customHeight="1" thickBot="1">
      <c r="A21" s="19" t="s">
        <v>25</v>
      </c>
      <c r="B21" s="20" t="s">
        <v>524</v>
      </c>
      <c r="C21" s="447">
        <v>8365553</v>
      </c>
      <c r="D21" s="447">
        <v>8000000</v>
      </c>
      <c r="E21" s="448">
        <v>8000000</v>
      </c>
    </row>
    <row r="22" spans="1:5" s="351" customFormat="1" ht="21.75" customHeight="1" thickBot="1">
      <c r="A22" s="19" t="s">
        <v>26</v>
      </c>
      <c r="B22" s="20" t="s">
        <v>525</v>
      </c>
      <c r="C22" s="442">
        <f>+C20+C21</f>
        <v>63147290</v>
      </c>
      <c r="D22" s="442">
        <f>+D20+D21</f>
        <v>63799571</v>
      </c>
      <c r="E22" s="443">
        <f>+E20+E21</f>
        <v>64933562</v>
      </c>
    </row>
    <row r="23" spans="1:5" s="351" customFormat="1" ht="12" customHeight="1">
      <c r="A23" s="449"/>
      <c r="B23" s="450"/>
      <c r="C23" s="451"/>
      <c r="D23" s="452"/>
      <c r="E23" s="453"/>
    </row>
    <row r="24" spans="1:5" s="351" customFormat="1" ht="12" customHeight="1">
      <c r="A24" s="520" t="s">
        <v>45</v>
      </c>
      <c r="B24" s="520"/>
      <c r="C24" s="520"/>
      <c r="D24" s="520"/>
      <c r="E24" s="520"/>
    </row>
    <row r="25" spans="1:5" s="351" customFormat="1" ht="12" customHeight="1" thickBot="1">
      <c r="A25" s="521" t="s">
        <v>152</v>
      </c>
      <c r="B25" s="521"/>
      <c r="C25" s="331"/>
      <c r="D25" s="421"/>
      <c r="E25" s="267" t="s">
        <v>582</v>
      </c>
    </row>
    <row r="26" spans="1:6" s="351" customFormat="1" ht="24" customHeight="1" thickBot="1">
      <c r="A26" s="22" t="s">
        <v>14</v>
      </c>
      <c r="B26" s="23" t="s">
        <v>46</v>
      </c>
      <c r="C26" s="23" t="str">
        <f>+C3</f>
        <v>2. évi</v>
      </c>
      <c r="D26" s="23" t="str">
        <f>+D3</f>
        <v>3. évi</v>
      </c>
      <c r="E26" s="438" t="str">
        <f>+E3</f>
        <v>4. évi</v>
      </c>
      <c r="F26" s="454"/>
    </row>
    <row r="27" spans="1:6" s="351" customFormat="1" ht="12" customHeight="1" thickBot="1">
      <c r="A27" s="344" t="s">
        <v>483</v>
      </c>
      <c r="B27" s="345" t="s">
        <v>484</v>
      </c>
      <c r="C27" s="345" t="s">
        <v>485</v>
      </c>
      <c r="D27" s="345" t="s">
        <v>517</v>
      </c>
      <c r="E27" s="455" t="s">
        <v>518</v>
      </c>
      <c r="F27" s="454"/>
    </row>
    <row r="28" spans="1:6" s="351" customFormat="1" ht="15" customHeight="1" thickBot="1">
      <c r="A28" s="19" t="s">
        <v>16</v>
      </c>
      <c r="B28" s="27" t="s">
        <v>526</v>
      </c>
      <c r="C28" s="440">
        <v>60647290</v>
      </c>
      <c r="D28" s="440">
        <v>63799571</v>
      </c>
      <c r="E28" s="383">
        <v>64933562</v>
      </c>
      <c r="F28" s="454"/>
    </row>
    <row r="29" spans="1:5" ht="12" customHeight="1" thickBot="1">
      <c r="A29" s="456" t="s">
        <v>17</v>
      </c>
      <c r="B29" s="457" t="s">
        <v>527</v>
      </c>
      <c r="C29" s="458">
        <f>C30+C31+C32</f>
        <v>2500000</v>
      </c>
      <c r="D29" s="458">
        <f>+D30+D31+D32</f>
        <v>0</v>
      </c>
      <c r="E29" s="459">
        <f>+E30+E31+E32</f>
        <v>0</v>
      </c>
    </row>
    <row r="30" spans="1:5" ht="12" customHeight="1">
      <c r="A30" s="14" t="s">
        <v>102</v>
      </c>
      <c r="B30" s="7" t="s">
        <v>210</v>
      </c>
      <c r="C30" s="460">
        <f>'9.sz.mell.'!C115</f>
        <v>2500000</v>
      </c>
      <c r="D30" s="460"/>
      <c r="E30" s="461"/>
    </row>
    <row r="31" spans="1:5" ht="12" customHeight="1">
      <c r="A31" s="14" t="s">
        <v>103</v>
      </c>
      <c r="B31" s="11" t="s">
        <v>184</v>
      </c>
      <c r="C31" s="445">
        <f>'9.sz.mell.'!C117</f>
        <v>0</v>
      </c>
      <c r="D31" s="445"/>
      <c r="E31" s="231"/>
    </row>
    <row r="32" spans="1:5" ht="12" customHeight="1" thickBot="1">
      <c r="A32" s="14" t="s">
        <v>104</v>
      </c>
      <c r="B32" s="254" t="s">
        <v>213</v>
      </c>
      <c r="C32" s="445">
        <v>0</v>
      </c>
      <c r="D32" s="445"/>
      <c r="E32" s="231"/>
    </row>
    <row r="33" spans="1:5" ht="12" customHeight="1" thickBot="1">
      <c r="A33" s="19" t="s">
        <v>18</v>
      </c>
      <c r="B33" s="133" t="s">
        <v>454</v>
      </c>
      <c r="C33" s="462">
        <f>+C28+C29</f>
        <v>63147290</v>
      </c>
      <c r="D33" s="462">
        <f>+D28+D29</f>
        <v>63799571</v>
      </c>
      <c r="E33" s="463">
        <f>+E28+E29</f>
        <v>64933562</v>
      </c>
    </row>
    <row r="34" spans="1:6" ht="15" customHeight="1" thickBot="1">
      <c r="A34" s="19" t="s">
        <v>19</v>
      </c>
      <c r="B34" s="133" t="s">
        <v>528</v>
      </c>
      <c r="C34" s="464">
        <f>'9.sz.mell.'!C154</f>
        <v>0</v>
      </c>
      <c r="D34" s="464"/>
      <c r="E34" s="465"/>
      <c r="F34" s="366"/>
    </row>
    <row r="35" spans="1:5" s="351" customFormat="1" ht="12.75" customHeight="1" thickBot="1">
      <c r="A35" s="255" t="s">
        <v>20</v>
      </c>
      <c r="B35" s="329" t="s">
        <v>529</v>
      </c>
      <c r="C35" s="466">
        <f>+C33+C34</f>
        <v>63147290</v>
      </c>
      <c r="D35" s="466">
        <f>+D33+D34</f>
        <v>63799571</v>
      </c>
      <c r="E35" s="467">
        <f>+E33+E34</f>
        <v>64933562</v>
      </c>
    </row>
    <row r="36" ht="15.75">
      <c r="C36" s="330"/>
    </row>
    <row r="37" ht="15.75">
      <c r="C37" s="330"/>
    </row>
    <row r="38" ht="15.75">
      <c r="C38" s="330"/>
    </row>
    <row r="39" ht="16.5" customHeight="1">
      <c r="C39" s="330"/>
    </row>
    <row r="40" ht="15.75">
      <c r="C40" s="330"/>
    </row>
    <row r="41" ht="15.75">
      <c r="C41" s="330"/>
    </row>
    <row r="42" spans="6:7" s="330" customFormat="1" ht="15.75">
      <c r="F42" s="349"/>
      <c r="G42" s="349"/>
    </row>
    <row r="43" spans="6:7" s="330" customFormat="1" ht="15.75">
      <c r="F43" s="349"/>
      <c r="G43" s="349"/>
    </row>
    <row r="44" spans="6:7" s="330" customFormat="1" ht="15.75">
      <c r="F44" s="349"/>
      <c r="G44" s="349"/>
    </row>
    <row r="45" spans="6:7" s="330" customFormat="1" ht="15.75">
      <c r="F45" s="349"/>
      <c r="G45" s="349"/>
    </row>
    <row r="46" spans="6:7" s="330" customFormat="1" ht="15.75">
      <c r="F46" s="349"/>
      <c r="G46" s="349"/>
    </row>
    <row r="47" spans="6:7" s="330" customFormat="1" ht="15.75">
      <c r="F47" s="349"/>
      <c r="G47" s="349"/>
    </row>
    <row r="48" spans="6:7" s="330" customFormat="1" ht="15.75">
      <c r="F48" s="349"/>
      <c r="G48" s="349"/>
    </row>
  </sheetData>
  <sheetProtection/>
  <mergeCells count="4">
    <mergeCell ref="A1:E1"/>
    <mergeCell ref="A2:B2"/>
    <mergeCell ref="A24:E24"/>
    <mergeCell ref="A25:B25"/>
  </mergeCells>
  <printOptions/>
  <pageMargins left="0.7" right="0.7" top="0.75" bottom="0.75" header="0.3" footer="0.3"/>
  <pageSetup horizontalDpi="600" verticalDpi="600" orientation="portrait" paperSize="9" scale="80" r:id="rId1"/>
  <headerFooter>
    <oddHeader>&amp;C&amp;"Times New Roman CE,Dőlt"&amp;12 14.számú melléklet a    /2016.(III.    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24"/>
  <sheetViews>
    <sheetView zoomScalePageLayoutView="0" workbookViewId="0" topLeftCell="C1">
      <selection activeCell="J16" sqref="J15:K16"/>
    </sheetView>
  </sheetViews>
  <sheetFormatPr defaultColWidth="9.00390625" defaultRowHeight="12.75"/>
  <cols>
    <col min="1" max="1" width="48.125" style="0" customWidth="1"/>
    <col min="2" max="2" width="17.00390625" style="0" customWidth="1"/>
  </cols>
  <sheetData>
    <row r="1" spans="1:2" ht="15">
      <c r="A1" s="588" t="s">
        <v>571</v>
      </c>
      <c r="B1" s="588"/>
    </row>
    <row r="2" ht="6" customHeight="1"/>
    <row r="3" spans="1:2" ht="12.75">
      <c r="A3" t="s">
        <v>591</v>
      </c>
      <c r="B3" s="503"/>
    </row>
    <row r="4" ht="6" customHeight="1"/>
    <row r="5" spans="1:2" ht="16.5">
      <c r="A5" s="589" t="s">
        <v>550</v>
      </c>
      <c r="B5" s="589"/>
    </row>
    <row r="6" spans="1:2" ht="16.5">
      <c r="A6" s="504"/>
      <c r="B6" s="504" t="s">
        <v>551</v>
      </c>
    </row>
    <row r="7" ht="6.75" customHeight="1">
      <c r="A7" s="505"/>
    </row>
    <row r="8" spans="1:2" s="508" customFormat="1" ht="12.75">
      <c r="A8" s="506" t="s">
        <v>552</v>
      </c>
      <c r="B8" s="507" t="s">
        <v>553</v>
      </c>
    </row>
    <row r="9" spans="1:2" ht="12.75">
      <c r="A9" s="509" t="s">
        <v>425</v>
      </c>
      <c r="B9" s="510">
        <v>1413820</v>
      </c>
    </row>
    <row r="10" spans="1:2" ht="12.75">
      <c r="A10" s="509" t="s">
        <v>424</v>
      </c>
      <c r="B10" s="510">
        <v>1120000</v>
      </c>
    </row>
    <row r="11" spans="1:2" ht="12.75">
      <c r="A11" s="509" t="s">
        <v>554</v>
      </c>
      <c r="B11" s="510">
        <v>1268930</v>
      </c>
    </row>
    <row r="12" spans="1:2" ht="12.75">
      <c r="A12" s="509" t="s">
        <v>555</v>
      </c>
      <c r="B12" s="510">
        <v>0</v>
      </c>
    </row>
    <row r="13" spans="1:5" ht="25.5">
      <c r="A13" s="511" t="s">
        <v>556</v>
      </c>
      <c r="B13" s="510">
        <v>4908689</v>
      </c>
      <c r="D13" t="s">
        <v>557</v>
      </c>
      <c r="E13">
        <v>91311</v>
      </c>
    </row>
    <row r="14" spans="1:2" ht="12.75">
      <c r="A14" s="509" t="s">
        <v>592</v>
      </c>
      <c r="B14" s="510">
        <v>19685</v>
      </c>
    </row>
    <row r="15" spans="1:2" ht="25.5">
      <c r="A15" s="512" t="s">
        <v>558</v>
      </c>
      <c r="B15" s="513">
        <f>SUM(B9:B14)</f>
        <v>8731124</v>
      </c>
    </row>
    <row r="16" spans="1:2" ht="12.75">
      <c r="A16" s="509" t="s">
        <v>559</v>
      </c>
      <c r="B16" s="510">
        <v>0</v>
      </c>
    </row>
    <row r="17" spans="1:2" ht="25.5">
      <c r="A17" s="511" t="s">
        <v>560</v>
      </c>
      <c r="B17" s="510">
        <v>5732213</v>
      </c>
    </row>
    <row r="18" spans="1:2" ht="25.5">
      <c r="A18" s="511" t="s">
        <v>593</v>
      </c>
      <c r="B18" s="510">
        <v>638400</v>
      </c>
    </row>
    <row r="19" spans="1:2" ht="12.75">
      <c r="A19" s="509" t="s">
        <v>561</v>
      </c>
      <c r="B19" s="510">
        <v>2500000</v>
      </c>
    </row>
    <row r="20" spans="1:2" ht="12.75">
      <c r="A20" s="514" t="s">
        <v>562</v>
      </c>
      <c r="B20" s="513">
        <f>SUM(B16:B19)</f>
        <v>8870613</v>
      </c>
    </row>
    <row r="21" spans="1:2" ht="12.75">
      <c r="A21" s="509" t="s">
        <v>563</v>
      </c>
      <c r="B21" s="510">
        <f>48000/0.04</f>
        <v>1200000</v>
      </c>
    </row>
    <row r="22" spans="1:2" ht="25.5">
      <c r="A22" s="512" t="s">
        <v>564</v>
      </c>
      <c r="B22" s="513">
        <f>SUM(B21)</f>
        <v>1200000</v>
      </c>
    </row>
    <row r="23" spans="1:5" ht="12.75">
      <c r="A23" s="515" t="s">
        <v>565</v>
      </c>
      <c r="B23" s="513">
        <f>B15+B20+B22</f>
        <v>18801737</v>
      </c>
      <c r="E23" s="516"/>
    </row>
    <row r="24" spans="1:2" ht="6.75" customHeight="1">
      <c r="A24" s="517"/>
      <c r="B24" s="518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view="pageLayout" workbookViewId="0" topLeftCell="B1">
      <selection activeCell="I28" sqref="I28"/>
    </sheetView>
  </sheetViews>
  <sheetFormatPr defaultColWidth="9.00390625" defaultRowHeight="12.75"/>
  <cols>
    <col min="1" max="1" width="33.875" style="402" customWidth="1"/>
    <col min="2" max="2" width="13.625" style="402" customWidth="1"/>
    <col min="3" max="3" width="10.875" style="402" bestFit="1" customWidth="1"/>
    <col min="4" max="4" width="12.00390625" style="402" customWidth="1"/>
    <col min="5" max="7" width="10.875" style="402" bestFit="1" customWidth="1"/>
    <col min="8" max="8" width="12.125" style="402" customWidth="1"/>
    <col min="9" max="9" width="13.50390625" style="402" customWidth="1"/>
    <col min="10" max="10" width="11.50390625" style="402" bestFit="1" customWidth="1"/>
    <col min="11" max="14" width="10.875" style="402" bestFit="1" customWidth="1"/>
    <col min="15" max="15" width="11.875" style="402" customWidth="1"/>
    <col min="16" max="16384" width="9.375" style="402" customWidth="1"/>
  </cols>
  <sheetData>
    <row r="1" spans="1:15" ht="15">
      <c r="A1" s="403"/>
      <c r="B1" s="523" t="s">
        <v>416</v>
      </c>
      <c r="C1" s="523" t="s">
        <v>417</v>
      </c>
      <c r="D1" s="523"/>
      <c r="E1" s="523" t="s">
        <v>418</v>
      </c>
      <c r="F1" s="523"/>
      <c r="G1" s="523" t="s">
        <v>419</v>
      </c>
      <c r="H1" s="523"/>
      <c r="I1" s="524" t="s">
        <v>420</v>
      </c>
      <c r="J1" s="523" t="s">
        <v>417</v>
      </c>
      <c r="K1" s="523"/>
      <c r="L1" s="523" t="s">
        <v>418</v>
      </c>
      <c r="M1" s="523"/>
      <c r="N1" s="523" t="s">
        <v>419</v>
      </c>
      <c r="O1" s="523"/>
    </row>
    <row r="2" spans="1:15" ht="15">
      <c r="A2" s="404" t="s">
        <v>433</v>
      </c>
      <c r="B2" s="523"/>
      <c r="C2" s="405" t="s">
        <v>421</v>
      </c>
      <c r="D2" s="405" t="s">
        <v>422</v>
      </c>
      <c r="E2" s="405" t="s">
        <v>423</v>
      </c>
      <c r="F2" s="405" t="s">
        <v>422</v>
      </c>
      <c r="G2" s="405" t="s">
        <v>423</v>
      </c>
      <c r="H2" s="405" t="s">
        <v>422</v>
      </c>
      <c r="I2" s="524"/>
      <c r="J2" s="405" t="s">
        <v>421</v>
      </c>
      <c r="K2" s="405" t="s">
        <v>422</v>
      </c>
      <c r="L2" s="405" t="s">
        <v>423</v>
      </c>
      <c r="M2" s="405" t="s">
        <v>422</v>
      </c>
      <c r="N2" s="405" t="s">
        <v>423</v>
      </c>
      <c r="O2" s="405" t="s">
        <v>422</v>
      </c>
    </row>
    <row r="3" spans="1:15" ht="15">
      <c r="A3" s="406" t="s">
        <v>540</v>
      </c>
      <c r="B3" s="407">
        <f>C3+D3+E3+F3+G3+H3</f>
        <v>0</v>
      </c>
      <c r="C3" s="501"/>
      <c r="D3" s="408"/>
      <c r="E3" s="408"/>
      <c r="F3" s="408"/>
      <c r="G3" s="408"/>
      <c r="H3" s="408"/>
      <c r="I3" s="407">
        <v>11750233</v>
      </c>
      <c r="J3" s="502">
        <v>9250233</v>
      </c>
      <c r="K3" s="408"/>
      <c r="L3" s="501">
        <v>0</v>
      </c>
      <c r="M3" s="408">
        <v>2500000</v>
      </c>
      <c r="N3" s="408"/>
      <c r="O3" s="408"/>
    </row>
    <row r="4" spans="1:15" ht="26.25">
      <c r="A4" s="406" t="s">
        <v>541</v>
      </c>
      <c r="B4" s="407">
        <f>C4+D4+E4+F4+G4+H4</f>
        <v>0</v>
      </c>
      <c r="C4" s="501"/>
      <c r="D4" s="408"/>
      <c r="E4" s="501">
        <v>0</v>
      </c>
      <c r="F4" s="408"/>
      <c r="G4" s="408"/>
      <c r="H4" s="408"/>
      <c r="I4" s="407">
        <f aca="true" t="shared" si="0" ref="I4:I26">J4+K4+L4+M4+N4+O4</f>
        <v>0</v>
      </c>
      <c r="J4" s="407"/>
      <c r="K4" s="408"/>
      <c r="L4" s="408"/>
      <c r="M4" s="408"/>
      <c r="N4" s="408"/>
      <c r="O4" s="408"/>
    </row>
    <row r="5" spans="1:15" ht="15">
      <c r="A5" s="409" t="s">
        <v>542</v>
      </c>
      <c r="B5" s="407">
        <f aca="true" t="shared" si="1" ref="B5:B26">C5+D5+E5+F5+G5+H5</f>
        <v>0</v>
      </c>
      <c r="C5" s="501">
        <f>'[2]Bevétel'!$G$75</f>
        <v>0</v>
      </c>
      <c r="D5" s="408"/>
      <c r="E5" s="408"/>
      <c r="F5" s="408"/>
      <c r="G5" s="408"/>
      <c r="H5" s="408"/>
      <c r="I5" s="407">
        <v>873900</v>
      </c>
      <c r="J5" s="502">
        <v>873900</v>
      </c>
      <c r="K5" s="408">
        <v>0</v>
      </c>
      <c r="L5" s="408"/>
      <c r="M5" s="408"/>
      <c r="N5" s="408"/>
      <c r="O5" s="408"/>
    </row>
    <row r="6" spans="1:15" ht="15">
      <c r="A6" s="406" t="s">
        <v>426</v>
      </c>
      <c r="B6" s="407">
        <f t="shared" si="1"/>
        <v>18801737</v>
      </c>
      <c r="C6" s="408">
        <v>18801737</v>
      </c>
      <c r="D6" s="408">
        <v>0</v>
      </c>
      <c r="E6" s="408"/>
      <c r="F6" s="408"/>
      <c r="G6" s="408"/>
      <c r="H6" s="408"/>
      <c r="I6" s="407">
        <f t="shared" si="0"/>
        <v>0</v>
      </c>
      <c r="J6" s="407">
        <v>0</v>
      </c>
      <c r="K6" s="408"/>
      <c r="L6" s="408">
        <v>0</v>
      </c>
      <c r="M6" s="408"/>
      <c r="N6" s="408"/>
      <c r="O6" s="408"/>
    </row>
    <row r="7" spans="1:15" ht="15">
      <c r="A7" s="409" t="s">
        <v>543</v>
      </c>
      <c r="B7" s="407">
        <f t="shared" si="1"/>
        <v>0</v>
      </c>
      <c r="C7" s="408"/>
      <c r="D7" s="408"/>
      <c r="E7" s="501">
        <v>0</v>
      </c>
      <c r="F7" s="408"/>
      <c r="G7" s="408"/>
      <c r="H7" s="408"/>
      <c r="I7" s="407">
        <f t="shared" si="0"/>
        <v>0</v>
      </c>
      <c r="J7" s="407"/>
      <c r="K7" s="408"/>
      <c r="L7" s="501">
        <v>0</v>
      </c>
      <c r="M7" s="408"/>
      <c r="N7" s="408"/>
      <c r="O7" s="408"/>
    </row>
    <row r="8" spans="1:15" ht="15">
      <c r="A8" s="409" t="s">
        <v>536</v>
      </c>
      <c r="B8" s="407">
        <f t="shared" si="1"/>
        <v>0</v>
      </c>
      <c r="C8" s="417"/>
      <c r="D8" s="493"/>
      <c r="E8" s="493"/>
      <c r="F8" s="408"/>
      <c r="G8" s="408"/>
      <c r="H8" s="408"/>
      <c r="I8" s="407">
        <f t="shared" si="0"/>
        <v>0</v>
      </c>
      <c r="J8" s="407"/>
      <c r="K8" s="408"/>
      <c r="L8" s="408"/>
      <c r="M8" s="408"/>
      <c r="N8" s="408"/>
      <c r="O8" s="408"/>
    </row>
    <row r="9" spans="1:15" ht="15">
      <c r="A9" s="409" t="s">
        <v>535</v>
      </c>
      <c r="B9" s="407">
        <f t="shared" si="1"/>
        <v>34320000</v>
      </c>
      <c r="C9" s="501">
        <v>34320000</v>
      </c>
      <c r="D9" s="408"/>
      <c r="E9" s="408"/>
      <c r="F9" s="408"/>
      <c r="G9" s="408"/>
      <c r="H9" s="408"/>
      <c r="I9" s="407">
        <f t="shared" si="0"/>
        <v>36334894</v>
      </c>
      <c r="J9" s="502">
        <v>36334894</v>
      </c>
      <c r="K9" s="408"/>
      <c r="L9" s="408"/>
      <c r="M9" s="408"/>
      <c r="N9" s="408"/>
      <c r="O9" s="408"/>
    </row>
    <row r="10" spans="1:15" ht="15">
      <c r="A10" s="409" t="s">
        <v>544</v>
      </c>
      <c r="B10" s="407">
        <f t="shared" si="1"/>
        <v>480000</v>
      </c>
      <c r="C10" s="408">
        <v>480000</v>
      </c>
      <c r="D10" s="408"/>
      <c r="E10" s="408"/>
      <c r="F10" s="408"/>
      <c r="G10" s="408"/>
      <c r="H10" s="408"/>
      <c r="I10" s="407">
        <f t="shared" si="0"/>
        <v>3555400</v>
      </c>
      <c r="J10" s="502"/>
      <c r="K10" s="408"/>
      <c r="L10" s="408">
        <v>3555400</v>
      </c>
      <c r="M10" s="408"/>
      <c r="N10" s="408"/>
      <c r="O10" s="408"/>
    </row>
    <row r="11" spans="1:15" ht="15">
      <c r="A11" s="409" t="s">
        <v>424</v>
      </c>
      <c r="B11" s="407">
        <f t="shared" si="1"/>
        <v>0</v>
      </c>
      <c r="C11" s="408"/>
      <c r="D11" s="408"/>
      <c r="E11" s="408"/>
      <c r="F11" s="408"/>
      <c r="G11" s="408"/>
      <c r="H11" s="408"/>
      <c r="I11" s="407">
        <v>1120000</v>
      </c>
      <c r="J11" s="502">
        <v>1120000</v>
      </c>
      <c r="K11" s="408"/>
      <c r="L11" s="408"/>
      <c r="M11" s="408"/>
      <c r="N11" s="408"/>
      <c r="O11" s="408"/>
    </row>
    <row r="12" spans="1:15" ht="15">
      <c r="A12" s="406"/>
      <c r="B12" s="407">
        <f t="shared" si="1"/>
        <v>45000</v>
      </c>
      <c r="C12" s="408">
        <v>45000</v>
      </c>
      <c r="D12" s="408"/>
      <c r="E12" s="408"/>
      <c r="F12" s="408"/>
      <c r="G12" s="408"/>
      <c r="H12" s="408"/>
      <c r="I12" s="407">
        <f t="shared" si="0"/>
        <v>0</v>
      </c>
      <c r="J12" s="407"/>
      <c r="K12" s="408"/>
      <c r="L12" s="408"/>
      <c r="M12" s="408"/>
      <c r="N12" s="408"/>
      <c r="O12" s="408"/>
    </row>
    <row r="13" spans="1:15" ht="26.25">
      <c r="A13" s="406" t="s">
        <v>534</v>
      </c>
      <c r="B13" s="407">
        <f t="shared" si="1"/>
        <v>0</v>
      </c>
      <c r="C13" s="408"/>
      <c r="D13" s="408"/>
      <c r="E13" s="408"/>
      <c r="F13" s="408"/>
      <c r="G13" s="408"/>
      <c r="H13" s="408"/>
      <c r="I13" s="407">
        <f t="shared" si="0"/>
        <v>0</v>
      </c>
      <c r="J13" s="407"/>
      <c r="K13" s="408"/>
      <c r="L13" s="408"/>
      <c r="M13" s="408"/>
      <c r="N13" s="408"/>
      <c r="O13" s="408"/>
    </row>
    <row r="14" spans="1:15" ht="15">
      <c r="A14" s="406" t="s">
        <v>545</v>
      </c>
      <c r="B14" s="407">
        <f t="shared" si="1"/>
        <v>300000</v>
      </c>
      <c r="C14" s="417">
        <v>300000</v>
      </c>
      <c r="D14" s="408"/>
      <c r="E14" s="408"/>
      <c r="F14" s="408"/>
      <c r="G14" s="408"/>
      <c r="H14" s="408"/>
      <c r="I14" s="407">
        <f t="shared" si="0"/>
        <v>5315213</v>
      </c>
      <c r="J14" s="502">
        <v>4915213</v>
      </c>
      <c r="K14" s="408"/>
      <c r="L14" s="408">
        <v>400000</v>
      </c>
      <c r="M14" s="408"/>
      <c r="N14" s="408"/>
      <c r="O14" s="408"/>
    </row>
    <row r="15" spans="1:15" ht="30" customHeight="1">
      <c r="A15" s="406" t="s">
        <v>427</v>
      </c>
      <c r="B15" s="407">
        <f t="shared" si="1"/>
        <v>0</v>
      </c>
      <c r="C15" s="408"/>
      <c r="D15" s="408"/>
      <c r="E15" s="408"/>
      <c r="F15" s="408"/>
      <c r="G15" s="408"/>
      <c r="H15" s="408"/>
      <c r="I15" s="407">
        <f t="shared" si="0"/>
        <v>0</v>
      </c>
      <c r="J15" s="407"/>
      <c r="K15" s="408"/>
      <c r="L15" s="408"/>
      <c r="M15" s="408"/>
      <c r="N15" s="408"/>
      <c r="O15" s="408"/>
    </row>
    <row r="16" spans="1:15" ht="26.25">
      <c r="A16" s="406" t="s">
        <v>546</v>
      </c>
      <c r="B16" s="407">
        <f t="shared" si="1"/>
        <v>0</v>
      </c>
      <c r="C16" s="408"/>
      <c r="D16" s="408"/>
      <c r="E16" s="408"/>
      <c r="F16" s="408"/>
      <c r="G16" s="408"/>
      <c r="H16" s="408"/>
      <c r="I16" s="407">
        <f t="shared" si="0"/>
        <v>0</v>
      </c>
      <c r="J16" s="502">
        <v>0</v>
      </c>
      <c r="K16" s="408"/>
      <c r="L16" s="408"/>
      <c r="M16" s="408"/>
      <c r="N16" s="408"/>
      <c r="O16" s="408"/>
    </row>
    <row r="17" spans="1:15" ht="15">
      <c r="A17" s="406" t="s">
        <v>532</v>
      </c>
      <c r="B17" s="407">
        <f t="shared" si="1"/>
        <v>0</v>
      </c>
      <c r="C17" s="408"/>
      <c r="D17" s="408"/>
      <c r="E17" s="408"/>
      <c r="F17" s="408"/>
      <c r="G17" s="408"/>
      <c r="H17" s="408"/>
      <c r="I17" s="407">
        <f t="shared" si="0"/>
        <v>1200000</v>
      </c>
      <c r="J17" s="502">
        <v>1200000</v>
      </c>
      <c r="K17" s="408"/>
      <c r="L17" s="408"/>
      <c r="M17" s="408"/>
      <c r="N17" s="408"/>
      <c r="O17" s="408"/>
    </row>
    <row r="18" spans="1:15" ht="15">
      <c r="A18" s="406" t="s">
        <v>533</v>
      </c>
      <c r="B18" s="407">
        <f t="shared" si="1"/>
        <v>0</v>
      </c>
      <c r="C18" s="408"/>
      <c r="D18" s="408"/>
      <c r="E18" s="408"/>
      <c r="F18" s="408"/>
      <c r="G18" s="408"/>
      <c r="H18" s="408"/>
      <c r="I18" s="407">
        <f t="shared" si="0"/>
        <v>100000</v>
      </c>
      <c r="J18" s="502">
        <v>100000</v>
      </c>
      <c r="K18" s="408"/>
      <c r="L18" s="408"/>
      <c r="M18" s="408"/>
      <c r="N18" s="408"/>
      <c r="O18" s="408"/>
    </row>
    <row r="19" spans="1:15" ht="15">
      <c r="A19" s="409" t="s">
        <v>547</v>
      </c>
      <c r="B19" s="407">
        <f t="shared" si="1"/>
        <v>835000</v>
      </c>
      <c r="C19" s="501">
        <v>835000</v>
      </c>
      <c r="D19" s="408"/>
      <c r="E19" s="408"/>
      <c r="F19" s="408"/>
      <c r="G19" s="408"/>
      <c r="H19" s="408"/>
      <c r="I19" s="407">
        <f t="shared" si="0"/>
        <v>0</v>
      </c>
      <c r="J19" s="407"/>
      <c r="K19" s="408"/>
      <c r="L19" s="408"/>
      <c r="M19" s="408"/>
      <c r="N19" s="408"/>
      <c r="O19" s="408"/>
    </row>
    <row r="20" spans="1:15" ht="15">
      <c r="A20" s="409" t="s">
        <v>425</v>
      </c>
      <c r="B20" s="407">
        <f t="shared" si="1"/>
        <v>0</v>
      </c>
      <c r="C20" s="408"/>
      <c r="D20" s="408"/>
      <c r="E20" s="408"/>
      <c r="F20" s="408"/>
      <c r="G20" s="408"/>
      <c r="H20" s="408"/>
      <c r="I20" s="407">
        <f t="shared" si="0"/>
        <v>1413820</v>
      </c>
      <c r="J20" s="407">
        <v>1413820</v>
      </c>
      <c r="K20" s="408"/>
      <c r="L20" s="408"/>
      <c r="M20" s="408"/>
      <c r="N20" s="408"/>
      <c r="O20" s="408"/>
    </row>
    <row r="21" spans="1:15" ht="15">
      <c r="A21" s="406"/>
      <c r="B21" s="407">
        <f t="shared" si="1"/>
        <v>8366553</v>
      </c>
      <c r="C21" s="408">
        <v>8366553</v>
      </c>
      <c r="D21" s="408"/>
      <c r="E21" s="408"/>
      <c r="F21" s="408"/>
      <c r="G21" s="408"/>
      <c r="H21" s="408"/>
      <c r="I21" s="407">
        <f t="shared" si="0"/>
        <v>0</v>
      </c>
      <c r="J21" s="407"/>
      <c r="K21" s="408"/>
      <c r="L21" s="408"/>
      <c r="M21" s="408"/>
      <c r="N21" s="408"/>
      <c r="O21" s="408"/>
    </row>
    <row r="22" spans="1:15" ht="26.25">
      <c r="A22" s="406" t="s">
        <v>534</v>
      </c>
      <c r="B22" s="407">
        <f t="shared" si="1"/>
        <v>0</v>
      </c>
      <c r="C22" s="408"/>
      <c r="D22" s="408"/>
      <c r="E22" s="408"/>
      <c r="F22" s="408"/>
      <c r="G22" s="408"/>
      <c r="H22" s="408"/>
      <c r="I22" s="407">
        <f t="shared" si="0"/>
        <v>1268930</v>
      </c>
      <c r="J22" s="407">
        <v>1268930</v>
      </c>
      <c r="K22" s="408"/>
      <c r="L22" s="408"/>
      <c r="M22" s="408"/>
      <c r="N22" s="408"/>
      <c r="O22" s="408"/>
    </row>
    <row r="23" spans="1:15" ht="15">
      <c r="A23" s="410" t="s">
        <v>568</v>
      </c>
      <c r="B23" s="407">
        <f t="shared" si="1"/>
        <v>0</v>
      </c>
      <c r="C23" s="408"/>
      <c r="D23" s="408"/>
      <c r="E23" s="408"/>
      <c r="F23" s="408"/>
      <c r="G23" s="408"/>
      <c r="H23" s="408"/>
      <c r="I23" s="407">
        <v>215900</v>
      </c>
      <c r="J23" s="407">
        <v>215900</v>
      </c>
      <c r="K23" s="408"/>
      <c r="L23" s="408"/>
      <c r="M23" s="408"/>
      <c r="N23" s="408"/>
      <c r="O23" s="408"/>
    </row>
    <row r="24" spans="1:15" ht="15">
      <c r="A24" s="409"/>
      <c r="B24" s="407">
        <f t="shared" si="1"/>
        <v>0</v>
      </c>
      <c r="C24" s="408"/>
      <c r="D24" s="408"/>
      <c r="E24" s="408"/>
      <c r="F24" s="408"/>
      <c r="G24" s="408"/>
      <c r="H24" s="408"/>
      <c r="I24" s="407">
        <f t="shared" si="0"/>
        <v>0</v>
      </c>
      <c r="J24" s="407"/>
      <c r="K24" s="408"/>
      <c r="L24" s="408"/>
      <c r="M24" s="408"/>
      <c r="N24" s="408"/>
      <c r="O24" s="408"/>
    </row>
    <row r="25" spans="1:15" ht="15">
      <c r="A25" s="409"/>
      <c r="B25" s="407">
        <f t="shared" si="1"/>
        <v>0</v>
      </c>
      <c r="C25" s="408"/>
      <c r="D25" s="408"/>
      <c r="E25" s="408"/>
      <c r="F25" s="408"/>
      <c r="G25" s="408"/>
      <c r="H25" s="408"/>
      <c r="I25" s="407">
        <f t="shared" si="0"/>
        <v>0</v>
      </c>
      <c r="J25" s="407"/>
      <c r="K25" s="408"/>
      <c r="L25" s="408"/>
      <c r="M25" s="408"/>
      <c r="N25" s="408"/>
      <c r="O25" s="408"/>
    </row>
    <row r="26" spans="1:15" ht="15">
      <c r="A26" s="409"/>
      <c r="B26" s="407">
        <f t="shared" si="1"/>
        <v>0</v>
      </c>
      <c r="C26" s="408"/>
      <c r="D26" s="408"/>
      <c r="E26" s="408"/>
      <c r="F26" s="408"/>
      <c r="G26" s="408"/>
      <c r="H26" s="408"/>
      <c r="I26" s="407">
        <f t="shared" si="0"/>
        <v>0</v>
      </c>
      <c r="J26" s="407"/>
      <c r="K26" s="408"/>
      <c r="L26" s="408"/>
      <c r="M26" s="408"/>
      <c r="N26" s="408"/>
      <c r="O26" s="408"/>
    </row>
    <row r="27" spans="1:15" ht="15">
      <c r="A27" s="411" t="s">
        <v>428</v>
      </c>
      <c r="B27" s="412">
        <f>SUM(B3:B26)</f>
        <v>63148290</v>
      </c>
      <c r="C27" s="412">
        <f aca="true" t="shared" si="2" ref="C27:O27">SUM(C3:C26)</f>
        <v>63148290</v>
      </c>
      <c r="D27" s="412">
        <f t="shared" si="2"/>
        <v>0</v>
      </c>
      <c r="E27" s="412">
        <f t="shared" si="2"/>
        <v>0</v>
      </c>
      <c r="F27" s="412">
        <f t="shared" si="2"/>
        <v>0</v>
      </c>
      <c r="G27" s="412">
        <f t="shared" si="2"/>
        <v>0</v>
      </c>
      <c r="H27" s="412">
        <f t="shared" si="2"/>
        <v>0</v>
      </c>
      <c r="I27" s="412">
        <f>SUM(I3:I26)</f>
        <v>63148290</v>
      </c>
      <c r="J27" s="412">
        <f t="shared" si="2"/>
        <v>56692890</v>
      </c>
      <c r="K27" s="412">
        <f t="shared" si="2"/>
        <v>0</v>
      </c>
      <c r="L27" s="412">
        <f t="shared" si="2"/>
        <v>3955400</v>
      </c>
      <c r="M27" s="412">
        <f t="shared" si="2"/>
        <v>2500000</v>
      </c>
      <c r="N27" s="412">
        <f t="shared" si="2"/>
        <v>0</v>
      </c>
      <c r="O27" s="412">
        <f t="shared" si="2"/>
        <v>0</v>
      </c>
    </row>
    <row r="28" spans="1:15" ht="15">
      <c r="A28" s="409"/>
      <c r="B28" s="407"/>
      <c r="C28" s="408"/>
      <c r="D28" s="408"/>
      <c r="E28" s="408"/>
      <c r="F28" s="408"/>
      <c r="G28" s="408"/>
      <c r="H28" s="408"/>
      <c r="I28" s="407"/>
      <c r="J28" s="408"/>
      <c r="K28" s="408"/>
      <c r="L28" s="408"/>
      <c r="M28" s="408"/>
      <c r="N28" s="408"/>
      <c r="O28" s="408"/>
    </row>
    <row r="29" spans="1:15" ht="15">
      <c r="A29" s="409"/>
      <c r="B29" s="407"/>
      <c r="C29" s="408"/>
      <c r="D29" s="408"/>
      <c r="E29" s="408"/>
      <c r="F29" s="408"/>
      <c r="G29" s="408"/>
      <c r="H29" s="408"/>
      <c r="I29" s="407"/>
      <c r="J29" s="408"/>
      <c r="K29" s="408"/>
      <c r="L29" s="408"/>
      <c r="M29" s="408"/>
      <c r="N29" s="408"/>
      <c r="O29" s="408"/>
    </row>
    <row r="30" spans="1:15" ht="15">
      <c r="A30" s="411" t="s">
        <v>429</v>
      </c>
      <c r="B30" s="412">
        <f aca="true" t="shared" si="3" ref="B30:O30">B28+B29</f>
        <v>0</v>
      </c>
      <c r="C30" s="412">
        <f t="shared" si="3"/>
        <v>0</v>
      </c>
      <c r="D30" s="412">
        <f t="shared" si="3"/>
        <v>0</v>
      </c>
      <c r="E30" s="412">
        <f t="shared" si="3"/>
        <v>0</v>
      </c>
      <c r="F30" s="412">
        <f t="shared" si="3"/>
        <v>0</v>
      </c>
      <c r="G30" s="412">
        <f t="shared" si="3"/>
        <v>0</v>
      </c>
      <c r="H30" s="412">
        <f t="shared" si="3"/>
        <v>0</v>
      </c>
      <c r="I30" s="412">
        <f t="shared" si="3"/>
        <v>0</v>
      </c>
      <c r="J30" s="412">
        <f t="shared" si="3"/>
        <v>0</v>
      </c>
      <c r="K30" s="412">
        <f t="shared" si="3"/>
        <v>0</v>
      </c>
      <c r="L30" s="404">
        <f t="shared" si="3"/>
        <v>0</v>
      </c>
      <c r="M30" s="404">
        <f t="shared" si="3"/>
        <v>0</v>
      </c>
      <c r="N30" s="404">
        <f t="shared" si="3"/>
        <v>0</v>
      </c>
      <c r="O30" s="404">
        <f t="shared" si="3"/>
        <v>0</v>
      </c>
    </row>
    <row r="31" spans="1:15" ht="15">
      <c r="A31" s="409"/>
      <c r="B31" s="407"/>
      <c r="C31" s="408"/>
      <c r="D31" s="408"/>
      <c r="E31" s="408"/>
      <c r="F31" s="408"/>
      <c r="G31" s="408"/>
      <c r="H31" s="408"/>
      <c r="I31" s="407"/>
      <c r="J31" s="408"/>
      <c r="K31" s="408"/>
      <c r="L31" s="408"/>
      <c r="M31" s="408"/>
      <c r="N31" s="408"/>
      <c r="O31" s="408"/>
    </row>
    <row r="32" spans="1:15" ht="15">
      <c r="A32" s="409"/>
      <c r="B32" s="407"/>
      <c r="C32" s="408"/>
      <c r="D32" s="408"/>
      <c r="E32" s="408"/>
      <c r="F32" s="408"/>
      <c r="G32" s="408"/>
      <c r="H32" s="408"/>
      <c r="I32" s="407"/>
      <c r="J32" s="408"/>
      <c r="K32" s="408"/>
      <c r="L32" s="408"/>
      <c r="M32" s="408"/>
      <c r="N32" s="408"/>
      <c r="O32" s="408"/>
    </row>
    <row r="33" spans="1:15" ht="15">
      <c r="A33" s="413" t="s">
        <v>531</v>
      </c>
      <c r="B33" s="412">
        <f aca="true" t="shared" si="4" ref="B33:O33">SUM(B31:B32)</f>
        <v>0</v>
      </c>
      <c r="C33" s="412">
        <f t="shared" si="4"/>
        <v>0</v>
      </c>
      <c r="D33" s="412">
        <f t="shared" si="4"/>
        <v>0</v>
      </c>
      <c r="E33" s="412">
        <f t="shared" si="4"/>
        <v>0</v>
      </c>
      <c r="F33" s="412">
        <f t="shared" si="4"/>
        <v>0</v>
      </c>
      <c r="G33" s="412">
        <f t="shared" si="4"/>
        <v>0</v>
      </c>
      <c r="H33" s="412">
        <f t="shared" si="4"/>
        <v>0</v>
      </c>
      <c r="I33" s="412">
        <f t="shared" si="4"/>
        <v>0</v>
      </c>
      <c r="J33" s="412">
        <f t="shared" si="4"/>
        <v>0</v>
      </c>
      <c r="K33" s="412">
        <f t="shared" si="4"/>
        <v>0</v>
      </c>
      <c r="L33" s="404">
        <f t="shared" si="4"/>
        <v>0</v>
      </c>
      <c r="M33" s="404">
        <f t="shared" si="4"/>
        <v>0</v>
      </c>
      <c r="N33" s="404">
        <f t="shared" si="4"/>
        <v>0</v>
      </c>
      <c r="O33" s="404">
        <f t="shared" si="4"/>
        <v>0</v>
      </c>
    </row>
    <row r="34" spans="1:15" ht="15">
      <c r="A34" s="413" t="s">
        <v>430</v>
      </c>
      <c r="B34" s="404">
        <f>B27+B30+B33</f>
        <v>63148290</v>
      </c>
      <c r="C34" s="404">
        <f aca="true" t="shared" si="5" ref="C34:O34">C27+C30+C33</f>
        <v>63148290</v>
      </c>
      <c r="D34" s="404">
        <f t="shared" si="5"/>
        <v>0</v>
      </c>
      <c r="E34" s="404">
        <f t="shared" si="5"/>
        <v>0</v>
      </c>
      <c r="F34" s="404">
        <f t="shared" si="5"/>
        <v>0</v>
      </c>
      <c r="G34" s="404">
        <f t="shared" si="5"/>
        <v>0</v>
      </c>
      <c r="H34" s="404">
        <f t="shared" si="5"/>
        <v>0</v>
      </c>
      <c r="I34" s="404">
        <f t="shared" si="5"/>
        <v>63148290</v>
      </c>
      <c r="J34" s="404">
        <f t="shared" si="5"/>
        <v>56692890</v>
      </c>
      <c r="K34" s="404">
        <f t="shared" si="5"/>
        <v>0</v>
      </c>
      <c r="L34" s="404">
        <f t="shared" si="5"/>
        <v>3955400</v>
      </c>
      <c r="M34" s="404">
        <f t="shared" si="5"/>
        <v>2500000</v>
      </c>
      <c r="N34" s="404">
        <f t="shared" si="5"/>
        <v>0</v>
      </c>
      <c r="O34" s="404">
        <f t="shared" si="5"/>
        <v>0</v>
      </c>
    </row>
    <row r="35" spans="1:15" ht="15.75" thickBot="1">
      <c r="A35" s="406" t="s">
        <v>431</v>
      </c>
      <c r="B35" s="407"/>
      <c r="C35" s="408"/>
      <c r="D35" s="408"/>
      <c r="E35" s="408"/>
      <c r="F35" s="408"/>
      <c r="G35" s="408"/>
      <c r="H35" s="408"/>
      <c r="I35" s="407"/>
      <c r="J35" s="408"/>
      <c r="K35" s="408"/>
      <c r="L35" s="408"/>
      <c r="M35" s="408"/>
      <c r="N35" s="408">
        <v>0</v>
      </c>
      <c r="O35" s="408"/>
    </row>
    <row r="36" spans="1:15" ht="15.75" thickBot="1">
      <c r="A36" s="414" t="s">
        <v>432</v>
      </c>
      <c r="B36" s="415">
        <f>B34-B35</f>
        <v>63148290</v>
      </c>
      <c r="C36" s="415">
        <f aca="true" t="shared" si="6" ref="C36:O36">C34-C35</f>
        <v>63148290</v>
      </c>
      <c r="D36" s="415">
        <f t="shared" si="6"/>
        <v>0</v>
      </c>
      <c r="E36" s="415">
        <f t="shared" si="6"/>
        <v>0</v>
      </c>
      <c r="F36" s="415">
        <f t="shared" si="6"/>
        <v>0</v>
      </c>
      <c r="G36" s="415">
        <f t="shared" si="6"/>
        <v>0</v>
      </c>
      <c r="H36" s="415">
        <f t="shared" si="6"/>
        <v>0</v>
      </c>
      <c r="I36" s="415">
        <f t="shared" si="6"/>
        <v>63148290</v>
      </c>
      <c r="J36" s="415">
        <f t="shared" si="6"/>
        <v>56692890</v>
      </c>
      <c r="K36" s="415">
        <f t="shared" si="6"/>
        <v>0</v>
      </c>
      <c r="L36" s="415">
        <f t="shared" si="6"/>
        <v>3955400</v>
      </c>
      <c r="M36" s="415">
        <f t="shared" si="6"/>
        <v>2500000</v>
      </c>
      <c r="N36" s="415">
        <f t="shared" si="6"/>
        <v>0</v>
      </c>
      <c r="O36" s="415">
        <f t="shared" si="6"/>
        <v>0</v>
      </c>
    </row>
    <row r="38" ht="12.75">
      <c r="A38" s="46"/>
    </row>
  </sheetData>
  <sheetProtection/>
  <mergeCells count="8">
    <mergeCell ref="L1:M1"/>
    <mergeCell ref="N1:O1"/>
    <mergeCell ref="B1:B2"/>
    <mergeCell ref="C1:D1"/>
    <mergeCell ref="E1:F1"/>
    <mergeCell ref="G1:H1"/>
    <mergeCell ref="I1:I2"/>
    <mergeCell ref="J1:K1"/>
  </mergeCells>
  <printOptions/>
  <pageMargins left="0.7" right="0.7" top="0.8125" bottom="0.75" header="0.3" footer="0.3"/>
  <pageSetup horizontalDpi="600" verticalDpi="600" orientation="landscape" paperSize="9" scale="75" r:id="rId1"/>
  <headerFooter>
    <oddHeader>&amp;C&amp;"Times New Roman CE,Félkövér"&amp;12SOMOGYVISZLÓ
 KÖZSÉG ÖNKORMÁNYZAT
2016.évi költségvetés
Kötelező, önként vállalt és állami (államigazgatási) feladatainak mérlege
&amp;R1.2. számú melléklet a    /2016.(III.   .) számú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SheetLayoutView="100" workbookViewId="0" topLeftCell="A1">
      <selection activeCell="E11" sqref="E11"/>
    </sheetView>
  </sheetViews>
  <sheetFormatPr defaultColWidth="9.00390625" defaultRowHeight="12.75"/>
  <cols>
    <col min="1" max="1" width="6.875" style="54" customWidth="1"/>
    <col min="2" max="2" width="55.125" style="179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278" t="s">
        <v>156</v>
      </c>
      <c r="C1" s="279"/>
      <c r="D1" s="279"/>
      <c r="E1" s="279"/>
      <c r="F1" s="527" t="s">
        <v>584</v>
      </c>
    </row>
    <row r="2" spans="5:6" ht="14.25" thickBot="1">
      <c r="E2" s="280" t="s">
        <v>583</v>
      </c>
      <c r="F2" s="527"/>
    </row>
    <row r="3" spans="1:6" ht="18" customHeight="1" thickBot="1">
      <c r="A3" s="525" t="s">
        <v>65</v>
      </c>
      <c r="B3" s="281" t="s">
        <v>54</v>
      </c>
      <c r="C3" s="282"/>
      <c r="D3" s="281" t="s">
        <v>56</v>
      </c>
      <c r="E3" s="283"/>
      <c r="F3" s="527"/>
    </row>
    <row r="4" spans="1:6" s="284" customFormat="1" ht="35.25" customHeight="1" thickBot="1">
      <c r="A4" s="526"/>
      <c r="B4" s="180" t="s">
        <v>57</v>
      </c>
      <c r="C4" s="181" t="s">
        <v>574</v>
      </c>
      <c r="D4" s="180" t="s">
        <v>57</v>
      </c>
      <c r="E4" s="50" t="s">
        <v>574</v>
      </c>
      <c r="F4" s="527"/>
    </row>
    <row r="5" spans="1:6" s="289" customFormat="1" ht="12" customHeight="1" thickBot="1">
      <c r="A5" s="285">
        <v>1</v>
      </c>
      <c r="B5" s="286">
        <v>2</v>
      </c>
      <c r="C5" s="287" t="s">
        <v>18</v>
      </c>
      <c r="D5" s="286" t="s">
        <v>19</v>
      </c>
      <c r="E5" s="288" t="s">
        <v>20</v>
      </c>
      <c r="F5" s="527"/>
    </row>
    <row r="6" spans="1:6" ht="12.75" customHeight="1">
      <c r="A6" s="290" t="s">
        <v>16</v>
      </c>
      <c r="B6" s="291" t="s">
        <v>379</v>
      </c>
      <c r="C6" s="268">
        <v>18801737</v>
      </c>
      <c r="D6" s="291" t="s">
        <v>58</v>
      </c>
      <c r="E6" s="273">
        <v>32156800</v>
      </c>
      <c r="F6" s="527"/>
    </row>
    <row r="7" spans="1:6" ht="12.75" customHeight="1">
      <c r="A7" s="292" t="s">
        <v>17</v>
      </c>
      <c r="B7" s="293" t="s">
        <v>569</v>
      </c>
      <c r="C7" s="269">
        <v>34090000</v>
      </c>
      <c r="D7" s="293" t="s">
        <v>180</v>
      </c>
      <c r="E7" s="274">
        <v>5067414</v>
      </c>
      <c r="F7" s="527"/>
    </row>
    <row r="8" spans="1:6" ht="12.75" customHeight="1">
      <c r="A8" s="292" t="s">
        <v>18</v>
      </c>
      <c r="B8" s="293" t="s">
        <v>401</v>
      </c>
      <c r="C8" s="269">
        <v>0</v>
      </c>
      <c r="D8" s="293" t="s">
        <v>216</v>
      </c>
      <c r="E8" s="274">
        <v>17606863</v>
      </c>
      <c r="F8" s="527"/>
    </row>
    <row r="9" spans="1:6" ht="12.75" customHeight="1">
      <c r="A9" s="292" t="s">
        <v>19</v>
      </c>
      <c r="B9" s="293" t="s">
        <v>171</v>
      </c>
      <c r="C9" s="269">
        <v>835000</v>
      </c>
      <c r="D9" s="293" t="s">
        <v>181</v>
      </c>
      <c r="E9" s="274">
        <v>3952013</v>
      </c>
      <c r="F9" s="527"/>
    </row>
    <row r="10" spans="1:6" ht="12.75" customHeight="1">
      <c r="A10" s="292" t="s">
        <v>20</v>
      </c>
      <c r="B10" s="294" t="s">
        <v>407</v>
      </c>
      <c r="C10" s="269">
        <v>755000</v>
      </c>
      <c r="D10" s="293" t="s">
        <v>182</v>
      </c>
      <c r="E10" s="274">
        <v>1865200</v>
      </c>
      <c r="F10" s="527"/>
    </row>
    <row r="11" spans="1:6" ht="12.75" customHeight="1">
      <c r="A11" s="292" t="s">
        <v>21</v>
      </c>
      <c r="B11" s="293" t="s">
        <v>381</v>
      </c>
      <c r="C11" s="270">
        <v>300000</v>
      </c>
      <c r="D11" s="293" t="s">
        <v>48</v>
      </c>
      <c r="E11" s="274">
        <f>'[2]Mérleg'!$F$13</f>
        <v>0</v>
      </c>
      <c r="F11" s="527"/>
    </row>
    <row r="12" spans="1:6" ht="12.75" customHeight="1">
      <c r="A12" s="292" t="s">
        <v>22</v>
      </c>
      <c r="B12" s="293" t="s">
        <v>475</v>
      </c>
      <c r="C12" s="269"/>
      <c r="D12" s="45"/>
      <c r="E12" s="274"/>
      <c r="F12" s="527"/>
    </row>
    <row r="13" spans="1:6" ht="12.75" customHeight="1">
      <c r="A13" s="292" t="s">
        <v>23</v>
      </c>
      <c r="B13" s="45"/>
      <c r="C13" s="269"/>
      <c r="D13" s="45"/>
      <c r="E13" s="274"/>
      <c r="F13" s="527"/>
    </row>
    <row r="14" spans="1:6" ht="12.75" customHeight="1">
      <c r="A14" s="292" t="s">
        <v>24</v>
      </c>
      <c r="B14" s="368"/>
      <c r="C14" s="270"/>
      <c r="D14" s="45"/>
      <c r="E14" s="274"/>
      <c r="F14" s="527"/>
    </row>
    <row r="15" spans="1:6" ht="12.75" customHeight="1">
      <c r="A15" s="292" t="s">
        <v>25</v>
      </c>
      <c r="B15" s="45"/>
      <c r="C15" s="269"/>
      <c r="D15" s="45"/>
      <c r="E15" s="274"/>
      <c r="F15" s="527"/>
    </row>
    <row r="16" spans="1:6" ht="12.75" customHeight="1">
      <c r="A16" s="292" t="s">
        <v>26</v>
      </c>
      <c r="B16" s="45"/>
      <c r="C16" s="269"/>
      <c r="D16" s="45"/>
      <c r="E16" s="274"/>
      <c r="F16" s="527"/>
    </row>
    <row r="17" spans="1:6" ht="12.75" customHeight="1" thickBot="1">
      <c r="A17" s="292" t="s">
        <v>27</v>
      </c>
      <c r="B17" s="56"/>
      <c r="C17" s="271"/>
      <c r="D17" s="45"/>
      <c r="E17" s="275"/>
      <c r="F17" s="527"/>
    </row>
    <row r="18" spans="1:6" ht="15.75" customHeight="1" thickBot="1">
      <c r="A18" s="295" t="s">
        <v>28</v>
      </c>
      <c r="B18" s="134" t="s">
        <v>476</v>
      </c>
      <c r="C18" s="272">
        <f>+C6+C7+C9+C10+C11+C13+C14+C15+C16+C17</f>
        <v>54781737</v>
      </c>
      <c r="D18" s="134" t="s">
        <v>387</v>
      </c>
      <c r="E18" s="276">
        <f>SUM(E6:E17)</f>
        <v>60648290</v>
      </c>
      <c r="F18" s="527"/>
    </row>
    <row r="19" spans="1:6" ht="12.75" customHeight="1">
      <c r="A19" s="296" t="s">
        <v>29</v>
      </c>
      <c r="B19" s="297" t="s">
        <v>384</v>
      </c>
      <c r="C19" s="401">
        <v>8366553</v>
      </c>
      <c r="D19" s="298" t="s">
        <v>188</v>
      </c>
      <c r="E19" s="277"/>
      <c r="F19" s="527"/>
    </row>
    <row r="20" spans="1:6" ht="12.75" customHeight="1">
      <c r="A20" s="299" t="s">
        <v>30</v>
      </c>
      <c r="B20" s="298" t="s">
        <v>208</v>
      </c>
      <c r="C20" s="83">
        <v>8366553</v>
      </c>
      <c r="D20" s="298" t="s">
        <v>386</v>
      </c>
      <c r="E20" s="84"/>
      <c r="F20" s="527"/>
    </row>
    <row r="21" spans="1:6" ht="12.75" customHeight="1">
      <c r="A21" s="299" t="s">
        <v>31</v>
      </c>
      <c r="B21" s="298" t="s">
        <v>209</v>
      </c>
      <c r="C21" s="83"/>
      <c r="D21" s="298" t="s">
        <v>154</v>
      </c>
      <c r="E21" s="84"/>
      <c r="F21" s="527"/>
    </row>
    <row r="22" spans="1:6" ht="12.75" customHeight="1">
      <c r="A22" s="299" t="s">
        <v>32</v>
      </c>
      <c r="B22" s="298" t="s">
        <v>214</v>
      </c>
      <c r="C22" s="83"/>
      <c r="D22" s="298" t="s">
        <v>155</v>
      </c>
      <c r="E22" s="84"/>
      <c r="F22" s="527"/>
    </row>
    <row r="23" spans="1:6" ht="12.75" customHeight="1">
      <c r="A23" s="299" t="s">
        <v>33</v>
      </c>
      <c r="B23" s="298" t="s">
        <v>215</v>
      </c>
      <c r="C23" s="83"/>
      <c r="D23" s="297" t="s">
        <v>217</v>
      </c>
      <c r="E23" s="84"/>
      <c r="F23" s="527"/>
    </row>
    <row r="24" spans="1:6" ht="12.75" customHeight="1">
      <c r="A24" s="299" t="s">
        <v>34</v>
      </c>
      <c r="B24" s="298" t="s">
        <v>385</v>
      </c>
      <c r="C24" s="300">
        <f>+C25+C28</f>
        <v>0</v>
      </c>
      <c r="D24" s="298" t="s">
        <v>189</v>
      </c>
      <c r="E24" s="84"/>
      <c r="F24" s="527"/>
    </row>
    <row r="25" spans="1:6" ht="12.75" customHeight="1">
      <c r="A25" s="296" t="s">
        <v>35</v>
      </c>
      <c r="B25" s="298" t="s">
        <v>382</v>
      </c>
      <c r="C25" s="83"/>
      <c r="D25" s="429" t="s">
        <v>479</v>
      </c>
      <c r="E25" s="84"/>
      <c r="F25" s="527"/>
    </row>
    <row r="26" spans="1:6" ht="12.75" customHeight="1">
      <c r="A26" s="299" t="s">
        <v>36</v>
      </c>
      <c r="B26" s="298" t="s">
        <v>383</v>
      </c>
      <c r="C26" s="83"/>
      <c r="D26" s="298" t="s">
        <v>469</v>
      </c>
      <c r="E26" s="84"/>
      <c r="F26" s="527"/>
    </row>
    <row r="27" spans="1:6" ht="12.75" customHeight="1">
      <c r="A27" s="338" t="s">
        <v>37</v>
      </c>
      <c r="B27" s="298" t="s">
        <v>439</v>
      </c>
      <c r="C27" s="83"/>
      <c r="D27" s="298" t="s">
        <v>470</v>
      </c>
      <c r="E27" s="84"/>
      <c r="F27" s="527"/>
    </row>
    <row r="28" spans="1:6" ht="12.75" customHeight="1" thickBot="1">
      <c r="A28" s="292" t="s">
        <v>38</v>
      </c>
      <c r="B28" s="430" t="s">
        <v>331</v>
      </c>
      <c r="C28" s="87"/>
      <c r="D28" s="432"/>
      <c r="E28" s="88"/>
      <c r="F28" s="527"/>
    </row>
    <row r="29" spans="1:6" ht="22.5" customHeight="1" thickBot="1">
      <c r="A29" s="295" t="s">
        <v>39</v>
      </c>
      <c r="B29" s="134" t="s">
        <v>477</v>
      </c>
      <c r="C29" s="272">
        <f>C19+C24+C27+C28</f>
        <v>8366553</v>
      </c>
      <c r="D29" s="431" t="s">
        <v>480</v>
      </c>
      <c r="E29" s="276">
        <f>SUM(E19:E28)</f>
        <v>0</v>
      </c>
      <c r="F29" s="527"/>
    </row>
    <row r="30" spans="1:6" ht="13.5" thickBot="1">
      <c r="A30" s="295" t="s">
        <v>40</v>
      </c>
      <c r="B30" s="301" t="s">
        <v>478</v>
      </c>
      <c r="C30" s="302">
        <f>+C18+C29</f>
        <v>63148290</v>
      </c>
      <c r="D30" s="301" t="s">
        <v>481</v>
      </c>
      <c r="E30" s="302">
        <f>+E18+E29</f>
        <v>60648290</v>
      </c>
      <c r="F30" s="527"/>
    </row>
    <row r="31" spans="1:6" ht="13.5" thickBot="1">
      <c r="A31" s="295" t="s">
        <v>41</v>
      </c>
      <c r="B31" s="301" t="s">
        <v>166</v>
      </c>
      <c r="C31" s="302">
        <f>IF(C18-E18&lt;0,E18-C18,"-")</f>
        <v>5866553</v>
      </c>
      <c r="D31" s="301" t="s">
        <v>167</v>
      </c>
      <c r="E31" s="302" t="str">
        <f>IF(C18-E18&gt;0,C18-E18,"-")</f>
        <v>-</v>
      </c>
      <c r="F31" s="527"/>
    </row>
    <row r="32" spans="1:6" ht="13.5" thickBot="1">
      <c r="A32" s="295" t="s">
        <v>42</v>
      </c>
      <c r="B32" s="301" t="s">
        <v>218</v>
      </c>
      <c r="C32" s="302" t="str">
        <f>IF(C18+C19-E30&lt;0,E30-(C18+C19),"-")</f>
        <v>-</v>
      </c>
      <c r="D32" s="301" t="s">
        <v>219</v>
      </c>
      <c r="E32" s="302">
        <f>IF(C18+C19-E30&gt;0,C18+C19-E30,"-")</f>
        <v>2500000</v>
      </c>
      <c r="F32" s="527"/>
    </row>
    <row r="33" spans="2:4" ht="18.75">
      <c r="B33" s="528"/>
      <c r="C33" s="528"/>
      <c r="D33" s="52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&amp;C&amp;P.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I20" sqref="I20"/>
    </sheetView>
  </sheetViews>
  <sheetFormatPr defaultColWidth="9.00390625" defaultRowHeight="12.75"/>
  <cols>
    <col min="1" max="1" width="6.875" style="54" customWidth="1"/>
    <col min="2" max="2" width="55.125" style="179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278" t="s">
        <v>157</v>
      </c>
      <c r="C1" s="279"/>
      <c r="D1" s="279"/>
      <c r="E1" s="279"/>
      <c r="F1" s="527" t="s">
        <v>585</v>
      </c>
    </row>
    <row r="2" spans="5:6" ht="14.25" thickBot="1">
      <c r="E2" s="280" t="s">
        <v>583</v>
      </c>
      <c r="F2" s="527"/>
    </row>
    <row r="3" spans="1:6" ht="13.5" thickBot="1">
      <c r="A3" s="529" t="s">
        <v>65</v>
      </c>
      <c r="B3" s="281" t="s">
        <v>54</v>
      </c>
      <c r="C3" s="282"/>
      <c r="D3" s="281" t="s">
        <v>56</v>
      </c>
      <c r="E3" s="283"/>
      <c r="F3" s="527"/>
    </row>
    <row r="4" spans="1:6" s="284" customFormat="1" ht="24.75" thickBot="1">
      <c r="A4" s="530"/>
      <c r="B4" s="180" t="s">
        <v>57</v>
      </c>
      <c r="C4" s="181" t="s">
        <v>574</v>
      </c>
      <c r="D4" s="180" t="s">
        <v>57</v>
      </c>
      <c r="E4" s="181" t="s">
        <v>574</v>
      </c>
      <c r="F4" s="527"/>
    </row>
    <row r="5" spans="1:6" s="284" customFormat="1" ht="13.5" thickBot="1">
      <c r="A5" s="285">
        <v>1</v>
      </c>
      <c r="B5" s="286">
        <v>2</v>
      </c>
      <c r="C5" s="287">
        <v>3</v>
      </c>
      <c r="D5" s="286">
        <v>4</v>
      </c>
      <c r="E5" s="288">
        <v>5</v>
      </c>
      <c r="F5" s="527"/>
    </row>
    <row r="6" spans="1:6" ht="12.75" customHeight="1">
      <c r="A6" s="290" t="s">
        <v>16</v>
      </c>
      <c r="B6" s="291" t="s">
        <v>388</v>
      </c>
      <c r="C6" s="268">
        <v>0</v>
      </c>
      <c r="D6" s="291" t="s">
        <v>210</v>
      </c>
      <c r="E6" s="273">
        <v>2500000</v>
      </c>
      <c r="F6" s="527"/>
    </row>
    <row r="7" spans="1:6" ht="12.75">
      <c r="A7" s="292" t="s">
        <v>17</v>
      </c>
      <c r="B7" s="293" t="s">
        <v>389</v>
      </c>
      <c r="C7" s="269"/>
      <c r="D7" s="293" t="s">
        <v>394</v>
      </c>
      <c r="E7" s="274"/>
      <c r="F7" s="527"/>
    </row>
    <row r="8" spans="1:6" ht="12.75" customHeight="1">
      <c r="A8" s="292" t="s">
        <v>18</v>
      </c>
      <c r="B8" s="293" t="s">
        <v>8</v>
      </c>
      <c r="C8" s="269">
        <f>'[2]Bevétel'!$D$66</f>
        <v>0</v>
      </c>
      <c r="D8" s="293" t="s">
        <v>184</v>
      </c>
      <c r="E8" s="274">
        <v>0</v>
      </c>
      <c r="F8" s="527"/>
    </row>
    <row r="9" spans="1:6" ht="12.75" customHeight="1">
      <c r="A9" s="292" t="s">
        <v>19</v>
      </c>
      <c r="B9" s="293" t="s">
        <v>390</v>
      </c>
      <c r="C9" s="269">
        <f>'[2]Bevétel'!$D$74</f>
        <v>0</v>
      </c>
      <c r="D9" s="293" t="s">
        <v>395</v>
      </c>
      <c r="E9" s="274"/>
      <c r="F9" s="527"/>
    </row>
    <row r="10" spans="1:6" ht="12.75" customHeight="1">
      <c r="A10" s="292" t="s">
        <v>20</v>
      </c>
      <c r="B10" s="293" t="s">
        <v>391</v>
      </c>
      <c r="C10" s="269"/>
      <c r="D10" s="293" t="s">
        <v>213</v>
      </c>
      <c r="E10" s="274"/>
      <c r="F10" s="527"/>
    </row>
    <row r="11" spans="1:6" ht="12.75" customHeight="1">
      <c r="A11" s="292" t="s">
        <v>21</v>
      </c>
      <c r="B11" s="293" t="s">
        <v>392</v>
      </c>
      <c r="C11" s="270"/>
      <c r="D11" s="45"/>
      <c r="E11" s="274"/>
      <c r="F11" s="527"/>
    </row>
    <row r="12" spans="1:6" ht="12.75" customHeight="1">
      <c r="A12" s="292" t="s">
        <v>22</v>
      </c>
      <c r="B12" s="45"/>
      <c r="C12" s="269"/>
      <c r="D12" s="45"/>
      <c r="E12" s="274"/>
      <c r="F12" s="527"/>
    </row>
    <row r="13" spans="1:6" ht="12.75" customHeight="1">
      <c r="A13" s="292" t="s">
        <v>23</v>
      </c>
      <c r="B13" s="45"/>
      <c r="C13" s="269"/>
      <c r="D13" s="45"/>
      <c r="E13" s="274"/>
      <c r="F13" s="527"/>
    </row>
    <row r="14" spans="1:6" ht="12.75" customHeight="1">
      <c r="A14" s="292" t="s">
        <v>24</v>
      </c>
      <c r="B14" s="45"/>
      <c r="C14" s="270"/>
      <c r="D14" s="45"/>
      <c r="E14" s="274"/>
      <c r="F14" s="527"/>
    </row>
    <row r="15" spans="1:6" ht="12.75">
      <c r="A15" s="292" t="s">
        <v>25</v>
      </c>
      <c r="B15" s="45"/>
      <c r="C15" s="270"/>
      <c r="D15" s="45"/>
      <c r="E15" s="274"/>
      <c r="F15" s="527"/>
    </row>
    <row r="16" spans="1:6" ht="12.75" customHeight="1" thickBot="1">
      <c r="A16" s="338" t="s">
        <v>26</v>
      </c>
      <c r="B16" s="369"/>
      <c r="C16" s="340"/>
      <c r="D16" s="339" t="s">
        <v>48</v>
      </c>
      <c r="E16" s="321"/>
      <c r="F16" s="527"/>
    </row>
    <row r="17" spans="1:6" ht="15.75" customHeight="1" thickBot="1">
      <c r="A17" s="295" t="s">
        <v>27</v>
      </c>
      <c r="B17" s="134" t="s">
        <v>402</v>
      </c>
      <c r="C17" s="272">
        <f>+C6+C8+C9+C11+C12+C13+C14+C15+C16</f>
        <v>0</v>
      </c>
      <c r="D17" s="134" t="s">
        <v>403</v>
      </c>
      <c r="E17" s="276">
        <f>+E6+E8+E10+E11+E12+E13+E14+E15+E16</f>
        <v>2500000</v>
      </c>
      <c r="F17" s="527"/>
    </row>
    <row r="18" spans="1:6" ht="12.75" customHeight="1">
      <c r="A18" s="290" t="s">
        <v>28</v>
      </c>
      <c r="B18" s="304" t="s">
        <v>231</v>
      </c>
      <c r="C18" s="311">
        <f>+C19+C20+C21+C22+C23</f>
        <v>0</v>
      </c>
      <c r="D18" s="298" t="s">
        <v>188</v>
      </c>
      <c r="E18" s="81"/>
      <c r="F18" s="527"/>
    </row>
    <row r="19" spans="1:6" ht="12.75" customHeight="1">
      <c r="A19" s="292" t="s">
        <v>29</v>
      </c>
      <c r="B19" s="305" t="s">
        <v>220</v>
      </c>
      <c r="C19" s="83"/>
      <c r="D19" s="298" t="s">
        <v>191</v>
      </c>
      <c r="E19" s="84"/>
      <c r="F19" s="527"/>
    </row>
    <row r="20" spans="1:6" ht="12.75" customHeight="1">
      <c r="A20" s="290" t="s">
        <v>30</v>
      </c>
      <c r="B20" s="305" t="s">
        <v>221</v>
      </c>
      <c r="C20" s="83"/>
      <c r="D20" s="298" t="s">
        <v>154</v>
      </c>
      <c r="E20" s="84"/>
      <c r="F20" s="527"/>
    </row>
    <row r="21" spans="1:6" ht="12.75" customHeight="1">
      <c r="A21" s="292" t="s">
        <v>31</v>
      </c>
      <c r="B21" s="305" t="s">
        <v>222</v>
      </c>
      <c r="C21" s="83"/>
      <c r="D21" s="298" t="s">
        <v>155</v>
      </c>
      <c r="E21" s="84">
        <v>0</v>
      </c>
      <c r="F21" s="527"/>
    </row>
    <row r="22" spans="1:6" ht="12.75" customHeight="1">
      <c r="A22" s="290" t="s">
        <v>32</v>
      </c>
      <c r="B22" s="305" t="s">
        <v>223</v>
      </c>
      <c r="C22" s="83"/>
      <c r="D22" s="297" t="s">
        <v>217</v>
      </c>
      <c r="E22" s="84"/>
      <c r="F22" s="527"/>
    </row>
    <row r="23" spans="1:6" ht="12.75" customHeight="1">
      <c r="A23" s="292" t="s">
        <v>33</v>
      </c>
      <c r="B23" s="306" t="s">
        <v>224</v>
      </c>
      <c r="C23" s="83"/>
      <c r="D23" s="298" t="s">
        <v>192</v>
      </c>
      <c r="E23" s="84"/>
      <c r="F23" s="527"/>
    </row>
    <row r="24" spans="1:6" ht="12.75" customHeight="1">
      <c r="A24" s="290" t="s">
        <v>34</v>
      </c>
      <c r="B24" s="307" t="s">
        <v>225</v>
      </c>
      <c r="C24" s="300">
        <f>+C25+C26+C27+C28+C29</f>
        <v>0</v>
      </c>
      <c r="D24" s="308" t="s">
        <v>190</v>
      </c>
      <c r="E24" s="84"/>
      <c r="F24" s="527"/>
    </row>
    <row r="25" spans="1:6" ht="12.75" customHeight="1">
      <c r="A25" s="292" t="s">
        <v>35</v>
      </c>
      <c r="B25" s="306" t="s">
        <v>226</v>
      </c>
      <c r="C25" s="83"/>
      <c r="D25" s="308" t="s">
        <v>396</v>
      </c>
      <c r="E25" s="84"/>
      <c r="F25" s="527"/>
    </row>
    <row r="26" spans="1:6" ht="12.75" customHeight="1">
      <c r="A26" s="290" t="s">
        <v>36</v>
      </c>
      <c r="B26" s="306" t="s">
        <v>227</v>
      </c>
      <c r="C26" s="83"/>
      <c r="D26" s="303"/>
      <c r="E26" s="84"/>
      <c r="F26" s="527"/>
    </row>
    <row r="27" spans="1:6" ht="12.75" customHeight="1">
      <c r="A27" s="292" t="s">
        <v>37</v>
      </c>
      <c r="B27" s="305" t="s">
        <v>228</v>
      </c>
      <c r="C27" s="83"/>
      <c r="D27" s="131"/>
      <c r="E27" s="84"/>
      <c r="F27" s="527"/>
    </row>
    <row r="28" spans="1:6" ht="12.75" customHeight="1">
      <c r="A28" s="290" t="s">
        <v>38</v>
      </c>
      <c r="B28" s="309" t="s">
        <v>229</v>
      </c>
      <c r="C28" s="83"/>
      <c r="D28" s="45"/>
      <c r="E28" s="84"/>
      <c r="F28" s="527"/>
    </row>
    <row r="29" spans="1:6" ht="12.75" customHeight="1" thickBot="1">
      <c r="A29" s="292" t="s">
        <v>39</v>
      </c>
      <c r="B29" s="310" t="s">
        <v>230</v>
      </c>
      <c r="C29" s="83"/>
      <c r="D29" s="131"/>
      <c r="E29" s="84"/>
      <c r="F29" s="527"/>
    </row>
    <row r="30" spans="1:6" ht="21.75" customHeight="1" thickBot="1">
      <c r="A30" s="295" t="s">
        <v>40</v>
      </c>
      <c r="B30" s="134" t="s">
        <v>393</v>
      </c>
      <c r="C30" s="272">
        <f>+C18+C24</f>
        <v>0</v>
      </c>
      <c r="D30" s="134" t="s">
        <v>397</v>
      </c>
      <c r="E30" s="276">
        <f>SUM(E18:E29)</f>
        <v>0</v>
      </c>
      <c r="F30" s="527"/>
    </row>
    <row r="31" spans="1:6" ht="13.5" thickBot="1">
      <c r="A31" s="295" t="s">
        <v>41</v>
      </c>
      <c r="B31" s="301" t="s">
        <v>398</v>
      </c>
      <c r="C31" s="302">
        <f>+C17+C30</f>
        <v>0</v>
      </c>
      <c r="D31" s="301" t="s">
        <v>399</v>
      </c>
      <c r="E31" s="302">
        <f>+E17+E30</f>
        <v>2500000</v>
      </c>
      <c r="F31" s="527"/>
    </row>
    <row r="32" spans="1:6" ht="13.5" thickBot="1">
      <c r="A32" s="295" t="s">
        <v>42</v>
      </c>
      <c r="B32" s="301" t="s">
        <v>166</v>
      </c>
      <c r="C32" s="302">
        <f>IF(C17-E17&lt;0,E17-C17,"-")</f>
        <v>2500000</v>
      </c>
      <c r="D32" s="301" t="s">
        <v>167</v>
      </c>
      <c r="E32" s="302" t="str">
        <f>IF(C17-E17&gt;0,C17-E17,"-")</f>
        <v>-</v>
      </c>
      <c r="F32" s="527"/>
    </row>
    <row r="33" spans="1:6" ht="13.5" thickBot="1">
      <c r="A33" s="295" t="s">
        <v>43</v>
      </c>
      <c r="B33" s="301" t="s">
        <v>218</v>
      </c>
      <c r="C33" s="302">
        <f>IF(C17+C18-E31&lt;0,E31-(C17+C18),"-")</f>
        <v>2500000</v>
      </c>
      <c r="D33" s="301" t="s">
        <v>219</v>
      </c>
      <c r="E33" s="302" t="str">
        <f>IF(C17+C18-E31&gt;0,C17+C18-E31,"-")</f>
        <v>-</v>
      </c>
      <c r="F33" s="527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view="pageLayout" zoomScaleNormal="120" workbookViewId="0" topLeftCell="A10">
      <selection activeCell="C12" sqref="C12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7" width="14.00390625" style="145" customWidth="1"/>
    <col min="8" max="16384" width="9.375" style="145" customWidth="1"/>
  </cols>
  <sheetData>
    <row r="1" spans="1:7" ht="33" customHeight="1">
      <c r="A1" s="531" t="s">
        <v>566</v>
      </c>
      <c r="B1" s="531"/>
      <c r="C1" s="531"/>
      <c r="D1" s="531"/>
      <c r="E1" s="531"/>
      <c r="F1" s="531"/>
      <c r="G1" s="531"/>
    </row>
    <row r="2" spans="1:8" ht="15.75" customHeight="1" thickBot="1">
      <c r="A2" s="146"/>
      <c r="B2" s="146"/>
      <c r="C2" s="532"/>
      <c r="D2" s="532"/>
      <c r="E2" s="416"/>
      <c r="F2" s="539" t="s">
        <v>586</v>
      </c>
      <c r="G2" s="539"/>
      <c r="H2" s="153"/>
    </row>
    <row r="3" spans="1:7" ht="63" customHeight="1">
      <c r="A3" s="535" t="s">
        <v>14</v>
      </c>
      <c r="B3" s="537" t="s">
        <v>195</v>
      </c>
      <c r="C3" s="537" t="s">
        <v>237</v>
      </c>
      <c r="D3" s="537"/>
      <c r="E3" s="537"/>
      <c r="F3" s="537"/>
      <c r="G3" s="533" t="s">
        <v>233</v>
      </c>
    </row>
    <row r="4" spans="1:7" ht="15.75" thickBot="1">
      <c r="A4" s="536"/>
      <c r="B4" s="538"/>
      <c r="C4" s="148" t="s">
        <v>232</v>
      </c>
      <c r="D4" s="148" t="s">
        <v>482</v>
      </c>
      <c r="E4" s="148" t="s">
        <v>575</v>
      </c>
      <c r="F4" s="148" t="s">
        <v>434</v>
      </c>
      <c r="G4" s="534"/>
    </row>
    <row r="5" spans="1:7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1">
        <v>6</v>
      </c>
      <c r="G5" s="152">
        <v>7</v>
      </c>
    </row>
    <row r="6" spans="1:7" ht="15">
      <c r="A6" s="149" t="s">
        <v>16</v>
      </c>
      <c r="B6" s="418"/>
      <c r="C6" s="159"/>
      <c r="D6" s="159"/>
      <c r="E6" s="159"/>
      <c r="F6" s="159"/>
      <c r="G6" s="156">
        <f>SUM(C6:F6)</f>
        <v>0</v>
      </c>
    </row>
    <row r="7" spans="1:7" ht="15">
      <c r="A7" s="147" t="s">
        <v>17</v>
      </c>
      <c r="B7" s="418"/>
      <c r="C7" s="160"/>
      <c r="D7" s="160"/>
      <c r="E7" s="160"/>
      <c r="F7" s="160"/>
      <c r="G7" s="157">
        <f>SUM(C7:F7)</f>
        <v>0</v>
      </c>
    </row>
    <row r="8" spans="1:7" ht="15">
      <c r="A8" s="147" t="s">
        <v>18</v>
      </c>
      <c r="B8" s="418"/>
      <c r="C8" s="160"/>
      <c r="D8" s="160"/>
      <c r="E8" s="160"/>
      <c r="F8" s="160"/>
      <c r="G8" s="157">
        <f>SUM(C8:F8)</f>
        <v>0</v>
      </c>
    </row>
    <row r="9" spans="1:7" ht="15">
      <c r="A9" s="147" t="s">
        <v>19</v>
      </c>
      <c r="B9" s="418"/>
      <c r="C9" s="160"/>
      <c r="D9" s="160"/>
      <c r="E9" s="160"/>
      <c r="F9" s="160"/>
      <c r="G9" s="157">
        <f>SUM(C9:F9)</f>
        <v>0</v>
      </c>
    </row>
    <row r="10" spans="1:7" ht="15.75" thickBot="1">
      <c r="A10" s="154" t="s">
        <v>20</v>
      </c>
      <c r="B10" s="161"/>
      <c r="C10" s="162"/>
      <c r="D10" s="162"/>
      <c r="E10" s="162"/>
      <c r="F10" s="162"/>
      <c r="G10" s="157"/>
    </row>
    <row r="11" spans="1:7" s="386" customFormat="1" ht="15" thickBot="1">
      <c r="A11" s="384" t="s">
        <v>21</v>
      </c>
      <c r="B11" s="155" t="s">
        <v>196</v>
      </c>
      <c r="C11" s="385">
        <f>SUM(C6:C10)</f>
        <v>0</v>
      </c>
      <c r="D11" s="385">
        <f>SUM(D6:D10)</f>
        <v>0</v>
      </c>
      <c r="E11" s="385">
        <f>SUM(E6:E10)</f>
        <v>0</v>
      </c>
      <c r="F11" s="385">
        <f>SUM(F6:F10)</f>
        <v>0</v>
      </c>
      <c r="G11" s="385">
        <f>SUM(G6:G10)</f>
        <v>0</v>
      </c>
    </row>
  </sheetData>
  <sheetProtection/>
  <mergeCells count="7">
    <mergeCell ref="A1:G1"/>
    <mergeCell ref="C2:D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5" r:id="rId1"/>
  <headerFooter alignWithMargins="0">
    <oddHeader>&amp;R&amp;"Times New Roman CE,Félkövér dőlt"&amp;11 3. melléklet a   /2016. (III.  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531" t="s">
        <v>567</v>
      </c>
      <c r="B1" s="531"/>
      <c r="C1" s="531"/>
    </row>
    <row r="2" spans="1:4" ht="15.75" customHeight="1" thickBot="1">
      <c r="A2" s="146"/>
      <c r="B2" s="146"/>
      <c r="C2" s="158" t="s">
        <v>586</v>
      </c>
      <c r="D2" s="153"/>
    </row>
    <row r="3" spans="1:3" ht="26.25" customHeight="1" thickBot="1">
      <c r="A3" s="163" t="s">
        <v>14</v>
      </c>
      <c r="B3" s="164" t="s">
        <v>193</v>
      </c>
      <c r="C3" s="165" t="s">
        <v>574</v>
      </c>
    </row>
    <row r="4" spans="1:3" ht="15.75" thickBot="1">
      <c r="A4" s="166">
        <v>1</v>
      </c>
      <c r="B4" s="167">
        <v>2</v>
      </c>
      <c r="C4" s="168">
        <v>3</v>
      </c>
    </row>
    <row r="5" spans="1:3" ht="15">
      <c r="A5" s="169" t="s">
        <v>16</v>
      </c>
      <c r="B5" s="315" t="s">
        <v>55</v>
      </c>
      <c r="C5" s="312">
        <v>835000</v>
      </c>
    </row>
    <row r="6" spans="1:3" ht="24.75">
      <c r="A6" s="170" t="s">
        <v>17</v>
      </c>
      <c r="B6" s="332" t="s">
        <v>234</v>
      </c>
      <c r="C6" s="313"/>
    </row>
    <row r="7" spans="1:3" ht="15">
      <c r="A7" s="170" t="s">
        <v>18</v>
      </c>
      <c r="B7" s="333" t="s">
        <v>415</v>
      </c>
      <c r="C7" s="313"/>
    </row>
    <row r="8" spans="1:3" ht="24.75">
      <c r="A8" s="170" t="s">
        <v>19</v>
      </c>
      <c r="B8" s="333" t="s">
        <v>236</v>
      </c>
      <c r="C8" s="313"/>
    </row>
    <row r="9" spans="1:3" ht="15">
      <c r="A9" s="171" t="s">
        <v>20</v>
      </c>
      <c r="B9" s="333" t="s">
        <v>235</v>
      </c>
      <c r="C9" s="314">
        <f>'1.1.sz.mell.'!C32:D32</f>
        <v>0</v>
      </c>
    </row>
    <row r="10" spans="1:3" ht="15.75" thickBot="1">
      <c r="A10" s="170" t="s">
        <v>21</v>
      </c>
      <c r="B10" s="334" t="s">
        <v>194</v>
      </c>
      <c r="C10" s="313"/>
    </row>
    <row r="11" spans="1:3" ht="15.75" thickBot="1">
      <c r="A11" s="540" t="s">
        <v>197</v>
      </c>
      <c r="B11" s="541"/>
      <c r="C11" s="172">
        <f>SUM(C5:C10)</f>
        <v>835000</v>
      </c>
    </row>
    <row r="12" spans="1:3" ht="23.25" customHeight="1">
      <c r="A12" s="542" t="s">
        <v>207</v>
      </c>
      <c r="B12" s="542"/>
      <c r="C12" s="54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  /2016. (III.  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2" sqref="C2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531" t="s">
        <v>573</v>
      </c>
      <c r="B1" s="531"/>
      <c r="C1" s="531"/>
    </row>
    <row r="2" spans="1:4" ht="15.75" customHeight="1" thickBot="1">
      <c r="A2" s="146"/>
      <c r="B2" s="146"/>
      <c r="C2" s="158" t="s">
        <v>586</v>
      </c>
      <c r="D2" s="153"/>
    </row>
    <row r="3" spans="1:3" ht="26.25" customHeight="1" thickBot="1">
      <c r="A3" s="163" t="s">
        <v>14</v>
      </c>
      <c r="B3" s="164" t="s">
        <v>198</v>
      </c>
      <c r="C3" s="165" t="s">
        <v>205</v>
      </c>
    </row>
    <row r="4" spans="1:3" ht="15.75" thickBot="1">
      <c r="A4" s="166">
        <v>1</v>
      </c>
      <c r="B4" s="167">
        <v>2</v>
      </c>
      <c r="C4" s="168">
        <v>3</v>
      </c>
    </row>
    <row r="5" spans="1:3" ht="15">
      <c r="A5" s="169" t="s">
        <v>16</v>
      </c>
      <c r="B5" s="176"/>
      <c r="C5" s="173"/>
    </row>
    <row r="6" spans="1:3" ht="15">
      <c r="A6" s="170" t="s">
        <v>17</v>
      </c>
      <c r="B6" s="177"/>
      <c r="C6" s="174"/>
    </row>
    <row r="7" spans="1:3" ht="15.75" thickBot="1">
      <c r="A7" s="171" t="s">
        <v>18</v>
      </c>
      <c r="B7" s="178"/>
      <c r="C7" s="175"/>
    </row>
    <row r="8" spans="1:3" s="386" customFormat="1" ht="17.25" customHeight="1" thickBot="1">
      <c r="A8" s="387" t="s">
        <v>19</v>
      </c>
      <c r="B8" s="135" t="s">
        <v>199</v>
      </c>
      <c r="C8" s="172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  /2015. (III.   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Layout" workbookViewId="0" topLeftCell="A1">
      <selection activeCell="A5" sqref="A5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4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25.5" customHeight="1">
      <c r="A1" s="543" t="s">
        <v>0</v>
      </c>
      <c r="B1" s="543"/>
      <c r="C1" s="543"/>
      <c r="D1" s="543"/>
      <c r="E1" s="543"/>
      <c r="F1" s="543"/>
    </row>
    <row r="2" spans="1:6" ht="22.5" customHeight="1" thickBot="1">
      <c r="A2" s="179"/>
      <c r="B2" s="54"/>
      <c r="C2" s="54"/>
      <c r="D2" s="54"/>
      <c r="E2" s="54"/>
      <c r="F2" s="49" t="s">
        <v>583</v>
      </c>
    </row>
    <row r="3" spans="1:6" s="44" customFormat="1" ht="44.25" customHeight="1" thickBot="1">
      <c r="A3" s="180" t="s">
        <v>60</v>
      </c>
      <c r="B3" s="181" t="s">
        <v>61</v>
      </c>
      <c r="C3" s="181" t="s">
        <v>62</v>
      </c>
      <c r="D3" s="181" t="s">
        <v>576</v>
      </c>
      <c r="E3" s="181" t="s">
        <v>574</v>
      </c>
      <c r="F3" s="50" t="s">
        <v>577</v>
      </c>
    </row>
    <row r="4" spans="1:6" s="54" customFormat="1" ht="12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3" t="s">
        <v>81</v>
      </c>
    </row>
    <row r="5" spans="1:6" ht="33.75" customHeight="1">
      <c r="A5" s="388" t="s">
        <v>587</v>
      </c>
      <c r="B5" s="25">
        <v>2500000</v>
      </c>
      <c r="C5" s="389"/>
      <c r="D5" s="25"/>
      <c r="E5" s="25">
        <v>2500000</v>
      </c>
      <c r="F5" s="55"/>
    </row>
    <row r="6" spans="1:6" ht="15.75" customHeight="1">
      <c r="A6" s="388"/>
      <c r="B6" s="25"/>
      <c r="C6" s="389"/>
      <c r="D6" s="25"/>
      <c r="E6" s="25"/>
      <c r="F6" s="55">
        <f aca="true" t="shared" si="0" ref="F6:F20">B6-D6-E6</f>
        <v>0</v>
      </c>
    </row>
    <row r="7" spans="1:6" ht="15.75" customHeight="1">
      <c r="A7" s="388"/>
      <c r="B7" s="25"/>
      <c r="C7" s="389"/>
      <c r="D7" s="25"/>
      <c r="E7" s="25"/>
      <c r="F7" s="55">
        <f t="shared" si="0"/>
        <v>0</v>
      </c>
    </row>
    <row r="8" spans="1:6" ht="15.75" customHeight="1">
      <c r="A8" s="388"/>
      <c r="B8" s="25"/>
      <c r="C8" s="389"/>
      <c r="D8" s="25"/>
      <c r="E8" s="25"/>
      <c r="F8" s="55">
        <f t="shared" si="0"/>
        <v>0</v>
      </c>
    </row>
    <row r="9" spans="1:6" ht="15.75" customHeight="1">
      <c r="A9" s="388"/>
      <c r="B9" s="25"/>
      <c r="C9" s="389"/>
      <c r="D9" s="25"/>
      <c r="E9" s="25"/>
      <c r="F9" s="55">
        <f t="shared" si="0"/>
        <v>0</v>
      </c>
    </row>
    <row r="10" spans="1:6" ht="15.75" customHeight="1">
      <c r="A10" s="388"/>
      <c r="B10" s="25"/>
      <c r="C10" s="389"/>
      <c r="D10" s="25"/>
      <c r="E10" s="25"/>
      <c r="F10" s="55">
        <f t="shared" si="0"/>
        <v>0</v>
      </c>
    </row>
    <row r="11" spans="1:6" ht="15.75" customHeight="1">
      <c r="A11" s="388"/>
      <c r="B11" s="25"/>
      <c r="C11" s="389"/>
      <c r="D11" s="25"/>
      <c r="E11" s="25"/>
      <c r="F11" s="55">
        <f t="shared" si="0"/>
        <v>0</v>
      </c>
    </row>
    <row r="12" spans="1:6" ht="15.75" customHeight="1">
      <c r="A12" s="388"/>
      <c r="B12" s="25"/>
      <c r="C12" s="389"/>
      <c r="D12" s="25"/>
      <c r="E12" s="25"/>
      <c r="F12" s="55">
        <f t="shared" si="0"/>
        <v>0</v>
      </c>
    </row>
    <row r="13" spans="1:6" ht="15.75" customHeight="1">
      <c r="A13" s="388"/>
      <c r="B13" s="25"/>
      <c r="C13" s="389"/>
      <c r="D13" s="25"/>
      <c r="E13" s="25"/>
      <c r="F13" s="55">
        <f t="shared" si="0"/>
        <v>0</v>
      </c>
    </row>
    <row r="14" spans="1:6" ht="15.75" customHeight="1">
      <c r="A14" s="388"/>
      <c r="B14" s="25"/>
      <c r="C14" s="389"/>
      <c r="D14" s="25"/>
      <c r="E14" s="25"/>
      <c r="F14" s="55">
        <f t="shared" si="0"/>
        <v>0</v>
      </c>
    </row>
    <row r="15" spans="1:6" ht="15.75" customHeight="1">
      <c r="A15" s="388"/>
      <c r="B15" s="25"/>
      <c r="C15" s="389"/>
      <c r="D15" s="25"/>
      <c r="E15" s="25"/>
      <c r="F15" s="55">
        <f t="shared" si="0"/>
        <v>0</v>
      </c>
    </row>
    <row r="16" spans="1:6" ht="15.75" customHeight="1">
      <c r="A16" s="388"/>
      <c r="B16" s="25"/>
      <c r="C16" s="389"/>
      <c r="D16" s="25"/>
      <c r="E16" s="25"/>
      <c r="F16" s="55">
        <f t="shared" si="0"/>
        <v>0</v>
      </c>
    </row>
    <row r="17" spans="1:6" ht="15.75" customHeight="1">
      <c r="A17" s="388"/>
      <c r="B17" s="25"/>
      <c r="C17" s="389"/>
      <c r="D17" s="25"/>
      <c r="E17" s="25"/>
      <c r="F17" s="55">
        <f t="shared" si="0"/>
        <v>0</v>
      </c>
    </row>
    <row r="18" spans="1:6" ht="15.75" customHeight="1">
      <c r="A18" s="388"/>
      <c r="B18" s="25"/>
      <c r="C18" s="389"/>
      <c r="D18" s="25"/>
      <c r="E18" s="25"/>
      <c r="F18" s="55">
        <f t="shared" si="0"/>
        <v>0</v>
      </c>
    </row>
    <row r="19" spans="1:6" ht="15.75" customHeight="1">
      <c r="A19" s="388"/>
      <c r="B19" s="25"/>
      <c r="C19" s="389"/>
      <c r="D19" s="25"/>
      <c r="E19" s="25"/>
      <c r="F19" s="55">
        <f t="shared" si="0"/>
        <v>0</v>
      </c>
    </row>
    <row r="20" spans="1:6" ht="15.75" customHeight="1" thickBot="1">
      <c r="A20" s="56"/>
      <c r="B20" s="26"/>
      <c r="C20" s="390"/>
      <c r="D20" s="26"/>
      <c r="E20" s="26"/>
      <c r="F20" s="57">
        <f t="shared" si="0"/>
        <v>0</v>
      </c>
    </row>
    <row r="21" spans="1:6" s="60" customFormat="1" ht="18" customHeight="1" thickBot="1">
      <c r="A21" s="182" t="s">
        <v>59</v>
      </c>
      <c r="B21" s="58">
        <f>SUM(B5:B20)</f>
        <v>2500000</v>
      </c>
      <c r="C21" s="128"/>
      <c r="D21" s="58">
        <f>SUM(D5:D20)</f>
        <v>0</v>
      </c>
      <c r="E21" s="58">
        <f>SUM(E5:E20)</f>
        <v>2500000</v>
      </c>
      <c r="F21" s="59">
        <f>SUM(F5:F20)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   /2016. (III.   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24.75" customHeight="1">
      <c r="A1" s="543" t="s">
        <v>1</v>
      </c>
      <c r="B1" s="543"/>
      <c r="C1" s="543"/>
      <c r="D1" s="543"/>
      <c r="E1" s="543"/>
      <c r="F1" s="543"/>
    </row>
    <row r="2" spans="1:6" ht="23.25" customHeight="1" thickBot="1">
      <c r="A2" s="179"/>
      <c r="B2" s="54"/>
      <c r="C2" s="54"/>
      <c r="D2" s="54"/>
      <c r="E2" s="54"/>
      <c r="F2" s="49" t="s">
        <v>583</v>
      </c>
    </row>
    <row r="3" spans="1:6" s="44" customFormat="1" ht="48.75" customHeight="1" thickBot="1">
      <c r="A3" s="180" t="s">
        <v>63</v>
      </c>
      <c r="B3" s="181" t="s">
        <v>61</v>
      </c>
      <c r="C3" s="181" t="s">
        <v>62</v>
      </c>
      <c r="D3" s="181" t="s">
        <v>576</v>
      </c>
      <c r="E3" s="181" t="s">
        <v>574</v>
      </c>
      <c r="F3" s="50" t="s">
        <v>578</v>
      </c>
    </row>
    <row r="4" spans="1:6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3">
        <v>6</v>
      </c>
    </row>
    <row r="5" spans="1:6" ht="15.75" customHeight="1">
      <c r="A5" s="61"/>
      <c r="B5" s="62">
        <v>0</v>
      </c>
      <c r="C5" s="391" t="s">
        <v>548</v>
      </c>
      <c r="D5" s="62">
        <v>0</v>
      </c>
      <c r="E5" s="62">
        <v>0</v>
      </c>
      <c r="F5" s="63">
        <v>0</v>
      </c>
    </row>
    <row r="6" spans="1:6" ht="15.75" customHeight="1">
      <c r="A6" s="61"/>
      <c r="B6" s="62"/>
      <c r="C6" s="391"/>
      <c r="D6" s="62"/>
      <c r="E6" s="62"/>
      <c r="F6" s="63">
        <f aca="true" t="shared" si="0" ref="F6:F19">B6-D6-E6</f>
        <v>0</v>
      </c>
    </row>
    <row r="7" spans="1:6" ht="15.75" customHeight="1">
      <c r="A7" s="61"/>
      <c r="B7" s="62"/>
      <c r="C7" s="391"/>
      <c r="D7" s="62"/>
      <c r="E7" s="62"/>
      <c r="F7" s="63">
        <f t="shared" si="0"/>
        <v>0</v>
      </c>
    </row>
    <row r="8" spans="1:6" ht="15.75" customHeight="1">
      <c r="A8" s="61"/>
      <c r="B8" s="62"/>
      <c r="C8" s="391"/>
      <c r="D8" s="62"/>
      <c r="E8" s="62"/>
      <c r="F8" s="63">
        <f t="shared" si="0"/>
        <v>0</v>
      </c>
    </row>
    <row r="9" spans="1:6" ht="15.75" customHeight="1">
      <c r="A9" s="61"/>
      <c r="B9" s="62"/>
      <c r="C9" s="391"/>
      <c r="D9" s="62"/>
      <c r="E9" s="62"/>
      <c r="F9" s="63">
        <f t="shared" si="0"/>
        <v>0</v>
      </c>
    </row>
    <row r="10" spans="1:6" ht="15.75" customHeight="1">
      <c r="A10" s="61"/>
      <c r="B10" s="62"/>
      <c r="C10" s="391"/>
      <c r="D10" s="62"/>
      <c r="E10" s="62"/>
      <c r="F10" s="63">
        <f t="shared" si="0"/>
        <v>0</v>
      </c>
    </row>
    <row r="11" spans="1:6" ht="15.75" customHeight="1">
      <c r="A11" s="61"/>
      <c r="B11" s="62"/>
      <c r="C11" s="391"/>
      <c r="D11" s="62"/>
      <c r="E11" s="62"/>
      <c r="F11" s="63">
        <f t="shared" si="0"/>
        <v>0</v>
      </c>
    </row>
    <row r="12" spans="1:6" ht="15.75" customHeight="1">
      <c r="A12" s="61"/>
      <c r="B12" s="62"/>
      <c r="C12" s="391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391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391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391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391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391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391"/>
      <c r="D18" s="62"/>
      <c r="E18" s="62"/>
      <c r="F18" s="63">
        <f t="shared" si="0"/>
        <v>0</v>
      </c>
    </row>
    <row r="19" spans="1:6" ht="15.75" customHeight="1" thickBot="1">
      <c r="A19" s="64"/>
      <c r="B19" s="65"/>
      <c r="C19" s="392"/>
      <c r="D19" s="65"/>
      <c r="E19" s="65"/>
      <c r="F19" s="66">
        <f t="shared" si="0"/>
        <v>0</v>
      </c>
    </row>
    <row r="20" spans="1:6" s="60" customFormat="1" ht="18" customHeight="1" thickBot="1">
      <c r="A20" s="182" t="s">
        <v>59</v>
      </c>
      <c r="B20" s="183">
        <f>SUM(B5:B19)</f>
        <v>0</v>
      </c>
      <c r="C20" s="129"/>
      <c r="D20" s="183">
        <f>SUM(D5:D19)</f>
        <v>0</v>
      </c>
      <c r="E20" s="183">
        <f>SUM(E5:E19)</f>
        <v>0</v>
      </c>
      <c r="F20" s="67">
        <f>SUM(F5:F19)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   /2016. (III.   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2016-03-08T07:55:20Z</cp:lastPrinted>
  <dcterms:created xsi:type="dcterms:W3CDTF">1999-10-30T10:30:45Z</dcterms:created>
  <dcterms:modified xsi:type="dcterms:W3CDTF">2016-09-07T06:21:18Z</dcterms:modified>
  <cp:category/>
  <cp:version/>
  <cp:contentType/>
  <cp:contentStatus/>
</cp:coreProperties>
</file>