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8" activeTab="14"/>
  </bookViews>
  <sheets>
    <sheet name="bor." sheetId="1" r:id="rId1"/>
    <sheet name="Mérleg (2)" sheetId="2" r:id="rId2"/>
    <sheet name="Bevételek (2)" sheetId="3" r:id="rId3"/>
    <sheet name="Köt.önként v. bevétel  (2)" sheetId="4" r:id="rId4"/>
    <sheet name="Korm.funkciók (2)" sheetId="5" r:id="rId5"/>
    <sheet name="Köt. önként v. kiadás (2)" sheetId="6" r:id="rId6"/>
    <sheet name="ellátottak juttatásai " sheetId="7" r:id="rId7"/>
    <sheet name="egyéb műk." sheetId="8" r:id="rId8"/>
    <sheet name="Adósságot" sheetId="9" r:id="rId9"/>
    <sheet name="közgazd. mérleg (2)" sheetId="10" r:id="rId10"/>
    <sheet name="előirányzat felh.ü. (2)" sheetId="11" r:id="rId11"/>
    <sheet name="részvények" sheetId="12" r:id="rId12"/>
    <sheet name="Uniós támogatás" sheetId="13" r:id="rId13"/>
    <sheet name="Közvtett tám." sheetId="14" r:id="rId14"/>
    <sheet name="beruházások" sheetId="15" r:id="rId15"/>
    <sheet name="Munka1" sheetId="16" r:id="rId16"/>
  </sheets>
  <definedNames/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1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<sst xmlns="http://schemas.openxmlformats.org/spreadsheetml/2006/main" count="756" uniqueCount="474">
  <si>
    <t>( e Ft-ban)</t>
  </si>
  <si>
    <t>tervezett</t>
  </si>
  <si>
    <t>%-a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</si>
  <si>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</si>
  <si>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</si>
  <si>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</si>
  <si>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</si>
  <si>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</si>
  <si>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</si>
  <si>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</si>
  <si>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</si>
  <si>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</si>
  <si>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</si>
  <si>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</si>
  <si>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</si>
  <si>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</si>
  <si>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</si>
  <si>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</si>
  <si>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</si>
  <si>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</si>
  <si>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</si>
  <si>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</si>
  <si>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</si>
  <si>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</si>
  <si>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</si>
  <si>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</si>
  <si>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</si>
  <si>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</si>
  <si>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</si>
  <si>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</si>
  <si>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</si>
  <si>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</si>
  <si>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</si>
  <si>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</si>
  <si>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</si>
  <si>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</si>
  <si>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</si>
  <si>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</si>
  <si>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</si>
  <si>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</si>
  <si>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</si>
  <si>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</si>
  <si>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</si>
  <si>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</si>
  <si>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</si>
  <si>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</si>
  <si>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</si>
  <si>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</si>
  <si>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</si>
  <si>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</si>
  <si>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</si>
  <si>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</si>
  <si>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</si>
  <si>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</si>
  <si>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</si>
  <si>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</si>
  <si>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</si>
  <si>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</si>
  <si>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</si>
  <si>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</si>
  <si>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</si>
  <si>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</si>
  <si>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</si>
  <si>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</si>
  <si>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</si>
  <si>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</si>
  <si>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</si>
  <si>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</si>
  <si>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</si>
  <si>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</si>
  <si>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</si>
  <si>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</si>
  <si>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</si>
  <si>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</si>
  <si>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</si>
  <si>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</si>
  <si>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</si>
  <si>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</si>
  <si>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</si>
  <si>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</si>
  <si>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</si>
  <si>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</si>
  <si>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</si>
  <si>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</si>
  <si>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</si>
  <si>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</si>
  <si>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</si>
  <si>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</si>
  <si>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</si>
  <si>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</si>
  <si>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</si>
  <si>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</si>
  <si>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</si>
  <si>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</si>
  <si>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</si>
  <si>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</si>
  <si>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</si>
  <si>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</si>
  <si>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</si>
  <si>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</si>
  <si>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</si>
  <si>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</si>
  <si>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</si>
  <si>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</si>
  <si>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</si>
  <si>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</si>
  <si>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</si>
  <si>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</si>
  <si>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</si>
  <si>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</si>
  <si>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</si>
  <si>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</si>
  <si>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</si>
  <si>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</si>
  <si>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</si>
  <si>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</si>
  <si>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</si>
  <si>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</si>
  <si>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</si>
  <si>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</si>
  <si>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</si>
  <si>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</si>
  <si>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</si>
  <si>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</si>
  <si>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</si>
  <si>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</si>
  <si>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</si>
  <si>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</si>
  <si>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</si>
  <si>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</si>
  <si>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</si>
  <si>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</si>
  <si>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</si>
  <si>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</si>
  <si>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</si>
  <si>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</si>
  <si>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</si>
  <si>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</si>
  <si>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</si>
  <si>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</si>
  <si>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</si>
  <si>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</si>
  <si>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</si>
  <si>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</si>
  <si>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</si>
  <si>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</si>
  <si>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</si>
  <si>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</si>
  <si>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</si>
  <si>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</si>
  <si>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</si>
  <si>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</si>
  <si>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</si>
  <si>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</si>
  <si>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</si>
  <si>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</si>
  <si>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</si>
  <si>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</si>
  <si>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</si>
  <si>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</si>
  <si>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</si>
  <si>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</si>
  <si>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</si>
  <si>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</si>
  <si>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</si>
  <si>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</si>
  <si>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</si>
  <si>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</si>
  <si>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</si>
  <si>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</si>
  <si>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</si>
  <si>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</si>
  <si>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</si>
  <si>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</si>
  <si>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</si>
  <si>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</si>
  <si>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</si>
  <si>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</si>
  <si>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</si>
  <si>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</si>
  <si>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</si>
  <si>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</si>
  <si>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</si>
  <si>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</si>
  <si>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</si>
  <si>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</si>
  <si>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</si>
  <si>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</si>
  <si>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</si>
  <si>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</si>
  <si>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</si>
  <si>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</si>
  <si>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</si>
  <si>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</si>
  <si>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</si>
  <si>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</si>
  <si>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</si>
  <si>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</si>
  <si>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</si>
  <si>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</si>
  <si>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</si>
  <si>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</si>
  <si>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</si>
  <si>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</si>
  <si>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</si>
  <si>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</si>
  <si>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</si>
  <si>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</si>
  <si>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</si>
  <si>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</si>
  <si>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</si>
  <si>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2015. év</t>
  </si>
  <si>
    <t>változás</t>
  </si>
  <si>
    <t>egyéb önkormányzati feladatok támogatása</t>
  </si>
  <si>
    <t>d.  Lakott külterületettel kapcsolatos feladatok támogatása</t>
  </si>
  <si>
    <t>Pénzbeli szociális ellátások kiegészítése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</si>
  <si>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</si>
  <si>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</si>
  <si>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</si>
  <si>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</si>
  <si>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</si>
  <si>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</si>
  <si>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</si>
  <si>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</si>
  <si>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</si>
  <si>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</si>
  <si>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</si>
  <si>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 xml:space="preserve">       - Tartalék</t>
  </si>
  <si>
    <t>III.Települési önkormányzatok szociális, gyermekjóléti és gyermekétkeztetési feladatainak támogatása</t>
  </si>
  <si>
    <t>IV.Települési önkormányzatok kulturális feladatainak támogatása</t>
  </si>
  <si>
    <t>V. Beszámítás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</si>
  <si>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</si>
  <si>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</si>
  <si>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</si>
  <si>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</si>
  <si>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</si>
  <si>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</si>
  <si>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</si>
  <si>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A Képviselő-testület döntésén alapuló szociális ellátások:</t>
  </si>
  <si>
    <t>Időskorúak támogatása</t>
  </si>
  <si>
    <t>Gyermekek egyszeri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</si>
  <si>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</si>
  <si>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</si>
  <si>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</si>
  <si>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</si>
  <si>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</si>
  <si>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</si>
  <si>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</si>
  <si>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</si>
  <si>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</si>
  <si>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</si>
  <si>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</si>
  <si>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</si>
  <si>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</si>
  <si>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</si>
  <si>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</si>
  <si>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</si>
  <si>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</si>
  <si>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</si>
  <si>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</si>
  <si>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</si>
  <si>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</si>
  <si>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</si>
  <si>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</si>
  <si>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</si>
  <si>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</si>
  <si>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</si>
  <si>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</si>
  <si>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</si>
  <si>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</si>
  <si>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</si>
  <si>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</si>
  <si>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</si>
  <si>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</si>
  <si>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</si>
  <si>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</si>
  <si>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</si>
  <si>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</si>
  <si>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</si>
  <si>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</si>
  <si>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</si>
  <si>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</si>
  <si>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</si>
  <si>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</si>
  <si>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</si>
  <si>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</si>
  <si>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</si>
  <si>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</si>
  <si>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</si>
  <si>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</si>
  <si>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</si>
  <si>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</si>
  <si>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</si>
  <si>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</si>
  <si>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</si>
  <si>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</si>
  <si>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</si>
  <si>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</si>
  <si>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</si>
  <si>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</si>
  <si>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</si>
  <si>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</si>
  <si>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</si>
  <si>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</si>
  <si>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</si>
  <si>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</si>
  <si>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</si>
  <si>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</si>
  <si>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</si>
  <si>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</si>
  <si>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</si>
  <si>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</si>
  <si>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</si>
  <si>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</si>
  <si>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</si>
  <si>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</si>
  <si>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</si>
  <si>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</si>
  <si>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</si>
  <si>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</si>
  <si>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</si>
  <si>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</si>
  <si>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</si>
  <si>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</si>
  <si>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</si>
  <si>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</si>
  <si>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</si>
  <si>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</si>
  <si>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</si>
  <si>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</si>
  <si>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</si>
  <si>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</si>
  <si>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</si>
  <si>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</si>
  <si>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</si>
  <si>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</si>
  <si>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</si>
  <si>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</si>
  <si>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</si>
  <si>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</si>
  <si>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</si>
  <si>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</si>
  <si>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</si>
  <si>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</si>
  <si>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</si>
  <si>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</si>
  <si>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</si>
  <si>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</si>
  <si>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Bevételek</t>
  </si>
  <si>
    <t>Kiadások</t>
  </si>
  <si>
    <t>források</t>
  </si>
  <si>
    <t>bekerülési költség</t>
  </si>
  <si>
    <t>saját erő</t>
  </si>
  <si>
    <t>támogatás</t>
  </si>
  <si>
    <t>nettó</t>
  </si>
  <si>
    <t>ÁFA</t>
  </si>
  <si>
    <t>PorpácBögöt települések ívóvízminőség javítása előkészítés                                      ( KEOP-7.1.0/11-2012-0060)</t>
  </si>
  <si>
    <t>összesen: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</si>
  <si>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</si>
  <si>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</si>
  <si>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</si>
  <si>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</si>
  <si>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</si>
  <si>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</si>
  <si>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</si>
  <si>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</si>
  <si>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</si>
  <si>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</si>
  <si>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</si>
  <si>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Egyéb szociális természetbeni és pénzbeni ellátások</t>
  </si>
  <si>
    <t>állami                        ( államigazgatási )</t>
  </si>
  <si>
    <t>2013-2015. év</t>
  </si>
  <si>
    <t>Bursa Hungarica ösztöndíj pályázat támogatása</t>
  </si>
  <si>
    <t>- Tartalékok ( felhalmozási célú )</t>
  </si>
  <si>
    <t>költségvetési rendelet</t>
  </si>
  <si>
    <t xml:space="preserve">2016. évi </t>
  </si>
  <si>
    <t>2016. év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</si>
  <si>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</si>
  <si>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</si>
  <si>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</si>
  <si>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</si>
  <si>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>Intézményen kívüli gyermekétkeztetés</t>
  </si>
  <si>
    <t>2016. évre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</si>
  <si>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</si>
  <si>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</si>
  <si>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</si>
  <si>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</si>
  <si>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rendkívüli önkormányzati költségvetési támogatás</t>
  </si>
  <si>
    <t>rendkívüli szociális támogatás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</si>
  <si>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</si>
  <si>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</si>
  <si>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</si>
  <si>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Inntézményen kívüli gyermekétkeztetés</t>
  </si>
  <si>
    <t>lakásfenntartással, lakhatással összefüggő ellátások</t>
  </si>
  <si>
    <t>Falugondnoki, tanyaondnoki szolgálat</t>
  </si>
  <si>
    <t>Rászoruló gyermekek intézmányen kívüli szünidei étkeztetés támogatása</t>
  </si>
  <si>
    <t>Civil szervezetek támogatása</t>
  </si>
  <si>
    <t>-  Települési Önkormányzatok szöv. Tagdíj</t>
  </si>
  <si>
    <t>ELVONÁSOK ÉS BEFIZETÉSEK</t>
  </si>
  <si>
    <t>Előző évek állami támogtások elszámolásból adódó visszafizetés</t>
  </si>
  <si>
    <t>2015. december 31.</t>
  </si>
  <si>
    <t>2016.év</t>
  </si>
  <si>
    <t xml:space="preserve"> 2016. évi előirányzat-felhasználási ütemterve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</si>
  <si>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</si>
  <si>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</si>
  <si>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</si>
  <si>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</si>
  <si>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1. sz. melléklet a 2/2016.(II.10.) önkormányzati rendelethez</t>
  </si>
  <si>
    <t>2. sz. melléklet a 2/2016.(II.10.) önkormányzati rendelethez</t>
  </si>
  <si>
    <t>3. sz. melléklet a 2/2016.(II.10.) önkormányzati rendelethez</t>
  </si>
  <si>
    <t>4. sz. melléklet  a 2/2016.(II.10.) önkormányzati rendelethez</t>
  </si>
  <si>
    <t>5. sz. melléklet a 2/2016.(II.10.) sz. önkormányzati rendelethez</t>
  </si>
  <si>
    <t>6. sz. melléklet a 2/2016.(II.10.) sz. önkormányzati rendelethez</t>
  </si>
  <si>
    <t>7. sz . melléklet a 2/2016.(II.10.) sz. önkormányzati rendelethez</t>
  </si>
  <si>
    <t>9. melléklet a 2/2016.(II.10.) sz. önkormányzati rendelethez</t>
  </si>
  <si>
    <t>11. melléklet a 2/2016.(II.10.)  önkormányzati rendelethez</t>
  </si>
  <si>
    <t>13. melléklet  a  2/2016.(II.10.) önkormányzati rendelethez</t>
  </si>
  <si>
    <t>12. melléklet  a 2/2016.(II.10.) önkormányzati rendelethez</t>
  </si>
  <si>
    <t xml:space="preserve"> Ft </t>
  </si>
  <si>
    <t>(  Ft-ban)</t>
  </si>
  <si>
    <t>Hosszabb időtartamú közfoglalkoztatás</t>
  </si>
  <si>
    <t>041233</t>
  </si>
  <si>
    <t>Támogatási célú finanszírozási műveletek</t>
  </si>
  <si>
    <t>018030</t>
  </si>
  <si>
    <t>10.melléklet a 2/2016.(II.10.) önkormányzati rendelethez</t>
  </si>
  <si>
    <t>8. melléklet  a 2/2016. (II. 10.) önkormányzati rendelethez</t>
  </si>
  <si>
    <t>Porpác község Önkormányzat saját bevételeinek, valamint az adósságot keletkeztető ügyleteiből eredő</t>
  </si>
  <si>
    <t>fizetési kötezettségeinek bemutatása</t>
  </si>
  <si>
    <t xml:space="preserve"> </t>
  </si>
  <si>
    <t>sor-        szám</t>
  </si>
  <si>
    <t>megnevezés</t>
  </si>
  <si>
    <t>Saját bevétel és adósságot keletkeztető ügyletből eredő fizetési kötelezettség összegei</t>
  </si>
  <si>
    <t>2016.</t>
  </si>
  <si>
    <t>2017.</t>
  </si>
  <si>
    <t>2018.</t>
  </si>
  <si>
    <t>év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</si>
  <si>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</si>
  <si>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</si>
  <si>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</si>
  <si>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</si>
  <si>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</si>
  <si>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kezesség- illetve garancia vállalással kapcsolatos megtérülések</t>
  </si>
  <si>
    <t>önkormányzat saját bevételei:</t>
  </si>
  <si>
    <t>saját bevételek  50 %-a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</si>
  <si>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</si>
  <si>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</si>
  <si>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</si>
  <si>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</si>
  <si>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</si>
  <si>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>háromszázhatvanöt nap időtartamú halasztott fizetés, részletfizetés</t>
  </si>
  <si>
    <t>fizetési kötelezettség összesen</t>
  </si>
  <si>
    <t xml:space="preserve"> -    </t>
  </si>
  <si>
    <t>Fizetési kötelezettséggel csökkentett saját bevétel összege</t>
  </si>
  <si>
    <t>adatok  Ft-ban</t>
  </si>
  <si>
    <t>( Ft-ban)</t>
  </si>
  <si>
    <t>Rendkívüli települési ( tanévkezdési) támogatás</t>
  </si>
  <si>
    <t>(Ft-ban)</t>
  </si>
  <si>
    <t>közfoglalkoztatottak dologi kiadásainak támogatása</t>
  </si>
  <si>
    <t xml:space="preserve">                                                     KÖTELEZŐ, ÖNKÉNT VÁLLALT ÉS  ÁLLAMI ( ÁLLAMIGAZGATÁSI ) FELADATAINAK KIADÁSAI                                                                             </t>
  </si>
  <si>
    <t>BERUHÁZÁSOK ÖSSZESEN:</t>
  </si>
  <si>
    <t>Előzetesen felszámított általános forgalmi adó</t>
  </si>
  <si>
    <t>Foglalkoztatás dologi feltétleinek támogatása, eszközbeszerzés</t>
  </si>
  <si>
    <t>041233 Hosszabb idejú közfoglalkoztatás</t>
  </si>
  <si>
    <t xml:space="preserve">Kis értékű tárgyi eszközbeszerzés  </t>
  </si>
  <si>
    <r>
      <t>E</t>
    </r>
    <r>
      <rPr>
        <sz val="12"/>
        <rFont val="Arial Narrow"/>
        <family val="2"/>
      </rPr>
      <t>gyéb építmény létesítés  (szennyvíztároló tartály)</t>
    </r>
  </si>
  <si>
    <t>066020 Városi és községgazdálkodási egyéb szolgáltatások</t>
  </si>
  <si>
    <t>Könyvtári infrastruktúra fejlesztés támogatása, eszközbeszerzés</t>
  </si>
  <si>
    <t>082044 Könyvtári szolgáltatások</t>
  </si>
  <si>
    <t>BERUHÁZÁSI KIADÁSAI</t>
  </si>
  <si>
    <t>TARTALÉKOK</t>
  </si>
  <si>
    <t>-  Sághegy LEADER Tagdíj</t>
  </si>
  <si>
    <t>-  Kistérségi Tagdíj</t>
  </si>
  <si>
    <t>adatok Ft-ban</t>
  </si>
  <si>
    <t>14. sz. melléklet a 2/2016.(II.10.) sz.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</si>
</sst>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  <numFmt numFmtId="181" formatCode="#,##0.0"/>
  </numFmts>
  <fonts count="8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8"/>
      <name val="Arial Narrow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0" fillId="0" borderId="0" applyFont="0" applyFill="0" applyBorder="0" applyAlignment="0" applyProtection="0"/>
  </cellStyleXfs>
  <cellXfs count="6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57" applyFont="1" applyAlignme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57" applyFont="1" applyAlignment="1">
      <alignment/>
      <protection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59" applyFont="1">
      <alignment/>
      <protection/>
    </xf>
    <xf numFmtId="0" fontId="15" fillId="0" borderId="0" xfId="59" applyFont="1" applyAlignment="1">
      <alignment horizontal="right"/>
      <protection/>
    </xf>
    <xf numFmtId="0" fontId="13" fillId="0" borderId="10" xfId="59" applyFont="1" applyBorder="1" applyAlignment="1">
      <alignment/>
      <protection/>
    </xf>
    <xf numFmtId="0" fontId="13" fillId="0" borderId="10" xfId="59" applyFont="1" applyBorder="1" applyAlignment="1">
      <alignment horizontal="center"/>
      <protection/>
    </xf>
    <xf numFmtId="0" fontId="13" fillId="0" borderId="11" xfId="59" applyFont="1" applyBorder="1">
      <alignment/>
      <protection/>
    </xf>
    <xf numFmtId="0" fontId="13" fillId="0" borderId="11" xfId="59" applyFont="1" applyBorder="1" applyAlignment="1">
      <alignment horizontal="center"/>
      <protection/>
    </xf>
    <xf numFmtId="0" fontId="13" fillId="0" borderId="12" xfId="59" applyFont="1" applyBorder="1">
      <alignment/>
      <protection/>
    </xf>
    <xf numFmtId="0" fontId="13" fillId="0" borderId="12" xfId="59" applyFont="1" applyBorder="1" applyAlignment="1">
      <alignment horizontal="center"/>
      <protection/>
    </xf>
    <xf numFmtId="0" fontId="15" fillId="0" borderId="0" xfId="59" applyFont="1" applyBorder="1" applyAlignment="1">
      <alignment horizontal="right"/>
      <protection/>
    </xf>
    <xf numFmtId="0" fontId="15" fillId="0" borderId="0" xfId="59" applyFont="1" applyBorder="1" applyAlignment="1">
      <alignment/>
      <protection/>
    </xf>
    <xf numFmtId="0" fontId="15" fillId="0" borderId="0" xfId="59" applyFont="1" applyBorder="1" applyAlignment="1">
      <alignment wrapText="1"/>
      <protection/>
    </xf>
    <xf numFmtId="0" fontId="15" fillId="0" borderId="13" xfId="59" applyFont="1" applyBorder="1" applyAlignment="1">
      <alignment horizontal="right"/>
      <protection/>
    </xf>
    <xf numFmtId="0" fontId="15" fillId="0" borderId="13" xfId="59" applyFont="1" applyBorder="1" applyAlignment="1">
      <alignment/>
      <protection/>
    </xf>
    <xf numFmtId="0" fontId="25" fillId="0" borderId="0" xfId="0" applyFont="1" applyAlignment="1">
      <alignment/>
    </xf>
    <xf numFmtId="0" fontId="15" fillId="0" borderId="0" xfId="59" applyFont="1" applyAlignment="1">
      <alignment/>
      <protection/>
    </xf>
    <xf numFmtId="0" fontId="13" fillId="0" borderId="14" xfId="59" applyFont="1" applyBorder="1" applyAlignment="1">
      <alignment horizontal="right"/>
      <protection/>
    </xf>
    <xf numFmtId="0" fontId="13" fillId="0" borderId="14" xfId="59" applyFont="1" applyBorder="1">
      <alignment/>
      <protection/>
    </xf>
    <xf numFmtId="0" fontId="13" fillId="0" borderId="0" xfId="59" applyFont="1" applyBorder="1" applyAlignment="1">
      <alignment horizontal="right"/>
      <protection/>
    </xf>
    <xf numFmtId="0" fontId="13" fillId="0" borderId="0" xfId="59" applyFont="1" applyBorder="1">
      <alignment/>
      <protection/>
    </xf>
    <xf numFmtId="0" fontId="13" fillId="0" borderId="0" xfId="60" applyFont="1" applyBorder="1" applyAlignment="1">
      <alignment horizontal="center"/>
      <protection/>
    </xf>
    <xf numFmtId="0" fontId="25" fillId="0" borderId="13" xfId="0" applyFont="1" applyBorder="1" applyAlignment="1">
      <alignment/>
    </xf>
    <xf numFmtId="0" fontId="13" fillId="0" borderId="14" xfId="60" applyFont="1" applyBorder="1" applyAlignment="1">
      <alignment horizontal="right"/>
      <protection/>
    </xf>
    <xf numFmtId="0" fontId="13" fillId="0" borderId="14" xfId="60" applyFont="1" applyBorder="1">
      <alignment/>
      <protection/>
    </xf>
    <xf numFmtId="168" fontId="13" fillId="0" borderId="14" xfId="60" applyNumberFormat="1" applyFont="1" applyBorder="1" applyAlignment="1">
      <alignment/>
      <protection/>
    </xf>
    <xf numFmtId="0" fontId="13" fillId="0" borderId="13" xfId="59" applyFont="1" applyBorder="1" applyAlignment="1">
      <alignment horizontal="right"/>
      <protection/>
    </xf>
    <xf numFmtId="0" fontId="13" fillId="0" borderId="13" xfId="59" applyFont="1" applyBorder="1" applyAlignment="1">
      <alignment/>
      <protection/>
    </xf>
    <xf numFmtId="0" fontId="13" fillId="0" borderId="0" xfId="59" applyFont="1">
      <alignment/>
      <protection/>
    </xf>
    <xf numFmtId="0" fontId="9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" fontId="0" fillId="0" borderId="0" xfId="0" applyNumberFormat="1" applyAlignment="1">
      <alignment/>
    </xf>
    <xf numFmtId="0" fontId="25" fillId="0" borderId="0" xfId="0" applyFont="1" applyAlignment="1" quotePrefix="1">
      <alignment/>
    </xf>
    <xf numFmtId="0" fontId="9" fillId="0" borderId="0" xfId="0" applyFont="1" applyAlignment="1">
      <alignment horizontal="left" wrapText="1"/>
    </xf>
    <xf numFmtId="0" fontId="11" fillId="0" borderId="1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Border="1" applyAlignment="1">
      <alignment horizontal="left" vertic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2" xfId="59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9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65" applyFont="1">
      <alignment/>
      <protection/>
    </xf>
    <xf numFmtId="0" fontId="17" fillId="0" borderId="0" xfId="65" applyFont="1">
      <alignment/>
      <protection/>
    </xf>
    <xf numFmtId="0" fontId="15" fillId="0" borderId="0" xfId="65" applyFont="1">
      <alignment/>
      <protection/>
    </xf>
    <xf numFmtId="0" fontId="8" fillId="0" borderId="0" xfId="65" applyFont="1">
      <alignment/>
      <protection/>
    </xf>
    <xf numFmtId="0" fontId="11" fillId="0" borderId="0" xfId="65" applyFont="1" applyBorder="1">
      <alignment/>
      <protection/>
    </xf>
    <xf numFmtId="0" fontId="15" fillId="0" borderId="0" xfId="59" applyFont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6" fillId="0" borderId="0" xfId="40" applyNumberFormat="1" applyFont="1" applyAlignment="1">
      <alignment horizontal="center"/>
    </xf>
    <xf numFmtId="168" fontId="37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16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6" fillId="0" borderId="0" xfId="4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58" applyFont="1">
      <alignment/>
      <protection/>
    </xf>
    <xf numFmtId="0" fontId="13" fillId="0" borderId="0" xfId="58" applyFont="1" applyAlignment="1">
      <alignment horizontal="centerContinuous"/>
      <protection/>
    </xf>
    <xf numFmtId="0" fontId="13" fillId="0" borderId="0" xfId="58" applyFont="1">
      <alignment/>
      <protection/>
    </xf>
    <xf numFmtId="0" fontId="23" fillId="0" borderId="0" xfId="58" applyFont="1" applyAlignment="1">
      <alignment/>
      <protection/>
    </xf>
    <xf numFmtId="41" fontId="13" fillId="0" borderId="0" xfId="58" applyNumberFormat="1" applyFon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38" fillId="0" borderId="0" xfId="58" applyFont="1" applyAlignment="1">
      <alignment/>
      <protection/>
    </xf>
    <xf numFmtId="41" fontId="18" fillId="0" borderId="0" xfId="58" applyNumberFormat="1" applyFont="1" applyAlignment="1">
      <alignment horizontal="centerContinuous"/>
      <protection/>
    </xf>
    <xf numFmtId="0" fontId="17" fillId="0" borderId="0" xfId="58" applyFont="1">
      <alignment/>
      <protection/>
    </xf>
    <xf numFmtId="0" fontId="15" fillId="0" borderId="0" xfId="58" applyFont="1" applyAlignment="1">
      <alignment horizontal="right"/>
      <protection/>
    </xf>
    <xf numFmtId="41" fontId="39" fillId="0" borderId="0" xfId="58" applyNumberFormat="1" applyFont="1">
      <alignment/>
      <protection/>
    </xf>
    <xf numFmtId="41" fontId="13" fillId="0" borderId="0" xfId="58" applyNumberFormat="1" applyFont="1">
      <alignment/>
      <protection/>
    </xf>
    <xf numFmtId="0" fontId="23" fillId="0" borderId="0" xfId="58" applyFont="1">
      <alignment/>
      <protection/>
    </xf>
    <xf numFmtId="41" fontId="39" fillId="0" borderId="0" xfId="58" applyNumberFormat="1" applyFont="1" applyBorder="1">
      <alignment/>
      <protection/>
    </xf>
    <xf numFmtId="0" fontId="8" fillId="0" borderId="0" xfId="58" applyFont="1">
      <alignment/>
      <protection/>
    </xf>
    <xf numFmtId="0" fontId="32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6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36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6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36" fillId="0" borderId="27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59" applyFont="1" applyAlignment="1">
      <alignment horizontal="left" wrapText="1"/>
      <protection/>
    </xf>
    <xf numFmtId="0" fontId="11" fillId="0" borderId="0" xfId="59" applyFont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11" fillId="0" borderId="0" xfId="59" applyFont="1" applyAlignment="1">
      <alignment horizontal="right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7" fillId="0" borderId="0" xfId="0" applyFont="1" applyAlignment="1">
      <alignment horizontal="right"/>
    </xf>
    <xf numFmtId="0" fontId="13" fillId="0" borderId="0" xfId="59" applyFont="1" applyAlignment="1">
      <alignment horizontal="center"/>
      <protection/>
    </xf>
    <xf numFmtId="0" fontId="13" fillId="0" borderId="0" xfId="61" applyFont="1">
      <alignment/>
      <protection/>
    </xf>
    <xf numFmtId="168" fontId="13" fillId="0" borderId="0" xfId="42" applyNumberFormat="1" applyFont="1" applyAlignment="1">
      <alignment/>
    </xf>
    <xf numFmtId="0" fontId="13" fillId="0" borderId="0" xfId="61" applyFont="1" applyAlignment="1">
      <alignment/>
      <protection/>
    </xf>
    <xf numFmtId="0" fontId="13" fillId="0" borderId="0" xfId="61" applyFont="1" applyAlignment="1">
      <alignment horizontal="left" wrapText="1"/>
      <protection/>
    </xf>
    <xf numFmtId="0" fontId="15" fillId="0" borderId="0" xfId="61" applyFont="1">
      <alignment/>
      <protection/>
    </xf>
    <xf numFmtId="168" fontId="15" fillId="0" borderId="0" xfId="42" applyNumberFormat="1" applyFont="1" applyAlignment="1">
      <alignment/>
    </xf>
    <xf numFmtId="168" fontId="15" fillId="0" borderId="0" xfId="42" applyNumberFormat="1" applyFont="1" applyAlignment="1">
      <alignment horizontal="right"/>
    </xf>
    <xf numFmtId="168" fontId="13" fillId="0" borderId="0" xfId="42" applyNumberFormat="1" applyFont="1" applyAlignment="1">
      <alignment horizontal="right"/>
    </xf>
    <xf numFmtId="0" fontId="23" fillId="0" borderId="0" xfId="61" applyFont="1">
      <alignment/>
      <protection/>
    </xf>
    <xf numFmtId="0" fontId="15" fillId="0" borderId="0" xfId="61" applyFont="1" applyAlignment="1">
      <alignment wrapText="1"/>
      <protection/>
    </xf>
    <xf numFmtId="168" fontId="15" fillId="0" borderId="0" xfId="42" applyNumberFormat="1" applyFont="1" applyAlignment="1">
      <alignment wrapText="1"/>
    </xf>
    <xf numFmtId="0" fontId="15" fillId="0" borderId="0" xfId="61" applyFont="1" applyAlignment="1">
      <alignment horizontal="left"/>
      <protection/>
    </xf>
    <xf numFmtId="0" fontId="42" fillId="0" borderId="0" xfId="0" applyFont="1" applyAlignment="1">
      <alignment horizontal="center"/>
    </xf>
    <xf numFmtId="168" fontId="11" fillId="0" borderId="0" xfId="42" applyNumberFormat="1" applyFont="1" applyAlignment="1">
      <alignment wrapText="1"/>
    </xf>
    <xf numFmtId="168" fontId="11" fillId="0" borderId="0" xfId="42" applyNumberFormat="1" applyFont="1" applyBorder="1" applyAlignment="1">
      <alignment horizontal="center"/>
    </xf>
    <xf numFmtId="168" fontId="11" fillId="0" borderId="0" xfId="42" applyNumberFormat="1" applyFont="1" applyAlignment="1">
      <alignment/>
    </xf>
    <xf numFmtId="168" fontId="9" fillId="0" borderId="0" xfId="42" applyNumberFormat="1" applyFont="1" applyAlignment="1">
      <alignment/>
    </xf>
    <xf numFmtId="168" fontId="9" fillId="0" borderId="0" xfId="42" applyNumberFormat="1" applyFont="1" applyBorder="1" applyAlignment="1">
      <alignment horizontal="center"/>
    </xf>
    <xf numFmtId="168" fontId="11" fillId="0" borderId="12" xfId="42" applyNumberFormat="1" applyFont="1" applyBorder="1" applyAlignment="1">
      <alignment horizontal="center"/>
    </xf>
    <xf numFmtId="168" fontId="11" fillId="0" borderId="11" xfId="42" applyNumberFormat="1" applyFont="1" applyBorder="1" applyAlignment="1">
      <alignment horizontal="center"/>
    </xf>
    <xf numFmtId="168" fontId="11" fillId="0" borderId="10" xfId="42" applyNumberFormat="1" applyFont="1" applyBorder="1" applyAlignment="1">
      <alignment horizontal="center"/>
    </xf>
    <xf numFmtId="168" fontId="9" fillId="0" borderId="0" xfId="42" applyNumberFormat="1" applyFont="1" applyAlignment="1">
      <alignment wrapText="1"/>
    </xf>
    <xf numFmtId="168" fontId="8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5" fillId="0" borderId="0" xfId="42" applyNumberFormat="1" applyFont="1" applyAlignment="1">
      <alignment horizontal="center"/>
    </xf>
    <xf numFmtId="168" fontId="15" fillId="0" borderId="0" xfId="42" applyNumberFormat="1" applyFont="1" applyAlignment="1">
      <alignment/>
    </xf>
    <xf numFmtId="168" fontId="15" fillId="0" borderId="13" xfId="42" applyNumberFormat="1" applyFont="1" applyBorder="1" applyAlignment="1">
      <alignment/>
    </xf>
    <xf numFmtId="168" fontId="13" fillId="0" borderId="13" xfId="42" applyNumberFormat="1" applyFont="1" applyBorder="1" applyAlignment="1">
      <alignment/>
    </xf>
    <xf numFmtId="168" fontId="13" fillId="0" borderId="0" xfId="42" applyNumberFormat="1" applyFont="1" applyBorder="1" applyAlignment="1">
      <alignment/>
    </xf>
    <xf numFmtId="168" fontId="13" fillId="0" borderId="14" xfId="42" applyNumberFormat="1" applyFont="1" applyBorder="1" applyAlignment="1">
      <alignment/>
    </xf>
    <xf numFmtId="168" fontId="13" fillId="0" borderId="12" xfId="42" applyNumberFormat="1" applyFont="1" applyBorder="1" applyAlignment="1">
      <alignment horizontal="center"/>
    </xf>
    <xf numFmtId="168" fontId="13" fillId="0" borderId="11" xfId="42" applyNumberFormat="1" applyFont="1" applyBorder="1" applyAlignment="1">
      <alignment horizontal="center"/>
    </xf>
    <xf numFmtId="168" fontId="13" fillId="0" borderId="10" xfId="42" applyNumberFormat="1" applyFont="1" applyBorder="1" applyAlignment="1">
      <alignment horizontal="center"/>
    </xf>
    <xf numFmtId="168" fontId="15" fillId="0" borderId="0" xfId="42" applyNumberFormat="1" applyFont="1" applyBorder="1" applyAlignment="1">
      <alignment/>
    </xf>
    <xf numFmtId="168" fontId="5" fillId="0" borderId="0" xfId="42" applyNumberFormat="1" applyFont="1" applyAlignment="1">
      <alignment/>
    </xf>
    <xf numFmtId="168" fontId="5" fillId="0" borderId="28" xfId="42" applyNumberFormat="1" applyFont="1" applyBorder="1" applyAlignment="1">
      <alignment/>
    </xf>
    <xf numFmtId="168" fontId="5" fillId="0" borderId="29" xfId="42" applyNumberFormat="1" applyFont="1" applyBorder="1" applyAlignment="1">
      <alignment/>
    </xf>
    <xf numFmtId="168" fontId="36" fillId="0" borderId="14" xfId="42" applyNumberFormat="1" applyFont="1" applyBorder="1" applyAlignment="1">
      <alignment/>
    </xf>
    <xf numFmtId="168" fontId="36" fillId="0" borderId="30" xfId="42" applyNumberFormat="1" applyFont="1" applyBorder="1" applyAlignment="1">
      <alignment/>
    </xf>
    <xf numFmtId="168" fontId="5" fillId="0" borderId="31" xfId="42" applyNumberFormat="1" applyFont="1" applyBorder="1" applyAlignment="1">
      <alignment/>
    </xf>
    <xf numFmtId="168" fontId="5" fillId="0" borderId="13" xfId="42" applyNumberFormat="1" applyFont="1" applyBorder="1" applyAlignment="1">
      <alignment/>
    </xf>
    <xf numFmtId="168" fontId="5" fillId="0" borderId="32" xfId="42" applyNumberFormat="1" applyFont="1" applyBorder="1" applyAlignment="1">
      <alignment/>
    </xf>
    <xf numFmtId="168" fontId="5" fillId="0" borderId="33" xfId="42" applyNumberFormat="1" applyFont="1" applyBorder="1" applyAlignment="1">
      <alignment/>
    </xf>
    <xf numFmtId="168" fontId="5" fillId="0" borderId="13" xfId="42" applyNumberFormat="1" applyFont="1" applyFill="1" applyBorder="1" applyAlignment="1">
      <alignment/>
    </xf>
    <xf numFmtId="168" fontId="5" fillId="0" borderId="32" xfId="42" applyNumberFormat="1" applyFont="1" applyFill="1" applyBorder="1" applyAlignment="1">
      <alignment/>
    </xf>
    <xf numFmtId="168" fontId="0" fillId="0" borderId="32" xfId="42" applyNumberFormat="1" applyFont="1" applyFill="1" applyBorder="1" applyAlignment="1">
      <alignment/>
    </xf>
    <xf numFmtId="168" fontId="0" fillId="0" borderId="13" xfId="42" applyNumberFormat="1" applyFont="1" applyFill="1" applyBorder="1" applyAlignment="1">
      <alignment/>
    </xf>
    <xf numFmtId="168" fontId="5" fillId="0" borderId="13" xfId="42" applyNumberFormat="1" applyFont="1" applyBorder="1" applyAlignment="1">
      <alignment/>
    </xf>
    <xf numFmtId="168" fontId="5" fillId="0" borderId="34" xfId="42" applyNumberFormat="1" applyFont="1" applyBorder="1" applyAlignment="1">
      <alignment/>
    </xf>
    <xf numFmtId="168" fontId="5" fillId="0" borderId="35" xfId="42" applyNumberFormat="1" applyFont="1" applyBorder="1" applyAlignment="1">
      <alignment/>
    </xf>
    <xf numFmtId="168" fontId="5" fillId="0" borderId="36" xfId="42" applyNumberFormat="1" applyFont="1" applyBorder="1" applyAlignment="1">
      <alignment/>
    </xf>
    <xf numFmtId="168" fontId="5" fillId="0" borderId="37" xfId="42" applyNumberFormat="1" applyFont="1" applyBorder="1" applyAlignment="1">
      <alignment/>
    </xf>
    <xf numFmtId="168" fontId="5" fillId="0" borderId="12" xfId="42" applyNumberFormat="1" applyFont="1" applyBorder="1" applyAlignment="1">
      <alignment/>
    </xf>
    <xf numFmtId="168" fontId="5" fillId="0" borderId="38" xfId="42" applyNumberFormat="1" applyFont="1" applyBorder="1" applyAlignment="1">
      <alignment/>
    </xf>
    <xf numFmtId="168" fontId="5" fillId="0" borderId="39" xfId="42" applyNumberFormat="1" applyFont="1" applyBorder="1" applyAlignment="1">
      <alignment/>
    </xf>
    <xf numFmtId="168" fontId="5" fillId="0" borderId="40" xfId="42" applyNumberFormat="1" applyFont="1" applyBorder="1" applyAlignment="1">
      <alignment/>
    </xf>
    <xf numFmtId="168" fontId="36" fillId="0" borderId="11" xfId="42" applyNumberFormat="1" applyFont="1" applyBorder="1" applyAlignment="1">
      <alignment horizontal="center"/>
    </xf>
    <xf numFmtId="168" fontId="5" fillId="0" borderId="35" xfId="42" applyNumberFormat="1" applyFont="1" applyBorder="1" applyAlignment="1">
      <alignment horizontal="center"/>
    </xf>
    <xf numFmtId="168" fontId="5" fillId="0" borderId="36" xfId="42" applyNumberFormat="1" applyFont="1" applyBorder="1" applyAlignment="1">
      <alignment horizontal="center"/>
    </xf>
    <xf numFmtId="168" fontId="5" fillId="0" borderId="37" xfId="42" applyNumberFormat="1" applyFont="1" applyBorder="1" applyAlignment="1">
      <alignment horizontal="center"/>
    </xf>
    <xf numFmtId="168" fontId="5" fillId="0" borderId="11" xfId="42" applyNumberFormat="1" applyFont="1" applyBorder="1" applyAlignment="1">
      <alignment horizontal="center"/>
    </xf>
    <xf numFmtId="168" fontId="5" fillId="0" borderId="10" xfId="42" applyNumberFormat="1" applyFont="1" applyBorder="1" applyAlignment="1">
      <alignment/>
    </xf>
    <xf numFmtId="168" fontId="5" fillId="0" borderId="41" xfId="42" applyNumberFormat="1" applyFont="1" applyBorder="1" applyAlignment="1">
      <alignment/>
    </xf>
    <xf numFmtId="168" fontId="5" fillId="0" borderId="42" xfId="42" applyNumberFormat="1" applyFont="1" applyBorder="1" applyAlignment="1">
      <alignment/>
    </xf>
    <xf numFmtId="168" fontId="36" fillId="0" borderId="42" xfId="42" applyNumberFormat="1" applyFont="1" applyBorder="1" applyAlignment="1">
      <alignment/>
    </xf>
    <xf numFmtId="168" fontId="36" fillId="0" borderId="41" xfId="42" applyNumberFormat="1" applyFont="1" applyBorder="1" applyAlignment="1">
      <alignment/>
    </xf>
    <xf numFmtId="168" fontId="36" fillId="0" borderId="43" xfId="42" applyNumberFormat="1" applyFont="1" applyBorder="1" applyAlignment="1">
      <alignment/>
    </xf>
    <xf numFmtId="168" fontId="36" fillId="0" borderId="10" xfId="42" applyNumberFormat="1" applyFont="1" applyBorder="1" applyAlignment="1">
      <alignment/>
    </xf>
    <xf numFmtId="168" fontId="5" fillId="0" borderId="0" xfId="42" applyNumberFormat="1" applyFont="1" applyAlignment="1">
      <alignment horizontal="center"/>
    </xf>
    <xf numFmtId="168" fontId="36" fillId="0" borderId="0" xfId="42" applyNumberFormat="1" applyFont="1" applyAlignment="1">
      <alignment/>
    </xf>
    <xf numFmtId="168" fontId="36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0" fillId="0" borderId="44" xfId="0" applyBorder="1" applyAlignment="1">
      <alignment/>
    </xf>
    <xf numFmtId="0" fontId="42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8" fillId="0" borderId="0" xfId="57" applyFont="1" applyAlignment="1" quotePrefix="1">
      <alignment horizontal="left"/>
      <protection/>
    </xf>
    <xf numFmtId="0" fontId="8" fillId="0" borderId="0" xfId="57" applyFont="1" applyAlignment="1">
      <alignment horizontal="left"/>
      <protection/>
    </xf>
    <xf numFmtId="0" fontId="9" fillId="0" borderId="0" xfId="62" applyFont="1" applyAlignment="1">
      <alignment horizontal="left" wrapText="1"/>
      <protection/>
    </xf>
    <xf numFmtId="0" fontId="9" fillId="0" borderId="0" xfId="62" applyFont="1" applyAlignment="1">
      <alignment vertical="justify"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0" fontId="15" fillId="0" borderId="0" xfId="63" applyFont="1" applyBorder="1">
      <alignment/>
      <protection/>
    </xf>
    <xf numFmtId="0" fontId="15" fillId="0" borderId="0" xfId="63" applyFont="1">
      <alignment/>
      <protection/>
    </xf>
    <xf numFmtId="0" fontId="15" fillId="0" borderId="0" xfId="64" applyFont="1" applyBorder="1">
      <alignment/>
      <protection/>
    </xf>
    <xf numFmtId="0" fontId="16" fillId="0" borderId="0" xfId="64" applyFont="1" applyBorder="1">
      <alignment/>
      <protection/>
    </xf>
    <xf numFmtId="0" fontId="15" fillId="0" borderId="0" xfId="64" applyFont="1">
      <alignment/>
      <protection/>
    </xf>
    <xf numFmtId="0" fontId="15" fillId="0" borderId="0" xfId="63" applyFont="1" applyAlignment="1">
      <alignment horizontal="left" indent="14"/>
      <protection/>
    </xf>
    <xf numFmtId="0" fontId="15" fillId="0" borderId="0" xfId="64" applyFont="1" applyBorder="1" applyAlignment="1">
      <alignment horizontal="right"/>
      <protection/>
    </xf>
    <xf numFmtId="0" fontId="16" fillId="0" borderId="0" xfId="64" applyFont="1" applyBorder="1" applyAlignment="1">
      <alignment horizontal="right"/>
      <protection/>
    </xf>
    <xf numFmtId="41" fontId="13" fillId="0" borderId="46" xfId="64" applyNumberFormat="1" applyFont="1" applyBorder="1" applyAlignment="1">
      <alignment horizontal="right"/>
      <protection/>
    </xf>
    <xf numFmtId="41" fontId="13" fillId="0" borderId="14" xfId="64" applyNumberFormat="1" applyFont="1" applyBorder="1" applyAlignment="1">
      <alignment horizontal="right"/>
      <protection/>
    </xf>
    <xf numFmtId="41" fontId="13" fillId="0" borderId="47" xfId="64" applyNumberFormat="1" applyFont="1" applyBorder="1" applyAlignment="1">
      <alignment horizontal="right"/>
      <protection/>
    </xf>
    <xf numFmtId="0" fontId="13" fillId="0" borderId="14" xfId="64" applyFont="1" applyBorder="1">
      <alignment/>
      <protection/>
    </xf>
    <xf numFmtId="0" fontId="15" fillId="0" borderId="27" xfId="64" applyFont="1" applyBorder="1">
      <alignment/>
      <protection/>
    </xf>
    <xf numFmtId="41" fontId="15" fillId="0" borderId="48" xfId="64" applyNumberFormat="1" applyFont="1" applyBorder="1" applyAlignment="1">
      <alignment horizontal="right"/>
      <protection/>
    </xf>
    <xf numFmtId="41" fontId="15" fillId="0" borderId="49" xfId="64" applyNumberFormat="1" applyFont="1" applyBorder="1" applyAlignment="1">
      <alignment horizontal="right"/>
      <protection/>
    </xf>
    <xf numFmtId="41" fontId="15" fillId="0" borderId="50" xfId="64" applyNumberFormat="1" applyFont="1" applyBorder="1" applyAlignment="1">
      <alignment horizontal="right"/>
      <protection/>
    </xf>
    <xf numFmtId="41" fontId="15" fillId="0" borderId="51" xfId="64" applyNumberFormat="1" applyFont="1" applyBorder="1" applyAlignment="1">
      <alignment horizontal="right"/>
      <protection/>
    </xf>
    <xf numFmtId="0" fontId="15" fillId="0" borderId="49" xfId="64" applyFont="1" applyBorder="1" applyAlignment="1">
      <alignment horizontal="left" wrapText="1"/>
      <protection/>
    </xf>
    <xf numFmtId="0" fontId="15" fillId="0" borderId="52" xfId="64" applyFont="1" applyBorder="1" applyAlignment="1" quotePrefix="1">
      <alignment horizontal="center" vertical="center" wrapText="1"/>
      <protection/>
    </xf>
    <xf numFmtId="0" fontId="17" fillId="0" borderId="53" xfId="64" applyFont="1" applyBorder="1" applyAlignment="1">
      <alignment horizontal="left" wrapText="1"/>
      <protection/>
    </xf>
    <xf numFmtId="0" fontId="17" fillId="0" borderId="54" xfId="64" applyFont="1" applyBorder="1" applyAlignment="1" quotePrefix="1">
      <alignment horizontal="center" vertical="center" wrapText="1"/>
      <protection/>
    </xf>
    <xf numFmtId="0" fontId="15" fillId="0" borderId="0" xfId="64" applyFont="1" applyBorder="1" applyAlignment="1">
      <alignment/>
      <protection/>
    </xf>
    <xf numFmtId="41" fontId="15" fillId="0" borderId="55" xfId="64" applyNumberFormat="1" applyFont="1" applyBorder="1" applyAlignment="1">
      <alignment horizontal="right"/>
      <protection/>
    </xf>
    <xf numFmtId="41" fontId="15" fillId="0" borderId="56" xfId="64" applyNumberFormat="1" applyFont="1" applyBorder="1" applyAlignment="1">
      <alignment horizontal="right"/>
      <protection/>
    </xf>
    <xf numFmtId="41" fontId="15" fillId="0" borderId="57" xfId="64" applyNumberFormat="1" applyFont="1" applyBorder="1" applyAlignment="1">
      <alignment horizontal="right"/>
      <protection/>
    </xf>
    <xf numFmtId="0" fontId="15" fillId="0" borderId="56" xfId="64" applyFont="1" applyBorder="1" applyAlignment="1">
      <alignment horizontal="left" wrapText="1"/>
      <protection/>
    </xf>
    <xf numFmtId="0" fontId="15" fillId="0" borderId="58" xfId="64" applyFont="1" applyBorder="1" applyAlignment="1" quotePrefix="1">
      <alignment horizontal="center" vertical="center" wrapText="1"/>
      <protection/>
    </xf>
    <xf numFmtId="0" fontId="15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5" fillId="0" borderId="0" xfId="64" applyFont="1" applyAlignment="1">
      <alignment horizontal="right"/>
      <protection/>
    </xf>
    <xf numFmtId="0" fontId="13" fillId="0" borderId="0" xfId="64" applyFont="1" applyAlignment="1">
      <alignment horizontal="center"/>
      <protection/>
    </xf>
    <xf numFmtId="0" fontId="15" fillId="0" borderId="0" xfId="64" applyFont="1" applyAlignment="1">
      <alignment horizontal="center" vertical="center"/>
      <protection/>
    </xf>
    <xf numFmtId="0" fontId="27" fillId="0" borderId="0" xfId="64" applyFont="1" applyFill="1" applyBorder="1">
      <alignment/>
      <protection/>
    </xf>
    <xf numFmtId="0" fontId="13" fillId="0" borderId="12" xfId="64" applyFont="1" applyBorder="1">
      <alignment/>
      <protection/>
    </xf>
    <xf numFmtId="0" fontId="15" fillId="0" borderId="21" xfId="64" applyFont="1" applyBorder="1">
      <alignment/>
      <protection/>
    </xf>
    <xf numFmtId="0" fontId="17" fillId="0" borderId="49" xfId="64" applyFont="1" applyBorder="1" applyAlignment="1">
      <alignment wrapText="1"/>
      <protection/>
    </xf>
    <xf numFmtId="0" fontId="17" fillId="0" borderId="52" xfId="64" applyFont="1" applyBorder="1" applyAlignment="1" quotePrefix="1">
      <alignment horizontal="center" vertical="center" wrapText="1"/>
      <protection/>
    </xf>
    <xf numFmtId="0" fontId="17" fillId="0" borderId="49" xfId="64" applyFont="1" applyBorder="1" applyAlignment="1">
      <alignment horizontal="left" wrapText="1"/>
      <protection/>
    </xf>
    <xf numFmtId="0" fontId="17" fillId="0" borderId="56" xfId="64" applyFont="1" applyBorder="1" applyAlignment="1">
      <alignment horizontal="left" wrapText="1"/>
      <protection/>
    </xf>
    <xf numFmtId="0" fontId="17" fillId="0" borderId="58" xfId="64" applyFont="1" applyBorder="1" applyAlignment="1" quotePrefix="1">
      <alignment horizontal="center" vertical="center" wrapText="1"/>
      <protection/>
    </xf>
    <xf numFmtId="0" fontId="17" fillId="0" borderId="0" xfId="64" applyFont="1">
      <alignment/>
      <protection/>
    </xf>
    <xf numFmtId="0" fontId="17" fillId="0" borderId="0" xfId="64" applyFont="1" applyAlignment="1">
      <alignment horizontal="center"/>
      <protection/>
    </xf>
    <xf numFmtId="0" fontId="26" fillId="0" borderId="0" xfId="64" applyFont="1" applyAlignment="1">
      <alignment horizontal="center"/>
      <protection/>
    </xf>
    <xf numFmtId="0" fontId="17" fillId="0" borderId="0" xfId="64" applyFont="1" applyAlignment="1">
      <alignment horizontal="right"/>
      <protection/>
    </xf>
    <xf numFmtId="41" fontId="13" fillId="0" borderId="27" xfId="64" applyNumberFormat="1" applyFont="1" applyBorder="1" applyAlignment="1">
      <alignment horizontal="right"/>
      <protection/>
    </xf>
    <xf numFmtId="0" fontId="13" fillId="0" borderId="27" xfId="64" applyFont="1" applyBorder="1">
      <alignment/>
      <protection/>
    </xf>
    <xf numFmtId="41" fontId="15" fillId="0" borderId="59" xfId="64" applyNumberFormat="1" applyFont="1" applyBorder="1" applyAlignment="1">
      <alignment horizontal="right"/>
      <protection/>
    </xf>
    <xf numFmtId="41" fontId="15" fillId="0" borderId="25" xfId="64" applyNumberFormat="1" applyFont="1" applyBorder="1" applyAlignment="1">
      <alignment horizontal="right"/>
      <protection/>
    </xf>
    <xf numFmtId="41" fontId="15" fillId="0" borderId="60" xfId="64" applyNumberFormat="1" applyFont="1" applyBorder="1" applyAlignment="1">
      <alignment horizontal="right"/>
      <protection/>
    </xf>
    <xf numFmtId="0" fontId="15" fillId="0" borderId="61" xfId="64" applyFont="1" applyBorder="1" applyAlignment="1">
      <alignment horizontal="left" wrapText="1"/>
      <protection/>
    </xf>
    <xf numFmtId="0" fontId="15" fillId="0" borderId="49" xfId="64" applyFont="1" applyBorder="1" applyAlignment="1" quotePrefix="1">
      <alignment horizontal="center" vertical="center" wrapText="1"/>
      <protection/>
    </xf>
    <xf numFmtId="41" fontId="15" fillId="0" borderId="31" xfId="64" applyNumberFormat="1" applyFont="1" applyBorder="1" applyAlignment="1">
      <alignment horizontal="right"/>
      <protection/>
    </xf>
    <xf numFmtId="41" fontId="15" fillId="0" borderId="13" xfId="64" applyNumberFormat="1" applyFont="1" applyBorder="1" applyAlignment="1">
      <alignment horizontal="right"/>
      <protection/>
    </xf>
    <xf numFmtId="41" fontId="15" fillId="0" borderId="62" xfId="64" applyNumberFormat="1" applyFont="1" applyBorder="1" applyAlignment="1">
      <alignment horizontal="right"/>
      <protection/>
    </xf>
    <xf numFmtId="0" fontId="15" fillId="0" borderId="52" xfId="64" applyFont="1" applyBorder="1" applyAlignment="1">
      <alignment wrapText="1"/>
      <protection/>
    </xf>
    <xf numFmtId="41" fontId="15" fillId="0" borderId="63" xfId="64" applyNumberFormat="1" applyFont="1" applyBorder="1" applyAlignment="1">
      <alignment horizontal="right"/>
      <protection/>
    </xf>
    <xf numFmtId="41" fontId="15" fillId="0" borderId="26" xfId="64" applyNumberFormat="1" applyFont="1" applyBorder="1" applyAlignment="1">
      <alignment horizontal="right"/>
      <protection/>
    </xf>
    <xf numFmtId="41" fontId="15" fillId="0" borderId="64" xfId="64" applyNumberFormat="1" applyFont="1" applyBorder="1" applyAlignment="1">
      <alignment horizontal="right"/>
      <protection/>
    </xf>
    <xf numFmtId="0" fontId="15" fillId="0" borderId="56" xfId="64" applyFont="1" applyBorder="1" applyAlignment="1" quotePrefix="1">
      <alignment horizontal="center" vertical="center" wrapText="1"/>
      <protection/>
    </xf>
    <xf numFmtId="168" fontId="8" fillId="0" borderId="0" xfId="64" applyNumberFormat="1" applyFont="1">
      <alignment/>
      <protection/>
    </xf>
    <xf numFmtId="0" fontId="4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wrapText="1"/>
      <protection/>
    </xf>
    <xf numFmtId="0" fontId="4" fillId="0" borderId="0" xfId="64" applyFont="1" applyAlignment="1">
      <alignment wrapText="1"/>
      <protection/>
    </xf>
    <xf numFmtId="168" fontId="13" fillId="0" borderId="0" xfId="42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13" fillId="0" borderId="0" xfId="61" applyFont="1" applyAlignment="1">
      <alignment horizontal="center"/>
      <protection/>
    </xf>
    <xf numFmtId="0" fontId="0" fillId="0" borderId="0" xfId="0" applyAlignment="1">
      <alignment horizontal="right" vertical="top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11" fillId="0" borderId="0" xfId="59" applyFont="1" applyAlignment="1">
      <alignment horizontal="right"/>
      <protection/>
    </xf>
    <xf numFmtId="0" fontId="9" fillId="0" borderId="0" xfId="59" applyFont="1" applyAlignment="1">
      <alignment horizontal="center"/>
      <protection/>
    </xf>
    <xf numFmtId="0" fontId="11" fillId="0" borderId="0" xfId="59" applyFont="1" applyAlignment="1" quotePrefix="1">
      <alignment/>
      <protection/>
    </xf>
    <xf numFmtId="0" fontId="0" fillId="0" borderId="0" xfId="0" applyFont="1" applyAlignment="1">
      <alignment/>
    </xf>
    <xf numFmtId="0" fontId="9" fillId="0" borderId="0" xfId="62" applyFont="1" applyAlignment="1">
      <alignment horizontal="left" wrapText="1"/>
      <protection/>
    </xf>
    <xf numFmtId="0" fontId="11" fillId="0" borderId="15" xfId="59" applyFont="1" applyBorder="1" applyAlignment="1">
      <alignment horizontal="right"/>
      <protection/>
    </xf>
    <xf numFmtId="0" fontId="11" fillId="0" borderId="19" xfId="59" applyFont="1" applyBorder="1" applyAlignment="1">
      <alignment horizontal="center" vertical="center"/>
      <protection/>
    </xf>
    <xf numFmtId="0" fontId="11" fillId="0" borderId="65" xfId="59" applyFont="1" applyBorder="1" applyAlignment="1">
      <alignment horizontal="center" vertical="center"/>
      <protection/>
    </xf>
    <xf numFmtId="0" fontId="11" fillId="0" borderId="66" xfId="59" applyFont="1" applyBorder="1" applyAlignment="1">
      <alignment horizontal="center" vertical="center"/>
      <protection/>
    </xf>
    <xf numFmtId="0" fontId="11" fillId="0" borderId="2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67" xfId="59" applyFont="1" applyBorder="1" applyAlignment="1">
      <alignment horizontal="center" vertical="center"/>
      <protection/>
    </xf>
    <xf numFmtId="0" fontId="11" fillId="0" borderId="21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68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15" xfId="0" applyFont="1" applyBorder="1" applyAlignment="1" quotePrefix="1">
      <alignment horizontal="center" wrapText="1"/>
    </xf>
    <xf numFmtId="0" fontId="2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0" fontId="11" fillId="0" borderId="0" xfId="59" applyFont="1" applyBorder="1" applyAlignment="1">
      <alignment horizontal="left" vertical="center"/>
      <protection/>
    </xf>
    <xf numFmtId="0" fontId="15" fillId="0" borderId="0" xfId="63" applyFont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64" applyFont="1" applyAlignment="1" quotePrefix="1">
      <alignment horizontal="left"/>
      <protection/>
    </xf>
    <xf numFmtId="0" fontId="15" fillId="0" borderId="0" xfId="64" applyFont="1" applyAlignment="1">
      <alignment horizontal="left"/>
      <protection/>
    </xf>
    <xf numFmtId="0" fontId="15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center"/>
      <protection/>
    </xf>
    <xf numFmtId="0" fontId="13" fillId="0" borderId="0" xfId="64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15" fillId="0" borderId="10" xfId="64" applyFont="1" applyBorder="1" applyAlignment="1">
      <alignment horizontal="center" vertical="center" wrapText="1"/>
      <protection/>
    </xf>
    <xf numFmtId="0" fontId="15" fillId="0" borderId="11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0" xfId="64" applyFont="1" applyBorder="1" applyAlignment="1">
      <alignment horizontal="center" vertical="center"/>
      <protection/>
    </xf>
    <xf numFmtId="0" fontId="15" fillId="0" borderId="11" xfId="64" applyFont="1" applyBorder="1" applyAlignment="1">
      <alignment horizontal="center" vertical="center"/>
      <protection/>
    </xf>
    <xf numFmtId="0" fontId="15" fillId="0" borderId="12" xfId="64" applyFont="1" applyBorder="1" applyAlignment="1">
      <alignment horizontal="center" vertical="center"/>
      <protection/>
    </xf>
    <xf numFmtId="0" fontId="15" fillId="0" borderId="10" xfId="59" applyFont="1" applyBorder="1" applyAlignment="1">
      <alignment horizontal="center" vertical="center" wrapText="1"/>
      <protection/>
    </xf>
    <xf numFmtId="0" fontId="15" fillId="0" borderId="11" xfId="59" applyFont="1" applyBorder="1" applyAlignment="1">
      <alignment horizontal="center" vertical="center" wrapText="1"/>
      <protection/>
    </xf>
    <xf numFmtId="0" fontId="15" fillId="0" borderId="12" xfId="59" applyFont="1" applyBorder="1" applyAlignment="1">
      <alignment horizontal="center" vertical="center" wrapText="1"/>
      <protection/>
    </xf>
    <xf numFmtId="0" fontId="15" fillId="0" borderId="27" xfId="59" applyFont="1" applyBorder="1" applyAlignment="1">
      <alignment horizontal="center"/>
      <protection/>
    </xf>
    <xf numFmtId="0" fontId="15" fillId="0" borderId="47" xfId="59" applyFont="1" applyBorder="1" applyAlignment="1">
      <alignment horizontal="center"/>
      <protection/>
    </xf>
    <xf numFmtId="0" fontId="15" fillId="0" borderId="46" xfId="59" applyFont="1" applyBorder="1" applyAlignment="1">
      <alignment horizont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7" fillId="0" borderId="0" xfId="64" applyFont="1" applyAlignment="1" quotePrefix="1">
      <alignment horizontal="left"/>
      <protection/>
    </xf>
    <xf numFmtId="0" fontId="17" fillId="0" borderId="0" xfId="64" applyFont="1" applyAlignment="1">
      <alignment horizontal="left"/>
      <protection/>
    </xf>
    <xf numFmtId="0" fontId="17" fillId="0" borderId="0" xfId="0" applyFont="1" applyAlignment="1">
      <alignment horizontal="left"/>
    </xf>
    <xf numFmtId="0" fontId="24" fillId="0" borderId="0" xfId="64" applyFont="1" applyAlignment="1">
      <alignment horizontal="center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1" xfId="59" applyFont="1" applyBorder="1" applyAlignment="1">
      <alignment horizontal="center" vertical="center" wrapText="1"/>
      <protection/>
    </xf>
    <xf numFmtId="0" fontId="17" fillId="0" borderId="12" xfId="59" applyFont="1" applyBorder="1" applyAlignment="1">
      <alignment horizontal="center" vertical="center" wrapText="1"/>
      <protection/>
    </xf>
    <xf numFmtId="0" fontId="20" fillId="0" borderId="19" xfId="59" applyFont="1" applyBorder="1" applyAlignment="1">
      <alignment horizontal="center" vertical="center" wrapText="1"/>
      <protection/>
    </xf>
    <xf numFmtId="0" fontId="20" fillId="0" borderId="20" xfId="59" applyFont="1" applyBorder="1" applyAlignment="1">
      <alignment horizontal="center" vertical="center" wrapText="1"/>
      <protection/>
    </xf>
    <xf numFmtId="0" fontId="20" fillId="0" borderId="21" xfId="59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4" fontId="17" fillId="0" borderId="27" xfId="69" applyFont="1" applyBorder="1" applyAlignment="1">
      <alignment horizontal="center"/>
    </xf>
    <xf numFmtId="44" fontId="17" fillId="0" borderId="47" xfId="69" applyFont="1" applyBorder="1" applyAlignment="1">
      <alignment horizontal="center"/>
    </xf>
    <xf numFmtId="44" fontId="17" fillId="0" borderId="46" xfId="69" applyFont="1" applyBorder="1" applyAlignment="1">
      <alignment horizontal="center"/>
    </xf>
    <xf numFmtId="0" fontId="17" fillId="0" borderId="27" xfId="59" applyFont="1" applyBorder="1" applyAlignment="1">
      <alignment horizontal="center"/>
      <protection/>
    </xf>
    <xf numFmtId="0" fontId="17" fillId="0" borderId="47" xfId="59" applyFont="1" applyBorder="1" applyAlignment="1">
      <alignment horizontal="center"/>
      <protection/>
    </xf>
    <xf numFmtId="0" fontId="17" fillId="0" borderId="46" xfId="59" applyFont="1" applyBorder="1" applyAlignment="1">
      <alignment horizontal="center"/>
      <protection/>
    </xf>
    <xf numFmtId="0" fontId="17" fillId="0" borderId="47" xfId="59" applyFont="1" applyBorder="1" applyAlignment="1">
      <alignment horizontal="center" wrapText="1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2" xfId="59" applyFont="1" applyBorder="1" applyAlignment="1">
      <alignment horizontal="center" vertical="center" wrapText="1"/>
      <protection/>
    </xf>
    <xf numFmtId="0" fontId="17" fillId="0" borderId="66" xfId="59" applyFont="1" applyBorder="1" applyAlignment="1">
      <alignment horizontal="center" vertical="center" wrapText="1"/>
      <protection/>
    </xf>
    <xf numFmtId="0" fontId="17" fillId="0" borderId="67" xfId="59" applyFont="1" applyBorder="1" applyAlignment="1">
      <alignment horizontal="center" vertical="center" wrapText="1"/>
      <protection/>
    </xf>
    <xf numFmtId="0" fontId="17" fillId="0" borderId="68" xfId="59" applyFont="1" applyBorder="1" applyAlignment="1">
      <alignment horizontal="center" vertical="center" wrapText="1"/>
      <protection/>
    </xf>
    <xf numFmtId="0" fontId="20" fillId="0" borderId="10" xfId="63" applyFont="1" applyBorder="1" applyAlignment="1">
      <alignment horizontal="center" vertical="center" wrapText="1"/>
      <protection/>
    </xf>
    <xf numFmtId="0" fontId="20" fillId="0" borderId="11" xfId="63" applyFont="1" applyBorder="1" applyAlignment="1">
      <alignment horizontal="center" vertical="center" wrapText="1"/>
      <protection/>
    </xf>
    <xf numFmtId="0" fontId="20" fillId="0" borderId="12" xfId="63" applyFont="1" applyBorder="1" applyAlignment="1">
      <alignment horizontal="center" vertical="center" wrapText="1"/>
      <protection/>
    </xf>
    <xf numFmtId="0" fontId="17" fillId="0" borderId="0" xfId="64" applyFont="1" applyAlignment="1">
      <alignment horizontal="right"/>
      <protection/>
    </xf>
    <xf numFmtId="0" fontId="17" fillId="0" borderId="0" xfId="0" applyFont="1" applyAlignment="1">
      <alignment horizontal="right"/>
    </xf>
    <xf numFmtId="0" fontId="17" fillId="0" borderId="10" xfId="64" applyFont="1" applyBorder="1" applyAlignment="1">
      <alignment horizontal="center" vertical="center" wrapText="1"/>
      <protection/>
    </xf>
    <xf numFmtId="0" fontId="17" fillId="0" borderId="11" xfId="64" applyFont="1" applyBorder="1" applyAlignment="1">
      <alignment horizontal="center" vertical="center" wrapText="1"/>
      <protection/>
    </xf>
    <xf numFmtId="0" fontId="17" fillId="0" borderId="19" xfId="64" applyFont="1" applyBorder="1" applyAlignment="1">
      <alignment horizontal="center" vertical="center"/>
      <protection/>
    </xf>
    <xf numFmtId="0" fontId="17" fillId="0" borderId="20" xfId="64" applyFont="1" applyBorder="1" applyAlignment="1">
      <alignment horizontal="center" vertical="center"/>
      <protection/>
    </xf>
    <xf numFmtId="0" fontId="17" fillId="0" borderId="20" xfId="59" applyFont="1" applyBorder="1" applyAlignment="1">
      <alignment horizontal="center" vertical="center" wrapText="1"/>
      <protection/>
    </xf>
    <xf numFmtId="0" fontId="17" fillId="0" borderId="21" xfId="59" applyFont="1" applyBorder="1" applyAlignment="1">
      <alignment horizontal="center" vertical="center" wrapText="1"/>
      <protection/>
    </xf>
    <xf numFmtId="0" fontId="17" fillId="0" borderId="10" xfId="59" applyFont="1" applyBorder="1" applyAlignment="1">
      <alignment horizontal="center" vertical="center"/>
      <protection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7" fillId="0" borderId="11" xfId="59" applyFont="1" applyBorder="1" applyAlignment="1">
      <alignment horizontal="center" vertical="center"/>
      <protection/>
    </xf>
    <xf numFmtId="0" fontId="17" fillId="0" borderId="12" xfId="59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64" applyFont="1" applyAlignment="1">
      <alignment horizontal="center"/>
      <protection/>
    </xf>
    <xf numFmtId="0" fontId="15" fillId="0" borderId="0" xfId="63" applyFont="1" applyAlignment="1" quotePrefix="1">
      <alignment horizontal="left"/>
      <protection/>
    </xf>
    <xf numFmtId="0" fontId="15" fillId="0" borderId="0" xfId="63" applyFont="1" applyAlignment="1">
      <alignment horizontal="left"/>
      <protection/>
    </xf>
    <xf numFmtId="0" fontId="13" fillId="0" borderId="10" xfId="65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3" fillId="0" borderId="69" xfId="65" applyFont="1" applyBorder="1" applyAlignment="1">
      <alignment horizontal="center" vertical="center" wrapText="1"/>
      <protection/>
    </xf>
    <xf numFmtId="0" fontId="19" fillId="0" borderId="22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0" xfId="57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57" applyFont="1" applyAlignment="1">
      <alignment horizontal="center"/>
      <protection/>
    </xf>
    <xf numFmtId="0" fontId="8" fillId="0" borderId="0" xfId="57" applyFont="1" applyAlignment="1" quotePrefix="1">
      <alignment horizontal="left"/>
      <protection/>
    </xf>
    <xf numFmtId="0" fontId="8" fillId="0" borderId="0" xfId="57" applyFont="1" applyAlignment="1">
      <alignment horizontal="left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2" fillId="0" borderId="71" xfId="0" applyFont="1" applyBorder="1" applyAlignment="1">
      <alignment vertical="top" wrapText="1"/>
    </xf>
    <xf numFmtId="0" fontId="42" fillId="0" borderId="72" xfId="0" applyFont="1" applyBorder="1" applyAlignment="1">
      <alignment vertical="top" wrapText="1"/>
    </xf>
    <xf numFmtId="0" fontId="42" fillId="0" borderId="73" xfId="0" applyFont="1" applyBorder="1" applyAlignment="1">
      <alignment vertical="top" wrapText="1"/>
    </xf>
    <xf numFmtId="0" fontId="42" fillId="0" borderId="7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top" wrapText="1"/>
    </xf>
    <xf numFmtId="0" fontId="42" fillId="0" borderId="75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13" fillId="0" borderId="0" xfId="60" applyFont="1" applyBorder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5" fillId="0" borderId="0" xfId="59" applyFont="1" applyAlignment="1">
      <alignment horizontal="right"/>
      <protection/>
    </xf>
    <xf numFmtId="0" fontId="15" fillId="0" borderId="0" xfId="0" applyFont="1" applyAlignment="1">
      <alignment horizontal="right"/>
    </xf>
    <xf numFmtId="0" fontId="15" fillId="0" borderId="0" xfId="59" applyFont="1" applyAlignment="1" quotePrefix="1">
      <alignment horizontal="left"/>
      <protection/>
    </xf>
    <xf numFmtId="0" fontId="15" fillId="0" borderId="0" xfId="0" applyFont="1" applyAlignment="1">
      <alignment horizontal="left"/>
    </xf>
    <xf numFmtId="0" fontId="13" fillId="0" borderId="65" xfId="59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13" fillId="0" borderId="0" xfId="59" applyFont="1" applyBorder="1" applyAlignment="1">
      <alignment horizontal="center"/>
      <protection/>
    </xf>
    <xf numFmtId="0" fontId="4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58" applyFont="1" applyAlignment="1">
      <alignment horizontal="center"/>
      <protection/>
    </xf>
    <xf numFmtId="0" fontId="15" fillId="0" borderId="0" xfId="57" applyFont="1" applyAlignment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8" fontId="8" fillId="0" borderId="77" xfId="40" applyNumberFormat="1" applyFont="1" applyBorder="1" applyAlignment="1">
      <alignment horizontal="center" vertical="center"/>
    </xf>
    <xf numFmtId="168" fontId="8" fillId="0" borderId="34" xfId="40" applyNumberFormat="1" applyFont="1" applyBorder="1" applyAlignment="1">
      <alignment horizontal="center" vertical="center"/>
    </xf>
    <xf numFmtId="168" fontId="8" fillId="0" borderId="78" xfId="40" applyNumberFormat="1" applyFont="1" applyBorder="1" applyAlignment="1">
      <alignment horizontal="center" vertical="center"/>
    </xf>
    <xf numFmtId="168" fontId="8" fillId="0" borderId="65" xfId="40" applyNumberFormat="1" applyFont="1" applyBorder="1" applyAlignment="1">
      <alignment horizontal="center" vertical="center"/>
    </xf>
    <xf numFmtId="168" fontId="8" fillId="0" borderId="0" xfId="40" applyNumberFormat="1" applyFont="1" applyBorder="1" applyAlignment="1">
      <alignment horizontal="center" vertical="center"/>
    </xf>
    <xf numFmtId="168" fontId="8" fillId="0" borderId="15" xfId="40" applyNumberFormat="1" applyFont="1" applyBorder="1" applyAlignment="1">
      <alignment horizontal="center" vertical="center"/>
    </xf>
    <xf numFmtId="168" fontId="8" fillId="0" borderId="79" xfId="4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justify"/>
    </xf>
    <xf numFmtId="0" fontId="8" fillId="0" borderId="22" xfId="0" applyFont="1" applyBorder="1" applyAlignment="1">
      <alignment horizontal="center" vertical="justify"/>
    </xf>
    <xf numFmtId="0" fontId="8" fillId="0" borderId="80" xfId="0" applyFont="1" applyBorder="1" applyAlignment="1">
      <alignment horizontal="center" vertical="justify"/>
    </xf>
    <xf numFmtId="0" fontId="8" fillId="0" borderId="42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2" fontId="8" fillId="0" borderId="77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 wrapText="1"/>
    </xf>
    <xf numFmtId="2" fontId="8" fillId="0" borderId="79" xfId="0" applyNumberFormat="1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82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8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168" fontId="8" fillId="0" borderId="8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wrapText="1"/>
    </xf>
    <xf numFmtId="0" fontId="35" fillId="0" borderId="36" xfId="0" applyFont="1" applyBorder="1" applyAlignment="1">
      <alignment horizontal="center" wrapText="1"/>
    </xf>
    <xf numFmtId="0" fontId="35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8" fontId="8" fillId="0" borderId="25" xfId="40" applyNumberFormat="1" applyFont="1" applyBorder="1" applyAlignment="1">
      <alignment horizontal="center"/>
    </xf>
    <xf numFmtId="168" fontId="8" fillId="0" borderId="36" xfId="40" applyNumberFormat="1" applyFont="1" applyBorder="1" applyAlignment="1">
      <alignment horizontal="center"/>
    </xf>
    <xf numFmtId="168" fontId="8" fillId="0" borderId="26" xfId="4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8" fontId="8" fillId="0" borderId="25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8" fontId="8" fillId="0" borderId="13" xfId="40" applyNumberFormat="1" applyFont="1" applyBorder="1" applyAlignment="1">
      <alignment horizontal="center"/>
    </xf>
    <xf numFmtId="0" fontId="35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168" fontId="8" fillId="0" borderId="19" xfId="40" applyNumberFormat="1" applyFont="1" applyBorder="1" applyAlignment="1">
      <alignment horizontal="center"/>
    </xf>
    <xf numFmtId="168" fontId="8" fillId="0" borderId="66" xfId="40" applyNumberFormat="1" applyFont="1" applyBorder="1" applyAlignment="1">
      <alignment horizontal="center"/>
    </xf>
    <xf numFmtId="168" fontId="8" fillId="0" borderId="21" xfId="40" applyNumberFormat="1" applyFont="1" applyBorder="1" applyAlignment="1">
      <alignment horizontal="center"/>
    </xf>
    <xf numFmtId="168" fontId="8" fillId="0" borderId="68" xfId="40" applyNumberFormat="1" applyFont="1" applyBorder="1" applyAlignment="1">
      <alignment horizontal="center"/>
    </xf>
    <xf numFmtId="168" fontId="4" fillId="0" borderId="19" xfId="40" applyNumberFormat="1" applyFont="1" applyBorder="1" applyAlignment="1">
      <alignment horizontal="center"/>
    </xf>
    <xf numFmtId="168" fontId="4" fillId="0" borderId="66" xfId="40" applyNumberFormat="1" applyFont="1" applyBorder="1" applyAlignment="1">
      <alignment horizontal="center"/>
    </xf>
    <xf numFmtId="168" fontId="4" fillId="0" borderId="21" xfId="40" applyNumberFormat="1" applyFont="1" applyBorder="1" applyAlignment="1">
      <alignment horizontal="center"/>
    </xf>
    <xf numFmtId="168" fontId="4" fillId="0" borderId="68" xfId="40" applyNumberFormat="1" applyFont="1" applyBorder="1" applyAlignment="1">
      <alignment horizontal="center"/>
    </xf>
    <xf numFmtId="168" fontId="8" fillId="0" borderId="88" xfId="40" applyNumberFormat="1" applyFont="1" applyBorder="1" applyAlignment="1">
      <alignment horizontal="center"/>
    </xf>
    <xf numFmtId="168" fontId="8" fillId="0" borderId="89" xfId="4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63" applyFont="1" applyAlignment="1" quotePrefix="1">
      <alignment horizontal="left" vertical="top"/>
      <protection/>
    </xf>
    <xf numFmtId="0" fontId="15" fillId="0" borderId="0" xfId="63" applyFont="1" applyAlignment="1">
      <alignment horizontal="right" vertical="top"/>
      <protection/>
    </xf>
    <xf numFmtId="0" fontId="15" fillId="0" borderId="0" xfId="63" applyFont="1" applyAlignment="1">
      <alignment horizontal="right" vertical="top"/>
      <protection/>
    </xf>
    <xf numFmtId="18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42" applyNumberFormat="1" applyFont="1" applyAlignment="1">
      <alignment wrapText="1"/>
    </xf>
    <xf numFmtId="3" fontId="11" fillId="0" borderId="0" xfId="42" applyNumberFormat="1" applyFont="1" applyAlignment="1">
      <alignment horizontal="right" wrapText="1"/>
    </xf>
    <xf numFmtId="3" fontId="11" fillId="0" borderId="0" xfId="42" applyNumberFormat="1" applyFont="1" applyBorder="1" applyAlignment="1">
      <alignment/>
    </xf>
    <xf numFmtId="3" fontId="11" fillId="0" borderId="0" xfId="42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9" fillId="0" borderId="0" xfId="42" applyNumberFormat="1" applyFont="1" applyAlignment="1">
      <alignment horizontal="right"/>
    </xf>
    <xf numFmtId="3" fontId="9" fillId="0" borderId="0" xfId="42" applyNumberFormat="1" applyFont="1" applyBorder="1" applyAlignment="1">
      <alignment horizontal="right"/>
    </xf>
    <xf numFmtId="3" fontId="9" fillId="0" borderId="0" xfId="42" applyNumberFormat="1" applyFont="1" applyBorder="1" applyAlignment="1">
      <alignment/>
    </xf>
    <xf numFmtId="3" fontId="11" fillId="0" borderId="0" xfId="42" applyNumberFormat="1" applyFont="1" applyBorder="1" applyAlignment="1">
      <alignment horizontal="right"/>
    </xf>
    <xf numFmtId="3" fontId="11" fillId="0" borderId="0" xfId="42" applyNumberFormat="1" applyFont="1" applyAlignment="1">
      <alignment/>
    </xf>
    <xf numFmtId="3" fontId="9" fillId="0" borderId="0" xfId="42" applyNumberFormat="1" applyFont="1" applyAlignment="1">
      <alignment/>
    </xf>
    <xf numFmtId="0" fontId="0" fillId="0" borderId="0" xfId="0" applyAlignment="1">
      <alignment horizontal="left" wrapText="1"/>
    </xf>
    <xf numFmtId="3" fontId="29" fillId="0" borderId="0" xfId="42" applyNumberFormat="1" applyFont="1" applyAlignment="1">
      <alignment horizontal="right"/>
    </xf>
    <xf numFmtId="3" fontId="29" fillId="0" borderId="0" xfId="42" applyNumberFormat="1" applyFont="1" applyAlignment="1">
      <alignment/>
    </xf>
    <xf numFmtId="3" fontId="9" fillId="0" borderId="0" xfId="42" applyNumberFormat="1" applyFont="1" applyAlignment="1">
      <alignment/>
    </xf>
    <xf numFmtId="3" fontId="9" fillId="0" borderId="0" xfId="42" applyNumberFormat="1" applyFont="1" applyAlignment="1">
      <alignment horizontal="right" wrapText="1"/>
    </xf>
    <xf numFmtId="3" fontId="9" fillId="0" borderId="0" xfId="42" applyNumberFormat="1" applyFont="1" applyAlignment="1">
      <alignment wrapText="1"/>
    </xf>
    <xf numFmtId="3" fontId="11" fillId="0" borderId="0" xfId="42" applyNumberFormat="1" applyFont="1" applyAlignment="1">
      <alignment/>
    </xf>
    <xf numFmtId="181" fontId="31" fillId="0" borderId="0" xfId="0" applyNumberFormat="1" applyFont="1" applyAlignment="1">
      <alignment/>
    </xf>
    <xf numFmtId="3" fontId="31" fillId="0" borderId="0" xfId="42" applyNumberFormat="1" applyFont="1" applyAlignment="1">
      <alignment horizontal="right"/>
    </xf>
    <xf numFmtId="3" fontId="31" fillId="0" borderId="0" xfId="42" applyNumberFormat="1" applyFont="1" applyAlignment="1">
      <alignment/>
    </xf>
    <xf numFmtId="3" fontId="31" fillId="0" borderId="0" xfId="42" applyNumberFormat="1" applyFont="1" applyAlignment="1">
      <alignment horizontal="right" wrapText="1"/>
    </xf>
    <xf numFmtId="3" fontId="31" fillId="0" borderId="0" xfId="42" applyNumberFormat="1" applyFont="1" applyAlignment="1">
      <alignment wrapText="1"/>
    </xf>
    <xf numFmtId="3" fontId="0" fillId="0" borderId="0" xfId="0" applyNumberFormat="1" applyAlignment="1">
      <alignment/>
    </xf>
    <xf numFmtId="3" fontId="13" fillId="0" borderId="14" xfId="0" applyNumberFormat="1" applyFont="1" applyBorder="1" applyAlignment="1">
      <alignment/>
    </xf>
    <xf numFmtId="3" fontId="13" fillId="0" borderId="27" xfId="64" applyNumberFormat="1" applyFont="1" applyBorder="1" applyAlignment="1">
      <alignment horizontal="right"/>
      <protection/>
    </xf>
    <xf numFmtId="3" fontId="28" fillId="0" borderId="14" xfId="64" applyNumberFormat="1" applyFont="1" applyBorder="1">
      <alignment/>
      <protection/>
    </xf>
    <xf numFmtId="3" fontId="13" fillId="0" borderId="46" xfId="64" applyNumberFormat="1" applyFont="1" applyBorder="1" applyAlignment="1">
      <alignment horizontal="right"/>
      <protection/>
    </xf>
    <xf numFmtId="3" fontId="14" fillId="0" borderId="90" xfId="0" applyNumberFormat="1" applyFont="1" applyBorder="1" applyAlignment="1">
      <alignment/>
    </xf>
    <xf numFmtId="3" fontId="17" fillId="0" borderId="52" xfId="64" applyNumberFormat="1" applyFont="1" applyBorder="1">
      <alignment/>
      <protection/>
    </xf>
    <xf numFmtId="3" fontId="17" fillId="0" borderId="32" xfId="64" applyNumberFormat="1" applyFont="1" applyBorder="1">
      <alignment/>
      <protection/>
    </xf>
    <xf numFmtId="3" fontId="17" fillId="0" borderId="13" xfId="64" applyNumberFormat="1" applyFont="1" applyBorder="1">
      <alignment/>
      <protection/>
    </xf>
    <xf numFmtId="3" fontId="26" fillId="0" borderId="62" xfId="64" applyNumberFormat="1" applyFont="1" applyBorder="1">
      <alignment/>
      <protection/>
    </xf>
    <xf numFmtId="3" fontId="27" fillId="0" borderId="91" xfId="64" applyNumberFormat="1" applyFont="1" applyBorder="1">
      <alignment/>
      <protection/>
    </xf>
    <xf numFmtId="3" fontId="17" fillId="0" borderId="92" xfId="64" applyNumberFormat="1" applyFont="1" applyBorder="1">
      <alignment/>
      <protection/>
    </xf>
    <xf numFmtId="3" fontId="17" fillId="0" borderId="93" xfId="64" applyNumberFormat="1" applyFont="1" applyBorder="1">
      <alignment/>
      <protection/>
    </xf>
    <xf numFmtId="3" fontId="17" fillId="0" borderId="92" xfId="64" applyNumberFormat="1" applyFont="1" applyBorder="1" applyAlignment="1">
      <alignment horizontal="right"/>
      <protection/>
    </xf>
    <xf numFmtId="3" fontId="17" fillId="0" borderId="93" xfId="64" applyNumberFormat="1" applyFont="1" applyBorder="1" applyAlignment="1">
      <alignment horizontal="right"/>
      <protection/>
    </xf>
    <xf numFmtId="3" fontId="18" fillId="0" borderId="86" xfId="64" applyNumberFormat="1" applyFont="1" applyBorder="1" applyAlignment="1">
      <alignment horizontal="right"/>
      <protection/>
    </xf>
    <xf numFmtId="3" fontId="27" fillId="0" borderId="31" xfId="64" applyNumberFormat="1" applyFont="1" applyBorder="1">
      <alignment/>
      <protection/>
    </xf>
    <xf numFmtId="3" fontId="17" fillId="0" borderId="25" xfId="64" applyNumberFormat="1" applyFont="1" applyBorder="1">
      <alignment/>
      <protection/>
    </xf>
    <xf numFmtId="3" fontId="17" fillId="0" borderId="24" xfId="64" applyNumberFormat="1" applyFont="1" applyBorder="1">
      <alignment/>
      <protection/>
    </xf>
    <xf numFmtId="3" fontId="17" fillId="0" borderId="25" xfId="64" applyNumberFormat="1" applyFont="1" applyBorder="1" applyAlignment="1">
      <alignment horizontal="right"/>
      <protection/>
    </xf>
    <xf numFmtId="3" fontId="17" fillId="0" borderId="24" xfId="64" applyNumberFormat="1" applyFont="1" applyBorder="1" applyAlignment="1">
      <alignment horizontal="right"/>
      <protection/>
    </xf>
    <xf numFmtId="3" fontId="18" fillId="0" borderId="51" xfId="64" applyNumberFormat="1" applyFont="1" applyBorder="1" applyAlignment="1">
      <alignment horizontal="right"/>
      <protection/>
    </xf>
    <xf numFmtId="3" fontId="14" fillId="0" borderId="49" xfId="0" applyNumberFormat="1" applyFont="1" applyBorder="1" applyAlignment="1">
      <alignment/>
    </xf>
    <xf numFmtId="3" fontId="17" fillId="0" borderId="23" xfId="64" applyNumberFormat="1" applyFont="1" applyBorder="1">
      <alignment/>
      <protection/>
    </xf>
    <xf numFmtId="3" fontId="17" fillId="0" borderId="13" xfId="64" applyNumberFormat="1" applyFont="1" applyBorder="1" applyAlignment="1">
      <alignment horizontal="right"/>
      <protection/>
    </xf>
    <xf numFmtId="3" fontId="17" fillId="0" borderId="23" xfId="64" applyNumberFormat="1" applyFont="1" applyBorder="1" applyAlignment="1">
      <alignment horizontal="right"/>
      <protection/>
    </xf>
    <xf numFmtId="3" fontId="26" fillId="0" borderId="51" xfId="64" applyNumberFormat="1" applyFont="1" applyBorder="1">
      <alignment/>
      <protection/>
    </xf>
    <xf numFmtId="3" fontId="17" fillId="0" borderId="54" xfId="64" applyNumberFormat="1" applyFont="1" applyBorder="1">
      <alignment/>
      <protection/>
    </xf>
    <xf numFmtId="3" fontId="17" fillId="0" borderId="58" xfId="64" applyNumberFormat="1" applyFont="1" applyBorder="1">
      <alignment/>
      <protection/>
    </xf>
    <xf numFmtId="3" fontId="18" fillId="0" borderId="16" xfId="64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168" fontId="4" fillId="0" borderId="0" xfId="64" applyNumberFormat="1" applyFont="1">
      <alignment/>
      <protection/>
    </xf>
    <xf numFmtId="168" fontId="28" fillId="0" borderId="0" xfId="42" applyNumberFormat="1" applyFont="1" applyAlignment="1">
      <alignment/>
    </xf>
    <xf numFmtId="168" fontId="15" fillId="0" borderId="16" xfId="42" applyNumberFormat="1" applyFont="1" applyBorder="1" applyAlignment="1">
      <alignment/>
    </xf>
    <xf numFmtId="0" fontId="13" fillId="0" borderId="0" xfId="64" applyFont="1" applyAlignment="1">
      <alignment wrapText="1"/>
      <protection/>
    </xf>
    <xf numFmtId="0" fontId="13" fillId="0" borderId="0" xfId="64" applyFont="1">
      <alignment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3" fillId="0" borderId="10" xfId="65" applyFont="1" applyBorder="1" applyAlignment="1">
      <alignment horizontal="center" vertical="center" wrapText="1"/>
      <protection/>
    </xf>
    <xf numFmtId="0" fontId="13" fillId="0" borderId="66" xfId="65" applyFont="1" applyBorder="1" applyAlignment="1">
      <alignment horizontal="center" vertical="center" wrapText="1"/>
      <protection/>
    </xf>
    <xf numFmtId="0" fontId="13" fillId="0" borderId="19" xfId="65" applyFont="1" applyBorder="1" applyAlignment="1">
      <alignment horizontal="center" vertical="center"/>
      <protection/>
    </xf>
    <xf numFmtId="0" fontId="17" fillId="0" borderId="0" xfId="65" applyFont="1" applyAlignment="1">
      <alignment horizontal="center"/>
      <protection/>
    </xf>
    <xf numFmtId="0" fontId="19" fillId="0" borderId="0" xfId="0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0" fontId="62" fillId="0" borderId="0" xfId="0" applyFont="1" applyAlignment="1">
      <alignment/>
    </xf>
    <xf numFmtId="0" fontId="15" fillId="0" borderId="0" xfId="0" applyFont="1" applyAlignment="1" quotePrefix="1">
      <alignment/>
    </xf>
    <xf numFmtId="0" fontId="14" fillId="0" borderId="0" xfId="0" applyFont="1" applyAlignment="1">
      <alignment horizontal="right"/>
    </xf>
    <xf numFmtId="0" fontId="63" fillId="0" borderId="0" xfId="0" applyFont="1" applyAlignment="1">
      <alignment/>
    </xf>
    <xf numFmtId="0" fontId="13" fillId="0" borderId="14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étel" xfId="57"/>
    <cellStyle name="Normál_KONEPC99" xfId="58"/>
    <cellStyle name="Normál_KTGV99" xfId="59"/>
    <cellStyle name="Normál_mérleg" xfId="60"/>
    <cellStyle name="Normál_Munka1 2" xfId="61"/>
    <cellStyle name="Normál_Munka2" xfId="62"/>
    <cellStyle name="Normál_Munka3" xfId="63"/>
    <cellStyle name="Normál_PHKV99" xfId="64"/>
    <cellStyle name="Normál_PHKV99_P.2015. évi költségvetés - mellékletek" xfId="65"/>
    <cellStyle name="Összesen" xfId="66"/>
    <cellStyle name="Currency" xfId="67"/>
    <cellStyle name="Currency [0]" xfId="68"/>
    <cellStyle name="Pénznem 2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34">
      <selection activeCell="L45" sqref="L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1"/>
      <c r="O38" s="21"/>
      <c r="P38" s="21"/>
      <c r="Q38" s="21"/>
      <c r="R38" s="21"/>
      <c r="S38" s="21"/>
      <c r="T38" s="21"/>
      <c r="U38" s="21"/>
    </row>
    <row r="39" spans="9:21" ht="27.75">
      <c r="I39" s="5"/>
      <c r="J39" s="2"/>
      <c r="N39" s="316" t="s">
        <v>3</v>
      </c>
      <c r="O39" s="316"/>
      <c r="P39" s="316"/>
      <c r="Q39" s="316"/>
      <c r="R39" s="316"/>
      <c r="S39" s="316"/>
      <c r="T39" s="316"/>
      <c r="U39" s="316"/>
    </row>
    <row r="40" spans="9:21" ht="2.25" customHeight="1">
      <c r="I40" s="3"/>
      <c r="J40" s="2"/>
      <c r="N40" s="21"/>
      <c r="O40" s="22"/>
      <c r="P40" s="23"/>
      <c r="Q40" s="23"/>
      <c r="R40" s="23"/>
      <c r="S40" s="23"/>
      <c r="T40" s="23"/>
      <c r="U40" s="23"/>
    </row>
    <row r="41" spans="9:21" ht="27.75">
      <c r="I41" s="4"/>
      <c r="J41" s="2"/>
      <c r="N41" s="316" t="s">
        <v>375</v>
      </c>
      <c r="O41" s="316"/>
      <c r="P41" s="316"/>
      <c r="Q41" s="316"/>
      <c r="R41" s="316"/>
      <c r="S41" s="316"/>
      <c r="T41" s="316"/>
      <c r="U41" s="316"/>
    </row>
    <row r="42" spans="9:21" ht="12.75" customHeight="1" hidden="1">
      <c r="I42" s="3"/>
      <c r="J42" s="2"/>
      <c r="N42" s="21"/>
      <c r="O42" s="22"/>
      <c r="P42" s="23"/>
      <c r="Q42" s="23"/>
      <c r="R42" s="23"/>
      <c r="S42" s="23"/>
      <c r="T42" s="23"/>
      <c r="U42" s="23"/>
    </row>
    <row r="43" spans="9:21" ht="27.75">
      <c r="I43" s="4"/>
      <c r="J43" s="2"/>
      <c r="N43" s="316" t="s">
        <v>374</v>
      </c>
      <c r="O43" s="316"/>
      <c r="P43" s="316"/>
      <c r="Q43" s="316"/>
      <c r="R43" s="316"/>
      <c r="S43" s="316"/>
      <c r="T43" s="316"/>
      <c r="U43" s="316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20"/>
      <c r="O44" s="20"/>
      <c r="P44" s="20"/>
      <c r="Q44" s="20"/>
      <c r="R44" s="20"/>
      <c r="S44" s="20"/>
      <c r="T44" s="20"/>
      <c r="U44" s="20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0"/>
      <c r="O45" s="317"/>
      <c r="P45" s="317"/>
      <c r="Q45" s="317"/>
      <c r="R45" s="317"/>
      <c r="S45" s="317"/>
      <c r="T45" s="317"/>
      <c r="U45" s="20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1" spans="1:3" ht="15.75">
      <c r="A1" s="451"/>
      <c r="B1" s="452"/>
      <c r="C1" s="452"/>
    </row>
    <row r="2" spans="1:3" ht="15.75">
      <c r="A2" s="453" t="s">
        <v>414</v>
      </c>
      <c r="B2" s="454"/>
      <c r="C2" s="454"/>
    </row>
    <row r="3" spans="1:3" ht="15.75">
      <c r="A3" s="154"/>
      <c r="B3" s="154"/>
      <c r="C3" s="154"/>
    </row>
    <row r="4" spans="1:3" ht="15.75">
      <c r="A4" s="450"/>
      <c r="B4" s="450"/>
      <c r="C4" s="450"/>
    </row>
    <row r="5" spans="1:3" ht="15.75">
      <c r="A5" s="450" t="s">
        <v>9</v>
      </c>
      <c r="B5" s="450"/>
      <c r="C5" s="450"/>
    </row>
    <row r="6" spans="1:3" ht="15.75">
      <c r="A6" s="450" t="s">
        <v>45</v>
      </c>
      <c r="B6" s="450"/>
      <c r="C6" s="450"/>
    </row>
    <row r="7" spans="1:3" ht="15.75">
      <c r="A7" s="450" t="s">
        <v>46</v>
      </c>
      <c r="B7" s="450"/>
      <c r="C7" s="450"/>
    </row>
    <row r="8" spans="1:3" ht="15.75">
      <c r="A8" s="450" t="s">
        <v>376</v>
      </c>
      <c r="B8" s="450"/>
      <c r="C8" s="450"/>
    </row>
    <row r="9" spans="1:3" ht="16.5" thickBot="1">
      <c r="A9" s="25"/>
      <c r="B9" s="25"/>
      <c r="C9" s="180"/>
    </row>
    <row r="10" spans="1:3" ht="15.75">
      <c r="A10" s="27" t="s">
        <v>17</v>
      </c>
      <c r="B10" s="28"/>
      <c r="C10" s="187" t="s">
        <v>1</v>
      </c>
    </row>
    <row r="11" spans="1:3" ht="15.75">
      <c r="A11" s="29"/>
      <c r="B11" s="30" t="s">
        <v>4</v>
      </c>
      <c r="C11" s="186"/>
    </row>
    <row r="12" spans="1:3" ht="16.5" thickBot="1">
      <c r="A12" s="31" t="s">
        <v>18</v>
      </c>
      <c r="B12" s="32"/>
      <c r="C12" s="185" t="s">
        <v>47</v>
      </c>
    </row>
    <row r="13" spans="1:3" ht="20.25" customHeight="1">
      <c r="A13" s="455" t="s">
        <v>48</v>
      </c>
      <c r="B13" s="455"/>
      <c r="C13" s="455"/>
    </row>
    <row r="14" spans="1:3" ht="22.5" customHeight="1">
      <c r="A14" s="33" t="s">
        <v>19</v>
      </c>
      <c r="B14" s="34" t="s">
        <v>49</v>
      </c>
      <c r="C14" s="188"/>
    </row>
    <row r="15" spans="1:3" ht="22.5" customHeight="1">
      <c r="A15" s="33"/>
      <c r="B15" s="15" t="s">
        <v>50</v>
      </c>
      <c r="C15" s="188">
        <f>'Bevételek (2)'!H40</f>
        <v>12490561</v>
      </c>
    </row>
    <row r="16" spans="1:3" ht="22.5" customHeight="1">
      <c r="A16" s="33"/>
      <c r="B16" s="16" t="s">
        <v>51</v>
      </c>
      <c r="C16" s="188">
        <f>'Bevételek (2)'!H53</f>
        <v>4004192</v>
      </c>
    </row>
    <row r="17" spans="1:3" ht="22.5" customHeight="1">
      <c r="A17" s="33" t="s">
        <v>20</v>
      </c>
      <c r="B17" s="34" t="s">
        <v>52</v>
      </c>
      <c r="C17" s="188">
        <f>'Bevételek (2)'!H68</f>
        <v>1320000</v>
      </c>
    </row>
    <row r="18" spans="1:3" ht="22.5" customHeight="1">
      <c r="A18" s="33" t="s">
        <v>21</v>
      </c>
      <c r="B18" s="34" t="s">
        <v>53</v>
      </c>
      <c r="C18" s="188">
        <f>'Bevételek (2)'!H75</f>
        <v>1147000</v>
      </c>
    </row>
    <row r="19" spans="1:3" ht="22.5" customHeight="1">
      <c r="A19" s="33" t="s">
        <v>22</v>
      </c>
      <c r="B19" s="35" t="s">
        <v>25</v>
      </c>
      <c r="C19" s="188"/>
    </row>
    <row r="20" spans="1:3" ht="32.25" customHeight="1">
      <c r="A20" s="33"/>
      <c r="B20" s="16" t="s">
        <v>54</v>
      </c>
      <c r="C20" s="188"/>
    </row>
    <row r="21" spans="1:3" ht="22.5" customHeight="1">
      <c r="A21" s="33"/>
      <c r="B21" s="15" t="s">
        <v>55</v>
      </c>
      <c r="C21" s="188"/>
    </row>
    <row r="22" spans="1:3" ht="28.5" customHeight="1">
      <c r="A22" s="49"/>
      <c r="B22" s="50" t="s">
        <v>56</v>
      </c>
      <c r="C22" s="182">
        <f>SUM(C15:C21)</f>
        <v>18961753</v>
      </c>
    </row>
    <row r="23" spans="1:3" ht="22.5" customHeight="1">
      <c r="A23" s="26" t="s">
        <v>23</v>
      </c>
      <c r="B23" s="34" t="s">
        <v>57</v>
      </c>
      <c r="C23" s="160">
        <f>'Korm.funkciók (2)'!D33</f>
        <v>6613480</v>
      </c>
    </row>
    <row r="24" spans="1:3" ht="22.5" customHeight="1">
      <c r="A24" s="26" t="s">
        <v>24</v>
      </c>
      <c r="B24" s="34" t="s">
        <v>58</v>
      </c>
      <c r="C24" s="160">
        <f>'Korm.funkciók (2)'!E33</f>
        <v>1602715</v>
      </c>
    </row>
    <row r="25" spans="1:3" ht="22.5" customHeight="1">
      <c r="A25" s="26" t="s">
        <v>26</v>
      </c>
      <c r="B25" s="38" t="s">
        <v>59</v>
      </c>
      <c r="C25" s="160">
        <f>'Korm.funkciók (2)'!F33</f>
        <v>7381271</v>
      </c>
    </row>
    <row r="26" spans="1:3" ht="22.5" customHeight="1">
      <c r="A26" s="26" t="s">
        <v>27</v>
      </c>
      <c r="B26" s="38" t="s">
        <v>60</v>
      </c>
      <c r="C26" s="160">
        <f>'Korm.funkciók (2)'!G33</f>
        <v>1347000</v>
      </c>
    </row>
    <row r="27" spans="1:3" ht="22.5" customHeight="1">
      <c r="A27" s="26" t="s">
        <v>28</v>
      </c>
      <c r="B27" s="38" t="s">
        <v>61</v>
      </c>
      <c r="C27" s="160"/>
    </row>
    <row r="28" spans="1:3" ht="22.5" customHeight="1">
      <c r="A28" s="26"/>
      <c r="B28" s="38" t="s">
        <v>62</v>
      </c>
      <c r="C28" s="160"/>
    </row>
    <row r="29" spans="1:3" ht="29.25" customHeight="1">
      <c r="A29" s="26"/>
      <c r="B29" s="16" t="s">
        <v>63</v>
      </c>
      <c r="C29" s="161"/>
    </row>
    <row r="30" spans="1:3" ht="22.5" customHeight="1">
      <c r="A30" s="26"/>
      <c r="B30" s="38" t="s">
        <v>64</v>
      </c>
      <c r="C30" s="160">
        <v>789000</v>
      </c>
    </row>
    <row r="31" spans="1:3" ht="22.5" customHeight="1">
      <c r="A31" s="26"/>
      <c r="B31" s="38" t="s">
        <v>65</v>
      </c>
      <c r="C31" s="180">
        <f>10471740-50000</f>
        <v>10421740</v>
      </c>
    </row>
    <row r="32" spans="1:3" ht="32.25" customHeight="1">
      <c r="A32" s="49"/>
      <c r="B32" s="50" t="s">
        <v>66</v>
      </c>
      <c r="C32" s="182">
        <f>SUM(C23:C31)</f>
        <v>28155206</v>
      </c>
    </row>
    <row r="33" spans="1:3" ht="15.75">
      <c r="A33" s="33"/>
      <c r="B33" s="34"/>
      <c r="C33" s="188"/>
    </row>
    <row r="34" spans="1:3" ht="15.75">
      <c r="A34" s="33"/>
      <c r="B34" s="34"/>
      <c r="C34" s="188"/>
    </row>
    <row r="35" spans="1:3" ht="15.75">
      <c r="A35" s="33"/>
      <c r="B35" s="34"/>
      <c r="C35" s="188"/>
    </row>
    <row r="36" spans="1:3" ht="15.75">
      <c r="A36" s="456">
        <v>2</v>
      </c>
      <c r="B36" s="456"/>
      <c r="C36" s="456"/>
    </row>
    <row r="37" spans="1:3" ht="16.5" thickBot="1">
      <c r="A37" s="33"/>
      <c r="B37" s="34"/>
      <c r="C37" s="188"/>
    </row>
    <row r="38" spans="1:3" ht="15.75">
      <c r="A38" s="27" t="s">
        <v>17</v>
      </c>
      <c r="B38" s="28"/>
      <c r="C38" s="187" t="s">
        <v>1</v>
      </c>
    </row>
    <row r="39" spans="1:3" ht="15.75">
      <c r="A39" s="29"/>
      <c r="B39" s="30" t="s">
        <v>4</v>
      </c>
      <c r="C39" s="186"/>
    </row>
    <row r="40" spans="1:3" ht="16.5" thickBot="1">
      <c r="A40" s="31" t="s">
        <v>18</v>
      </c>
      <c r="B40" s="32"/>
      <c r="C40" s="185" t="s">
        <v>47</v>
      </c>
    </row>
    <row r="41" spans="1:3" ht="15.75">
      <c r="A41" s="457" t="s">
        <v>67</v>
      </c>
      <c r="B41" s="457"/>
      <c r="C41" s="457"/>
    </row>
    <row r="42" spans="1:3" ht="22.5" customHeight="1">
      <c r="A42" s="26" t="s">
        <v>29</v>
      </c>
      <c r="B42" s="39" t="s">
        <v>68</v>
      </c>
      <c r="C42" s="180"/>
    </row>
    <row r="43" spans="1:3" ht="22.5" customHeight="1">
      <c r="A43" s="26" t="s">
        <v>31</v>
      </c>
      <c r="B43" s="39" t="s">
        <v>69</v>
      </c>
      <c r="C43" s="180"/>
    </row>
    <row r="44" spans="1:3" ht="22.5" customHeight="1">
      <c r="A44" s="26" t="s">
        <v>32</v>
      </c>
      <c r="B44" s="35" t="s">
        <v>70</v>
      </c>
      <c r="C44" s="180"/>
    </row>
    <row r="45" spans="1:3" ht="31.5" customHeight="1">
      <c r="A45" s="26"/>
      <c r="B45" s="16" t="s">
        <v>71</v>
      </c>
      <c r="C45" s="180">
        <f>'Bevételek (2)'!H81</f>
        <v>0</v>
      </c>
    </row>
    <row r="46" spans="1:3" ht="22.5" customHeight="1">
      <c r="A46" s="26"/>
      <c r="B46" s="15" t="s">
        <v>72</v>
      </c>
      <c r="C46" s="180"/>
    </row>
    <row r="47" spans="1:3" ht="24.75" customHeight="1">
      <c r="A47" s="49"/>
      <c r="B47" s="50" t="s">
        <v>73</v>
      </c>
      <c r="C47" s="182">
        <f>SUM(C42:C46)</f>
        <v>0</v>
      </c>
    </row>
    <row r="48" spans="1:3" ht="22.5" customHeight="1">
      <c r="A48" s="26" t="s">
        <v>34</v>
      </c>
      <c r="B48" s="39" t="s">
        <v>74</v>
      </c>
      <c r="C48" s="180">
        <f>'Korm.funkciók (2)'!J33</f>
        <v>1437909</v>
      </c>
    </row>
    <row r="49" spans="1:3" ht="22.5" customHeight="1">
      <c r="A49" s="26" t="s">
        <v>36</v>
      </c>
      <c r="B49" s="39" t="s">
        <v>75</v>
      </c>
      <c r="C49" s="180">
        <f>'Korm.funkciók (2)'!K33</f>
        <v>0</v>
      </c>
    </row>
    <row r="50" spans="1:3" ht="22.5" customHeight="1">
      <c r="A50" s="26" t="s">
        <v>37</v>
      </c>
      <c r="B50" s="35" t="s">
        <v>42</v>
      </c>
      <c r="C50" s="180"/>
    </row>
    <row r="51" spans="1:3" ht="33.75" customHeight="1">
      <c r="A51" s="26"/>
      <c r="B51" s="16" t="s">
        <v>76</v>
      </c>
      <c r="C51" s="180"/>
    </row>
    <row r="52" spans="1:3" ht="22.5" customHeight="1">
      <c r="A52" s="26"/>
      <c r="B52" s="57" t="s">
        <v>373</v>
      </c>
      <c r="C52" s="180"/>
    </row>
    <row r="53" spans="1:3" ht="16.5" thickBot="1">
      <c r="A53" s="36"/>
      <c r="B53" s="37" t="s">
        <v>77</v>
      </c>
      <c r="C53" s="181">
        <f>SUM(C48:C52)</f>
        <v>1437909</v>
      </c>
    </row>
    <row r="54" spans="1:3" ht="28.5" customHeight="1" thickBot="1">
      <c r="A54" s="40"/>
      <c r="B54" s="41" t="s">
        <v>78</v>
      </c>
      <c r="C54" s="184">
        <f>C22+C47</f>
        <v>18961753</v>
      </c>
    </row>
    <row r="55" spans="1:3" ht="27" customHeight="1" thickBot="1">
      <c r="A55" s="40"/>
      <c r="B55" s="41" t="s">
        <v>79</v>
      </c>
      <c r="C55" s="184">
        <f>C32+C53</f>
        <v>29593115</v>
      </c>
    </row>
    <row r="56" spans="1:3" ht="15.75">
      <c r="A56" s="42"/>
      <c r="B56" s="43"/>
      <c r="C56" s="183"/>
    </row>
    <row r="57" spans="1:3" ht="15.75">
      <c r="A57" s="25"/>
      <c r="B57" s="25"/>
      <c r="C57" s="180"/>
    </row>
    <row r="58" spans="1:3" ht="15.75">
      <c r="A58" s="449" t="s">
        <v>80</v>
      </c>
      <c r="B58" s="449"/>
      <c r="C58" s="449"/>
    </row>
    <row r="59" spans="1:3" ht="15.75">
      <c r="A59" s="44"/>
      <c r="B59" s="44"/>
      <c r="C59" s="44"/>
    </row>
    <row r="60" spans="1:3" ht="22.5" customHeight="1">
      <c r="A60" s="36" t="s">
        <v>39</v>
      </c>
      <c r="B60" s="45" t="s">
        <v>81</v>
      </c>
      <c r="C60" s="181">
        <f>941638+10471740+159622</f>
        <v>11573000</v>
      </c>
    </row>
    <row r="61" spans="1:3" ht="22.5" customHeight="1">
      <c r="A61" s="36"/>
      <c r="B61" s="50" t="s">
        <v>82</v>
      </c>
      <c r="C61" s="182">
        <f>C60</f>
        <v>11573000</v>
      </c>
    </row>
    <row r="62" spans="1:3" ht="22.5" customHeight="1">
      <c r="A62" s="33" t="s">
        <v>41</v>
      </c>
      <c r="B62" s="45" t="s">
        <v>404</v>
      </c>
      <c r="C62" s="181">
        <v>941638</v>
      </c>
    </row>
    <row r="63" spans="1:3" ht="22.5" customHeight="1">
      <c r="A63" s="26" t="s">
        <v>43</v>
      </c>
      <c r="B63" s="45" t="s">
        <v>83</v>
      </c>
      <c r="C63" s="181">
        <v>0</v>
      </c>
    </row>
    <row r="64" spans="1:3" ht="22.5" customHeight="1" thickBot="1">
      <c r="A64" s="36"/>
      <c r="B64" s="37" t="s">
        <v>84</v>
      </c>
      <c r="C64" s="181">
        <f>SUM(C62:C63)</f>
        <v>941638</v>
      </c>
    </row>
    <row r="65" spans="1:3" ht="24.75" customHeight="1" thickBot="1">
      <c r="A65" s="46"/>
      <c r="B65" s="47" t="s">
        <v>85</v>
      </c>
      <c r="C65" s="48">
        <f>C54+C61</f>
        <v>30534753</v>
      </c>
    </row>
    <row r="66" spans="1:3" ht="27" customHeight="1" thickBot="1">
      <c r="A66" s="46"/>
      <c r="B66" s="47" t="s">
        <v>86</v>
      </c>
      <c r="C66" s="48">
        <f>C55+C64</f>
        <v>30534753</v>
      </c>
    </row>
    <row r="67" spans="1:3" ht="15.75">
      <c r="A67" s="25"/>
      <c r="B67" s="25"/>
      <c r="C67" s="180"/>
    </row>
    <row r="68" spans="1:3" ht="15.75">
      <c r="A68" s="15"/>
      <c r="B68" s="15"/>
      <c r="C68" s="15"/>
    </row>
    <row r="69" spans="1:3" ht="15.75">
      <c r="A69" s="15"/>
      <c r="B69" s="15"/>
      <c r="C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</sheetData>
  <sheetProtection/>
  <mergeCells count="11">
    <mergeCell ref="A1:C1"/>
    <mergeCell ref="A2:C2"/>
    <mergeCell ref="A4:C4"/>
    <mergeCell ref="A13:C13"/>
    <mergeCell ref="A36:C36"/>
    <mergeCell ref="A41:C41"/>
    <mergeCell ref="A58:C58"/>
    <mergeCell ref="A5:C5"/>
    <mergeCell ref="A6:C6"/>
    <mergeCell ref="A7:C7"/>
    <mergeCell ref="A8:C8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A4" sqref="A4:E4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2.375" style="0" customWidth="1"/>
    <col min="4" max="5" width="13.875" style="0" customWidth="1"/>
    <col min="6" max="6" width="12.875" style="0" customWidth="1"/>
    <col min="7" max="7" width="14.25390625" style="0" customWidth="1"/>
    <col min="8" max="8" width="12.75390625" style="0" customWidth="1"/>
    <col min="9" max="9" width="14.25390625" style="0" customWidth="1"/>
    <col min="10" max="10" width="13.125" style="0" customWidth="1"/>
    <col min="11" max="11" width="14.375" style="0" customWidth="1"/>
    <col min="12" max="12" width="13.75390625" style="0" customWidth="1"/>
    <col min="13" max="13" width="15.125" style="0" customWidth="1"/>
    <col min="14" max="14" width="14.875" style="0" customWidth="1"/>
    <col min="15" max="15" width="13.875" style="0" customWidth="1"/>
  </cols>
  <sheetData>
    <row r="1" spans="1:15" ht="12.75">
      <c r="A1" s="458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ht="9.75" customHeight="1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ht="12.75" hidden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ht="12.75">
      <c r="A4" s="461" t="s">
        <v>424</v>
      </c>
      <c r="B4" s="462"/>
      <c r="C4" s="462"/>
      <c r="D4" s="462"/>
      <c r="E4" s="462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15" ht="12.7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5" ht="12.75">
      <c r="A6" s="1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</row>
    <row r="7" spans="1:15" ht="12.75">
      <c r="A7" s="1"/>
      <c r="B7" s="460" t="s">
        <v>9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</row>
    <row r="8" spans="1:15" ht="12.75">
      <c r="A8" s="1"/>
      <c r="B8" s="460" t="s">
        <v>402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</row>
    <row r="9" spans="1:15" ht="13.5" thickBot="1">
      <c r="A9" s="1"/>
      <c r="B9" s="1"/>
      <c r="C9" s="224"/>
      <c r="D9" s="224"/>
      <c r="E9" s="224"/>
      <c r="F9" s="225"/>
      <c r="G9" s="224"/>
      <c r="H9" s="224"/>
      <c r="I9" s="224"/>
      <c r="J9" s="224"/>
      <c r="K9" s="189"/>
      <c r="L9" s="189"/>
      <c r="M9" s="189"/>
      <c r="N9" s="189"/>
      <c r="O9" s="223" t="s">
        <v>456</v>
      </c>
    </row>
    <row r="10" spans="1:15" ht="12.75">
      <c r="A10" s="126" t="s">
        <v>17</v>
      </c>
      <c r="B10" s="127"/>
      <c r="C10" s="222"/>
      <c r="D10" s="221"/>
      <c r="E10" s="220"/>
      <c r="F10" s="219"/>
      <c r="G10" s="219"/>
      <c r="H10" s="219"/>
      <c r="I10" s="219"/>
      <c r="J10" s="219"/>
      <c r="K10" s="218"/>
      <c r="L10" s="218"/>
      <c r="M10" s="218"/>
      <c r="N10" s="217"/>
      <c r="O10" s="216"/>
    </row>
    <row r="11" spans="1:15" ht="12.75">
      <c r="A11" s="128"/>
      <c r="B11" s="129" t="s">
        <v>4</v>
      </c>
      <c r="C11" s="215" t="s">
        <v>303</v>
      </c>
      <c r="D11" s="214" t="s">
        <v>304</v>
      </c>
      <c r="E11" s="212" t="s">
        <v>305</v>
      </c>
      <c r="F11" s="213" t="s">
        <v>306</v>
      </c>
      <c r="G11" s="213" t="s">
        <v>307</v>
      </c>
      <c r="H11" s="213" t="s">
        <v>308</v>
      </c>
      <c r="I11" s="213" t="s">
        <v>309</v>
      </c>
      <c r="J11" s="213" t="s">
        <v>310</v>
      </c>
      <c r="K11" s="213" t="s">
        <v>311</v>
      </c>
      <c r="L11" s="213" t="s">
        <v>312</v>
      </c>
      <c r="M11" s="213" t="s">
        <v>313</v>
      </c>
      <c r="N11" s="212" t="s">
        <v>314</v>
      </c>
      <c r="O11" s="211" t="s">
        <v>315</v>
      </c>
    </row>
    <row r="12" spans="1:15" ht="13.5" thickBot="1">
      <c r="A12" s="130" t="s">
        <v>18</v>
      </c>
      <c r="B12" s="131"/>
      <c r="C12" s="207"/>
      <c r="D12" s="210"/>
      <c r="E12" s="208"/>
      <c r="F12" s="209"/>
      <c r="G12" s="209"/>
      <c r="H12" s="209"/>
      <c r="I12" s="209"/>
      <c r="J12" s="209"/>
      <c r="K12" s="209"/>
      <c r="L12" s="209"/>
      <c r="M12" s="209"/>
      <c r="N12" s="208"/>
      <c r="O12" s="207"/>
    </row>
    <row r="13" spans="1:15" ht="12.75">
      <c r="A13" s="132"/>
      <c r="B13" s="133" t="s">
        <v>316</v>
      </c>
      <c r="C13" s="205"/>
      <c r="D13" s="206"/>
      <c r="E13" s="204"/>
      <c r="F13" s="205"/>
      <c r="G13" s="205"/>
      <c r="H13" s="205"/>
      <c r="I13" s="205"/>
      <c r="J13" s="205"/>
      <c r="K13" s="205"/>
      <c r="L13" s="205"/>
      <c r="M13" s="205"/>
      <c r="N13" s="204"/>
      <c r="O13" s="203"/>
    </row>
    <row r="14" spans="1:15" ht="25.5">
      <c r="A14" s="134" t="s">
        <v>19</v>
      </c>
      <c r="B14" s="135" t="s">
        <v>317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4"/>
    </row>
    <row r="15" spans="1:15" ht="25.5">
      <c r="A15" s="134"/>
      <c r="B15" s="135" t="s">
        <v>318</v>
      </c>
      <c r="C15" s="195">
        <f>1486000-375</f>
        <v>1485625</v>
      </c>
      <c r="D15" s="195">
        <v>991000</v>
      </c>
      <c r="E15" s="195">
        <v>991000</v>
      </c>
      <c r="F15" s="195">
        <f>991000+5142</f>
        <v>996142</v>
      </c>
      <c r="G15" s="195">
        <f>991000+2142</f>
        <v>993142</v>
      </c>
      <c r="H15" s="195">
        <f>991000+2142</f>
        <v>993142</v>
      </c>
      <c r="I15" s="195">
        <f>991000+90221+2145</f>
        <v>1083366</v>
      </c>
      <c r="J15" s="195">
        <f>991000+2144</f>
        <v>993144</v>
      </c>
      <c r="K15" s="195">
        <v>991000</v>
      </c>
      <c r="L15" s="195">
        <v>991000</v>
      </c>
      <c r="M15" s="195">
        <v>991000</v>
      </c>
      <c r="N15" s="195">
        <v>991000</v>
      </c>
      <c r="O15" s="194">
        <f>SUM(C15:N15)</f>
        <v>12490561</v>
      </c>
    </row>
    <row r="16" spans="1:15" ht="25.5">
      <c r="A16" s="134"/>
      <c r="B16" s="136" t="s">
        <v>319</v>
      </c>
      <c r="C16" s="195"/>
      <c r="D16" s="195"/>
      <c r="E16" s="195"/>
      <c r="F16" s="195"/>
      <c r="G16" s="195"/>
      <c r="H16" s="195"/>
      <c r="I16" s="195"/>
      <c r="J16" s="195">
        <f>950000</f>
        <v>950000</v>
      </c>
      <c r="K16" s="195">
        <v>350000</v>
      </c>
      <c r="L16" s="195">
        <f>593000</f>
        <v>593000</v>
      </c>
      <c r="M16" s="195">
        <v>9000</v>
      </c>
      <c r="N16" s="195"/>
      <c r="O16" s="194">
        <f>SUM(C16:N16)</f>
        <v>1902000</v>
      </c>
    </row>
    <row r="17" spans="1:15" ht="25.5">
      <c r="A17" s="134" t="s">
        <v>20</v>
      </c>
      <c r="B17" s="136" t="s">
        <v>320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4">
        <f>SUM(C17:N17)</f>
        <v>0</v>
      </c>
    </row>
    <row r="18" spans="1:15" ht="12.75">
      <c r="A18" s="134" t="s">
        <v>21</v>
      </c>
      <c r="B18" s="136" t="s">
        <v>321</v>
      </c>
      <c r="C18" s="202"/>
      <c r="D18" s="202">
        <v>30000</v>
      </c>
      <c r="E18" s="202">
        <v>300000</v>
      </c>
      <c r="F18" s="202">
        <v>100000</v>
      </c>
      <c r="G18" s="202">
        <v>40000</v>
      </c>
      <c r="H18" s="202">
        <v>30000</v>
      </c>
      <c r="I18" s="202">
        <v>40000</v>
      </c>
      <c r="J18" s="202">
        <v>80000</v>
      </c>
      <c r="K18" s="202">
        <v>420000</v>
      </c>
      <c r="L18" s="202">
        <v>90000</v>
      </c>
      <c r="M18" s="202">
        <v>140000</v>
      </c>
      <c r="N18" s="202">
        <v>50000</v>
      </c>
      <c r="O18" s="194">
        <f>SUM(C18:N18)</f>
        <v>1320000</v>
      </c>
    </row>
    <row r="19" spans="1:15" ht="12.75">
      <c r="A19" s="134" t="s">
        <v>22</v>
      </c>
      <c r="B19" s="137" t="s">
        <v>322</v>
      </c>
      <c r="C19" s="202">
        <v>47000</v>
      </c>
      <c r="D19" s="202">
        <v>47000</v>
      </c>
      <c r="E19" s="202">
        <v>47000</v>
      </c>
      <c r="F19" s="202">
        <v>47000</v>
      </c>
      <c r="G19" s="202">
        <v>630000</v>
      </c>
      <c r="H19" s="202">
        <v>47000</v>
      </c>
      <c r="I19" s="202">
        <v>47000</v>
      </c>
      <c r="J19" s="202">
        <v>47000</v>
      </c>
      <c r="K19" s="202">
        <v>47000</v>
      </c>
      <c r="L19" s="202">
        <v>47000</v>
      </c>
      <c r="M19" s="202">
        <v>47000</v>
      </c>
      <c r="N19" s="202">
        <v>47000</v>
      </c>
      <c r="O19" s="194">
        <f>SUM(C19:N19)</f>
        <v>1147000</v>
      </c>
    </row>
    <row r="20" spans="1:15" ht="12.75">
      <c r="A20" s="134" t="s">
        <v>23</v>
      </c>
      <c r="B20" s="137" t="s">
        <v>323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194">
        <f>SUM(C20:N20)</f>
        <v>0</v>
      </c>
    </row>
    <row r="21" spans="1:15" ht="12.75">
      <c r="A21" s="134" t="s">
        <v>24</v>
      </c>
      <c r="B21" s="137" t="s">
        <v>25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0"/>
      <c r="O21" s="194">
        <f>SUM(C21:N21)</f>
        <v>0</v>
      </c>
    </row>
    <row r="22" spans="1:15" ht="25.5">
      <c r="A22" s="134"/>
      <c r="B22" s="136" t="s">
        <v>324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9"/>
      <c r="O22" s="194">
        <f>SUM(C22:N22)</f>
        <v>0</v>
      </c>
    </row>
    <row r="23" spans="1:15" ht="12.75">
      <c r="A23" s="134"/>
      <c r="B23" s="136" t="s">
        <v>325</v>
      </c>
      <c r="C23" s="198"/>
      <c r="D23" s="198"/>
      <c r="E23" s="198"/>
      <c r="F23" s="198"/>
      <c r="G23" s="198">
        <v>1081997</v>
      </c>
      <c r="H23" s="198"/>
      <c r="I23" s="198"/>
      <c r="J23" s="198">
        <v>840513</v>
      </c>
      <c r="K23" s="198">
        <v>179682</v>
      </c>
      <c r="L23" s="198"/>
      <c r="M23" s="198"/>
      <c r="N23" s="199"/>
      <c r="O23" s="194">
        <f>SUM(C23:N23)</f>
        <v>2102192</v>
      </c>
    </row>
    <row r="24" spans="1:15" ht="12.75">
      <c r="A24" s="134" t="s">
        <v>26</v>
      </c>
      <c r="B24" s="137" t="s">
        <v>326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9"/>
      <c r="O24" s="194">
        <f>SUM(C24:N24)</f>
        <v>0</v>
      </c>
    </row>
    <row r="25" spans="1:15" ht="25.5">
      <c r="A25" s="134"/>
      <c r="B25" s="136" t="s">
        <v>327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9"/>
      <c r="O25" s="194"/>
    </row>
    <row r="26" spans="1:15" ht="12.75">
      <c r="A26" s="134"/>
      <c r="B26" s="136" t="s">
        <v>328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9"/>
      <c r="O26" s="194">
        <f>SUM(C26:N26)</f>
        <v>0</v>
      </c>
    </row>
    <row r="27" spans="1:15" ht="12.75">
      <c r="A27" s="134" t="s">
        <v>27</v>
      </c>
      <c r="B27" s="137" t="s">
        <v>329</v>
      </c>
      <c r="C27" s="198">
        <v>941638</v>
      </c>
      <c r="D27" s="198"/>
      <c r="E27" s="198"/>
      <c r="F27" s="198"/>
      <c r="G27" s="198">
        <v>10631362</v>
      </c>
      <c r="H27" s="198"/>
      <c r="I27" s="198"/>
      <c r="J27" s="198"/>
      <c r="K27" s="198"/>
      <c r="L27" s="198"/>
      <c r="M27" s="198"/>
      <c r="N27" s="199"/>
      <c r="O27" s="194">
        <f>SUM(C27:N27)</f>
        <v>11573000</v>
      </c>
    </row>
    <row r="28" spans="1:15" ht="13.5" thickBot="1">
      <c r="A28" s="138" t="s">
        <v>28</v>
      </c>
      <c r="B28" s="139" t="s">
        <v>330</v>
      </c>
      <c r="C28" s="198"/>
      <c r="D28" s="198">
        <f>C49</f>
        <v>847000</v>
      </c>
      <c r="E28" s="198">
        <f>D49</f>
        <v>353435</v>
      </c>
      <c r="F28" s="198">
        <f>E49</f>
        <v>130000</v>
      </c>
      <c r="G28" s="198">
        <f>F49</f>
        <v>57000</v>
      </c>
      <c r="H28" s="198">
        <f>G49</f>
        <v>477136</v>
      </c>
      <c r="I28" s="198">
        <f>H49</f>
        <v>130000</v>
      </c>
      <c r="J28" s="198">
        <f>I49</f>
        <v>99000</v>
      </c>
      <c r="K28" s="198">
        <f>J49</f>
        <v>214239</v>
      </c>
      <c r="L28" s="198">
        <f>K49</f>
        <v>333329</v>
      </c>
      <c r="M28" s="198">
        <f>L49</f>
        <v>570329</v>
      </c>
      <c r="N28" s="198">
        <f>M49</f>
        <v>55329</v>
      </c>
      <c r="O28" s="194"/>
    </row>
    <row r="29" spans="1:15" ht="13.5" thickBot="1">
      <c r="A29" s="140"/>
      <c r="B29" s="140" t="s">
        <v>331</v>
      </c>
      <c r="C29" s="193">
        <f>SUM(C15:C28)</f>
        <v>2474263</v>
      </c>
      <c r="D29" s="193">
        <f>SUM(D15:D28)</f>
        <v>1915000</v>
      </c>
      <c r="E29" s="193">
        <f>SUM(E15:E28)</f>
        <v>1691435</v>
      </c>
      <c r="F29" s="193">
        <f>SUM(F15:F28)</f>
        <v>1273142</v>
      </c>
      <c r="G29" s="193">
        <f>SUM(G15:G28)</f>
        <v>13433501</v>
      </c>
      <c r="H29" s="193">
        <f>SUM(H15:H28)</f>
        <v>1547278</v>
      </c>
      <c r="I29" s="193">
        <f>SUM(I15:I28)</f>
        <v>1300366</v>
      </c>
      <c r="J29" s="193">
        <f>SUM(J15:J28)</f>
        <v>3009657</v>
      </c>
      <c r="K29" s="193">
        <f>SUM(K15:K28)</f>
        <v>2201921</v>
      </c>
      <c r="L29" s="193">
        <f>SUM(L15:L28)</f>
        <v>2054329</v>
      </c>
      <c r="M29" s="193">
        <f>SUM(M15:M28)</f>
        <v>1757329</v>
      </c>
      <c r="N29" s="193">
        <f>SUM(N15:N28)</f>
        <v>1143329</v>
      </c>
      <c r="O29" s="192">
        <f>SUM(O15:O28)</f>
        <v>30534753</v>
      </c>
    </row>
    <row r="30" spans="1:15" ht="12.75">
      <c r="A30" s="141"/>
      <c r="B30" s="142" t="s">
        <v>332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7"/>
    </row>
    <row r="31" spans="1:15" ht="12.75">
      <c r="A31" s="134" t="s">
        <v>29</v>
      </c>
      <c r="B31" s="137" t="s">
        <v>30</v>
      </c>
      <c r="C31" s="195">
        <v>300000</v>
      </c>
      <c r="D31" s="195">
        <v>480000</v>
      </c>
      <c r="E31" s="195">
        <v>480000</v>
      </c>
      <c r="F31" s="195">
        <f>480000+4049</f>
        <v>484049</v>
      </c>
      <c r="G31" s="195">
        <f>480000+811820+1687</f>
        <v>1293507</v>
      </c>
      <c r="H31" s="195">
        <f>480000+141481+455+1687</f>
        <v>623623</v>
      </c>
      <c r="I31" s="195">
        <f>480000+1689+71040</f>
        <v>552729</v>
      </c>
      <c r="J31" s="195">
        <f>580000+1688+474930-612685</f>
        <v>443933</v>
      </c>
      <c r="K31" s="195">
        <f>560000+158310</f>
        <v>718310</v>
      </c>
      <c r="L31" s="195">
        <v>480000</v>
      </c>
      <c r="M31" s="195">
        <v>480000</v>
      </c>
      <c r="N31" s="195">
        <f>480000+2000-204671</f>
        <v>277329</v>
      </c>
      <c r="O31" s="194">
        <f>SUM(C31:N31)</f>
        <v>6613480</v>
      </c>
    </row>
    <row r="32" spans="1:15" ht="25.5">
      <c r="A32" s="134" t="s">
        <v>31</v>
      </c>
      <c r="B32" s="136" t="s">
        <v>333</v>
      </c>
      <c r="C32" s="195">
        <v>86000</v>
      </c>
      <c r="D32" s="195">
        <v>134000</v>
      </c>
      <c r="E32" s="195">
        <v>134000</v>
      </c>
      <c r="F32" s="195">
        <f>134000+1093</f>
        <v>135093</v>
      </c>
      <c r="G32" s="195">
        <f>134000+90496</f>
        <v>224496</v>
      </c>
      <c r="H32" s="195">
        <f>134000+38200+455</f>
        <v>172655</v>
      </c>
      <c r="I32" s="195">
        <f>134000+456+19181-44000</f>
        <v>109637</v>
      </c>
      <c r="J32" s="195">
        <f>161000+456+64116-201020</f>
        <v>24552</v>
      </c>
      <c r="K32" s="195">
        <f>156000+21372+910</f>
        <v>178282</v>
      </c>
      <c r="L32" s="195">
        <v>134000</v>
      </c>
      <c r="M32" s="195">
        <v>133000</v>
      </c>
      <c r="N32" s="195">
        <f>134000+3000</f>
        <v>137000</v>
      </c>
      <c r="O32" s="194">
        <f>SUM(C32:N32)</f>
        <v>1602715</v>
      </c>
    </row>
    <row r="33" spans="1:15" ht="12.75">
      <c r="A33" s="134" t="s">
        <v>32</v>
      </c>
      <c r="B33" s="137" t="s">
        <v>33</v>
      </c>
      <c r="C33" s="195">
        <f>210000-375</f>
        <v>209625</v>
      </c>
      <c r="D33" s="195">
        <v>337000</v>
      </c>
      <c r="E33" s="195">
        <v>547000</v>
      </c>
      <c r="F33" s="195">
        <v>547000</v>
      </c>
      <c r="G33" s="195">
        <f>757000+159622</f>
        <v>916622</v>
      </c>
      <c r="H33" s="195">
        <v>547000</v>
      </c>
      <c r="I33" s="195">
        <f>447000</f>
        <v>447000</v>
      </c>
      <c r="J33" s="195">
        <f>839000+43036-4228+76000+94216</f>
        <v>1048024</v>
      </c>
      <c r="K33" s="195">
        <f>547000+290000</f>
        <v>837000</v>
      </c>
      <c r="L33" s="195">
        <v>720000</v>
      </c>
      <c r="M33" s="195">
        <f>519000+160000</f>
        <v>679000</v>
      </c>
      <c r="N33" s="195">
        <f>547000-1000</f>
        <v>546000</v>
      </c>
      <c r="O33" s="194">
        <f>SUM(C33:N33)</f>
        <v>7381271</v>
      </c>
    </row>
    <row r="34" spans="1:15" ht="12.75">
      <c r="A34" s="134" t="s">
        <v>34</v>
      </c>
      <c r="B34" s="137" t="s">
        <v>35</v>
      </c>
      <c r="C34" s="195">
        <v>50000</v>
      </c>
      <c r="D34" s="195">
        <v>50000</v>
      </c>
      <c r="E34" s="195">
        <v>50000</v>
      </c>
      <c r="F34" s="195">
        <v>50000</v>
      </c>
      <c r="G34" s="195">
        <v>50000</v>
      </c>
      <c r="H34" s="195">
        <v>50000</v>
      </c>
      <c r="I34" s="195">
        <v>50000</v>
      </c>
      <c r="J34" s="195">
        <f>220000-76000</f>
        <v>144000</v>
      </c>
      <c r="K34" s="195">
        <v>110000</v>
      </c>
      <c r="L34" s="195">
        <f>200000-50000</f>
        <v>150000</v>
      </c>
      <c r="M34" s="195">
        <f>360000+50000</f>
        <v>410000</v>
      </c>
      <c r="N34" s="195">
        <f>473000-240000-50000</f>
        <v>183000</v>
      </c>
      <c r="O34" s="194">
        <f>SUM(C34:N34)</f>
        <v>1347000</v>
      </c>
    </row>
    <row r="35" spans="1:15" ht="12.75">
      <c r="A35" s="134" t="s">
        <v>36</v>
      </c>
      <c r="B35" s="137" t="s">
        <v>334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6"/>
      <c r="O35" s="194"/>
    </row>
    <row r="36" spans="1:15" ht="12.75">
      <c r="A36" s="134"/>
      <c r="B36" s="137" t="s">
        <v>335</v>
      </c>
      <c r="C36" s="195"/>
      <c r="D36" s="195"/>
      <c r="E36" s="195"/>
      <c r="F36" s="195"/>
      <c r="G36" s="195"/>
      <c r="H36" s="195"/>
      <c r="I36" s="195">
        <v>0</v>
      </c>
      <c r="J36" s="195">
        <v>0</v>
      </c>
      <c r="K36" s="195"/>
      <c r="L36" s="195">
        <v>0</v>
      </c>
      <c r="M36" s="195">
        <v>0</v>
      </c>
      <c r="N36" s="195">
        <v>0</v>
      </c>
      <c r="O36" s="194">
        <f>SUM(C36:N36)</f>
        <v>0</v>
      </c>
    </row>
    <row r="37" spans="1:15" ht="12.75">
      <c r="A37" s="134"/>
      <c r="B37" s="137" t="s">
        <v>336</v>
      </c>
      <c r="C37" s="195">
        <v>40000</v>
      </c>
      <c r="D37" s="195">
        <f>600000-39435</f>
        <v>560565</v>
      </c>
      <c r="E37" s="195">
        <f>43000-10565</f>
        <v>32435</v>
      </c>
      <c r="F37" s="195"/>
      <c r="G37" s="195"/>
      <c r="H37" s="195">
        <v>24000</v>
      </c>
      <c r="I37" s="195">
        <v>42000</v>
      </c>
      <c r="J37" s="195">
        <v>15000</v>
      </c>
      <c r="K37" s="195">
        <v>25000</v>
      </c>
      <c r="L37" s="195"/>
      <c r="M37" s="195"/>
      <c r="N37" s="195"/>
      <c r="O37" s="194">
        <f>SUM(C37:N37)</f>
        <v>739000</v>
      </c>
    </row>
    <row r="38" spans="1:15" ht="12.75">
      <c r="A38" s="134" t="s">
        <v>37</v>
      </c>
      <c r="B38" s="137" t="s">
        <v>38</v>
      </c>
      <c r="C38" s="195"/>
      <c r="D38" s="195"/>
      <c r="E38" s="195">
        <v>318000</v>
      </c>
      <c r="F38" s="195"/>
      <c r="G38" s="195"/>
      <c r="H38" s="195"/>
      <c r="I38" s="195"/>
      <c r="J38" s="195">
        <f>258431+857250+4228</f>
        <v>1119909</v>
      </c>
      <c r="K38" s="195"/>
      <c r="L38" s="195"/>
      <c r="M38" s="195"/>
      <c r="N38" s="195"/>
      <c r="O38" s="194">
        <f>SUM(C38:N38)</f>
        <v>1437909</v>
      </c>
    </row>
    <row r="39" spans="1:15" ht="12.75">
      <c r="A39" s="134" t="s">
        <v>39</v>
      </c>
      <c r="B39" s="137" t="s">
        <v>40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4">
        <f>SUM(C39:N39)</f>
        <v>0</v>
      </c>
    </row>
    <row r="40" spans="1:15" ht="12.75">
      <c r="A40" s="134" t="s">
        <v>41</v>
      </c>
      <c r="B40" s="137" t="s">
        <v>42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4">
        <f>SUM(C40:N40)</f>
        <v>0</v>
      </c>
    </row>
    <row r="41" spans="1:15" ht="12.75">
      <c r="A41" s="134"/>
      <c r="B41" s="137" t="s">
        <v>335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4"/>
    </row>
    <row r="42" spans="1:15" ht="12.75">
      <c r="A42" s="134"/>
      <c r="B42" s="137" t="s">
        <v>336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4"/>
    </row>
    <row r="43" spans="1:15" ht="12.75">
      <c r="A43" s="134" t="s">
        <v>43</v>
      </c>
      <c r="B43" s="137" t="s">
        <v>44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4">
        <f>SUM(C43:N43)</f>
        <v>0</v>
      </c>
    </row>
    <row r="44" spans="1:15" ht="12.75">
      <c r="A44" s="134"/>
      <c r="B44" s="137" t="s">
        <v>405</v>
      </c>
      <c r="C44" s="195">
        <v>941638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4">
        <f>SUM(C44:N44)</f>
        <v>941638</v>
      </c>
    </row>
    <row r="45" spans="1:15" ht="12.75">
      <c r="A45" s="134"/>
      <c r="B45" s="137" t="s">
        <v>337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4">
        <f>SUM(C45:N45)</f>
        <v>0</v>
      </c>
    </row>
    <row r="46" spans="1:15" ht="12.75">
      <c r="A46" s="134" t="s">
        <v>338</v>
      </c>
      <c r="B46" s="137" t="s">
        <v>339</v>
      </c>
      <c r="C46" s="195"/>
      <c r="D46" s="195"/>
      <c r="E46" s="195"/>
      <c r="F46" s="195"/>
      <c r="G46" s="195">
        <v>10471740</v>
      </c>
      <c r="H46" s="195"/>
      <c r="I46" s="195"/>
      <c r="J46" s="195"/>
      <c r="K46" s="195"/>
      <c r="L46" s="195"/>
      <c r="M46" s="195"/>
      <c r="N46" s="195"/>
      <c r="O46" s="194">
        <f>SUM(C46:N46)</f>
        <v>10471740</v>
      </c>
    </row>
    <row r="47" spans="1:15" ht="13.5" thickBot="1">
      <c r="A47" s="138" t="s">
        <v>340</v>
      </c>
      <c r="B47" s="139" t="s">
        <v>341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4"/>
    </row>
    <row r="48" spans="1:15" ht="13.5" thickBot="1">
      <c r="A48" s="140"/>
      <c r="B48" s="140" t="s">
        <v>342</v>
      </c>
      <c r="C48" s="193">
        <f>SUM(C31:C47)</f>
        <v>1627263</v>
      </c>
      <c r="D48" s="193">
        <f>SUM(D31:D47)</f>
        <v>1561565</v>
      </c>
      <c r="E48" s="193">
        <f>SUM(E31:E47)</f>
        <v>1561435</v>
      </c>
      <c r="F48" s="193">
        <f>SUM(F31:F47)</f>
        <v>1216142</v>
      </c>
      <c r="G48" s="193">
        <f>SUM(G31:G47)</f>
        <v>12956365</v>
      </c>
      <c r="H48" s="193">
        <f>SUM(H31:H47)</f>
        <v>1417278</v>
      </c>
      <c r="I48" s="193">
        <f>SUM(I31:I47)</f>
        <v>1201366</v>
      </c>
      <c r="J48" s="193">
        <f>SUM(J31:J47)</f>
        <v>2795418</v>
      </c>
      <c r="K48" s="193">
        <f>SUM(K31:K47)</f>
        <v>1868592</v>
      </c>
      <c r="L48" s="193">
        <f>SUM(L31:L47)</f>
        <v>1484000</v>
      </c>
      <c r="M48" s="193">
        <f>SUM(M31:M47)</f>
        <v>1702000</v>
      </c>
      <c r="N48" s="193">
        <f>SUM(N31:N47)</f>
        <v>1143329</v>
      </c>
      <c r="O48" s="192">
        <f>SUM(O31:O47)</f>
        <v>30534753</v>
      </c>
    </row>
    <row r="49" spans="1:15" ht="13.5" thickBot="1">
      <c r="A49" s="143"/>
      <c r="B49" s="144" t="s">
        <v>343</v>
      </c>
      <c r="C49" s="191">
        <f>C29-C48</f>
        <v>847000</v>
      </c>
      <c r="D49" s="191">
        <f>D29-D48</f>
        <v>353435</v>
      </c>
      <c r="E49" s="191">
        <f>E29-E48</f>
        <v>130000</v>
      </c>
      <c r="F49" s="191">
        <f>F29-F48</f>
        <v>57000</v>
      </c>
      <c r="G49" s="191">
        <f>G29-G48</f>
        <v>477136</v>
      </c>
      <c r="H49" s="191">
        <f>H29-H48</f>
        <v>130000</v>
      </c>
      <c r="I49" s="191">
        <f>I29-I48</f>
        <v>99000</v>
      </c>
      <c r="J49" s="191">
        <f>J29-J48</f>
        <v>214239</v>
      </c>
      <c r="K49" s="191">
        <f>K29-K48</f>
        <v>333329</v>
      </c>
      <c r="L49" s="191">
        <f>L29-L48</f>
        <v>570329</v>
      </c>
      <c r="M49" s="191">
        <f>M29-M48</f>
        <v>55329</v>
      </c>
      <c r="N49" s="191">
        <f>N29-N48</f>
        <v>0</v>
      </c>
      <c r="O49" s="190"/>
    </row>
    <row r="50" spans="1:15" ht="12.75">
      <c r="A50" s="1"/>
      <c r="B50" s="1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1:15" ht="12.7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1:15" ht="12.7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1:15" ht="12.7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 ht="12.7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1:15" ht="12.7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</row>
    <row r="56" spans="1:15" ht="12.7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</row>
    <row r="57" spans="1:15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1:15" ht="12.7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</row>
    <row r="59" spans="1:15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</row>
  </sheetData>
  <sheetProtection/>
  <mergeCells count="5">
    <mergeCell ref="A1:O3"/>
    <mergeCell ref="B6:O6"/>
    <mergeCell ref="B7:O7"/>
    <mergeCell ref="B8:O8"/>
    <mergeCell ref="A4:E4"/>
  </mergeCells>
  <printOptions/>
  <pageMargins left="0.2362204724409449" right="0.2362204724409449" top="0.35433070866141736" bottom="0.5511811023622047" header="0.2362204724409449" footer="0.35433070866141736"/>
  <pageSetup fitToHeight="1" fitToWidth="1" horizontalDpi="200" verticalDpi="2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625" style="0" customWidth="1"/>
    <col min="2" max="2" width="34.75390625" style="0" customWidth="1"/>
    <col min="3" max="3" width="17.375" style="0" customWidth="1"/>
  </cols>
  <sheetData>
    <row r="1" spans="1:6" ht="15.75">
      <c r="A1" s="107"/>
      <c r="B1" s="464" t="s">
        <v>415</v>
      </c>
      <c r="C1" s="464"/>
      <c r="D1" s="464"/>
      <c r="E1" s="437"/>
      <c r="F1" s="437"/>
    </row>
    <row r="2" spans="1:4" ht="15.75">
      <c r="A2" s="108"/>
      <c r="B2" s="108"/>
      <c r="C2" s="108"/>
      <c r="D2" s="109"/>
    </row>
    <row r="3" spans="1:4" ht="15.75">
      <c r="A3" s="109"/>
      <c r="B3" s="109"/>
      <c r="C3" s="109"/>
      <c r="D3" s="109"/>
    </row>
    <row r="4" spans="1:4" ht="15.75">
      <c r="A4" s="463" t="s">
        <v>3</v>
      </c>
      <c r="B4" s="463"/>
      <c r="C4" s="463"/>
      <c r="D4" s="463"/>
    </row>
    <row r="5" spans="1:4" ht="15.75">
      <c r="A5" s="463" t="s">
        <v>297</v>
      </c>
      <c r="B5" s="463"/>
      <c r="C5" s="463"/>
      <c r="D5" s="463"/>
    </row>
    <row r="6" spans="1:4" ht="15.75">
      <c r="A6" s="463" t="s">
        <v>400</v>
      </c>
      <c r="B6" s="463"/>
      <c r="C6" s="463"/>
      <c r="D6" s="463"/>
    </row>
    <row r="7" spans="1:4" ht="15.75">
      <c r="A7" s="108"/>
      <c r="B7" s="108"/>
      <c r="C7" s="108"/>
      <c r="D7" s="107"/>
    </row>
    <row r="8" spans="1:4" ht="15.75">
      <c r="A8" s="108"/>
      <c r="B8" s="108"/>
      <c r="C8" s="108"/>
      <c r="D8" s="107"/>
    </row>
    <row r="9" spans="1:4" ht="15.75">
      <c r="A9" s="108"/>
      <c r="B9" s="108"/>
      <c r="C9" s="108"/>
      <c r="D9" s="107"/>
    </row>
    <row r="10" spans="1:4" ht="15.75">
      <c r="A10" s="108"/>
      <c r="B10" s="108"/>
      <c r="C10" s="108"/>
      <c r="D10" s="107"/>
    </row>
    <row r="11" spans="1:4" ht="15.75">
      <c r="A11" s="108"/>
      <c r="B11" s="110" t="s">
        <v>298</v>
      </c>
      <c r="C11" s="108"/>
      <c r="D11" s="107"/>
    </row>
    <row r="12" spans="1:4" ht="15.75">
      <c r="A12" s="108"/>
      <c r="B12" s="110"/>
      <c r="C12" s="108"/>
      <c r="D12" s="107"/>
    </row>
    <row r="13" spans="1:4" ht="15.75">
      <c r="A13" s="108"/>
      <c r="B13" s="110"/>
      <c r="C13" s="111"/>
      <c r="D13" s="107"/>
    </row>
    <row r="14" spans="1:4" ht="16.5">
      <c r="A14" s="112"/>
      <c r="B14" s="113" t="s">
        <v>299</v>
      </c>
      <c r="C14" s="114"/>
      <c r="D14" s="115"/>
    </row>
    <row r="15" spans="1:4" ht="18">
      <c r="A15" s="116"/>
      <c r="B15" s="107" t="s">
        <v>300</v>
      </c>
      <c r="C15" s="117">
        <v>1599000</v>
      </c>
      <c r="D15" s="107" t="s">
        <v>301</v>
      </c>
    </row>
    <row r="16" spans="1:4" ht="15.75">
      <c r="A16" s="107"/>
      <c r="B16" s="109" t="s">
        <v>302</v>
      </c>
      <c r="C16" s="118">
        <f>SUM(C15)</f>
        <v>1599000</v>
      </c>
      <c r="D16" s="109" t="s">
        <v>301</v>
      </c>
    </row>
    <row r="17" spans="1:4" ht="15.75">
      <c r="A17" s="107"/>
      <c r="B17" s="109"/>
      <c r="C17" s="118"/>
      <c r="D17" s="109"/>
    </row>
    <row r="18" spans="1:4" ht="15.75">
      <c r="A18" s="107"/>
      <c r="B18" s="119"/>
      <c r="C18" s="118"/>
      <c r="D18" s="107"/>
    </row>
    <row r="19" spans="1:4" ht="18">
      <c r="A19" s="107"/>
      <c r="B19" s="107"/>
      <c r="C19" s="120"/>
      <c r="D19" s="107"/>
    </row>
    <row r="20" spans="1:4" ht="15.75">
      <c r="A20" s="109"/>
      <c r="B20" s="109"/>
      <c r="C20" s="118"/>
      <c r="D20" s="109"/>
    </row>
    <row r="21" spans="1:4" ht="15.75">
      <c r="A21" s="121"/>
      <c r="B21" s="121"/>
      <c r="C21" s="121"/>
      <c r="D21" s="121"/>
    </row>
  </sheetData>
  <sheetProtection/>
  <mergeCells count="4">
    <mergeCell ref="A4:D4"/>
    <mergeCell ref="A5:D5"/>
    <mergeCell ref="A6:D6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I19"/>
  <sheetViews>
    <sheetView zoomScalePageLayoutView="0" workbookViewId="0" topLeftCell="A1">
      <selection activeCell="A2" sqref="A2:I2"/>
    </sheetView>
  </sheetViews>
  <sheetFormatPr defaultColWidth="9.00390625" defaultRowHeight="12.75"/>
  <cols>
    <col min="2" max="2" width="26.625" style="0" customWidth="1"/>
    <col min="4" max="4" width="14.00390625" style="0" customWidth="1"/>
    <col min="5" max="6" width="12.625" style="0" customWidth="1"/>
    <col min="7" max="7" width="11.875" style="0" customWidth="1"/>
    <col min="8" max="8" width="10.375" style="0" customWidth="1"/>
    <col min="9" max="9" width="12.25390625" style="0" customWidth="1"/>
  </cols>
  <sheetData>
    <row r="2" spans="1:9" ht="15.75">
      <c r="A2" s="472" t="s">
        <v>417</v>
      </c>
      <c r="B2" s="472"/>
      <c r="C2" s="472"/>
      <c r="D2" s="472"/>
      <c r="E2" s="472"/>
      <c r="F2" s="472"/>
      <c r="G2" s="472"/>
      <c r="H2" s="472"/>
      <c r="I2" s="472"/>
    </row>
    <row r="3" spans="1:9" ht="15.75">
      <c r="A3" s="122"/>
      <c r="B3" s="122"/>
      <c r="C3" s="122"/>
      <c r="D3" s="122"/>
      <c r="E3" s="122"/>
      <c r="F3" s="122"/>
      <c r="G3" s="122"/>
      <c r="H3" s="122"/>
      <c r="I3" s="122"/>
    </row>
    <row r="4" spans="1:9" ht="15.75">
      <c r="A4" s="473" t="s">
        <v>9</v>
      </c>
      <c r="B4" s="473"/>
      <c r="C4" s="473"/>
      <c r="D4" s="473"/>
      <c r="E4" s="473"/>
      <c r="F4" s="473"/>
      <c r="G4" s="473"/>
      <c r="H4" s="473"/>
      <c r="I4" s="473"/>
    </row>
    <row r="5" spans="1:9" ht="15.75">
      <c r="A5" s="473" t="s">
        <v>344</v>
      </c>
      <c r="B5" s="473"/>
      <c r="C5" s="473"/>
      <c r="D5" s="473"/>
      <c r="E5" s="473"/>
      <c r="F5" s="473"/>
      <c r="G5" s="473"/>
      <c r="H5" s="473"/>
      <c r="I5" s="473"/>
    </row>
    <row r="6" spans="1:9" ht="15.75">
      <c r="A6" s="473" t="s">
        <v>371</v>
      </c>
      <c r="B6" s="473"/>
      <c r="C6" s="473"/>
      <c r="D6" s="473"/>
      <c r="E6" s="473"/>
      <c r="F6" s="473"/>
      <c r="G6" s="473"/>
      <c r="H6" s="473"/>
      <c r="I6" s="473"/>
    </row>
    <row r="7" spans="1:9" ht="15.75">
      <c r="A7" s="84"/>
      <c r="B7" s="84"/>
      <c r="C7" s="84"/>
      <c r="D7" s="84"/>
      <c r="E7" s="84"/>
      <c r="F7" s="84"/>
      <c r="G7" s="84"/>
      <c r="H7" s="84"/>
      <c r="I7" s="84"/>
    </row>
    <row r="8" spans="1:9" ht="15.75">
      <c r="A8" s="84"/>
      <c r="B8" s="84"/>
      <c r="C8" s="84"/>
      <c r="D8" s="84"/>
      <c r="E8" s="84"/>
      <c r="F8" s="84"/>
      <c r="G8" s="84"/>
      <c r="H8" s="84"/>
      <c r="I8" s="84"/>
    </row>
    <row r="9" spans="1:9" ht="16.5" thickBot="1">
      <c r="A9" s="88"/>
      <c r="B9" s="88"/>
      <c r="C9" s="88"/>
      <c r="D9" s="88"/>
      <c r="E9" s="88"/>
      <c r="F9" s="88"/>
      <c r="G9" s="88"/>
      <c r="H9" s="88"/>
      <c r="I9" s="88"/>
    </row>
    <row r="10" spans="1:9" ht="15.75">
      <c r="A10" s="465" t="s">
        <v>345</v>
      </c>
      <c r="B10" s="465" t="s">
        <v>346</v>
      </c>
      <c r="C10" s="468" t="s">
        <v>347</v>
      </c>
      <c r="D10" s="470" t="s">
        <v>348</v>
      </c>
      <c r="E10" s="471"/>
      <c r="F10" s="471"/>
      <c r="G10" s="474" t="s">
        <v>349</v>
      </c>
      <c r="H10" s="475"/>
      <c r="I10" s="476"/>
    </row>
    <row r="11" spans="1:9" ht="16.5" thickBot="1">
      <c r="A11" s="466"/>
      <c r="B11" s="466"/>
      <c r="C11" s="469"/>
      <c r="D11" s="123"/>
      <c r="E11" s="124" t="s">
        <v>350</v>
      </c>
      <c r="F11" s="124"/>
      <c r="G11" s="477" t="s">
        <v>351</v>
      </c>
      <c r="H11" s="478"/>
      <c r="I11" s="479"/>
    </row>
    <row r="12" spans="1:9" ht="12.75">
      <c r="A12" s="466"/>
      <c r="B12" s="466"/>
      <c r="C12" s="466"/>
      <c r="D12" s="480" t="s">
        <v>352</v>
      </c>
      <c r="E12" s="480" t="s">
        <v>353</v>
      </c>
      <c r="F12" s="480" t="s">
        <v>315</v>
      </c>
      <c r="G12" s="482" t="s">
        <v>354</v>
      </c>
      <c r="H12" s="482" t="s">
        <v>355</v>
      </c>
      <c r="I12" s="482" t="s">
        <v>315</v>
      </c>
    </row>
    <row r="13" spans="1:9" ht="13.5" thickBot="1">
      <c r="A13" s="467"/>
      <c r="B13" s="467"/>
      <c r="C13" s="467"/>
      <c r="D13" s="481"/>
      <c r="E13" s="481"/>
      <c r="F13" s="481"/>
      <c r="G13" s="481"/>
      <c r="H13" s="481"/>
      <c r="I13" s="481"/>
    </row>
    <row r="14" spans="1:9" ht="20.25" customHeight="1">
      <c r="A14" s="490" t="s">
        <v>19</v>
      </c>
      <c r="B14" s="493" t="s">
        <v>356</v>
      </c>
      <c r="C14" s="496">
        <v>85</v>
      </c>
      <c r="D14" s="486">
        <v>1336</v>
      </c>
      <c r="E14" s="483">
        <v>2703</v>
      </c>
      <c r="F14" s="483">
        <f>D14+E14</f>
        <v>4039</v>
      </c>
      <c r="G14" s="486">
        <v>3180</v>
      </c>
      <c r="H14" s="483">
        <v>859</v>
      </c>
      <c r="I14" s="483">
        <f>G14+H14</f>
        <v>4039</v>
      </c>
    </row>
    <row r="15" spans="1:9" ht="12.75">
      <c r="A15" s="491"/>
      <c r="B15" s="494"/>
      <c r="C15" s="497"/>
      <c r="D15" s="487"/>
      <c r="E15" s="484"/>
      <c r="F15" s="484"/>
      <c r="G15" s="487"/>
      <c r="H15" s="484"/>
      <c r="I15" s="484"/>
    </row>
    <row r="16" spans="1:9" ht="40.5" customHeight="1" thickBot="1">
      <c r="A16" s="492"/>
      <c r="B16" s="495"/>
      <c r="C16" s="498"/>
      <c r="D16" s="488"/>
      <c r="E16" s="485"/>
      <c r="F16" s="485"/>
      <c r="G16" s="488"/>
      <c r="H16" s="489"/>
      <c r="I16" s="489"/>
    </row>
    <row r="17" spans="1:9" ht="13.5" thickTop="1">
      <c r="A17" s="499"/>
      <c r="B17" s="502" t="s">
        <v>357</v>
      </c>
      <c r="C17" s="505"/>
      <c r="D17" s="508">
        <f aca="true" t="shared" si="0" ref="D17:I17">D14</f>
        <v>1336</v>
      </c>
      <c r="E17" s="508">
        <f t="shared" si="0"/>
        <v>2703</v>
      </c>
      <c r="F17" s="508">
        <f t="shared" si="0"/>
        <v>4039</v>
      </c>
      <c r="G17" s="508">
        <f t="shared" si="0"/>
        <v>3180</v>
      </c>
      <c r="H17" s="508">
        <f t="shared" si="0"/>
        <v>859</v>
      </c>
      <c r="I17" s="508">
        <f t="shared" si="0"/>
        <v>4039</v>
      </c>
    </row>
    <row r="18" spans="1:9" ht="12.75">
      <c r="A18" s="500"/>
      <c r="B18" s="503"/>
      <c r="C18" s="506"/>
      <c r="D18" s="509"/>
      <c r="E18" s="509"/>
      <c r="F18" s="509"/>
      <c r="G18" s="509"/>
      <c r="H18" s="509"/>
      <c r="I18" s="509"/>
    </row>
    <row r="19" spans="1:9" ht="13.5" thickBot="1">
      <c r="A19" s="501"/>
      <c r="B19" s="504"/>
      <c r="C19" s="507"/>
      <c r="D19" s="510"/>
      <c r="E19" s="510"/>
      <c r="F19" s="510"/>
      <c r="G19" s="510"/>
      <c r="H19" s="510"/>
      <c r="I19" s="510"/>
    </row>
  </sheetData>
  <sheetProtection/>
  <mergeCells count="34"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E14:E16"/>
    <mergeCell ref="F14:F16"/>
    <mergeCell ref="G14:G16"/>
    <mergeCell ref="H14:H16"/>
    <mergeCell ref="A14:A16"/>
    <mergeCell ref="B14:B16"/>
    <mergeCell ref="C14:C16"/>
    <mergeCell ref="D14:D16"/>
    <mergeCell ref="D12:D13"/>
    <mergeCell ref="E12:E13"/>
    <mergeCell ref="F12:F13"/>
    <mergeCell ref="G12:G13"/>
    <mergeCell ref="H12:H13"/>
    <mergeCell ref="I12:I13"/>
    <mergeCell ref="A10:A13"/>
    <mergeCell ref="B10:B13"/>
    <mergeCell ref="C10:C13"/>
    <mergeCell ref="D10:F10"/>
    <mergeCell ref="A2:I2"/>
    <mergeCell ref="A4:I4"/>
    <mergeCell ref="A5:I5"/>
    <mergeCell ref="A6:I6"/>
    <mergeCell ref="G10:I10"/>
    <mergeCell ref="G11:I11"/>
  </mergeCells>
  <printOptions/>
  <pageMargins left="0.41" right="0.49" top="1" bottom="1" header="0.5" footer="0.5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PageLayoutView="0" workbookViewId="0" topLeftCell="A1">
      <selection activeCell="A1" sqref="A1:M1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518" t="s">
        <v>416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15.7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473" t="s">
        <v>9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</row>
    <row r="4" spans="1:13" ht="15.75">
      <c r="A4" s="473" t="s">
        <v>249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ht="15.75">
      <c r="A5" s="473" t="s">
        <v>376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</row>
    <row r="6" spans="1:13" ht="15.75">
      <c r="A6" s="85" t="s">
        <v>250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8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15.75">
      <c r="A8" s="87" t="s">
        <v>251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ht="19.5" thickBo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16.5" thickBot="1">
      <c r="A10" s="511" t="s">
        <v>252</v>
      </c>
      <c r="B10" s="512"/>
      <c r="C10" s="512"/>
      <c r="D10" s="515" t="s">
        <v>253</v>
      </c>
      <c r="E10" s="516"/>
      <c r="F10" s="517"/>
      <c r="G10" s="515" t="s">
        <v>254</v>
      </c>
      <c r="H10" s="516"/>
      <c r="I10" s="517"/>
      <c r="J10" s="515" t="s">
        <v>255</v>
      </c>
      <c r="K10" s="516"/>
      <c r="L10" s="517"/>
      <c r="M10" s="519" t="s">
        <v>256</v>
      </c>
    </row>
    <row r="11" spans="1:13" ht="15.75">
      <c r="A11" s="513"/>
      <c r="B11" s="514"/>
      <c r="C11" s="514"/>
      <c r="D11" s="89" t="s">
        <v>257</v>
      </c>
      <c r="E11" s="90" t="s">
        <v>258</v>
      </c>
      <c r="F11" s="91" t="s">
        <v>259</v>
      </c>
      <c r="G11" s="90" t="s">
        <v>260</v>
      </c>
      <c r="H11" s="90" t="s">
        <v>258</v>
      </c>
      <c r="I11" s="91" t="s">
        <v>261</v>
      </c>
      <c r="J11" s="90" t="s">
        <v>260</v>
      </c>
      <c r="K11" s="91" t="s">
        <v>258</v>
      </c>
      <c r="L11" s="90" t="s">
        <v>261</v>
      </c>
      <c r="M11" s="520"/>
    </row>
    <row r="12" spans="1:13" ht="16.5" thickBot="1">
      <c r="A12" s="513"/>
      <c r="B12" s="514"/>
      <c r="C12" s="514"/>
      <c r="D12" s="92" t="s">
        <v>262</v>
      </c>
      <c r="E12" s="93" t="s">
        <v>263</v>
      </c>
      <c r="F12" s="94" t="s">
        <v>264</v>
      </c>
      <c r="G12" s="95" t="s">
        <v>262</v>
      </c>
      <c r="H12" s="93" t="s">
        <v>263</v>
      </c>
      <c r="I12" s="94" t="s">
        <v>264</v>
      </c>
      <c r="J12" s="95" t="s">
        <v>262</v>
      </c>
      <c r="K12" s="94" t="s">
        <v>263</v>
      </c>
      <c r="L12" s="93" t="s">
        <v>264</v>
      </c>
      <c r="M12" s="521"/>
    </row>
    <row r="13" spans="1:13" ht="12.75">
      <c r="A13" s="522"/>
      <c r="B13" s="523"/>
      <c r="C13" s="524"/>
      <c r="D13" s="531"/>
      <c r="E13" s="534"/>
      <c r="F13" s="537"/>
      <c r="G13" s="540"/>
      <c r="H13" s="540"/>
      <c r="I13" s="540"/>
      <c r="J13" s="534"/>
      <c r="K13" s="534"/>
      <c r="L13" s="534"/>
      <c r="M13" s="542">
        <f>L13+I13+F13</f>
        <v>0</v>
      </c>
    </row>
    <row r="14" spans="1:13" ht="12.75">
      <c r="A14" s="525"/>
      <c r="B14" s="526"/>
      <c r="C14" s="527"/>
      <c r="D14" s="532"/>
      <c r="E14" s="535"/>
      <c r="F14" s="538"/>
      <c r="G14" s="535"/>
      <c r="H14" s="535"/>
      <c r="I14" s="535"/>
      <c r="J14" s="535"/>
      <c r="K14" s="535"/>
      <c r="L14" s="535"/>
      <c r="M14" s="535"/>
    </row>
    <row r="15" spans="1:13" ht="13.5" thickBot="1">
      <c r="A15" s="528"/>
      <c r="B15" s="529"/>
      <c r="C15" s="530"/>
      <c r="D15" s="533"/>
      <c r="E15" s="536"/>
      <c r="F15" s="539"/>
      <c r="G15" s="541"/>
      <c r="H15" s="541"/>
      <c r="I15" s="541"/>
      <c r="J15" s="536"/>
      <c r="K15" s="536"/>
      <c r="L15" s="536"/>
      <c r="M15" s="536"/>
    </row>
    <row r="16" spans="1:13" ht="12.75">
      <c r="A16" s="543" t="s">
        <v>265</v>
      </c>
      <c r="B16" s="544"/>
      <c r="C16" s="545"/>
      <c r="D16" s="549"/>
      <c r="E16" s="549"/>
      <c r="F16" s="551">
        <f>SUM(F13)</f>
        <v>0</v>
      </c>
      <c r="G16" s="549"/>
      <c r="H16" s="549"/>
      <c r="I16" s="549"/>
      <c r="J16" s="549"/>
      <c r="K16" s="549"/>
      <c r="L16" s="549"/>
      <c r="M16" s="553">
        <f>M13</f>
        <v>0</v>
      </c>
    </row>
    <row r="17" spans="1:13" ht="13.5" thickBot="1">
      <c r="A17" s="546"/>
      <c r="B17" s="547"/>
      <c r="C17" s="548"/>
      <c r="D17" s="550"/>
      <c r="E17" s="550"/>
      <c r="F17" s="552"/>
      <c r="G17" s="550"/>
      <c r="H17" s="550"/>
      <c r="I17" s="550"/>
      <c r="J17" s="550"/>
      <c r="K17" s="550"/>
      <c r="L17" s="550"/>
      <c r="M17" s="550"/>
    </row>
    <row r="18" spans="1:13" ht="18.75">
      <c r="A18" s="86"/>
      <c r="B18" s="86"/>
      <c r="C18" s="86"/>
      <c r="D18" s="86"/>
      <c r="E18" s="86"/>
      <c r="F18" s="96"/>
      <c r="G18" s="86"/>
      <c r="H18" s="86"/>
      <c r="I18" s="86"/>
      <c r="J18" s="86"/>
      <c r="K18" s="86"/>
      <c r="L18" s="86"/>
      <c r="M18" s="86"/>
    </row>
    <row r="19" spans="1:13" ht="15.75">
      <c r="A19" s="87" t="s">
        <v>266</v>
      </c>
      <c r="B19" s="87"/>
      <c r="C19" s="87"/>
      <c r="D19" s="87"/>
      <c r="E19" s="87"/>
      <c r="F19" s="97"/>
      <c r="G19" s="87"/>
      <c r="H19" s="87"/>
      <c r="I19" s="87"/>
      <c r="J19" s="87"/>
      <c r="K19" s="87"/>
      <c r="L19" s="87"/>
      <c r="M19" s="87"/>
    </row>
    <row r="20" spans="1:13" ht="18.75">
      <c r="A20" s="98" t="s">
        <v>267</v>
      </c>
      <c r="B20" s="98"/>
      <c r="C20" s="98"/>
      <c r="D20" s="98"/>
      <c r="E20" s="98"/>
      <c r="F20" s="99" t="s">
        <v>268</v>
      </c>
      <c r="G20" s="100" t="s">
        <v>264</v>
      </c>
      <c r="H20" s="86"/>
      <c r="I20" s="86"/>
      <c r="J20" s="86"/>
      <c r="K20" s="86"/>
      <c r="L20" s="86"/>
      <c r="M20" s="86"/>
    </row>
    <row r="21" spans="1:13" ht="18.75">
      <c r="A21" s="98" t="s">
        <v>269</v>
      </c>
      <c r="B21" s="98"/>
      <c r="C21" s="98"/>
      <c r="D21" s="98"/>
      <c r="E21" s="98"/>
      <c r="F21" s="99"/>
      <c r="G21" s="100" t="s">
        <v>264</v>
      </c>
      <c r="H21" s="86"/>
      <c r="I21" s="86"/>
      <c r="J21" s="86"/>
      <c r="K21" s="86"/>
      <c r="L21" s="86"/>
      <c r="M21" s="86"/>
    </row>
    <row r="22" spans="1:13" ht="18.75">
      <c r="A22" s="98" t="s">
        <v>270</v>
      </c>
      <c r="B22" s="98"/>
      <c r="C22" s="98"/>
      <c r="D22" s="98"/>
      <c r="E22" s="98"/>
      <c r="F22" s="101"/>
      <c r="G22" s="102" t="s">
        <v>264</v>
      </c>
      <c r="H22" s="86"/>
      <c r="I22" s="86"/>
      <c r="J22" s="86"/>
      <c r="K22" s="86"/>
      <c r="L22" s="86"/>
      <c r="M22" s="86"/>
    </row>
    <row r="23" spans="1:13" ht="18.75">
      <c r="A23" s="98" t="s">
        <v>271</v>
      </c>
      <c r="B23" s="98"/>
      <c r="C23" s="98"/>
      <c r="D23" s="98"/>
      <c r="E23" s="98"/>
      <c r="F23" s="103">
        <f>SUM(F20:F22)</f>
        <v>0</v>
      </c>
      <c r="G23" s="104" t="s">
        <v>264</v>
      </c>
      <c r="H23" s="86"/>
      <c r="I23" s="86"/>
      <c r="J23" s="86"/>
      <c r="K23" s="86"/>
      <c r="L23" s="86"/>
      <c r="M23" s="86"/>
    </row>
    <row r="24" spans="1:13" ht="15.75">
      <c r="A24" s="87" t="s">
        <v>272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5.7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5.7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15.7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ht="15.7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ht="15.7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5.7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15.7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 ht="18.75">
      <c r="A32" s="98"/>
      <c r="B32" s="98"/>
      <c r="C32" s="98"/>
      <c r="D32" s="98"/>
      <c r="E32" s="98"/>
      <c r="F32" s="103"/>
      <c r="G32" s="104"/>
      <c r="H32" s="86"/>
      <c r="I32" s="86"/>
      <c r="J32" s="86"/>
      <c r="K32" s="86"/>
      <c r="L32" s="86"/>
      <c r="M32" s="86"/>
    </row>
    <row r="33" spans="1:13" ht="19.5" thickBot="1">
      <c r="A33" s="98"/>
      <c r="B33" s="98"/>
      <c r="C33" s="98"/>
      <c r="D33" s="98"/>
      <c r="E33" s="98"/>
      <c r="F33" s="103"/>
      <c r="G33" s="104"/>
      <c r="H33" s="86"/>
      <c r="I33" s="86"/>
      <c r="J33" s="86"/>
      <c r="K33" s="86"/>
      <c r="L33" s="86"/>
      <c r="M33" s="86"/>
    </row>
    <row r="34" spans="1:13" ht="16.5" thickBot="1">
      <c r="A34" s="511" t="s">
        <v>252</v>
      </c>
      <c r="B34" s="512"/>
      <c r="C34" s="512"/>
      <c r="D34" s="515" t="s">
        <v>253</v>
      </c>
      <c r="E34" s="516"/>
      <c r="F34" s="517"/>
      <c r="G34" s="515" t="s">
        <v>254</v>
      </c>
      <c r="H34" s="516"/>
      <c r="I34" s="517"/>
      <c r="J34" s="515" t="s">
        <v>255</v>
      </c>
      <c r="K34" s="516"/>
      <c r="L34" s="517"/>
      <c r="M34" s="519" t="s">
        <v>273</v>
      </c>
    </row>
    <row r="35" spans="1:13" ht="15.75">
      <c r="A35" s="513"/>
      <c r="B35" s="514"/>
      <c r="C35" s="514"/>
      <c r="D35" s="89" t="s">
        <v>257</v>
      </c>
      <c r="E35" s="90" t="s">
        <v>258</v>
      </c>
      <c r="F35" s="91" t="s">
        <v>259</v>
      </c>
      <c r="G35" s="90" t="s">
        <v>260</v>
      </c>
      <c r="H35" s="90" t="s">
        <v>258</v>
      </c>
      <c r="I35" s="91" t="s">
        <v>261</v>
      </c>
      <c r="J35" s="90" t="s">
        <v>260</v>
      </c>
      <c r="K35" s="91" t="s">
        <v>258</v>
      </c>
      <c r="L35" s="90" t="s">
        <v>261</v>
      </c>
      <c r="M35" s="520"/>
    </row>
    <row r="36" spans="1:13" ht="16.5" thickBot="1">
      <c r="A36" s="513"/>
      <c r="B36" s="514"/>
      <c r="C36" s="514"/>
      <c r="D36" s="92" t="s">
        <v>262</v>
      </c>
      <c r="E36" s="93" t="s">
        <v>263</v>
      </c>
      <c r="F36" s="94" t="s">
        <v>264</v>
      </c>
      <c r="G36" s="95" t="s">
        <v>262</v>
      </c>
      <c r="H36" s="93" t="s">
        <v>263</v>
      </c>
      <c r="I36" s="94" t="s">
        <v>264</v>
      </c>
      <c r="J36" s="95" t="s">
        <v>262</v>
      </c>
      <c r="K36" s="94" t="s">
        <v>263</v>
      </c>
      <c r="L36" s="93" t="s">
        <v>264</v>
      </c>
      <c r="M36" s="521"/>
    </row>
    <row r="37" spans="1:13" ht="12.75">
      <c r="A37" s="522" t="s">
        <v>274</v>
      </c>
      <c r="B37" s="523"/>
      <c r="C37" s="524"/>
      <c r="D37" s="531" t="s">
        <v>275</v>
      </c>
      <c r="E37" s="534"/>
      <c r="F37" s="537">
        <v>53</v>
      </c>
      <c r="G37" s="540"/>
      <c r="H37" s="540"/>
      <c r="I37" s="540"/>
      <c r="J37" s="534"/>
      <c r="K37" s="534"/>
      <c r="L37" s="534"/>
      <c r="M37" s="542">
        <f>L37+I37+F37</f>
        <v>53</v>
      </c>
    </row>
    <row r="38" spans="1:13" ht="12.75">
      <c r="A38" s="525"/>
      <c r="B38" s="526"/>
      <c r="C38" s="527"/>
      <c r="D38" s="532"/>
      <c r="E38" s="535"/>
      <c r="F38" s="538"/>
      <c r="G38" s="535"/>
      <c r="H38" s="535"/>
      <c r="I38" s="535"/>
      <c r="J38" s="535"/>
      <c r="K38" s="535"/>
      <c r="L38" s="535"/>
      <c r="M38" s="535"/>
    </row>
    <row r="39" spans="1:13" ht="12.75">
      <c r="A39" s="528"/>
      <c r="B39" s="529"/>
      <c r="C39" s="530"/>
      <c r="D39" s="533"/>
      <c r="E39" s="536"/>
      <c r="F39" s="539"/>
      <c r="G39" s="535"/>
      <c r="H39" s="535"/>
      <c r="I39" s="535"/>
      <c r="J39" s="536"/>
      <c r="K39" s="536"/>
      <c r="L39" s="536"/>
      <c r="M39" s="536"/>
    </row>
    <row r="40" spans="1:13" ht="12.75">
      <c r="A40" s="522" t="s">
        <v>276</v>
      </c>
      <c r="B40" s="523"/>
      <c r="C40" s="524"/>
      <c r="D40" s="531" t="s">
        <v>277</v>
      </c>
      <c r="E40" s="534"/>
      <c r="F40" s="537"/>
      <c r="G40" s="554"/>
      <c r="H40" s="554"/>
      <c r="I40" s="554"/>
      <c r="J40" s="534"/>
      <c r="K40" s="534"/>
      <c r="L40" s="534"/>
      <c r="M40" s="542">
        <f>L40+I40+F40</f>
        <v>0</v>
      </c>
    </row>
    <row r="41" spans="1:13" ht="12.75">
      <c r="A41" s="525"/>
      <c r="B41" s="526"/>
      <c r="C41" s="527"/>
      <c r="D41" s="532"/>
      <c r="E41" s="535"/>
      <c r="F41" s="538"/>
      <c r="G41" s="554"/>
      <c r="H41" s="554"/>
      <c r="I41" s="554"/>
      <c r="J41" s="535"/>
      <c r="K41" s="535"/>
      <c r="L41" s="535"/>
      <c r="M41" s="535"/>
    </row>
    <row r="42" spans="1:13" ht="12.75">
      <c r="A42" s="528"/>
      <c r="B42" s="529"/>
      <c r="C42" s="530"/>
      <c r="D42" s="533"/>
      <c r="E42" s="536"/>
      <c r="F42" s="539"/>
      <c r="G42" s="554"/>
      <c r="H42" s="554"/>
      <c r="I42" s="554"/>
      <c r="J42" s="536"/>
      <c r="K42" s="536"/>
      <c r="L42" s="536"/>
      <c r="M42" s="536"/>
    </row>
    <row r="43" spans="1:13" ht="12.75">
      <c r="A43" s="522" t="s">
        <v>278</v>
      </c>
      <c r="B43" s="523"/>
      <c r="C43" s="524"/>
      <c r="D43" s="531" t="s">
        <v>279</v>
      </c>
      <c r="E43" s="534"/>
      <c r="F43" s="537"/>
      <c r="G43" s="554"/>
      <c r="H43" s="554"/>
      <c r="I43" s="554"/>
      <c r="J43" s="534"/>
      <c r="K43" s="534"/>
      <c r="L43" s="534"/>
      <c r="M43" s="542">
        <f>L43+I43+F43</f>
        <v>0</v>
      </c>
    </row>
    <row r="44" spans="1:13" ht="12.75">
      <c r="A44" s="525"/>
      <c r="B44" s="526"/>
      <c r="C44" s="527"/>
      <c r="D44" s="532"/>
      <c r="E44" s="535"/>
      <c r="F44" s="538"/>
      <c r="G44" s="554"/>
      <c r="H44" s="554"/>
      <c r="I44" s="554"/>
      <c r="J44" s="535"/>
      <c r="K44" s="535"/>
      <c r="L44" s="535"/>
      <c r="M44" s="535"/>
    </row>
    <row r="45" spans="1:13" ht="12.75">
      <c r="A45" s="528"/>
      <c r="B45" s="529"/>
      <c r="C45" s="530"/>
      <c r="D45" s="533"/>
      <c r="E45" s="536"/>
      <c r="F45" s="539"/>
      <c r="G45" s="554"/>
      <c r="H45" s="554"/>
      <c r="I45" s="554"/>
      <c r="J45" s="536"/>
      <c r="K45" s="536"/>
      <c r="L45" s="536"/>
      <c r="M45" s="536"/>
    </row>
    <row r="46" spans="1:13" ht="12.75">
      <c r="A46" s="522" t="s">
        <v>280</v>
      </c>
      <c r="B46" s="523"/>
      <c r="C46" s="524"/>
      <c r="D46" s="531"/>
      <c r="E46" s="534"/>
      <c r="F46" s="537"/>
      <c r="G46" s="556" t="s">
        <v>281</v>
      </c>
      <c r="H46" s="554"/>
      <c r="I46" s="555"/>
      <c r="J46" s="534"/>
      <c r="K46" s="534"/>
      <c r="L46" s="534"/>
      <c r="M46" s="542">
        <f>L46+I46+F46</f>
        <v>0</v>
      </c>
    </row>
    <row r="47" spans="1:13" ht="12.75">
      <c r="A47" s="525"/>
      <c r="B47" s="526"/>
      <c r="C47" s="527"/>
      <c r="D47" s="532"/>
      <c r="E47" s="535"/>
      <c r="F47" s="538"/>
      <c r="G47" s="556"/>
      <c r="H47" s="554"/>
      <c r="I47" s="555"/>
      <c r="J47" s="535"/>
      <c r="K47" s="535"/>
      <c r="L47" s="535"/>
      <c r="M47" s="535"/>
    </row>
    <row r="48" spans="1:13" ht="12.75">
      <c r="A48" s="528"/>
      <c r="B48" s="529"/>
      <c r="C48" s="530"/>
      <c r="D48" s="533"/>
      <c r="E48" s="536"/>
      <c r="F48" s="539"/>
      <c r="G48" s="556"/>
      <c r="H48" s="554"/>
      <c r="I48" s="555"/>
      <c r="J48" s="536"/>
      <c r="K48" s="536"/>
      <c r="L48" s="536"/>
      <c r="M48" s="536"/>
    </row>
    <row r="49" spans="1:13" ht="12.75">
      <c r="A49" s="522" t="s">
        <v>280</v>
      </c>
      <c r="B49" s="523"/>
      <c r="C49" s="524"/>
      <c r="D49" s="531"/>
      <c r="E49" s="534"/>
      <c r="F49" s="537"/>
      <c r="G49" s="556" t="s">
        <v>282</v>
      </c>
      <c r="H49" s="554"/>
      <c r="I49" s="555"/>
      <c r="J49" s="534"/>
      <c r="K49" s="534"/>
      <c r="L49" s="534"/>
      <c r="M49" s="542">
        <f>L49+I49+F49</f>
        <v>0</v>
      </c>
    </row>
    <row r="50" spans="1:13" ht="12.75">
      <c r="A50" s="525"/>
      <c r="B50" s="526"/>
      <c r="C50" s="527"/>
      <c r="D50" s="532"/>
      <c r="E50" s="535"/>
      <c r="F50" s="538"/>
      <c r="G50" s="556"/>
      <c r="H50" s="554"/>
      <c r="I50" s="555"/>
      <c r="J50" s="535"/>
      <c r="K50" s="535"/>
      <c r="L50" s="535"/>
      <c r="M50" s="535"/>
    </row>
    <row r="51" spans="1:13" ht="12.75">
      <c r="A51" s="528"/>
      <c r="B51" s="529"/>
      <c r="C51" s="530"/>
      <c r="D51" s="533"/>
      <c r="E51" s="536"/>
      <c r="F51" s="539"/>
      <c r="G51" s="556"/>
      <c r="H51" s="554"/>
      <c r="I51" s="555"/>
      <c r="J51" s="536"/>
      <c r="K51" s="536"/>
      <c r="L51" s="536"/>
      <c r="M51" s="536"/>
    </row>
    <row r="52" spans="1:13" ht="12.75">
      <c r="A52" s="522" t="s">
        <v>280</v>
      </c>
      <c r="B52" s="523"/>
      <c r="C52" s="524"/>
      <c r="D52" s="531"/>
      <c r="E52" s="534"/>
      <c r="F52" s="537"/>
      <c r="G52" s="556" t="s">
        <v>283</v>
      </c>
      <c r="H52" s="554"/>
      <c r="I52" s="555"/>
      <c r="J52" s="534"/>
      <c r="K52" s="534"/>
      <c r="L52" s="534"/>
      <c r="M52" s="542">
        <f>L52+I52+F52</f>
        <v>0</v>
      </c>
    </row>
    <row r="53" spans="1:13" ht="12.75">
      <c r="A53" s="525"/>
      <c r="B53" s="526"/>
      <c r="C53" s="527"/>
      <c r="D53" s="532"/>
      <c r="E53" s="535"/>
      <c r="F53" s="538"/>
      <c r="G53" s="556"/>
      <c r="H53" s="554"/>
      <c r="I53" s="555"/>
      <c r="J53" s="535"/>
      <c r="K53" s="535"/>
      <c r="L53" s="535"/>
      <c r="M53" s="535"/>
    </row>
    <row r="54" spans="1:13" ht="12.75">
      <c r="A54" s="528"/>
      <c r="B54" s="529"/>
      <c r="C54" s="530"/>
      <c r="D54" s="533"/>
      <c r="E54" s="536"/>
      <c r="F54" s="539"/>
      <c r="G54" s="556"/>
      <c r="H54" s="554"/>
      <c r="I54" s="555"/>
      <c r="J54" s="536"/>
      <c r="K54" s="536"/>
      <c r="L54" s="536"/>
      <c r="M54" s="536"/>
    </row>
    <row r="55" spans="1:13" ht="12.75">
      <c r="A55" s="522" t="s">
        <v>280</v>
      </c>
      <c r="B55" s="523"/>
      <c r="C55" s="524"/>
      <c r="D55" s="531"/>
      <c r="E55" s="534"/>
      <c r="F55" s="537"/>
      <c r="G55" s="556" t="s">
        <v>284</v>
      </c>
      <c r="H55" s="554"/>
      <c r="I55" s="555"/>
      <c r="J55" s="534"/>
      <c r="K55" s="534"/>
      <c r="L55" s="534"/>
      <c r="M55" s="542">
        <f>L55+I55+F55</f>
        <v>0</v>
      </c>
    </row>
    <row r="56" spans="1:13" ht="12.75">
      <c r="A56" s="525"/>
      <c r="B56" s="526"/>
      <c r="C56" s="527"/>
      <c r="D56" s="532"/>
      <c r="E56" s="535"/>
      <c r="F56" s="538"/>
      <c r="G56" s="556"/>
      <c r="H56" s="554"/>
      <c r="I56" s="555"/>
      <c r="J56" s="535"/>
      <c r="K56" s="535"/>
      <c r="L56" s="535"/>
      <c r="M56" s="535"/>
    </row>
    <row r="57" spans="1:13" ht="13.5" thickBot="1">
      <c r="A57" s="528"/>
      <c r="B57" s="529"/>
      <c r="C57" s="530"/>
      <c r="D57" s="533"/>
      <c r="E57" s="536"/>
      <c r="F57" s="539"/>
      <c r="G57" s="556"/>
      <c r="H57" s="554"/>
      <c r="I57" s="555"/>
      <c r="J57" s="536"/>
      <c r="K57" s="536"/>
      <c r="L57" s="536"/>
      <c r="M57" s="536"/>
    </row>
    <row r="58" spans="1:13" ht="12.75">
      <c r="A58" s="543" t="s">
        <v>265</v>
      </c>
      <c r="B58" s="544"/>
      <c r="C58" s="545"/>
      <c r="D58" s="549"/>
      <c r="E58" s="549"/>
      <c r="F58" s="551">
        <f>SUM(F37:F57)</f>
        <v>53</v>
      </c>
      <c r="G58" s="549"/>
      <c r="H58" s="549"/>
      <c r="I58" s="553">
        <f>SUM(I46:I57)</f>
        <v>0</v>
      </c>
      <c r="J58" s="549"/>
      <c r="K58" s="549"/>
      <c r="L58" s="549"/>
      <c r="M58" s="553">
        <f>SUM(M37:M57)</f>
        <v>53</v>
      </c>
    </row>
    <row r="59" spans="1:13" ht="13.5" thickBot="1">
      <c r="A59" s="546"/>
      <c r="B59" s="547"/>
      <c r="C59" s="548"/>
      <c r="D59" s="550"/>
      <c r="E59" s="550"/>
      <c r="F59" s="552"/>
      <c r="G59" s="550"/>
      <c r="H59" s="550"/>
      <c r="I59" s="550"/>
      <c r="J59" s="550"/>
      <c r="K59" s="550"/>
      <c r="L59" s="550"/>
      <c r="M59" s="550"/>
    </row>
    <row r="60" spans="1:13" ht="15.75">
      <c r="A60" s="105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.75">
      <c r="A61" s="105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3" ht="15.75">
      <c r="A62" s="105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1:13" ht="15.75">
      <c r="A63" s="105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.75" customHeight="1">
      <c r="A64" s="105" t="s">
        <v>285</v>
      </c>
      <c r="B64" s="88"/>
      <c r="C64" s="88"/>
      <c r="D64" s="88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15.75">
      <c r="A65" s="105" t="s">
        <v>286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9" customHeight="1" thickBo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2.75">
      <c r="A67" s="511" t="s">
        <v>252</v>
      </c>
      <c r="B67" s="512"/>
      <c r="C67" s="512"/>
      <c r="D67" s="511" t="s">
        <v>287</v>
      </c>
      <c r="E67" s="519"/>
      <c r="F67" s="511" t="s">
        <v>288</v>
      </c>
      <c r="G67" s="519"/>
      <c r="H67" s="511" t="s">
        <v>289</v>
      </c>
      <c r="I67" s="519"/>
      <c r="J67" s="511" t="s">
        <v>290</v>
      </c>
      <c r="K67" s="519"/>
      <c r="L67" s="1"/>
      <c r="M67" s="1"/>
    </row>
    <row r="68" spans="1:13" ht="12.75">
      <c r="A68" s="513"/>
      <c r="B68" s="514"/>
      <c r="C68" s="514"/>
      <c r="D68" s="513"/>
      <c r="E68" s="520"/>
      <c r="F68" s="513"/>
      <c r="G68" s="520"/>
      <c r="H68" s="513"/>
      <c r="I68" s="520"/>
      <c r="J68" s="513"/>
      <c r="K68" s="520"/>
      <c r="L68" s="1"/>
      <c r="M68" s="1"/>
    </row>
    <row r="69" spans="1:13" ht="3.75" customHeight="1" thickBot="1">
      <c r="A69" s="557"/>
      <c r="B69" s="560"/>
      <c r="C69" s="560"/>
      <c r="D69" s="557"/>
      <c r="E69" s="521"/>
      <c r="F69" s="557"/>
      <c r="G69" s="521"/>
      <c r="H69" s="557"/>
      <c r="I69" s="521"/>
      <c r="J69" s="557"/>
      <c r="K69" s="521"/>
      <c r="L69" s="1"/>
      <c r="M69" s="1"/>
    </row>
    <row r="70" spans="1:13" ht="16.5" thickBot="1">
      <c r="A70" s="535" t="s">
        <v>291</v>
      </c>
      <c r="B70" s="535"/>
      <c r="C70" s="535"/>
      <c r="D70" s="535" t="s">
        <v>268</v>
      </c>
      <c r="E70" s="535"/>
      <c r="F70" s="558" t="s">
        <v>268</v>
      </c>
      <c r="G70" s="559"/>
      <c r="H70" s="558" t="s">
        <v>268</v>
      </c>
      <c r="I70" s="559"/>
      <c r="J70" s="535" t="s">
        <v>268</v>
      </c>
      <c r="K70" s="535"/>
      <c r="L70" s="106"/>
      <c r="M70" s="88"/>
    </row>
    <row r="71" spans="1:13" ht="12.75">
      <c r="A71" s="543" t="s">
        <v>265</v>
      </c>
      <c r="B71" s="544"/>
      <c r="C71" s="545"/>
      <c r="D71" s="543"/>
      <c r="E71" s="545"/>
      <c r="F71" s="543"/>
      <c r="G71" s="545"/>
      <c r="H71" s="543"/>
      <c r="I71" s="545"/>
      <c r="J71" s="543" t="s">
        <v>268</v>
      </c>
      <c r="K71" s="545"/>
      <c r="L71" s="561"/>
      <c r="M71" s="561"/>
    </row>
    <row r="72" spans="1:13" ht="3.75" customHeight="1" thickBot="1">
      <c r="A72" s="546"/>
      <c r="B72" s="547"/>
      <c r="C72" s="548"/>
      <c r="D72" s="546"/>
      <c r="E72" s="548"/>
      <c r="F72" s="546"/>
      <c r="G72" s="548"/>
      <c r="H72" s="546"/>
      <c r="I72" s="548"/>
      <c r="J72" s="546"/>
      <c r="K72" s="548"/>
      <c r="L72" s="561"/>
      <c r="M72" s="56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05" t="s">
        <v>292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1:1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511" t="s">
        <v>252</v>
      </c>
      <c r="B76" s="512"/>
      <c r="C76" s="512"/>
      <c r="D76" s="511" t="s">
        <v>287</v>
      </c>
      <c r="E76" s="519"/>
      <c r="F76" s="511" t="s">
        <v>293</v>
      </c>
      <c r="G76" s="519"/>
      <c r="H76" s="511" t="s">
        <v>289</v>
      </c>
      <c r="I76" s="519"/>
      <c r="J76" s="511" t="s">
        <v>290</v>
      </c>
      <c r="K76" s="519"/>
      <c r="L76" s="1"/>
      <c r="M76" s="1"/>
    </row>
    <row r="77" spans="1:13" ht="12.75">
      <c r="A77" s="513"/>
      <c r="B77" s="514"/>
      <c r="C77" s="514"/>
      <c r="D77" s="513"/>
      <c r="E77" s="520"/>
      <c r="F77" s="513"/>
      <c r="G77" s="520"/>
      <c r="H77" s="513"/>
      <c r="I77" s="520"/>
      <c r="J77" s="513"/>
      <c r="K77" s="520"/>
      <c r="L77" s="1"/>
      <c r="M77" s="1"/>
    </row>
    <row r="78" spans="1:13" ht="13.5" thickBot="1">
      <c r="A78" s="557"/>
      <c r="B78" s="560"/>
      <c r="C78" s="560"/>
      <c r="D78" s="557"/>
      <c r="E78" s="521"/>
      <c r="F78" s="557"/>
      <c r="G78" s="521"/>
      <c r="H78" s="557"/>
      <c r="I78" s="521"/>
      <c r="J78" s="557"/>
      <c r="K78" s="521"/>
      <c r="L78" s="1"/>
      <c r="M78" s="1"/>
    </row>
    <row r="79" spans="1:13" ht="16.5" thickBot="1">
      <c r="A79" s="535" t="s">
        <v>294</v>
      </c>
      <c r="B79" s="535"/>
      <c r="C79" s="535"/>
      <c r="D79" s="535"/>
      <c r="E79" s="535"/>
      <c r="F79" s="577" t="s">
        <v>268</v>
      </c>
      <c r="G79" s="578"/>
      <c r="H79" s="577"/>
      <c r="I79" s="578"/>
      <c r="J79" s="538"/>
      <c r="K79" s="538"/>
      <c r="L79" s="106"/>
      <c r="M79" s="88"/>
    </row>
    <row r="80" spans="1:13" ht="12.75">
      <c r="A80" s="562" t="s">
        <v>265</v>
      </c>
      <c r="B80" s="563"/>
      <c r="C80" s="564"/>
      <c r="D80" s="470"/>
      <c r="E80" s="568"/>
      <c r="F80" s="569">
        <f>SUM(F79)</f>
        <v>0</v>
      </c>
      <c r="G80" s="570"/>
      <c r="H80" s="573">
        <f>SUM(H79)</f>
        <v>0</v>
      </c>
      <c r="I80" s="574"/>
      <c r="J80" s="573">
        <f>SUM(J79)</f>
        <v>0</v>
      </c>
      <c r="K80" s="574"/>
      <c r="L80" s="579"/>
      <c r="M80" s="579"/>
    </row>
    <row r="81" spans="1:13" ht="6.75" customHeight="1" thickBot="1">
      <c r="A81" s="565"/>
      <c r="B81" s="566"/>
      <c r="C81" s="567"/>
      <c r="D81" s="477"/>
      <c r="E81" s="479"/>
      <c r="F81" s="571"/>
      <c r="G81" s="572"/>
      <c r="H81" s="575"/>
      <c r="I81" s="576"/>
      <c r="J81" s="575"/>
      <c r="K81" s="576"/>
      <c r="L81" s="579"/>
      <c r="M81" s="579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05" t="s">
        <v>295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1:13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511" t="s">
        <v>252</v>
      </c>
      <c r="B85" s="512"/>
      <c r="C85" s="512"/>
      <c r="D85" s="511" t="s">
        <v>287</v>
      </c>
      <c r="E85" s="519"/>
      <c r="F85" s="511" t="s">
        <v>288</v>
      </c>
      <c r="G85" s="519"/>
      <c r="H85" s="511" t="s">
        <v>289</v>
      </c>
      <c r="I85" s="519"/>
      <c r="J85" s="511" t="s">
        <v>290</v>
      </c>
      <c r="K85" s="519"/>
      <c r="L85" s="1"/>
      <c r="M85" s="1"/>
    </row>
    <row r="86" spans="1:13" ht="12.75">
      <c r="A86" s="513"/>
      <c r="B86" s="514"/>
      <c r="C86" s="514"/>
      <c r="D86" s="513"/>
      <c r="E86" s="520"/>
      <c r="F86" s="513"/>
      <c r="G86" s="520"/>
      <c r="H86" s="513"/>
      <c r="I86" s="520"/>
      <c r="J86" s="513"/>
      <c r="K86" s="520"/>
      <c r="L86" s="1"/>
      <c r="M86" s="1"/>
    </row>
    <row r="87" spans="1:13" ht="10.5" customHeight="1" thickBot="1">
      <c r="A87" s="557"/>
      <c r="B87" s="560"/>
      <c r="C87" s="560"/>
      <c r="D87" s="557"/>
      <c r="E87" s="521"/>
      <c r="F87" s="557"/>
      <c r="G87" s="521"/>
      <c r="H87" s="557"/>
      <c r="I87" s="521"/>
      <c r="J87" s="557"/>
      <c r="K87" s="521"/>
      <c r="L87" s="1"/>
      <c r="M87" s="1"/>
    </row>
    <row r="88" spans="1:13" ht="16.5" thickBot="1">
      <c r="A88" s="535" t="s">
        <v>294</v>
      </c>
      <c r="B88" s="535"/>
      <c r="C88" s="535"/>
      <c r="D88" s="535"/>
      <c r="E88" s="535"/>
      <c r="F88" s="558" t="s">
        <v>268</v>
      </c>
      <c r="G88" s="559"/>
      <c r="H88" s="558"/>
      <c r="I88" s="559"/>
      <c r="J88" s="535"/>
      <c r="K88" s="535"/>
      <c r="L88" s="106"/>
      <c r="M88" s="88"/>
    </row>
    <row r="89" spans="1:13" ht="12.75">
      <c r="A89" s="562" t="s">
        <v>265</v>
      </c>
      <c r="B89" s="563"/>
      <c r="C89" s="564"/>
      <c r="D89" s="470"/>
      <c r="E89" s="568"/>
      <c r="F89" s="470"/>
      <c r="G89" s="568"/>
      <c r="H89" s="543">
        <f>SUM(H88)</f>
        <v>0</v>
      </c>
      <c r="I89" s="545"/>
      <c r="J89" s="543">
        <f>SUM(J88)</f>
        <v>0</v>
      </c>
      <c r="K89" s="545"/>
      <c r="L89" s="579"/>
      <c r="M89" s="579"/>
    </row>
    <row r="90" spans="1:13" ht="5.25" customHeight="1" thickBot="1">
      <c r="A90" s="565"/>
      <c r="B90" s="566"/>
      <c r="C90" s="567"/>
      <c r="D90" s="477"/>
      <c r="E90" s="479"/>
      <c r="F90" s="477"/>
      <c r="G90" s="479"/>
      <c r="H90" s="546"/>
      <c r="I90" s="548"/>
      <c r="J90" s="546"/>
      <c r="K90" s="548"/>
      <c r="L90" s="579"/>
      <c r="M90" s="579"/>
    </row>
    <row r="91" spans="1:13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05" t="s">
        <v>296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1:13" ht="8.2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511" t="s">
        <v>252</v>
      </c>
      <c r="B94" s="512"/>
      <c r="C94" s="512"/>
      <c r="D94" s="511" t="s">
        <v>287</v>
      </c>
      <c r="E94" s="519"/>
      <c r="F94" s="511" t="s">
        <v>288</v>
      </c>
      <c r="G94" s="519"/>
      <c r="H94" s="511" t="s">
        <v>289</v>
      </c>
      <c r="I94" s="519"/>
      <c r="J94" s="511" t="s">
        <v>290</v>
      </c>
      <c r="K94" s="519"/>
      <c r="L94" s="1"/>
      <c r="M94" s="1"/>
    </row>
    <row r="95" spans="1:13" ht="12.75">
      <c r="A95" s="513"/>
      <c r="B95" s="514"/>
      <c r="C95" s="514"/>
      <c r="D95" s="513"/>
      <c r="E95" s="520"/>
      <c r="F95" s="513"/>
      <c r="G95" s="520"/>
      <c r="H95" s="513"/>
      <c r="I95" s="520"/>
      <c r="J95" s="513"/>
      <c r="K95" s="520"/>
      <c r="L95" s="1"/>
      <c r="M95" s="1"/>
    </row>
    <row r="96" spans="1:13" ht="10.5" customHeight="1" thickBot="1">
      <c r="A96" s="557"/>
      <c r="B96" s="560"/>
      <c r="C96" s="560"/>
      <c r="D96" s="557"/>
      <c r="E96" s="521"/>
      <c r="F96" s="557"/>
      <c r="G96" s="521"/>
      <c r="H96" s="557"/>
      <c r="I96" s="521"/>
      <c r="J96" s="557"/>
      <c r="K96" s="521"/>
      <c r="L96" s="1"/>
      <c r="M96" s="1"/>
    </row>
    <row r="97" spans="1:13" ht="16.5" thickBot="1">
      <c r="A97" s="535" t="s">
        <v>294</v>
      </c>
      <c r="B97" s="535"/>
      <c r="C97" s="535"/>
      <c r="D97" s="535"/>
      <c r="E97" s="535"/>
      <c r="F97" s="558" t="s">
        <v>268</v>
      </c>
      <c r="G97" s="559"/>
      <c r="H97" s="558"/>
      <c r="I97" s="559"/>
      <c r="J97" s="535"/>
      <c r="K97" s="535"/>
      <c r="L97" s="106"/>
      <c r="M97" s="88"/>
    </row>
    <row r="98" spans="1:13" ht="12.75">
      <c r="A98" s="562" t="s">
        <v>265</v>
      </c>
      <c r="B98" s="563"/>
      <c r="C98" s="564"/>
      <c r="D98" s="470"/>
      <c r="E98" s="568"/>
      <c r="F98" s="470"/>
      <c r="G98" s="568"/>
      <c r="H98" s="543">
        <f>SUM(H97)</f>
        <v>0</v>
      </c>
      <c r="I98" s="545"/>
      <c r="J98" s="543">
        <f>SUM(J97)</f>
        <v>0</v>
      </c>
      <c r="K98" s="545"/>
      <c r="L98" s="579"/>
      <c r="M98" s="579"/>
    </row>
    <row r="99" spans="1:13" ht="7.5" customHeight="1" thickBot="1">
      <c r="A99" s="565"/>
      <c r="B99" s="566"/>
      <c r="C99" s="567"/>
      <c r="D99" s="477"/>
      <c r="E99" s="479"/>
      <c r="F99" s="477"/>
      <c r="G99" s="479"/>
      <c r="H99" s="546"/>
      <c r="I99" s="548"/>
      <c r="J99" s="546"/>
      <c r="K99" s="548"/>
      <c r="L99" s="579"/>
      <c r="M99" s="579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/>
  <mergeCells count="192"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L80:L81"/>
    <mergeCell ref="M80:M81"/>
    <mergeCell ref="A85:C87"/>
    <mergeCell ref="D85:E87"/>
    <mergeCell ref="F85:G87"/>
    <mergeCell ref="H85:I87"/>
    <mergeCell ref="J85:K87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F67:G69"/>
    <mergeCell ref="H67:I69"/>
    <mergeCell ref="J58:J59"/>
    <mergeCell ref="K58:K59"/>
    <mergeCell ref="G58:G59"/>
    <mergeCell ref="H58:H59"/>
    <mergeCell ref="I58:I59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H55:H57"/>
    <mergeCell ref="I55:I57"/>
    <mergeCell ref="J55:J57"/>
    <mergeCell ref="A55:C57"/>
    <mergeCell ref="D55:D57"/>
    <mergeCell ref="E55:E57"/>
    <mergeCell ref="F55:F57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E43:E45"/>
    <mergeCell ref="F43:F45"/>
    <mergeCell ref="A46:C48"/>
    <mergeCell ref="D46:D48"/>
    <mergeCell ref="E46:E48"/>
    <mergeCell ref="F46:F48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G40:G42"/>
    <mergeCell ref="H40:H42"/>
    <mergeCell ref="J40:J42"/>
    <mergeCell ref="K40:K42"/>
    <mergeCell ref="L40:L42"/>
    <mergeCell ref="M40:M42"/>
    <mergeCell ref="A37:C39"/>
    <mergeCell ref="D37:D39"/>
    <mergeCell ref="E37:E39"/>
    <mergeCell ref="F37:F39"/>
    <mergeCell ref="A40:C42"/>
    <mergeCell ref="D40:D42"/>
    <mergeCell ref="E40:E42"/>
    <mergeCell ref="F40:F42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H16:H17"/>
    <mergeCell ref="I16:I17"/>
    <mergeCell ref="J16:J17"/>
    <mergeCell ref="K16:K17"/>
    <mergeCell ref="L16:L17"/>
    <mergeCell ref="M16:M17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A13:C15"/>
    <mergeCell ref="D13:D15"/>
    <mergeCell ref="E13:E15"/>
    <mergeCell ref="F13:F15"/>
    <mergeCell ref="G13:G15"/>
    <mergeCell ref="H13:H15"/>
    <mergeCell ref="A10:C12"/>
    <mergeCell ref="D10:F10"/>
    <mergeCell ref="G10:I10"/>
    <mergeCell ref="J10:L10"/>
    <mergeCell ref="A1:M1"/>
    <mergeCell ref="A3:M3"/>
    <mergeCell ref="A4:M4"/>
    <mergeCell ref="A5:M5"/>
    <mergeCell ref="M10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67.875" style="75" customWidth="1"/>
    <col min="2" max="2" width="16.625" style="75" customWidth="1"/>
    <col min="3" max="3" width="15.25390625" style="177" customWidth="1"/>
    <col min="4" max="16384" width="9.125" style="75" customWidth="1"/>
  </cols>
  <sheetData>
    <row r="1" spans="1:4" ht="15.75">
      <c r="A1" s="431"/>
      <c r="B1" s="431"/>
      <c r="C1" s="431"/>
      <c r="D1" s="14"/>
    </row>
    <row r="2" spans="3:4" ht="15.75">
      <c r="C2" s="75"/>
      <c r="D2" s="14"/>
    </row>
    <row r="3" spans="1:4" ht="18" customHeight="1">
      <c r="A3" s="435" t="s">
        <v>473</v>
      </c>
      <c r="B3" s="436"/>
      <c r="C3" s="436"/>
      <c r="D3" s="17"/>
    </row>
    <row r="4" spans="1:4" ht="18" customHeight="1">
      <c r="A4" s="245"/>
      <c r="B4" s="246"/>
      <c r="C4" s="246"/>
      <c r="D4" s="17"/>
    </row>
    <row r="5" spans="1:4" ht="18" customHeight="1">
      <c r="A5" s="434"/>
      <c r="B5" s="320"/>
      <c r="C5" s="320"/>
      <c r="D5" s="17"/>
    </row>
    <row r="6" spans="1:4" s="78" customFormat="1" ht="15.75" customHeight="1">
      <c r="A6" s="432" t="s">
        <v>9</v>
      </c>
      <c r="B6" s="432"/>
      <c r="C6" s="432"/>
      <c r="D6" s="77"/>
    </row>
    <row r="7" spans="1:6" s="9" customFormat="1" ht="15.75">
      <c r="A7" s="433" t="s">
        <v>468</v>
      </c>
      <c r="B7" s="433"/>
      <c r="C7" s="433"/>
      <c r="D7" s="18"/>
      <c r="E7" s="12"/>
      <c r="F7" s="12"/>
    </row>
    <row r="8" spans="1:6" s="8" customFormat="1" ht="16.5">
      <c r="A8" s="430" t="s">
        <v>401</v>
      </c>
      <c r="B8" s="430"/>
      <c r="C8" s="430"/>
      <c r="D8" s="19"/>
      <c r="E8" s="13"/>
      <c r="F8" s="13"/>
    </row>
    <row r="9" spans="1:4" ht="15.75" customHeight="1" thickBot="1">
      <c r="A9" s="76"/>
      <c r="B9" s="660"/>
      <c r="C9" s="179" t="s">
        <v>419</v>
      </c>
      <c r="D9" s="76"/>
    </row>
    <row r="10" spans="1:4" ht="15" customHeight="1">
      <c r="A10" s="659" t="s">
        <v>4</v>
      </c>
      <c r="B10" s="658"/>
      <c r="C10" s="657" t="s">
        <v>10</v>
      </c>
      <c r="D10" s="77"/>
    </row>
    <row r="11" spans="1:4" ht="15.75" customHeight="1">
      <c r="A11" s="656"/>
      <c r="B11" s="655"/>
      <c r="C11" s="654"/>
      <c r="D11" s="77"/>
    </row>
    <row r="12" spans="1:4" ht="16.5" thickBot="1">
      <c r="A12" s="653"/>
      <c r="B12" s="652"/>
      <c r="C12" s="651"/>
      <c r="D12" s="77"/>
    </row>
    <row r="13" spans="1:4" ht="11.25" customHeight="1">
      <c r="A13" s="77"/>
      <c r="B13" s="77"/>
      <c r="C13" s="77"/>
      <c r="D13" s="77"/>
    </row>
    <row r="14" spans="1:4" ht="15.75">
      <c r="A14" s="311"/>
      <c r="B14" s="177"/>
      <c r="D14" s="312"/>
    </row>
    <row r="15" spans="1:4" ht="33" customHeight="1">
      <c r="A15" s="649" t="s">
        <v>467</v>
      </c>
      <c r="B15" s="160"/>
      <c r="C15" s="160"/>
      <c r="D15" s="312"/>
    </row>
    <row r="16" spans="1:4" ht="19.5" customHeight="1">
      <c r="A16" s="255" t="s">
        <v>466</v>
      </c>
      <c r="B16" s="160"/>
      <c r="C16" s="160">
        <v>250000</v>
      </c>
      <c r="D16" s="312"/>
    </row>
    <row r="17" spans="1:4" ht="15.75" customHeight="1">
      <c r="A17" s="255" t="s">
        <v>460</v>
      </c>
      <c r="B17" s="160"/>
      <c r="C17" s="648">
        <v>68000</v>
      </c>
      <c r="D17" s="312"/>
    </row>
    <row r="18" spans="1:4" ht="19.5" customHeight="1">
      <c r="A18" s="650" t="s">
        <v>265</v>
      </c>
      <c r="B18" s="160"/>
      <c r="C18" s="647">
        <v>318000</v>
      </c>
      <c r="D18" s="312"/>
    </row>
    <row r="19" spans="1:4" ht="16.5" customHeight="1">
      <c r="A19" s="255"/>
      <c r="B19" s="160"/>
      <c r="C19" s="160"/>
      <c r="D19" s="312"/>
    </row>
    <row r="20" spans="1:4" ht="16.5" customHeight="1">
      <c r="A20" s="255"/>
      <c r="B20" s="160"/>
      <c r="C20" s="160"/>
      <c r="D20" s="312"/>
    </row>
    <row r="21" spans="1:4" ht="15.75">
      <c r="A21" s="650" t="s">
        <v>465</v>
      </c>
      <c r="B21" s="160"/>
      <c r="C21" s="160"/>
      <c r="D21" s="312"/>
    </row>
    <row r="22" spans="1:4" ht="18.75" customHeight="1">
      <c r="A22" s="650" t="s">
        <v>464</v>
      </c>
      <c r="B22" s="160"/>
      <c r="C22" s="160">
        <v>675000</v>
      </c>
      <c r="D22" s="312"/>
    </row>
    <row r="23" spans="1:4" ht="18.75" customHeight="1">
      <c r="A23" s="255" t="s">
        <v>463</v>
      </c>
      <c r="B23" s="160"/>
      <c r="C23" s="160">
        <f>3329</f>
        <v>3329</v>
      </c>
      <c r="D23" s="312"/>
    </row>
    <row r="24" spans="1:4" ht="18.75" customHeight="1">
      <c r="A24" s="255" t="s">
        <v>460</v>
      </c>
      <c r="B24" s="76"/>
      <c r="C24" s="648">
        <f>899+182250</f>
        <v>183149</v>
      </c>
      <c r="D24" s="312"/>
    </row>
    <row r="25" spans="1:4" ht="18" customHeight="1">
      <c r="A25" s="650" t="s">
        <v>265</v>
      </c>
      <c r="B25" s="156"/>
      <c r="C25" s="647">
        <f>C22+C23+C24</f>
        <v>861478</v>
      </c>
      <c r="D25" s="312"/>
    </row>
    <row r="26" spans="1:4" ht="15.75">
      <c r="A26" s="314"/>
      <c r="B26" s="178"/>
      <c r="C26" s="178"/>
      <c r="D26" s="312"/>
    </row>
    <row r="27" spans="1:4" ht="15.75">
      <c r="A27" s="311"/>
      <c r="B27" s="178"/>
      <c r="C27" s="178"/>
      <c r="D27" s="312"/>
    </row>
    <row r="28" spans="1:4" ht="15.75">
      <c r="A28" s="649" t="s">
        <v>462</v>
      </c>
      <c r="B28" s="178"/>
      <c r="C28" s="178"/>
      <c r="D28" s="312"/>
    </row>
    <row r="29" spans="1:4" ht="15.75">
      <c r="A29" s="255" t="s">
        <v>461</v>
      </c>
      <c r="B29" s="177"/>
      <c r="C29" s="160">
        <v>203489</v>
      </c>
      <c r="D29" s="312"/>
    </row>
    <row r="30" spans="1:4" ht="15.75">
      <c r="A30" s="255" t="s">
        <v>460</v>
      </c>
      <c r="B30" s="178"/>
      <c r="C30" s="648">
        <v>54942</v>
      </c>
      <c r="D30" s="312"/>
    </row>
    <row r="31" spans="1:4" ht="15.75">
      <c r="A31" s="311" t="s">
        <v>265</v>
      </c>
      <c r="B31" s="177"/>
      <c r="C31" s="647">
        <f>C29+C30</f>
        <v>258431</v>
      </c>
      <c r="D31" s="310"/>
    </row>
    <row r="32" spans="1:4" ht="15.75">
      <c r="A32" s="311"/>
      <c r="B32" s="177"/>
      <c r="C32" s="156"/>
      <c r="D32" s="310"/>
    </row>
    <row r="33" spans="1:4" ht="15.75">
      <c r="A33" s="311"/>
      <c r="B33" s="177"/>
      <c r="C33" s="156"/>
      <c r="D33" s="310"/>
    </row>
    <row r="34" spans="1:4" ht="15.75">
      <c r="A34" s="311" t="s">
        <v>459</v>
      </c>
      <c r="B34" s="177"/>
      <c r="C34" s="646">
        <f>C18+C25+C31</f>
        <v>1437909</v>
      </c>
      <c r="D34" s="312"/>
    </row>
    <row r="35" spans="1:4" ht="15.75">
      <c r="A35" s="312"/>
      <c r="B35" s="177"/>
      <c r="D35" s="312"/>
    </row>
    <row r="36" spans="1:4" ht="15.75">
      <c r="A36" s="312"/>
      <c r="B36" s="177"/>
      <c r="C36" s="312"/>
      <c r="D36" s="312"/>
    </row>
    <row r="37" spans="1:4" ht="15.75">
      <c r="A37" s="312"/>
      <c r="B37" s="177"/>
      <c r="C37" s="312"/>
      <c r="D37" s="312"/>
    </row>
    <row r="38" spans="1:4" ht="15.75">
      <c r="A38" s="311"/>
      <c r="B38" s="178"/>
      <c r="D38" s="312"/>
    </row>
    <row r="39" spans="1:4" ht="15.75">
      <c r="A39" s="311"/>
      <c r="B39" s="178"/>
      <c r="C39" s="312"/>
      <c r="D39" s="312"/>
    </row>
    <row r="40" spans="1:4" ht="15.75">
      <c r="A40" s="311"/>
      <c r="B40" s="178"/>
      <c r="C40" s="178"/>
      <c r="D40" s="310"/>
    </row>
    <row r="41" spans="1:4" ht="15.75">
      <c r="A41" s="77"/>
      <c r="B41" s="77"/>
      <c r="C41" s="178"/>
      <c r="D41" s="310"/>
    </row>
    <row r="42" spans="1:4" ht="15.75">
      <c r="A42" s="77"/>
      <c r="B42" s="77"/>
      <c r="C42" s="160"/>
      <c r="D42" s="77"/>
    </row>
    <row r="43" spans="1:4" ht="15.75">
      <c r="A43" s="77"/>
      <c r="B43" s="77"/>
      <c r="C43" s="160"/>
      <c r="D43" s="77"/>
    </row>
    <row r="44" spans="1:4" ht="15.75">
      <c r="A44" s="77"/>
      <c r="B44" s="77"/>
      <c r="C44" s="160"/>
      <c r="D44" s="77"/>
    </row>
    <row r="45" spans="1:4" ht="15.75">
      <c r="A45" s="77"/>
      <c r="B45" s="77"/>
      <c r="C45" s="160"/>
      <c r="D45" s="77"/>
    </row>
    <row r="46" spans="1:4" ht="15.75">
      <c r="A46" s="77"/>
      <c r="B46" s="77"/>
      <c r="C46" s="160"/>
      <c r="D46" s="77"/>
    </row>
    <row r="47" spans="1:4" ht="15.75">
      <c r="A47" s="77"/>
      <c r="B47" s="77"/>
      <c r="C47" s="160"/>
      <c r="D47" s="77"/>
    </row>
    <row r="48" spans="1:4" ht="15.75">
      <c r="A48" s="77"/>
      <c r="B48" s="77"/>
      <c r="C48" s="160"/>
      <c r="D48" s="77"/>
    </row>
    <row r="49" spans="1:4" ht="16.5">
      <c r="A49" s="76"/>
      <c r="B49" s="76"/>
      <c r="C49" s="160"/>
      <c r="D49" s="77"/>
    </row>
    <row r="50" spans="1:4" ht="16.5">
      <c r="A50" s="76"/>
      <c r="B50" s="76"/>
      <c r="C50" s="160"/>
      <c r="D50" s="76"/>
    </row>
    <row r="51" spans="1:4" ht="16.5">
      <c r="A51" s="76"/>
      <c r="B51" s="76"/>
      <c r="C51" s="160"/>
      <c r="D51" s="76"/>
    </row>
    <row r="52" spans="1:4" ht="16.5">
      <c r="A52" s="76"/>
      <c r="B52" s="76"/>
      <c r="C52" s="160"/>
      <c r="D52" s="76"/>
    </row>
    <row r="53" spans="1:4" ht="16.5">
      <c r="A53" s="76"/>
      <c r="B53" s="76"/>
      <c r="C53" s="160"/>
      <c r="D53" s="76"/>
    </row>
    <row r="54" spans="1:4" ht="16.5">
      <c r="A54" s="76"/>
      <c r="B54" s="76"/>
      <c r="C54" s="160"/>
      <c r="D54" s="76"/>
    </row>
    <row r="55" spans="1:4" ht="16.5">
      <c r="A55" s="76"/>
      <c r="B55" s="76"/>
      <c r="C55" s="160"/>
      <c r="D55" s="76"/>
    </row>
    <row r="56" spans="1:4" ht="16.5">
      <c r="A56" s="76"/>
      <c r="B56" s="76"/>
      <c r="C56" s="160"/>
      <c r="D56" s="76"/>
    </row>
    <row r="57" spans="1:4" ht="16.5">
      <c r="A57" s="76"/>
      <c r="B57" s="76"/>
      <c r="C57" s="160"/>
      <c r="D57" s="76"/>
    </row>
    <row r="58" spans="1:4" ht="16.5">
      <c r="A58" s="76"/>
      <c r="B58" s="76"/>
      <c r="C58" s="160"/>
      <c r="D58" s="76"/>
    </row>
    <row r="59" spans="1:4" ht="16.5">
      <c r="A59" s="76"/>
      <c r="B59" s="76"/>
      <c r="C59" s="160"/>
      <c r="D59" s="76"/>
    </row>
    <row r="60" spans="1:4" ht="16.5">
      <c r="A60" s="76"/>
      <c r="B60" s="76"/>
      <c r="C60" s="160"/>
      <c r="D60" s="76"/>
    </row>
    <row r="61" spans="1:4" ht="16.5">
      <c r="A61" s="76"/>
      <c r="B61" s="76"/>
      <c r="C61" s="160"/>
      <c r="D61" s="76"/>
    </row>
    <row r="62" spans="1:4" ht="16.5">
      <c r="A62" s="76"/>
      <c r="B62" s="76"/>
      <c r="C62" s="160"/>
      <c r="D62" s="76"/>
    </row>
    <row r="63" spans="1:4" ht="16.5">
      <c r="A63" s="76"/>
      <c r="B63" s="76"/>
      <c r="C63" s="160"/>
      <c r="D63" s="76"/>
    </row>
    <row r="64" spans="1:4" ht="16.5">
      <c r="A64" s="76"/>
      <c r="B64" s="76"/>
      <c r="C64" s="160"/>
      <c r="D64" s="76"/>
    </row>
    <row r="65" spans="1:4" ht="16.5">
      <c r="A65" s="76"/>
      <c r="B65" s="76"/>
      <c r="C65" s="160"/>
      <c r="D65" s="76"/>
    </row>
    <row r="66" spans="1:4" ht="16.5">
      <c r="A66" s="76"/>
      <c r="B66" s="76"/>
      <c r="C66" s="160"/>
      <c r="D66" s="76"/>
    </row>
    <row r="67" spans="1:4" ht="16.5">
      <c r="A67" s="76"/>
      <c r="B67" s="76"/>
      <c r="C67" s="160"/>
      <c r="D67" s="76"/>
    </row>
    <row r="68" spans="1:4" ht="16.5">
      <c r="A68" s="76"/>
      <c r="B68" s="76"/>
      <c r="C68" s="160"/>
      <c r="D68" s="76"/>
    </row>
    <row r="69" spans="1:4" ht="16.5">
      <c r="A69" s="76"/>
      <c r="B69" s="76"/>
      <c r="C69" s="160"/>
      <c r="D69" s="76"/>
    </row>
    <row r="70" spans="1:4" ht="16.5">
      <c r="A70" s="76"/>
      <c r="B70" s="76"/>
      <c r="C70" s="160"/>
      <c r="D70" s="76"/>
    </row>
    <row r="71" spans="1:4" ht="16.5">
      <c r="A71" s="76"/>
      <c r="B71" s="76"/>
      <c r="C71" s="160"/>
      <c r="D71" s="76"/>
    </row>
    <row r="72" spans="1:4" ht="16.5">
      <c r="A72" s="76"/>
      <c r="B72" s="76"/>
      <c r="C72" s="160"/>
      <c r="D72" s="76"/>
    </row>
    <row r="73" spans="1:4" ht="16.5">
      <c r="A73" s="76"/>
      <c r="B73" s="76"/>
      <c r="C73" s="160"/>
      <c r="D73" s="76"/>
    </row>
    <row r="74" spans="1:4" ht="16.5">
      <c r="A74" s="76"/>
      <c r="B74" s="76"/>
      <c r="C74" s="160"/>
      <c r="D74" s="76"/>
    </row>
    <row r="75" spans="1:4" ht="16.5">
      <c r="A75" s="76"/>
      <c r="B75" s="76"/>
      <c r="C75" s="160"/>
      <c r="D75" s="76"/>
    </row>
    <row r="76" spans="1:4" ht="16.5">
      <c r="A76" s="76"/>
      <c r="B76" s="76"/>
      <c r="C76" s="160"/>
      <c r="D76" s="76"/>
    </row>
    <row r="77" spans="1:4" ht="16.5">
      <c r="A77" s="76"/>
      <c r="B77" s="76"/>
      <c r="C77" s="160"/>
      <c r="D77" s="76"/>
    </row>
    <row r="78" spans="1:4" ht="16.5">
      <c r="A78" s="76"/>
      <c r="B78" s="76"/>
      <c r="C78" s="160"/>
      <c r="D78" s="76"/>
    </row>
    <row r="79" spans="1:4" ht="16.5">
      <c r="A79" s="76"/>
      <c r="B79" s="76"/>
      <c r="C79" s="160"/>
      <c r="D79" s="76"/>
    </row>
    <row r="80" spans="1:4" ht="16.5">
      <c r="A80" s="76"/>
      <c r="B80" s="76"/>
      <c r="C80" s="160"/>
      <c r="D80" s="76"/>
    </row>
    <row r="81" spans="1:4" ht="16.5">
      <c r="A81" s="76"/>
      <c r="B81" s="76"/>
      <c r="C81" s="160"/>
      <c r="D81" s="76"/>
    </row>
    <row r="82" spans="1:4" ht="16.5">
      <c r="A82" s="76"/>
      <c r="B82" s="76"/>
      <c r="C82" s="160"/>
      <c r="D82" s="76"/>
    </row>
    <row r="83" spans="1:4" ht="16.5">
      <c r="A83" s="76"/>
      <c r="B83" s="76"/>
      <c r="C83" s="160"/>
      <c r="D83" s="76"/>
    </row>
    <row r="84" spans="1:4" ht="16.5">
      <c r="A84" s="76"/>
      <c r="B84" s="76"/>
      <c r="C84" s="160"/>
      <c r="D84" s="76"/>
    </row>
    <row r="85" spans="1:4" ht="16.5">
      <c r="A85" s="76"/>
      <c r="B85" s="76"/>
      <c r="C85" s="160"/>
      <c r="D85" s="76"/>
    </row>
    <row r="86" spans="1:4" ht="16.5">
      <c r="A86" s="76"/>
      <c r="B86" s="76"/>
      <c r="C86" s="160"/>
      <c r="D86" s="76"/>
    </row>
    <row r="87" spans="1:4" ht="16.5">
      <c r="A87" s="76"/>
      <c r="B87" s="76"/>
      <c r="C87" s="160"/>
      <c r="D87" s="76"/>
    </row>
    <row r="88" spans="1:4" ht="16.5">
      <c r="A88" s="76"/>
      <c r="B88" s="76"/>
      <c r="C88" s="160"/>
      <c r="D88" s="76"/>
    </row>
    <row r="89" spans="1:4" ht="16.5">
      <c r="A89" s="76"/>
      <c r="B89" s="76"/>
      <c r="C89" s="160"/>
      <c r="D89" s="76"/>
    </row>
    <row r="90" spans="1:4" ht="16.5">
      <c r="A90" s="76"/>
      <c r="B90" s="76"/>
      <c r="C90" s="160"/>
      <c r="D90" s="76"/>
    </row>
    <row r="91" spans="1:4" ht="16.5">
      <c r="A91" s="76"/>
      <c r="B91" s="76"/>
      <c r="C91" s="160"/>
      <c r="D91" s="76"/>
    </row>
    <row r="92" spans="1:4" ht="16.5">
      <c r="A92" s="76"/>
      <c r="B92" s="76"/>
      <c r="C92" s="160"/>
      <c r="D92" s="76"/>
    </row>
    <row r="93" spans="1:4" ht="16.5">
      <c r="A93" s="76"/>
      <c r="B93" s="76"/>
      <c r="C93" s="160"/>
      <c r="D93" s="76"/>
    </row>
    <row r="94" spans="1:4" ht="16.5">
      <c r="A94" s="76"/>
      <c r="B94" s="76"/>
      <c r="C94" s="160"/>
      <c r="D94" s="76"/>
    </row>
    <row r="95" spans="1:4" ht="16.5">
      <c r="A95" s="76"/>
      <c r="B95" s="76"/>
      <c r="C95" s="160"/>
      <c r="D95" s="76"/>
    </row>
    <row r="96" spans="1:4" ht="16.5">
      <c r="A96" s="76"/>
      <c r="B96" s="76"/>
      <c r="C96" s="160"/>
      <c r="D96" s="76"/>
    </row>
    <row r="97" spans="1:4" ht="16.5">
      <c r="A97" s="76"/>
      <c r="B97" s="76"/>
      <c r="C97" s="160"/>
      <c r="D97" s="76"/>
    </row>
    <row r="98" spans="1:4" ht="16.5">
      <c r="A98" s="76"/>
      <c r="B98" s="76"/>
      <c r="C98" s="160"/>
      <c r="D98" s="76"/>
    </row>
    <row r="99" spans="1:4" ht="16.5">
      <c r="A99" s="76"/>
      <c r="B99" s="76"/>
      <c r="C99" s="160"/>
      <c r="D99" s="76"/>
    </row>
    <row r="100" spans="1:4" ht="16.5">
      <c r="A100" s="76"/>
      <c r="B100" s="76"/>
      <c r="C100" s="160"/>
      <c r="D100" s="76"/>
    </row>
    <row r="101" spans="1:4" ht="16.5">
      <c r="A101" s="76"/>
      <c r="B101" s="76"/>
      <c r="C101" s="160"/>
      <c r="D101" s="76"/>
    </row>
    <row r="102" spans="1:4" ht="16.5">
      <c r="A102" s="76"/>
      <c r="B102" s="76"/>
      <c r="C102" s="160"/>
      <c r="D102" s="76"/>
    </row>
    <row r="103" spans="1:4" ht="16.5">
      <c r="A103" s="76"/>
      <c r="B103" s="76"/>
      <c r="C103" s="160"/>
      <c r="D103" s="76"/>
    </row>
    <row r="104" spans="1:4" ht="16.5">
      <c r="A104" s="76"/>
      <c r="B104" s="76"/>
      <c r="C104" s="160"/>
      <c r="D104" s="76"/>
    </row>
    <row r="105" spans="1:4" ht="16.5">
      <c r="A105" s="76"/>
      <c r="B105" s="76"/>
      <c r="C105" s="160"/>
      <c r="D105" s="76"/>
    </row>
    <row r="106" spans="1:4" ht="16.5">
      <c r="A106" s="76"/>
      <c r="B106" s="76"/>
      <c r="C106" s="160"/>
      <c r="D106" s="76"/>
    </row>
    <row r="107" spans="1:4" ht="16.5">
      <c r="A107" s="76"/>
      <c r="B107" s="76"/>
      <c r="C107" s="160"/>
      <c r="D107" s="76"/>
    </row>
    <row r="108" spans="3:4" ht="16.5">
      <c r="C108" s="160"/>
      <c r="D108" s="76"/>
    </row>
  </sheetData>
  <sheetProtection/>
  <mergeCells count="9">
    <mergeCell ref="A10:A12"/>
    <mergeCell ref="B10:B12"/>
    <mergeCell ref="A8:C8"/>
    <mergeCell ref="A1:C1"/>
    <mergeCell ref="A6:C6"/>
    <mergeCell ref="A7:C7"/>
    <mergeCell ref="A5:C5"/>
    <mergeCell ref="A3:C3"/>
    <mergeCell ref="C10:C12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4.875" style="0" customWidth="1"/>
    <col min="2" max="2" width="14.875" style="0" customWidth="1"/>
    <col min="3" max="3" width="4.375" style="0" customWidth="1"/>
    <col min="4" max="4" width="14.125" style="0" customWidth="1"/>
    <col min="5" max="5" width="6.75390625" style="0" customWidth="1"/>
  </cols>
  <sheetData>
    <row r="1" spans="1:6" ht="15.75">
      <c r="A1" s="582"/>
      <c r="B1" s="319"/>
      <c r="C1" s="319"/>
      <c r="D1" s="319"/>
      <c r="E1" s="319"/>
      <c r="F1" s="148"/>
    </row>
    <row r="2" spans="1:6" ht="15.75">
      <c r="A2" s="581"/>
      <c r="B2" s="149"/>
      <c r="C2" s="149"/>
      <c r="D2" s="149"/>
      <c r="E2" s="149"/>
      <c r="F2" s="148"/>
    </row>
    <row r="3" spans="1:6" ht="15.75">
      <c r="A3" s="580" t="s">
        <v>407</v>
      </c>
      <c r="B3" s="321"/>
      <c r="C3" s="321"/>
      <c r="D3" s="321"/>
      <c r="E3" s="321"/>
      <c r="F3" s="148"/>
    </row>
    <row r="4" spans="1:5" ht="15.75">
      <c r="A4" s="318"/>
      <c r="B4" s="318"/>
      <c r="C4" s="318"/>
      <c r="D4" s="318"/>
      <c r="E4" s="318"/>
    </row>
    <row r="5" spans="1:5" ht="15.75">
      <c r="A5" s="318" t="s">
        <v>9</v>
      </c>
      <c r="B5" s="318"/>
      <c r="C5" s="318"/>
      <c r="D5" s="318"/>
      <c r="E5" s="318"/>
    </row>
    <row r="6" spans="1:5" ht="15.75">
      <c r="A6" s="318" t="s">
        <v>87</v>
      </c>
      <c r="B6" s="318"/>
      <c r="C6" s="318"/>
      <c r="D6" s="318"/>
      <c r="E6" s="318"/>
    </row>
    <row r="7" spans="1:5" ht="15.75">
      <c r="A7" s="318" t="s">
        <v>382</v>
      </c>
      <c r="B7" s="318"/>
      <c r="C7" s="318"/>
      <c r="D7" s="318"/>
      <c r="E7" s="318"/>
    </row>
    <row r="8" spans="1:5" ht="14.25" customHeight="1">
      <c r="A8" s="318"/>
      <c r="B8" s="320"/>
      <c r="C8" s="320"/>
      <c r="D8" s="320"/>
      <c r="E8" s="320"/>
    </row>
    <row r="9" spans="1:5" ht="15.75">
      <c r="A9" s="163" t="s">
        <v>88</v>
      </c>
      <c r="B9" s="160"/>
      <c r="C9" s="159"/>
      <c r="D9" s="156"/>
      <c r="E9" s="159"/>
    </row>
    <row r="10" spans="1:5" ht="15.75">
      <c r="A10" s="155" t="s">
        <v>89</v>
      </c>
      <c r="B10" s="160"/>
      <c r="C10" s="159"/>
      <c r="D10" s="156">
        <f>B11+B12</f>
        <v>16494753</v>
      </c>
      <c r="E10" s="159" t="s">
        <v>264</v>
      </c>
    </row>
    <row r="11" spans="1:5" ht="15.75">
      <c r="A11" s="164" t="s">
        <v>90</v>
      </c>
      <c r="B11" s="165">
        <f>'Bevételek (2)'!$H$40</f>
        <v>12490561</v>
      </c>
      <c r="C11" s="164" t="s">
        <v>264</v>
      </c>
      <c r="D11" s="156"/>
      <c r="E11" s="159"/>
    </row>
    <row r="12" spans="1:5" ht="31.5">
      <c r="A12" s="164" t="s">
        <v>91</v>
      </c>
      <c r="B12" s="165">
        <f>'Bevételek (2)'!$H$53</f>
        <v>4004192</v>
      </c>
      <c r="C12" s="164" t="s">
        <v>264</v>
      </c>
      <c r="D12" s="156"/>
      <c r="E12" s="159"/>
    </row>
    <row r="13" spans="1:5" ht="15.75">
      <c r="A13" s="155" t="s">
        <v>92</v>
      </c>
      <c r="B13" s="160"/>
      <c r="C13" s="159"/>
      <c r="D13" s="156">
        <f>'Bevételek (2)'!$H$57</f>
        <v>0</v>
      </c>
      <c r="E13" s="159" t="s">
        <v>264</v>
      </c>
    </row>
    <row r="14" spans="1:5" ht="15.75">
      <c r="A14" s="155" t="s">
        <v>93</v>
      </c>
      <c r="B14" s="160"/>
      <c r="C14" s="159"/>
      <c r="D14" s="156">
        <f>'Bevételek (2)'!$H$68</f>
        <v>1320000</v>
      </c>
      <c r="E14" s="159" t="s">
        <v>264</v>
      </c>
    </row>
    <row r="15" spans="1:5" ht="15.75">
      <c r="A15" s="155" t="s">
        <v>94</v>
      </c>
      <c r="B15" s="160"/>
      <c r="C15" s="159"/>
      <c r="D15" s="156">
        <f>'Bevételek (2)'!$H$75</f>
        <v>1147000</v>
      </c>
      <c r="E15" s="159" t="s">
        <v>264</v>
      </c>
    </row>
    <row r="16" spans="1:5" ht="15.75">
      <c r="A16" s="155" t="s">
        <v>95</v>
      </c>
      <c r="B16" s="156"/>
      <c r="C16" s="155"/>
      <c r="D16" s="156">
        <v>0</v>
      </c>
      <c r="E16" s="159" t="s">
        <v>264</v>
      </c>
    </row>
    <row r="17" spans="1:5" ht="15.75">
      <c r="A17" s="155" t="s">
        <v>96</v>
      </c>
      <c r="B17" s="160"/>
      <c r="C17" s="159"/>
      <c r="D17" s="156">
        <v>0</v>
      </c>
      <c r="E17" s="159" t="s">
        <v>264</v>
      </c>
    </row>
    <row r="18" spans="1:5" ht="31.5">
      <c r="A18" s="164" t="s">
        <v>97</v>
      </c>
      <c r="B18" s="165">
        <v>0</v>
      </c>
      <c r="C18" s="164" t="s">
        <v>264</v>
      </c>
      <c r="D18" s="164"/>
      <c r="E18" s="159"/>
    </row>
    <row r="19" spans="1:5" ht="15.75">
      <c r="A19" s="166" t="s">
        <v>98</v>
      </c>
      <c r="B19" s="165">
        <v>0</v>
      </c>
      <c r="C19" s="159" t="s">
        <v>264</v>
      </c>
      <c r="D19" s="156"/>
      <c r="E19" s="159"/>
    </row>
    <row r="20" spans="1:5" ht="15.75">
      <c r="A20" s="155" t="s">
        <v>99</v>
      </c>
      <c r="B20" s="160"/>
      <c r="C20" s="159"/>
      <c r="D20" s="156">
        <f>B21+B22</f>
        <v>0</v>
      </c>
      <c r="E20" s="159" t="s">
        <v>264</v>
      </c>
    </row>
    <row r="21" spans="1:5" ht="31.5">
      <c r="A21" s="164" t="s">
        <v>100</v>
      </c>
      <c r="B21" s="160">
        <f>'Bevételek (2)'!H79</f>
        <v>0</v>
      </c>
      <c r="C21" s="159" t="s">
        <v>264</v>
      </c>
      <c r="D21" s="156"/>
      <c r="E21" s="159"/>
    </row>
    <row r="22" spans="1:5" ht="15.75">
      <c r="A22" s="159" t="s">
        <v>101</v>
      </c>
      <c r="B22" s="161"/>
      <c r="C22" s="159" t="s">
        <v>264</v>
      </c>
      <c r="D22" s="156"/>
      <c r="E22" s="159"/>
    </row>
    <row r="23" spans="1:5" ht="15.75">
      <c r="A23" s="155" t="s">
        <v>102</v>
      </c>
      <c r="B23" s="156"/>
      <c r="C23" s="155"/>
      <c r="D23" s="156">
        <f>D10+D14+D15+D13+D20</f>
        <v>18961753</v>
      </c>
      <c r="E23" s="155" t="s">
        <v>418</v>
      </c>
    </row>
    <row r="24" spans="1:5" ht="15.75">
      <c r="A24" s="155"/>
      <c r="B24" s="156"/>
      <c r="C24" s="155"/>
      <c r="D24" s="156"/>
      <c r="E24" s="155"/>
    </row>
    <row r="25" spans="1:5" ht="15.75">
      <c r="A25" s="163" t="s">
        <v>103</v>
      </c>
      <c r="B25" s="160"/>
      <c r="C25" s="159"/>
      <c r="D25" s="156"/>
      <c r="E25" s="159"/>
    </row>
    <row r="26" spans="1:5" ht="15.75">
      <c r="A26" s="51" t="s">
        <v>104</v>
      </c>
      <c r="B26" s="160"/>
      <c r="C26" s="159"/>
      <c r="D26" s="156">
        <f>B28+B29+B30+B31+B32</f>
        <v>28155206</v>
      </c>
      <c r="E26" s="159" t="s">
        <v>264</v>
      </c>
    </row>
    <row r="27" spans="1:5" ht="15.75">
      <c r="A27" s="25" t="s">
        <v>105</v>
      </c>
      <c r="B27" s="160"/>
      <c r="C27" s="159"/>
      <c r="D27" s="156"/>
      <c r="E27" s="159"/>
    </row>
    <row r="28" spans="1:5" ht="15.75">
      <c r="A28" s="159" t="s">
        <v>106</v>
      </c>
      <c r="B28" s="160">
        <f>'Korm.funkciók (2)'!D33</f>
        <v>6613480</v>
      </c>
      <c r="C28" s="159" t="s">
        <v>264</v>
      </c>
      <c r="D28" s="156"/>
      <c r="E28" s="159"/>
    </row>
    <row r="29" spans="1:5" ht="15.75">
      <c r="A29" s="159" t="s">
        <v>107</v>
      </c>
      <c r="B29" s="160">
        <f>'Korm.funkciók (2)'!E33</f>
        <v>1602715</v>
      </c>
      <c r="C29" s="159" t="s">
        <v>264</v>
      </c>
      <c r="D29" s="156"/>
      <c r="E29" s="159"/>
    </row>
    <row r="30" spans="1:5" ht="15.75">
      <c r="A30" s="159" t="s">
        <v>108</v>
      </c>
      <c r="B30" s="160">
        <f>'Korm.funkciók (2)'!F33</f>
        <v>7381271</v>
      </c>
      <c r="C30" s="159" t="s">
        <v>264</v>
      </c>
      <c r="D30" s="156"/>
      <c r="E30" s="159"/>
    </row>
    <row r="31" spans="1:5" ht="15.75">
      <c r="A31" s="255" t="s">
        <v>109</v>
      </c>
      <c r="B31" s="160">
        <f>'Korm.funkciók (2)'!G33</f>
        <v>1347000</v>
      </c>
      <c r="C31" s="159" t="s">
        <v>264</v>
      </c>
      <c r="D31" s="156"/>
      <c r="E31" s="159"/>
    </row>
    <row r="32" spans="1:5" ht="15.75">
      <c r="A32" s="159" t="s">
        <v>110</v>
      </c>
      <c r="B32" s="160">
        <f>'Korm.funkciók (2)'!H33</f>
        <v>11210740</v>
      </c>
      <c r="C32" s="159" t="s">
        <v>264</v>
      </c>
      <c r="D32" s="156"/>
      <c r="E32" s="159"/>
    </row>
    <row r="33" spans="1:5" ht="15.75">
      <c r="A33" s="51" t="s">
        <v>111</v>
      </c>
      <c r="B33" s="156"/>
      <c r="C33" s="155"/>
      <c r="D33" s="162">
        <f>B35+B36</f>
        <v>1437909</v>
      </c>
      <c r="E33" s="155" t="s">
        <v>264</v>
      </c>
    </row>
    <row r="34" spans="1:5" ht="15.75">
      <c r="A34" s="25" t="s">
        <v>105</v>
      </c>
      <c r="B34" s="160"/>
      <c r="C34" s="159"/>
      <c r="D34" s="156"/>
      <c r="E34" s="159"/>
    </row>
    <row r="35" spans="1:5" ht="15.75">
      <c r="A35" s="159" t="s">
        <v>112</v>
      </c>
      <c r="B35" s="161">
        <f>'Korm.funkciók (2)'!J33</f>
        <v>1437909</v>
      </c>
      <c r="C35" s="159" t="s">
        <v>264</v>
      </c>
      <c r="D35" s="156"/>
      <c r="E35" s="159"/>
    </row>
    <row r="36" spans="1:5" ht="15.75">
      <c r="A36" s="159" t="s">
        <v>113</v>
      </c>
      <c r="B36" s="161">
        <f>'Korm.funkciók (2)'!K33</f>
        <v>0</v>
      </c>
      <c r="C36" s="159" t="s">
        <v>264</v>
      </c>
      <c r="D36" s="156"/>
      <c r="E36" s="159"/>
    </row>
    <row r="37" spans="1:5" ht="15.75">
      <c r="A37" s="159" t="s">
        <v>114</v>
      </c>
      <c r="B37" s="161"/>
      <c r="C37" s="159" t="s">
        <v>264</v>
      </c>
      <c r="D37" s="156"/>
      <c r="E37" s="159"/>
    </row>
    <row r="38" spans="1:5" ht="15.75">
      <c r="A38" s="159" t="s">
        <v>227</v>
      </c>
      <c r="B38" s="161"/>
      <c r="C38" s="159" t="s">
        <v>264</v>
      </c>
      <c r="D38" s="156"/>
      <c r="E38" s="159"/>
    </row>
    <row r="39" spans="1:5" ht="15.75">
      <c r="A39" s="155" t="s">
        <v>115</v>
      </c>
      <c r="B39" s="161"/>
      <c r="C39" s="159"/>
      <c r="D39" s="156">
        <f>B40+B41</f>
        <v>941638</v>
      </c>
      <c r="E39" s="159" t="s">
        <v>264</v>
      </c>
    </row>
    <row r="40" spans="1:5" ht="15.75">
      <c r="A40" s="159" t="s">
        <v>406</v>
      </c>
      <c r="B40" s="160">
        <v>941638</v>
      </c>
      <c r="C40" s="159" t="s">
        <v>264</v>
      </c>
      <c r="D40" s="156"/>
      <c r="E40" s="159"/>
    </row>
    <row r="41" spans="1:5" ht="15.75">
      <c r="A41" s="159" t="s">
        <v>116</v>
      </c>
      <c r="B41" s="160"/>
      <c r="C41" s="159" t="s">
        <v>264</v>
      </c>
      <c r="D41" s="156"/>
      <c r="E41" s="159"/>
    </row>
    <row r="42" spans="1:5" ht="23.25" customHeight="1">
      <c r="A42" s="155" t="s">
        <v>117</v>
      </c>
      <c r="B42" s="156"/>
      <c r="C42" s="155"/>
      <c r="D42" s="156">
        <f>D26+D33+D39</f>
        <v>30534753</v>
      </c>
      <c r="E42" s="155" t="s">
        <v>418</v>
      </c>
    </row>
    <row r="43" spans="1:5" ht="23.25" customHeight="1">
      <c r="A43" s="155" t="s">
        <v>118</v>
      </c>
      <c r="B43" s="156"/>
      <c r="C43" s="155"/>
      <c r="D43" s="156">
        <f>D23-D42</f>
        <v>-11573000</v>
      </c>
      <c r="E43" s="155" t="s">
        <v>264</v>
      </c>
    </row>
    <row r="44" spans="1:5" ht="23.25" customHeight="1">
      <c r="A44" s="155"/>
      <c r="B44" s="156"/>
      <c r="C44" s="155"/>
      <c r="D44" s="156"/>
      <c r="E44" s="155"/>
    </row>
    <row r="45" spans="1:5" ht="15.75">
      <c r="A45" s="158" t="s">
        <v>119</v>
      </c>
      <c r="B45" s="156"/>
      <c r="C45" s="155"/>
      <c r="D45" s="156">
        <v>11573000</v>
      </c>
      <c r="E45" s="157" t="s">
        <v>264</v>
      </c>
    </row>
    <row r="46" spans="1:5" ht="25.5" customHeight="1">
      <c r="A46" s="155" t="s">
        <v>120</v>
      </c>
      <c r="B46" s="156"/>
      <c r="C46" s="155"/>
      <c r="D46" s="156">
        <f>D43+D45</f>
        <v>0</v>
      </c>
      <c r="E46" s="155" t="s">
        <v>264</v>
      </c>
    </row>
  </sheetData>
  <sheetProtection/>
  <mergeCells count="7">
    <mergeCell ref="A5:E5"/>
    <mergeCell ref="A6:E6"/>
    <mergeCell ref="A7:E7"/>
    <mergeCell ref="A4:E4"/>
    <mergeCell ref="A1:E1"/>
    <mergeCell ref="A8:E8"/>
    <mergeCell ref="A3:E3"/>
  </mergeCells>
  <printOptions/>
  <pageMargins left="0.1968503937007874" right="0.15748031496062992" top="0.7086614173228347" bottom="0.472440944881889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0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7.625" style="0" customWidth="1"/>
    <col min="8" max="8" width="15.1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64"/>
      <c r="B1" s="326"/>
      <c r="C1" s="326"/>
      <c r="D1" s="326"/>
      <c r="E1" s="326"/>
      <c r="F1" s="326"/>
      <c r="G1" s="326"/>
      <c r="H1" s="326"/>
      <c r="I1" s="326"/>
    </row>
    <row r="2" spans="1:9" ht="15">
      <c r="A2" s="64"/>
      <c r="B2" s="150"/>
      <c r="C2" s="150"/>
      <c r="D2" s="150"/>
      <c r="E2" s="150"/>
      <c r="F2" s="150"/>
      <c r="G2" s="150"/>
      <c r="H2" s="150"/>
      <c r="I2" s="150"/>
    </row>
    <row r="3" spans="1:9" ht="15">
      <c r="A3" s="328" t="s">
        <v>408</v>
      </c>
      <c r="B3" s="329"/>
      <c r="C3" s="329"/>
      <c r="D3" s="329"/>
      <c r="E3" s="329"/>
      <c r="F3" s="329"/>
      <c r="G3" s="150"/>
      <c r="H3" s="150"/>
      <c r="I3" s="150"/>
    </row>
    <row r="4" spans="1:9" ht="14.25">
      <c r="A4" s="327"/>
      <c r="B4" s="327"/>
      <c r="C4" s="327"/>
      <c r="D4" s="327"/>
      <c r="E4" s="327"/>
      <c r="F4" s="327"/>
      <c r="G4" s="327"/>
      <c r="H4" s="327"/>
      <c r="I4" s="327"/>
    </row>
    <row r="5" spans="1:9" ht="14.25">
      <c r="A5" s="327" t="s">
        <v>210</v>
      </c>
      <c r="B5" s="327"/>
      <c r="C5" s="327"/>
      <c r="D5" s="327"/>
      <c r="E5" s="327"/>
      <c r="F5" s="327"/>
      <c r="G5" s="327"/>
      <c r="H5" s="327"/>
      <c r="I5" s="327"/>
    </row>
    <row r="6" spans="1:9" ht="14.25">
      <c r="A6" s="327" t="s">
        <v>121</v>
      </c>
      <c r="B6" s="327"/>
      <c r="C6" s="327"/>
      <c r="D6" s="327"/>
      <c r="E6" s="327"/>
      <c r="F6" s="327"/>
      <c r="G6" s="327"/>
      <c r="H6" s="327"/>
      <c r="I6" s="327"/>
    </row>
    <row r="7" spans="1:9" ht="12.75" customHeight="1">
      <c r="A7" s="327" t="s">
        <v>376</v>
      </c>
      <c r="B7" s="327"/>
      <c r="C7" s="327"/>
      <c r="D7" s="327"/>
      <c r="E7" s="327"/>
      <c r="F7" s="327"/>
      <c r="G7" s="327"/>
      <c r="H7" s="327"/>
      <c r="I7" s="327"/>
    </row>
    <row r="8" spans="1:9" ht="15.75" thickBot="1">
      <c r="A8" s="66"/>
      <c r="B8" s="66"/>
      <c r="C8" s="65"/>
      <c r="D8" s="65"/>
      <c r="E8" s="65"/>
      <c r="F8" s="61"/>
      <c r="G8" s="170"/>
      <c r="H8" s="331" t="s">
        <v>419</v>
      </c>
      <c r="I8" s="331"/>
    </row>
    <row r="9" spans="1:9" ht="15">
      <c r="A9" s="332" t="s">
        <v>122</v>
      </c>
      <c r="B9" s="333"/>
      <c r="C9" s="333"/>
      <c r="D9" s="333"/>
      <c r="E9" s="333"/>
      <c r="F9" s="334"/>
      <c r="G9" s="175" t="s">
        <v>1</v>
      </c>
      <c r="H9" s="175" t="s">
        <v>1</v>
      </c>
      <c r="I9" s="59" t="s">
        <v>212</v>
      </c>
    </row>
    <row r="10" spans="1:9" ht="15">
      <c r="A10" s="335"/>
      <c r="B10" s="336"/>
      <c r="C10" s="336"/>
      <c r="D10" s="336"/>
      <c r="E10" s="336"/>
      <c r="F10" s="337"/>
      <c r="G10" s="174" t="s">
        <v>47</v>
      </c>
      <c r="H10" s="174" t="s">
        <v>47</v>
      </c>
      <c r="I10" s="67"/>
    </row>
    <row r="11" spans="1:9" ht="15.75" thickBot="1">
      <c r="A11" s="338"/>
      <c r="B11" s="339"/>
      <c r="C11" s="339"/>
      <c r="D11" s="339"/>
      <c r="E11" s="339"/>
      <c r="F11" s="340"/>
      <c r="G11" s="173" t="s">
        <v>211</v>
      </c>
      <c r="H11" s="173" t="s">
        <v>376</v>
      </c>
      <c r="I11" s="68" t="s">
        <v>2</v>
      </c>
    </row>
    <row r="12" spans="1:9" ht="33" customHeight="1">
      <c r="A12" s="69" t="s">
        <v>123</v>
      </c>
      <c r="B12" s="322" t="s">
        <v>124</v>
      </c>
      <c r="C12" s="322"/>
      <c r="D12" s="322"/>
      <c r="E12" s="322"/>
      <c r="F12" s="322"/>
      <c r="G12" s="52"/>
      <c r="H12" s="176"/>
      <c r="I12" s="52"/>
    </row>
    <row r="13" spans="1:9" ht="15.75" customHeight="1">
      <c r="A13" s="10"/>
      <c r="B13" s="10" t="s">
        <v>123</v>
      </c>
      <c r="C13" s="10" t="s">
        <v>125</v>
      </c>
      <c r="D13" s="10"/>
      <c r="E13" s="10"/>
      <c r="F13" s="10"/>
      <c r="G13" s="171"/>
      <c r="H13" s="171"/>
      <c r="I13" s="10"/>
    </row>
    <row r="14" spans="1:9" ht="29.25" customHeight="1">
      <c r="A14" s="10"/>
      <c r="B14" s="10"/>
      <c r="C14" s="69" t="s">
        <v>19</v>
      </c>
      <c r="D14" s="322" t="s">
        <v>126</v>
      </c>
      <c r="E14" s="322"/>
      <c r="F14" s="322"/>
      <c r="G14" s="176"/>
      <c r="H14" s="176"/>
      <c r="I14" s="52"/>
    </row>
    <row r="15" spans="1:9" ht="28.5" customHeight="1">
      <c r="A15" s="10"/>
      <c r="B15" s="10"/>
      <c r="C15" s="10"/>
      <c r="D15" s="69" t="s">
        <v>19</v>
      </c>
      <c r="E15" s="322" t="s">
        <v>127</v>
      </c>
      <c r="F15" s="322"/>
      <c r="G15" s="176"/>
      <c r="H15" s="176"/>
      <c r="I15" s="52"/>
    </row>
    <row r="16" spans="1:9" ht="30.75" customHeight="1">
      <c r="A16" s="8"/>
      <c r="B16" s="8"/>
      <c r="C16" s="8"/>
      <c r="D16" s="70" t="s">
        <v>128</v>
      </c>
      <c r="E16" s="323" t="s">
        <v>129</v>
      </c>
      <c r="F16" s="324"/>
      <c r="G16" s="168"/>
      <c r="H16" s="168"/>
      <c r="I16" s="53"/>
    </row>
    <row r="17" spans="1:9" ht="29.25" customHeight="1">
      <c r="A17" s="8"/>
      <c r="B17" s="8"/>
      <c r="C17" s="8"/>
      <c r="D17" s="8"/>
      <c r="E17" s="70" t="s">
        <v>130</v>
      </c>
      <c r="F17" s="55" t="s">
        <v>131</v>
      </c>
      <c r="G17" s="609">
        <v>864000</v>
      </c>
      <c r="H17" s="594">
        <v>863010</v>
      </c>
      <c r="I17" s="589">
        <f>(H17/G17)*100</f>
        <v>99.88541666666667</v>
      </c>
    </row>
    <row r="18" spans="1:9" ht="19.5" customHeight="1">
      <c r="A18" s="8"/>
      <c r="B18" s="8"/>
      <c r="C18" s="8"/>
      <c r="D18" s="8"/>
      <c r="E18" s="8" t="s">
        <v>132</v>
      </c>
      <c r="F18" s="55" t="s">
        <v>133</v>
      </c>
      <c r="G18" s="609">
        <v>576000</v>
      </c>
      <c r="H18" s="594">
        <v>576000</v>
      </c>
      <c r="I18" s="589">
        <f>(H18/G18)*100</f>
        <v>100</v>
      </c>
    </row>
    <row r="19" spans="1:9" ht="27.75" customHeight="1">
      <c r="A19" s="8"/>
      <c r="B19" s="8"/>
      <c r="C19" s="8"/>
      <c r="D19" s="8"/>
      <c r="E19" s="70" t="s">
        <v>134</v>
      </c>
      <c r="F19" s="55" t="s">
        <v>135</v>
      </c>
      <c r="G19" s="609">
        <v>100000</v>
      </c>
      <c r="H19" s="594"/>
      <c r="I19" s="589"/>
    </row>
    <row r="20" spans="1:9" ht="17.25" customHeight="1">
      <c r="A20" s="8"/>
      <c r="B20" s="8"/>
      <c r="C20" s="8"/>
      <c r="D20" s="8"/>
      <c r="E20" s="8" t="s">
        <v>136</v>
      </c>
      <c r="F20" s="55" t="s">
        <v>137</v>
      </c>
      <c r="G20" s="609">
        <v>808000</v>
      </c>
      <c r="H20" s="594">
        <v>808120</v>
      </c>
      <c r="I20" s="589">
        <f>(H20/G20)*100</f>
        <v>100.0148514851485</v>
      </c>
    </row>
    <row r="21" spans="1:9" ht="18" customHeight="1">
      <c r="A21" s="8"/>
      <c r="B21" s="8"/>
      <c r="C21" s="8"/>
      <c r="D21" s="8" t="s">
        <v>138</v>
      </c>
      <c r="E21" s="8" t="s">
        <v>213</v>
      </c>
      <c r="F21" s="8"/>
      <c r="G21" s="609">
        <v>4000000</v>
      </c>
      <c r="H21" s="594">
        <v>5000000</v>
      </c>
      <c r="I21" s="589">
        <f>(H21/G21)*100</f>
        <v>125</v>
      </c>
    </row>
    <row r="22" spans="1:9" ht="14.25" customHeight="1">
      <c r="A22" s="8"/>
      <c r="B22" s="8"/>
      <c r="C22" s="8"/>
      <c r="D22" s="8"/>
      <c r="E22" s="8"/>
      <c r="F22" s="71" t="s">
        <v>231</v>
      </c>
      <c r="G22" s="609">
        <v>-49000</v>
      </c>
      <c r="H22" s="594">
        <v>-52753</v>
      </c>
      <c r="I22" s="589">
        <f>(H22/G22)*100</f>
        <v>107.65918367346939</v>
      </c>
    </row>
    <row r="23" spans="1:9" ht="18" customHeight="1">
      <c r="A23" s="8"/>
      <c r="B23" s="8"/>
      <c r="C23" s="8"/>
      <c r="D23" s="8" t="s">
        <v>214</v>
      </c>
      <c r="E23" s="8"/>
      <c r="F23" s="8"/>
      <c r="G23" s="593">
        <v>48000</v>
      </c>
      <c r="H23" s="594">
        <v>43350</v>
      </c>
      <c r="I23" s="589">
        <f>(H23/G23)*100</f>
        <v>90.3125</v>
      </c>
    </row>
    <row r="24" spans="1:9" ht="8.25" customHeight="1" hidden="1">
      <c r="A24" s="325" t="s">
        <v>139</v>
      </c>
      <c r="B24" s="325"/>
      <c r="C24" s="325"/>
      <c r="D24" s="325"/>
      <c r="E24" s="325"/>
      <c r="F24" s="325"/>
      <c r="G24" s="609"/>
      <c r="H24" s="594"/>
      <c r="I24" s="589"/>
    </row>
    <row r="25" spans="1:9" ht="15.75" customHeight="1">
      <c r="A25" s="325"/>
      <c r="B25" s="325"/>
      <c r="C25" s="325"/>
      <c r="D25" s="325"/>
      <c r="E25" s="325"/>
      <c r="F25" s="325"/>
      <c r="G25" s="614">
        <f>SUM(G16:G24)</f>
        <v>6347000</v>
      </c>
      <c r="H25" s="613">
        <f>SUM(H16:H24)</f>
        <v>7237727</v>
      </c>
      <c r="I25" s="586">
        <f>(H25/G25)*100</f>
        <v>114.0338270048842</v>
      </c>
    </row>
    <row r="26" spans="1:9" ht="30.75" customHeight="1">
      <c r="A26" s="69"/>
      <c r="B26" s="322" t="s">
        <v>228</v>
      </c>
      <c r="C26" s="322"/>
      <c r="D26" s="322"/>
      <c r="E26" s="322"/>
      <c r="F26" s="322"/>
      <c r="G26" s="608"/>
      <c r="H26" s="607"/>
      <c r="I26" s="589"/>
    </row>
    <row r="27" spans="1:9" ht="15">
      <c r="A27" s="8"/>
      <c r="B27" s="8"/>
      <c r="C27" s="8"/>
      <c r="D27" s="8" t="s">
        <v>19</v>
      </c>
      <c r="E27" s="8" t="s">
        <v>215</v>
      </c>
      <c r="F27" s="8"/>
      <c r="G27" s="609">
        <v>151000</v>
      </c>
      <c r="H27" s="594"/>
      <c r="I27" s="589"/>
    </row>
    <row r="28" spans="1:9" ht="29.25" customHeight="1">
      <c r="A28" s="8"/>
      <c r="B28" s="8"/>
      <c r="C28" s="8"/>
      <c r="D28" s="70" t="s">
        <v>20</v>
      </c>
      <c r="E28" s="323" t="s">
        <v>216</v>
      </c>
      <c r="F28" s="323"/>
      <c r="G28" s="609">
        <v>1352000</v>
      </c>
      <c r="H28" s="594">
        <f>1096288+5142+2142+90221+6431</f>
        <v>1200224</v>
      </c>
      <c r="I28" s="589"/>
    </row>
    <row r="29" spans="1:9" ht="29.25" customHeight="1">
      <c r="A29" s="8"/>
      <c r="B29" s="8"/>
      <c r="C29" s="8"/>
      <c r="D29" s="70" t="s">
        <v>21</v>
      </c>
      <c r="E29" s="323" t="s">
        <v>383</v>
      </c>
      <c r="F29" s="323"/>
      <c r="G29" s="609">
        <v>166000</v>
      </c>
      <c r="H29" s="594">
        <v>276800</v>
      </c>
      <c r="I29" s="589">
        <f>(H29/G29)*100</f>
        <v>166.74698795180723</v>
      </c>
    </row>
    <row r="30" spans="1:9" ht="15" customHeight="1">
      <c r="A30" s="8"/>
      <c r="B30" s="8"/>
      <c r="C30" s="8"/>
      <c r="D30" s="70"/>
      <c r="E30" s="323" t="s">
        <v>384</v>
      </c>
      <c r="F30" s="323"/>
      <c r="G30" s="609"/>
      <c r="H30" s="594">
        <v>2500000</v>
      </c>
      <c r="I30" s="589"/>
    </row>
    <row r="31" spans="1:9" ht="15" customHeight="1">
      <c r="A31" s="8"/>
      <c r="B31" s="8"/>
      <c r="C31" s="8"/>
      <c r="D31" s="70" t="s">
        <v>23</v>
      </c>
      <c r="E31" s="323" t="s">
        <v>385</v>
      </c>
      <c r="F31" s="323"/>
      <c r="G31" s="609"/>
      <c r="H31" s="594"/>
      <c r="I31" s="589"/>
    </row>
    <row r="32" spans="1:9" ht="30" customHeight="1">
      <c r="A32" s="8"/>
      <c r="B32" s="8"/>
      <c r="C32" s="8"/>
      <c r="D32" s="70"/>
      <c r="E32" s="323" t="s">
        <v>386</v>
      </c>
      <c r="F32" s="323"/>
      <c r="G32" s="609"/>
      <c r="H32" s="594">
        <v>75810</v>
      </c>
      <c r="I32" s="589"/>
    </row>
    <row r="33" spans="1:9" ht="28.5" customHeight="1">
      <c r="A33" s="72"/>
      <c r="B33" s="72"/>
      <c r="C33" s="344" t="s">
        <v>140</v>
      </c>
      <c r="D33" s="344"/>
      <c r="E33" s="344"/>
      <c r="F33" s="344"/>
      <c r="G33" s="612">
        <f>SUM(G27:G29)</f>
        <v>1669000</v>
      </c>
      <c r="H33" s="611">
        <f>SUM(H27:H32)</f>
        <v>4052834</v>
      </c>
      <c r="I33" s="610">
        <f>(H33/G33)*100</f>
        <v>242.83007789095268</v>
      </c>
    </row>
    <row r="34" spans="1:9" ht="6" customHeight="1" hidden="1">
      <c r="A34" s="8"/>
      <c r="B34" s="8"/>
      <c r="C34" s="8"/>
      <c r="D34" s="8"/>
      <c r="E34" s="8"/>
      <c r="F34" s="8"/>
      <c r="G34" s="609"/>
      <c r="H34" s="594"/>
      <c r="I34" s="589"/>
    </row>
    <row r="35" spans="1:9" ht="26.25" customHeight="1">
      <c r="A35" s="69"/>
      <c r="B35" s="322" t="s">
        <v>229</v>
      </c>
      <c r="C35" s="322"/>
      <c r="D35" s="322"/>
      <c r="E35" s="322"/>
      <c r="F35" s="322"/>
      <c r="G35" s="608"/>
      <c r="H35" s="607"/>
      <c r="I35" s="589"/>
    </row>
    <row r="36" spans="1:9" ht="27" customHeight="1">
      <c r="A36" s="8"/>
      <c r="B36" s="8"/>
      <c r="C36" s="8"/>
      <c r="D36" s="8" t="s">
        <v>19</v>
      </c>
      <c r="E36" s="345" t="s">
        <v>141</v>
      </c>
      <c r="F36" s="345"/>
      <c r="G36" s="591"/>
      <c r="H36" s="592"/>
      <c r="I36" s="589"/>
    </row>
    <row r="37" spans="1:9" ht="33.75" customHeight="1">
      <c r="A37" s="8"/>
      <c r="B37" s="8"/>
      <c r="C37" s="8"/>
      <c r="D37" s="8"/>
      <c r="E37" s="70" t="s">
        <v>142</v>
      </c>
      <c r="F37" s="74" t="s">
        <v>226</v>
      </c>
      <c r="G37" s="591">
        <v>1200000</v>
      </c>
      <c r="H37" s="592">
        <v>1200000</v>
      </c>
      <c r="I37" s="589">
        <f>(H37/G37)*100</f>
        <v>100</v>
      </c>
    </row>
    <row r="38" spans="1:9" ht="27.75" customHeight="1">
      <c r="A38" s="8"/>
      <c r="B38" s="325" t="s">
        <v>232</v>
      </c>
      <c r="C38" s="325"/>
      <c r="D38" s="325"/>
      <c r="E38" s="325"/>
      <c r="F38" s="325"/>
      <c r="G38" s="606">
        <f>SUM(G37:G37)</f>
        <v>1200000</v>
      </c>
      <c r="H38" s="597">
        <f>SUM(H37:H37)</f>
        <v>1200000</v>
      </c>
      <c r="I38" s="586">
        <f>(H38/G38)*100</f>
        <v>100</v>
      </c>
    </row>
    <row r="39" spans="1:9" ht="13.5" customHeight="1">
      <c r="A39" s="8"/>
      <c r="B39" s="325" t="s">
        <v>230</v>
      </c>
      <c r="C39" s="325"/>
      <c r="D39" s="325"/>
      <c r="E39" s="325"/>
      <c r="F39" s="325"/>
      <c r="G39" s="605"/>
      <c r="H39" s="604"/>
      <c r="I39" s="589"/>
    </row>
    <row r="40" spans="1:9" ht="28.5" customHeight="1">
      <c r="A40" s="341" t="s">
        <v>217</v>
      </c>
      <c r="B40" s="342"/>
      <c r="C40" s="342"/>
      <c r="D40" s="342"/>
      <c r="E40" s="342"/>
      <c r="F40" s="342"/>
      <c r="G40" s="599">
        <f>G25+G33+G38+G39</f>
        <v>9216000</v>
      </c>
      <c r="H40" s="598">
        <f>H25+H33+H38+H39</f>
        <v>12490561</v>
      </c>
      <c r="I40" s="586">
        <f>(H40/G40)*100</f>
        <v>135.53126085069445</v>
      </c>
    </row>
    <row r="41" spans="1:9" ht="28.5" customHeight="1">
      <c r="A41" s="151"/>
      <c r="B41" s="152"/>
      <c r="C41" s="152"/>
      <c r="D41" s="152"/>
      <c r="E41" s="152"/>
      <c r="F41" s="152"/>
      <c r="G41" s="172"/>
      <c r="H41" s="172"/>
      <c r="I41" s="586"/>
    </row>
    <row r="42" spans="1:9" ht="24.75" customHeight="1" thickBot="1">
      <c r="A42" s="343" t="s">
        <v>225</v>
      </c>
      <c r="B42" s="343"/>
      <c r="C42" s="343"/>
      <c r="D42" s="343"/>
      <c r="E42" s="343"/>
      <c r="F42" s="343"/>
      <c r="G42" s="343"/>
      <c r="H42" s="343"/>
      <c r="I42" s="343"/>
    </row>
    <row r="43" spans="1:9" ht="17.25" customHeight="1">
      <c r="A43" s="332" t="s">
        <v>122</v>
      </c>
      <c r="B43" s="333"/>
      <c r="C43" s="333"/>
      <c r="D43" s="333"/>
      <c r="E43" s="333"/>
      <c r="F43" s="334"/>
      <c r="G43" s="175" t="s">
        <v>1</v>
      </c>
      <c r="H43" s="175" t="s">
        <v>1</v>
      </c>
      <c r="I43" s="59" t="s">
        <v>212</v>
      </c>
    </row>
    <row r="44" spans="1:9" ht="14.25" customHeight="1">
      <c r="A44" s="335"/>
      <c r="B44" s="336"/>
      <c r="C44" s="336"/>
      <c r="D44" s="336"/>
      <c r="E44" s="336"/>
      <c r="F44" s="337"/>
      <c r="G44" s="174" t="s">
        <v>47</v>
      </c>
      <c r="H44" s="174" t="s">
        <v>47</v>
      </c>
      <c r="I44" s="67"/>
    </row>
    <row r="45" spans="1:9" ht="16.5" customHeight="1" thickBot="1">
      <c r="A45" s="338"/>
      <c r="B45" s="339"/>
      <c r="C45" s="339"/>
      <c r="D45" s="339"/>
      <c r="E45" s="339"/>
      <c r="F45" s="340"/>
      <c r="G45" s="173" t="s">
        <v>211</v>
      </c>
      <c r="H45" s="173" t="s">
        <v>376</v>
      </c>
      <c r="I45" s="68" t="s">
        <v>2</v>
      </c>
    </row>
    <row r="46" spans="1:9" ht="33" customHeight="1">
      <c r="A46" s="248"/>
      <c r="B46" s="330" t="s">
        <v>233</v>
      </c>
      <c r="C46" s="324"/>
      <c r="D46" s="324"/>
      <c r="E46" s="324"/>
      <c r="F46" s="324"/>
      <c r="G46" s="169"/>
      <c r="H46" s="169"/>
      <c r="I46" s="54"/>
    </row>
    <row r="47" spans="1:9" ht="15">
      <c r="A47" s="60"/>
      <c r="B47" s="60"/>
      <c r="C47" s="147" t="s">
        <v>19</v>
      </c>
      <c r="D47" s="62" t="s">
        <v>144</v>
      </c>
      <c r="E47" s="60"/>
      <c r="F47" s="60"/>
      <c r="G47" s="593">
        <v>17000</v>
      </c>
      <c r="H47" s="593">
        <v>17000</v>
      </c>
      <c r="I47" s="589">
        <f>(H47/G47)*100</f>
        <v>100</v>
      </c>
    </row>
    <row r="48" spans="1:9" ht="15">
      <c r="A48" s="60"/>
      <c r="B48" s="60"/>
      <c r="C48" s="60" t="s">
        <v>20</v>
      </c>
      <c r="D48" s="348" t="s">
        <v>145</v>
      </c>
      <c r="E48" s="348"/>
      <c r="F48" s="348"/>
      <c r="G48" s="599"/>
      <c r="H48" s="600">
        <f>1081997+718728</f>
        <v>1800725</v>
      </c>
      <c r="I48" s="586"/>
    </row>
    <row r="49" spans="1:9" ht="15">
      <c r="A49" s="60"/>
      <c r="B49" s="60"/>
      <c r="C49" s="60" t="s">
        <v>21</v>
      </c>
      <c r="D49" s="348" t="s">
        <v>457</v>
      </c>
      <c r="E49" s="603"/>
      <c r="F49" s="603"/>
      <c r="G49" s="599"/>
      <c r="H49" s="600">
        <v>301467</v>
      </c>
      <c r="I49" s="586"/>
    </row>
    <row r="50" spans="1:9" ht="15">
      <c r="A50" s="60"/>
      <c r="B50" s="60"/>
      <c r="C50" s="60" t="s">
        <v>22</v>
      </c>
      <c r="D50" s="348" t="s">
        <v>387</v>
      </c>
      <c r="E50" s="348"/>
      <c r="F50" s="348"/>
      <c r="G50" s="599"/>
      <c r="H50" s="600">
        <v>1485000</v>
      </c>
      <c r="I50" s="589"/>
    </row>
    <row r="51" spans="1:9" ht="15">
      <c r="A51" s="60"/>
      <c r="B51" s="60"/>
      <c r="C51" s="60" t="s">
        <v>23</v>
      </c>
      <c r="D51" s="348" t="s">
        <v>388</v>
      </c>
      <c r="E51" s="348"/>
      <c r="F51" s="348"/>
      <c r="G51" s="599"/>
      <c r="H51" s="600">
        <v>400000</v>
      </c>
      <c r="I51" s="586"/>
    </row>
    <row r="52" spans="1:9" ht="2.25" customHeight="1">
      <c r="A52" s="60"/>
      <c r="B52" s="60"/>
      <c r="C52" s="60"/>
      <c r="D52" s="146"/>
      <c r="E52" s="146"/>
      <c r="F52" s="146"/>
      <c r="G52" s="599"/>
      <c r="H52" s="598"/>
      <c r="I52" s="586"/>
    </row>
    <row r="53" spans="1:9" ht="28.5" customHeight="1">
      <c r="A53" s="60"/>
      <c r="B53" s="330" t="s">
        <v>146</v>
      </c>
      <c r="C53" s="330"/>
      <c r="D53" s="330"/>
      <c r="E53" s="330"/>
      <c r="F53" s="330"/>
      <c r="G53" s="599">
        <f>G47+G48</f>
        <v>17000</v>
      </c>
      <c r="H53" s="598">
        <f>H47+H48+H50+H51+H49</f>
        <v>4004192</v>
      </c>
      <c r="I53" s="589">
        <f>(H53/G53)*100</f>
        <v>23554.070588235292</v>
      </c>
    </row>
    <row r="54" spans="1:9" ht="33.75" customHeight="1">
      <c r="A54" s="330" t="s">
        <v>147</v>
      </c>
      <c r="B54" s="330"/>
      <c r="C54" s="330"/>
      <c r="D54" s="330"/>
      <c r="E54" s="330"/>
      <c r="F54" s="330"/>
      <c r="G54" s="588">
        <f>G40+G53</f>
        <v>9233000</v>
      </c>
      <c r="H54" s="587">
        <f>H40+H53</f>
        <v>16494753</v>
      </c>
      <c r="I54" s="586">
        <f>(H54/G54)*100</f>
        <v>178.64998375392614</v>
      </c>
    </row>
    <row r="55" spans="1:9" ht="30.75" customHeight="1">
      <c r="A55" s="248" t="s">
        <v>143</v>
      </c>
      <c r="B55" s="330" t="s">
        <v>148</v>
      </c>
      <c r="C55" s="330"/>
      <c r="D55" s="330"/>
      <c r="E55" s="330"/>
      <c r="F55" s="330"/>
      <c r="G55" s="588"/>
      <c r="H55" s="598"/>
      <c r="I55" s="586"/>
    </row>
    <row r="56" spans="1:9" ht="15">
      <c r="A56" s="248"/>
      <c r="B56" s="247" t="s">
        <v>19</v>
      </c>
      <c r="C56" s="330" t="s">
        <v>218</v>
      </c>
      <c r="D56" s="330"/>
      <c r="E56" s="330"/>
      <c r="F56" s="330"/>
      <c r="G56" s="593"/>
      <c r="H56" s="600"/>
      <c r="I56" s="589"/>
    </row>
    <row r="57" spans="1:9" ht="30.75" customHeight="1">
      <c r="A57" s="248"/>
      <c r="B57" s="247"/>
      <c r="C57" s="330" t="s">
        <v>219</v>
      </c>
      <c r="D57" s="330"/>
      <c r="E57" s="330"/>
      <c r="F57" s="330"/>
      <c r="G57" s="588"/>
      <c r="H57" s="590"/>
      <c r="I57" s="589"/>
    </row>
    <row r="58" spans="1:19" ht="15">
      <c r="A58" s="10" t="s">
        <v>149</v>
      </c>
      <c r="B58" s="10" t="s">
        <v>93</v>
      </c>
      <c r="C58" s="10"/>
      <c r="D58" s="10"/>
      <c r="E58" s="10"/>
      <c r="F58" s="10"/>
      <c r="G58" s="588"/>
      <c r="H58" s="597"/>
      <c r="I58" s="589"/>
      <c r="L58" s="346"/>
      <c r="M58" s="347"/>
      <c r="N58" s="347"/>
      <c r="O58" s="347"/>
      <c r="P58" s="347"/>
      <c r="Q58" s="347"/>
      <c r="R58" s="347"/>
      <c r="S58" s="347"/>
    </row>
    <row r="59" spans="1:9" ht="15">
      <c r="A59" s="8"/>
      <c r="B59" s="8" t="s">
        <v>157</v>
      </c>
      <c r="C59" s="8" t="s">
        <v>150</v>
      </c>
      <c r="D59" s="8"/>
      <c r="E59" s="8"/>
      <c r="F59" s="8"/>
      <c r="G59" s="595"/>
      <c r="H59" s="594"/>
      <c r="I59" s="589"/>
    </row>
    <row r="60" spans="1:9" ht="15">
      <c r="A60" s="8"/>
      <c r="B60" s="8"/>
      <c r="C60" s="8" t="s">
        <v>19</v>
      </c>
      <c r="D60" s="8" t="s">
        <v>151</v>
      </c>
      <c r="E60" s="8"/>
      <c r="F60" s="8"/>
      <c r="G60" s="601">
        <v>100000</v>
      </c>
      <c r="H60" s="594">
        <v>100000</v>
      </c>
      <c r="I60" s="589"/>
    </row>
    <row r="61" spans="1:9" ht="15">
      <c r="A61" s="10"/>
      <c r="B61" s="10" t="s">
        <v>19</v>
      </c>
      <c r="C61" s="10" t="s">
        <v>152</v>
      </c>
      <c r="D61" s="10"/>
      <c r="E61" s="10"/>
      <c r="F61" s="10"/>
      <c r="G61" s="588"/>
      <c r="H61" s="597"/>
      <c r="I61" s="589"/>
    </row>
    <row r="62" spans="1:9" ht="15">
      <c r="A62" s="8"/>
      <c r="B62" s="8"/>
      <c r="C62" s="8" t="s">
        <v>19</v>
      </c>
      <c r="D62" s="8" t="s">
        <v>153</v>
      </c>
      <c r="E62" s="8"/>
      <c r="F62" s="8"/>
      <c r="G62" s="601">
        <v>1000000</v>
      </c>
      <c r="H62" s="594">
        <v>1000000</v>
      </c>
      <c r="I62" s="589">
        <f>H62/G62*100</f>
        <v>100</v>
      </c>
    </row>
    <row r="63" spans="1:9" ht="15">
      <c r="A63" s="10"/>
      <c r="B63" s="10" t="s">
        <v>20</v>
      </c>
      <c r="C63" s="10" t="s">
        <v>154</v>
      </c>
      <c r="D63" s="10"/>
      <c r="E63" s="10"/>
      <c r="F63" s="10"/>
      <c r="G63" s="602"/>
      <c r="H63" s="597"/>
      <c r="I63" s="589"/>
    </row>
    <row r="64" spans="1:9" ht="15">
      <c r="A64" s="8"/>
      <c r="B64" s="8"/>
      <c r="C64" s="8" t="s">
        <v>19</v>
      </c>
      <c r="D64" s="8" t="s">
        <v>155</v>
      </c>
      <c r="E64" s="8"/>
      <c r="F64" s="8"/>
      <c r="G64" s="601">
        <v>200000</v>
      </c>
      <c r="H64" s="594">
        <v>200000</v>
      </c>
      <c r="I64" s="589">
        <f>H64/G64*100</f>
        <v>100</v>
      </c>
    </row>
    <row r="65" spans="1:9" ht="15">
      <c r="A65" s="10"/>
      <c r="B65" s="10" t="s">
        <v>22</v>
      </c>
      <c r="C65" s="10" t="s">
        <v>156</v>
      </c>
      <c r="D65" s="10"/>
      <c r="E65" s="10"/>
      <c r="F65" s="10"/>
      <c r="G65" s="602"/>
      <c r="H65" s="597"/>
      <c r="I65" s="589"/>
    </row>
    <row r="66" spans="1:9" ht="15">
      <c r="A66" s="8"/>
      <c r="B66" s="8"/>
      <c r="C66" s="10" t="s">
        <v>19</v>
      </c>
      <c r="D66" s="8" t="s">
        <v>158</v>
      </c>
      <c r="E66" s="8"/>
      <c r="F66" s="8"/>
      <c r="G66" s="601">
        <v>10000</v>
      </c>
      <c r="H66" s="594">
        <v>10000</v>
      </c>
      <c r="I66" s="589">
        <f>H66/G66*100</f>
        <v>100</v>
      </c>
    </row>
    <row r="67" spans="1:9" ht="15">
      <c r="A67" s="8"/>
      <c r="B67" s="8"/>
      <c r="C67" s="10" t="s">
        <v>21</v>
      </c>
      <c r="D67" s="8" t="s">
        <v>159</v>
      </c>
      <c r="E67" s="8"/>
      <c r="F67" s="8"/>
      <c r="G67" s="601">
        <v>20000</v>
      </c>
      <c r="H67" s="594">
        <v>10000</v>
      </c>
      <c r="I67" s="589">
        <f>H67/G67*100</f>
        <v>50</v>
      </c>
    </row>
    <row r="68" spans="1:9" ht="15">
      <c r="A68" s="10" t="s">
        <v>160</v>
      </c>
      <c r="B68" s="60"/>
      <c r="C68" s="60"/>
      <c r="D68" s="60"/>
      <c r="E68" s="60"/>
      <c r="F68" s="60"/>
      <c r="G68" s="599">
        <f>SUM(G60:G67)</f>
        <v>1330000</v>
      </c>
      <c r="H68" s="598">
        <f>SUM(H60:H67)</f>
        <v>1320000</v>
      </c>
      <c r="I68" s="586">
        <f>H68/G68*100</f>
        <v>99.24812030075188</v>
      </c>
    </row>
    <row r="69" spans="1:9" ht="15">
      <c r="A69" s="10" t="s">
        <v>161</v>
      </c>
      <c r="B69" s="10" t="s">
        <v>94</v>
      </c>
      <c r="C69" s="10"/>
      <c r="D69" s="10"/>
      <c r="E69" s="10"/>
      <c r="F69" s="10"/>
      <c r="G69" s="588"/>
      <c r="H69" s="597"/>
      <c r="I69" s="589"/>
    </row>
    <row r="70" spans="1:9" ht="6" customHeight="1">
      <c r="A70" s="60"/>
      <c r="B70" s="60"/>
      <c r="C70" s="60"/>
      <c r="D70" s="60"/>
      <c r="E70" s="60"/>
      <c r="F70" s="60"/>
      <c r="G70" s="593"/>
      <c r="H70" s="600"/>
      <c r="I70" s="589"/>
    </row>
    <row r="71" spans="1:9" ht="15">
      <c r="A71" s="60"/>
      <c r="B71" s="60" t="s">
        <v>19</v>
      </c>
      <c r="C71" s="349" t="s">
        <v>162</v>
      </c>
      <c r="D71" s="349"/>
      <c r="E71" s="349"/>
      <c r="F71" s="349"/>
      <c r="G71" s="593"/>
      <c r="H71" s="600"/>
      <c r="I71" s="589"/>
    </row>
    <row r="72" spans="1:9" ht="15">
      <c r="A72" s="60"/>
      <c r="B72" s="60"/>
      <c r="C72" s="63" t="s">
        <v>19</v>
      </c>
      <c r="D72" s="63" t="s">
        <v>163</v>
      </c>
      <c r="E72" s="63"/>
      <c r="F72" s="63"/>
      <c r="G72" s="593">
        <v>578000</v>
      </c>
      <c r="H72" s="600">
        <v>578000</v>
      </c>
      <c r="I72" s="589">
        <f>H72/G72*100</f>
        <v>100</v>
      </c>
    </row>
    <row r="73" spans="1:9" ht="15">
      <c r="A73" s="60"/>
      <c r="B73" s="60"/>
      <c r="C73" s="63" t="s">
        <v>20</v>
      </c>
      <c r="D73" s="63" t="s">
        <v>164</v>
      </c>
      <c r="E73" s="63"/>
      <c r="F73" s="63"/>
      <c r="G73" s="593">
        <v>360000</v>
      </c>
      <c r="H73" s="600">
        <v>567000</v>
      </c>
      <c r="I73" s="589">
        <f>H73/G73*100</f>
        <v>157.5</v>
      </c>
    </row>
    <row r="74" spans="1:9" ht="15">
      <c r="A74" s="60"/>
      <c r="B74" s="60"/>
      <c r="C74" s="63" t="s">
        <v>21</v>
      </c>
      <c r="D74" s="63" t="s">
        <v>165</v>
      </c>
      <c r="E74" s="60"/>
      <c r="F74" s="60"/>
      <c r="G74" s="593">
        <v>2000</v>
      </c>
      <c r="H74" s="600">
        <v>2000</v>
      </c>
      <c r="I74" s="589">
        <f>H74/G74*100</f>
        <v>100</v>
      </c>
    </row>
    <row r="75" spans="1:9" ht="12.75" customHeight="1">
      <c r="A75" s="10" t="s">
        <v>166</v>
      </c>
      <c r="B75" s="60"/>
      <c r="C75" s="60"/>
      <c r="D75" s="60"/>
      <c r="E75" s="60"/>
      <c r="F75" s="60"/>
      <c r="G75" s="599">
        <f>G72+G73+G74</f>
        <v>940000</v>
      </c>
      <c r="H75" s="598">
        <f>H72+H73+H74</f>
        <v>1147000</v>
      </c>
      <c r="I75" s="586">
        <f>H75/G75*100</f>
        <v>122.0212765957447</v>
      </c>
    </row>
    <row r="76" spans="1:9" ht="6" customHeight="1" hidden="1">
      <c r="A76" s="10"/>
      <c r="B76" s="60"/>
      <c r="C76" s="60"/>
      <c r="D76" s="60"/>
      <c r="E76" s="60"/>
      <c r="F76" s="60"/>
      <c r="G76" s="599"/>
      <c r="H76" s="598"/>
      <c r="I76" s="586"/>
    </row>
    <row r="77" spans="1:9" ht="15">
      <c r="A77" s="10" t="s">
        <v>167</v>
      </c>
      <c r="B77" s="10" t="s">
        <v>99</v>
      </c>
      <c r="C77" s="10"/>
      <c r="D77" s="10"/>
      <c r="E77" s="10"/>
      <c r="F77" s="10"/>
      <c r="G77" s="588"/>
      <c r="H77" s="597"/>
      <c r="I77" s="589"/>
    </row>
    <row r="78" spans="1:9" ht="27.75" customHeight="1">
      <c r="A78" s="8"/>
      <c r="B78" s="70" t="s">
        <v>19</v>
      </c>
      <c r="C78" s="345" t="s">
        <v>224</v>
      </c>
      <c r="D78" s="345"/>
      <c r="E78" s="345"/>
      <c r="F78" s="345"/>
      <c r="G78" s="596"/>
      <c r="H78" s="592"/>
      <c r="I78" s="589"/>
    </row>
    <row r="79" spans="1:9" ht="30" customHeight="1">
      <c r="A79" s="8"/>
      <c r="B79" s="8"/>
      <c r="C79" s="70" t="s">
        <v>19</v>
      </c>
      <c r="D79" s="345" t="s">
        <v>220</v>
      </c>
      <c r="E79" s="345"/>
      <c r="F79" s="345"/>
      <c r="G79" s="593">
        <v>11000000</v>
      </c>
      <c r="H79" s="590"/>
      <c r="I79" s="589"/>
    </row>
    <row r="80" spans="1:9" ht="0.75" customHeight="1">
      <c r="A80" s="8"/>
      <c r="B80" s="8"/>
      <c r="C80" s="8"/>
      <c r="D80" s="8"/>
      <c r="E80" s="8"/>
      <c r="F80" s="8"/>
      <c r="G80" s="595"/>
      <c r="H80" s="594"/>
      <c r="I80" s="589"/>
    </row>
    <row r="81" spans="1:9" ht="27.75" customHeight="1">
      <c r="A81" s="322" t="s">
        <v>221</v>
      </c>
      <c r="B81" s="322"/>
      <c r="C81" s="322"/>
      <c r="D81" s="322"/>
      <c r="E81" s="322"/>
      <c r="F81" s="322"/>
      <c r="G81" s="588">
        <f>SUM(G79:G80)</f>
        <v>11000000</v>
      </c>
      <c r="H81" s="587"/>
      <c r="I81" s="586"/>
    </row>
    <row r="82" spans="1:9" ht="17.25" customHeight="1">
      <c r="A82" s="10" t="s">
        <v>168</v>
      </c>
      <c r="B82" s="10"/>
      <c r="C82" s="10"/>
      <c r="D82" s="10"/>
      <c r="E82" s="10"/>
      <c r="F82" s="10"/>
      <c r="G82" s="588">
        <f>G54+G57+G68+G75+G81</f>
        <v>22503000</v>
      </c>
      <c r="H82" s="587">
        <f>H54+H57+H68+H75+H81</f>
        <v>18961753</v>
      </c>
      <c r="I82" s="586">
        <f>H82/G82*100</f>
        <v>84.26322268142026</v>
      </c>
    </row>
    <row r="83" spans="1:9" ht="15">
      <c r="A83" s="10" t="s">
        <v>169</v>
      </c>
      <c r="B83" s="322" t="s">
        <v>170</v>
      </c>
      <c r="C83" s="322"/>
      <c r="D83" s="322"/>
      <c r="E83" s="322"/>
      <c r="F83" s="322"/>
      <c r="G83" s="588"/>
      <c r="H83" s="592"/>
      <c r="I83" s="589"/>
    </row>
    <row r="84" spans="1:9" ht="15">
      <c r="A84" s="10"/>
      <c r="B84" s="58" t="s">
        <v>19</v>
      </c>
      <c r="C84" s="322" t="s">
        <v>222</v>
      </c>
      <c r="D84" s="322"/>
      <c r="E84" s="322"/>
      <c r="F84" s="322"/>
      <c r="G84" s="593"/>
      <c r="H84" s="592"/>
      <c r="I84" s="589"/>
    </row>
    <row r="85" spans="1:9" ht="15">
      <c r="A85" s="10"/>
      <c r="B85" s="58"/>
      <c r="C85" s="73" t="s">
        <v>19</v>
      </c>
      <c r="D85" s="345" t="s">
        <v>234</v>
      </c>
      <c r="E85" s="345"/>
      <c r="F85" s="345"/>
      <c r="G85" s="591"/>
      <c r="H85" s="592">
        <f>941638+159622+10471740</f>
        <v>11573000</v>
      </c>
      <c r="I85" s="589"/>
    </row>
    <row r="86" spans="1:9" ht="15" customHeight="1">
      <c r="A86" s="10"/>
      <c r="B86" s="58"/>
      <c r="C86" s="73" t="s">
        <v>20</v>
      </c>
      <c r="D86" s="345" t="s">
        <v>223</v>
      </c>
      <c r="E86" s="345"/>
      <c r="F86" s="345"/>
      <c r="G86" s="591"/>
      <c r="H86" s="590"/>
      <c r="I86" s="589"/>
    </row>
    <row r="87" spans="1:9" ht="14.25">
      <c r="A87" s="10" t="s">
        <v>170</v>
      </c>
      <c r="B87" s="10"/>
      <c r="C87" s="10"/>
      <c r="D87" s="10"/>
      <c r="E87" s="10"/>
      <c r="F87" s="10"/>
      <c r="G87" s="588"/>
      <c r="H87" s="587">
        <f>H85+H86</f>
        <v>11573000</v>
      </c>
      <c r="I87" s="586"/>
    </row>
    <row r="88" spans="1:9" ht="6" customHeight="1">
      <c r="A88" s="10"/>
      <c r="B88" s="10"/>
      <c r="C88" s="10"/>
      <c r="D88" s="10"/>
      <c r="E88" s="10"/>
      <c r="F88" s="10"/>
      <c r="G88" s="588"/>
      <c r="H88" s="587"/>
      <c r="I88" s="586"/>
    </row>
    <row r="89" spans="1:9" ht="15.75">
      <c r="A89" s="11" t="s">
        <v>171</v>
      </c>
      <c r="B89" s="11"/>
      <c r="C89" s="11"/>
      <c r="D89" s="11"/>
      <c r="E89" s="11"/>
      <c r="F89" s="11"/>
      <c r="G89" s="585">
        <f>G82+G87</f>
        <v>22503000</v>
      </c>
      <c r="H89" s="584">
        <f>H82+H87</f>
        <v>30534753</v>
      </c>
      <c r="I89" s="583">
        <f>H89/G89*100</f>
        <v>135.6919210771897</v>
      </c>
    </row>
    <row r="90" spans="1:9" ht="15">
      <c r="A90" s="8"/>
      <c r="B90" s="8"/>
      <c r="C90" s="8"/>
      <c r="D90" s="8"/>
      <c r="E90" s="8"/>
      <c r="F90" s="8"/>
      <c r="G90" s="8"/>
      <c r="H90" s="8"/>
      <c r="I90" s="8"/>
    </row>
    <row r="91" spans="1:9" ht="15">
      <c r="A91" s="8"/>
      <c r="B91" s="8"/>
      <c r="C91" s="8"/>
      <c r="D91" s="8"/>
      <c r="E91" s="8"/>
      <c r="F91" s="8"/>
      <c r="G91" s="8"/>
      <c r="H91" s="8"/>
      <c r="I91" s="8"/>
    </row>
    <row r="92" spans="1:9" ht="15">
      <c r="A92" s="8"/>
      <c r="B92" s="8"/>
      <c r="C92" s="8"/>
      <c r="D92" s="8"/>
      <c r="E92" s="8"/>
      <c r="F92" s="8"/>
      <c r="G92" s="8"/>
      <c r="H92" s="8"/>
      <c r="I92" s="8"/>
    </row>
    <row r="93" spans="1:9" ht="15">
      <c r="A93" s="8"/>
      <c r="B93" s="8"/>
      <c r="C93" s="8"/>
      <c r="D93" s="8"/>
      <c r="E93" s="8"/>
      <c r="F93" s="8"/>
      <c r="G93" s="8"/>
      <c r="H93" s="8"/>
      <c r="I93" s="8"/>
    </row>
    <row r="94" spans="1:9" ht="15">
      <c r="A94" s="8"/>
      <c r="B94" s="8"/>
      <c r="C94" s="8"/>
      <c r="D94" s="8"/>
      <c r="E94" s="8"/>
      <c r="F94" s="8"/>
      <c r="G94" s="8"/>
      <c r="H94" s="8"/>
      <c r="I94" s="8"/>
    </row>
    <row r="95" spans="1:9" ht="15">
      <c r="A95" s="8"/>
      <c r="B95" s="8"/>
      <c r="C95" s="8"/>
      <c r="D95" s="8"/>
      <c r="E95" s="8"/>
      <c r="F95" s="8"/>
      <c r="G95" s="8"/>
      <c r="H95" s="8"/>
      <c r="I95" s="8"/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</sheetData>
  <sheetProtection/>
  <mergeCells count="46">
    <mergeCell ref="D86:F86"/>
    <mergeCell ref="D79:F79"/>
    <mergeCell ref="A81:F81"/>
    <mergeCell ref="B83:F83"/>
    <mergeCell ref="C84:F84"/>
    <mergeCell ref="C71:F71"/>
    <mergeCell ref="C78:F78"/>
    <mergeCell ref="D85:F85"/>
    <mergeCell ref="B55:F55"/>
    <mergeCell ref="C56:F56"/>
    <mergeCell ref="C57:F57"/>
    <mergeCell ref="L58:S58"/>
    <mergeCell ref="D48:F48"/>
    <mergeCell ref="B53:F53"/>
    <mergeCell ref="A54:F54"/>
    <mergeCell ref="D50:F50"/>
    <mergeCell ref="D51:F51"/>
    <mergeCell ref="D49:F49"/>
    <mergeCell ref="A42:I42"/>
    <mergeCell ref="E28:F28"/>
    <mergeCell ref="C33:F33"/>
    <mergeCell ref="B35:F35"/>
    <mergeCell ref="E36:F36"/>
    <mergeCell ref="E29:F29"/>
    <mergeCell ref="E30:F30"/>
    <mergeCell ref="E31:F31"/>
    <mergeCell ref="E32:F32"/>
    <mergeCell ref="B46:F46"/>
    <mergeCell ref="D14:F14"/>
    <mergeCell ref="A7:I7"/>
    <mergeCell ref="H8:I8"/>
    <mergeCell ref="A9:F11"/>
    <mergeCell ref="B12:F12"/>
    <mergeCell ref="B39:F39"/>
    <mergeCell ref="A43:F45"/>
    <mergeCell ref="B38:F38"/>
    <mergeCell ref="A40:F40"/>
    <mergeCell ref="E15:F15"/>
    <mergeCell ref="E16:F16"/>
    <mergeCell ref="A24:F25"/>
    <mergeCell ref="B26:F26"/>
    <mergeCell ref="B1:I1"/>
    <mergeCell ref="A4:I4"/>
    <mergeCell ref="A5:I5"/>
    <mergeCell ref="A6:I6"/>
    <mergeCell ref="A3:F3"/>
  </mergeCells>
  <printOptions/>
  <pageMargins left="0.3937007874015748" right="0.5118110236220472" top="0.2755905511811024" bottom="0.3937007874015748" header="0.31496062992125984" footer="0.3937007874015748"/>
  <pageSetup horizontalDpi="200" verticalDpi="2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A3" sqref="A3:O3"/>
    </sheetView>
  </sheetViews>
  <sheetFormatPr defaultColWidth="9.00390625" defaultRowHeight="12.75"/>
  <cols>
    <col min="2" max="2" width="53.625" style="0" customWidth="1"/>
    <col min="3" max="3" width="14.375" style="0" customWidth="1"/>
    <col min="4" max="4" width="15.00390625" style="0" customWidth="1"/>
    <col min="5" max="5" width="19.00390625" style="0" customWidth="1"/>
    <col min="6" max="6" width="25.375" style="0" customWidth="1"/>
  </cols>
  <sheetData>
    <row r="2" spans="1:15" ht="15.75">
      <c r="A2" s="350"/>
      <c r="B2" s="351"/>
      <c r="C2" s="351"/>
      <c r="D2" s="351"/>
      <c r="E2" s="351"/>
      <c r="F2" s="351"/>
      <c r="G2" s="81"/>
      <c r="H2" s="252"/>
      <c r="I2" s="252"/>
      <c r="J2" s="252"/>
      <c r="K2" s="252"/>
      <c r="L2" s="252"/>
      <c r="M2" s="252"/>
      <c r="N2" s="252"/>
      <c r="O2" s="252"/>
    </row>
    <row r="3" spans="1:15" ht="15.75">
      <c r="A3" s="352" t="s">
        <v>409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spans="1:15" ht="15.75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15" ht="15.75">
      <c r="A5" s="356"/>
      <c r="B5" s="357"/>
      <c r="C5" s="357"/>
      <c r="D5" s="357"/>
      <c r="E5" s="357"/>
      <c r="F5" s="357"/>
      <c r="G5" s="282"/>
      <c r="H5" s="282"/>
      <c r="I5" s="282"/>
      <c r="J5" s="282"/>
      <c r="K5" s="282"/>
      <c r="L5" s="282"/>
      <c r="M5" s="282"/>
      <c r="N5" s="282"/>
      <c r="O5" s="282"/>
    </row>
    <row r="6" spans="1:15" ht="15.75">
      <c r="A6" s="355" t="s">
        <v>358</v>
      </c>
      <c r="B6" s="355"/>
      <c r="C6" s="355"/>
      <c r="D6" s="355"/>
      <c r="E6" s="355"/>
      <c r="F6" s="355"/>
      <c r="G6" s="281"/>
      <c r="H6" s="281"/>
      <c r="I6" s="281"/>
      <c r="J6" s="281"/>
      <c r="K6" s="281"/>
      <c r="L6" s="281"/>
      <c r="M6" s="281"/>
      <c r="N6" s="281"/>
      <c r="O6" s="281"/>
    </row>
    <row r="7" spans="1:15" ht="15.75">
      <c r="A7" s="355" t="s">
        <v>359</v>
      </c>
      <c r="B7" s="355"/>
      <c r="C7" s="355"/>
      <c r="D7" s="355"/>
      <c r="E7" s="355"/>
      <c r="F7" s="355"/>
      <c r="G7" s="281"/>
      <c r="H7" s="281"/>
      <c r="I7" s="281"/>
      <c r="J7" s="281"/>
      <c r="K7" s="281"/>
      <c r="L7" s="281"/>
      <c r="M7" s="281"/>
      <c r="N7" s="281"/>
      <c r="O7" s="281"/>
    </row>
    <row r="8" spans="1:15" ht="15.75">
      <c r="A8" s="355" t="s">
        <v>376</v>
      </c>
      <c r="B8" s="355"/>
      <c r="C8" s="355"/>
      <c r="D8" s="355"/>
      <c r="E8" s="355"/>
      <c r="F8" s="355"/>
      <c r="G8" s="281"/>
      <c r="H8" s="281"/>
      <c r="I8" s="281"/>
      <c r="J8" s="281"/>
      <c r="K8" s="281"/>
      <c r="L8" s="281"/>
      <c r="M8" s="281"/>
      <c r="N8" s="281"/>
      <c r="O8" s="281"/>
    </row>
    <row r="9" spans="1:15" ht="16.5" thickBot="1">
      <c r="A9" s="278"/>
      <c r="B9" s="278"/>
      <c r="C9" s="278"/>
      <c r="D9" s="278"/>
      <c r="E9" s="278"/>
      <c r="F9" s="280" t="s">
        <v>453</v>
      </c>
      <c r="G9" s="278"/>
      <c r="H9" s="278"/>
      <c r="I9" s="279"/>
      <c r="J9" s="278"/>
      <c r="K9" s="278"/>
      <c r="L9" s="278"/>
      <c r="M9" s="279"/>
      <c r="N9" s="279"/>
      <c r="O9" s="278"/>
    </row>
    <row r="10" spans="1:15" ht="16.5" thickBot="1">
      <c r="A10" s="358" t="s">
        <v>360</v>
      </c>
      <c r="B10" s="361" t="s">
        <v>174</v>
      </c>
      <c r="C10" s="364" t="s">
        <v>361</v>
      </c>
      <c r="D10" s="367" t="s">
        <v>362</v>
      </c>
      <c r="E10" s="368"/>
      <c r="F10" s="369"/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15.75">
      <c r="A11" s="359"/>
      <c r="B11" s="362"/>
      <c r="C11" s="365"/>
      <c r="D11" s="370" t="s">
        <v>363</v>
      </c>
      <c r="E11" s="370" t="s">
        <v>364</v>
      </c>
      <c r="F11" s="371" t="s">
        <v>365</v>
      </c>
      <c r="G11" s="125"/>
      <c r="H11" s="125"/>
      <c r="I11" s="125"/>
      <c r="J11" s="125"/>
      <c r="K11" s="125"/>
      <c r="L11" s="125"/>
      <c r="M11" s="125"/>
      <c r="N11" s="125"/>
      <c r="O11" s="125"/>
    </row>
    <row r="12" spans="1:15" ht="16.5" thickBot="1">
      <c r="A12" s="359"/>
      <c r="B12" s="362"/>
      <c r="C12" s="365"/>
      <c r="D12" s="370"/>
      <c r="E12" s="370"/>
      <c r="F12" s="371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ht="15.75">
      <c r="A13" s="359"/>
      <c r="B13" s="362"/>
      <c r="C13" s="365"/>
      <c r="D13" s="372" t="s">
        <v>366</v>
      </c>
      <c r="E13" s="373"/>
      <c r="F13" s="374"/>
      <c r="G13" s="125"/>
      <c r="H13" s="125"/>
      <c r="I13" s="125"/>
      <c r="J13" s="125"/>
      <c r="K13" s="125"/>
      <c r="L13" s="125"/>
      <c r="M13" s="125"/>
      <c r="N13" s="125"/>
      <c r="O13" s="125"/>
    </row>
    <row r="14" spans="1:15" ht="16.5" thickBot="1">
      <c r="A14" s="360"/>
      <c r="B14" s="363"/>
      <c r="C14" s="366"/>
      <c r="D14" s="375"/>
      <c r="E14" s="376"/>
      <c r="F14" s="377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>
      <c r="A15" s="277" t="s">
        <v>188</v>
      </c>
      <c r="B15" s="276" t="s">
        <v>189</v>
      </c>
      <c r="C15" s="275">
        <f>D15+E15+F15</f>
        <v>2000</v>
      </c>
      <c r="D15" s="274">
        <f>2000+941638-941638</f>
        <v>2000</v>
      </c>
      <c r="E15" s="274"/>
      <c r="F15" s="273"/>
      <c r="G15" s="257"/>
      <c r="H15" s="257"/>
      <c r="I15" s="254"/>
      <c r="J15" s="272"/>
      <c r="K15" s="253"/>
      <c r="L15" s="253"/>
      <c r="M15" s="254"/>
      <c r="N15" s="254"/>
      <c r="O15" s="253"/>
    </row>
    <row r="16" spans="1:15" ht="15.75">
      <c r="A16" s="269" t="s">
        <v>367</v>
      </c>
      <c r="B16" s="268" t="s">
        <v>368</v>
      </c>
      <c r="C16" s="267">
        <f>D16+E16+F16</f>
        <v>14375561</v>
      </c>
      <c r="D16" s="265">
        <f>14272000-375+5142+2142+90221+6431</f>
        <v>14375561</v>
      </c>
      <c r="E16" s="265"/>
      <c r="F16" s="264"/>
      <c r="G16" s="257"/>
      <c r="H16" s="257"/>
      <c r="I16" s="254"/>
      <c r="J16" s="253"/>
      <c r="K16" s="253"/>
      <c r="L16" s="253"/>
      <c r="M16" s="254"/>
      <c r="N16" s="254"/>
      <c r="O16" s="253"/>
    </row>
    <row r="17" spans="1:15" ht="15.75">
      <c r="A17" s="269" t="s">
        <v>423</v>
      </c>
      <c r="B17" s="268" t="s">
        <v>422</v>
      </c>
      <c r="C17" s="267">
        <f>D17+E17+F17</f>
        <v>11573000</v>
      </c>
      <c r="D17" s="265">
        <f>941638+159622+10471740</f>
        <v>11573000</v>
      </c>
      <c r="E17" s="265"/>
      <c r="F17" s="264"/>
      <c r="G17" s="257"/>
      <c r="H17" s="257"/>
      <c r="I17" s="254"/>
      <c r="J17" s="253"/>
      <c r="K17" s="253"/>
      <c r="L17" s="253"/>
      <c r="M17" s="254"/>
      <c r="N17" s="254"/>
      <c r="O17" s="253"/>
    </row>
    <row r="18" spans="1:15" ht="16.5">
      <c r="A18" s="271" t="s">
        <v>421</v>
      </c>
      <c r="B18" s="270" t="s">
        <v>420</v>
      </c>
      <c r="C18" s="267">
        <f>D18+E18+F18</f>
        <v>2102192</v>
      </c>
      <c r="D18" s="265">
        <f>1081997+1020195</f>
        <v>2102192</v>
      </c>
      <c r="E18" s="265"/>
      <c r="F18" s="264"/>
      <c r="G18" s="257"/>
      <c r="H18" s="257"/>
      <c r="I18" s="254"/>
      <c r="J18" s="253"/>
      <c r="K18" s="253"/>
      <c r="L18" s="253"/>
      <c r="M18" s="254"/>
      <c r="N18" s="254"/>
      <c r="O18" s="253"/>
    </row>
    <row r="19" spans="1:15" ht="15.75">
      <c r="A19" s="269" t="s">
        <v>198</v>
      </c>
      <c r="B19" s="268" t="s">
        <v>199</v>
      </c>
      <c r="C19" s="267">
        <f>D19+E19+F19</f>
        <v>578000</v>
      </c>
      <c r="D19" s="265"/>
      <c r="E19" s="265">
        <v>578000</v>
      </c>
      <c r="F19" s="264"/>
      <c r="G19" s="257"/>
      <c r="H19" s="257"/>
      <c r="I19" s="254"/>
      <c r="J19" s="253"/>
      <c r="K19" s="253"/>
      <c r="L19" s="253"/>
      <c r="M19" s="254"/>
      <c r="N19" s="254"/>
      <c r="O19" s="253"/>
    </row>
    <row r="20" spans="1:15" ht="15.75">
      <c r="A20" s="269">
        <v>104051</v>
      </c>
      <c r="B20" s="268" t="s">
        <v>377</v>
      </c>
      <c r="C20" s="267">
        <f>D20+E20+F20</f>
        <v>17000</v>
      </c>
      <c r="D20" s="265">
        <v>17000</v>
      </c>
      <c r="E20" s="265"/>
      <c r="F20" s="264"/>
      <c r="G20" s="257"/>
      <c r="H20" s="257"/>
      <c r="I20" s="254"/>
      <c r="J20" s="253"/>
      <c r="K20" s="253"/>
      <c r="L20" s="253"/>
      <c r="M20" s="254"/>
      <c r="N20" s="254"/>
      <c r="O20" s="253"/>
    </row>
    <row r="21" spans="1:15" ht="16.5" thickBot="1">
      <c r="A21" s="269">
        <v>107051</v>
      </c>
      <c r="B21" s="268" t="s">
        <v>206</v>
      </c>
      <c r="C21" s="267">
        <f>D21+E21+F21</f>
        <v>567000</v>
      </c>
      <c r="D21" s="266">
        <v>567000</v>
      </c>
      <c r="E21" s="265"/>
      <c r="F21" s="264"/>
      <c r="G21" s="257"/>
      <c r="H21" s="257"/>
      <c r="I21" s="254"/>
      <c r="J21" s="253"/>
      <c r="K21" s="253"/>
      <c r="L21" s="253"/>
      <c r="M21" s="254"/>
      <c r="N21" s="254"/>
      <c r="O21" s="253"/>
    </row>
    <row r="22" spans="1:15" ht="32.25" thickBot="1">
      <c r="A22" s="269">
        <v>900020</v>
      </c>
      <c r="B22" s="268" t="s">
        <v>378</v>
      </c>
      <c r="C22" s="267">
        <f>D22+E22+F22</f>
        <v>1320000</v>
      </c>
      <c r="D22" s="266">
        <v>1220000</v>
      </c>
      <c r="E22" s="265">
        <v>100000</v>
      </c>
      <c r="F22" s="264"/>
      <c r="G22" s="257"/>
      <c r="H22" s="257"/>
      <c r="I22" s="254"/>
      <c r="J22" s="253"/>
      <c r="K22" s="253"/>
      <c r="L22" s="253"/>
      <c r="M22" s="254"/>
      <c r="N22" s="254"/>
      <c r="O22" s="253"/>
    </row>
    <row r="23" spans="1:15" ht="16.5" thickBot="1">
      <c r="A23" s="263"/>
      <c r="B23" s="262" t="s">
        <v>315</v>
      </c>
      <c r="C23" s="259">
        <f>SUM(C15:C22)</f>
        <v>30534753</v>
      </c>
      <c r="D23" s="261">
        <f>SUM(D15:D22)</f>
        <v>29856753</v>
      </c>
      <c r="E23" s="260">
        <f>SUM(E15:E22)</f>
        <v>678000</v>
      </c>
      <c r="F23" s="259">
        <f>SUM(F15:F22)</f>
        <v>0</v>
      </c>
      <c r="G23" s="257"/>
      <c r="H23" s="257"/>
      <c r="I23" s="258"/>
      <c r="J23" s="257"/>
      <c r="K23" s="257"/>
      <c r="L23" s="257"/>
      <c r="M23" s="258"/>
      <c r="N23" s="257"/>
      <c r="O23" s="257"/>
    </row>
    <row r="24" spans="1:15" ht="15.75">
      <c r="A24" s="252"/>
      <c r="B24" s="252"/>
      <c r="C24" s="252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</row>
    <row r="25" spans="1:15" ht="15.75">
      <c r="A25" s="252"/>
      <c r="B25" s="252"/>
      <c r="C25" s="252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</row>
    <row r="26" spans="1:15" ht="15.75">
      <c r="A26" s="255"/>
      <c r="B26" s="256"/>
      <c r="C26" s="255"/>
      <c r="D26" s="253"/>
      <c r="E26" s="253"/>
      <c r="F26" s="253"/>
      <c r="G26" s="253"/>
      <c r="H26" s="253"/>
      <c r="I26" s="254"/>
      <c r="J26" s="253"/>
      <c r="K26" s="253"/>
      <c r="L26" s="253"/>
      <c r="M26" s="254"/>
      <c r="N26" s="254"/>
      <c r="O26" s="253"/>
    </row>
    <row r="27" spans="1:15" ht="15.75">
      <c r="A27" s="252"/>
      <c r="B27" s="252"/>
      <c r="C27" s="252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</row>
    <row r="28" spans="1:15" ht="15.75">
      <c r="A28" s="252"/>
      <c r="B28" s="252"/>
      <c r="C28" s="252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</row>
    <row r="29" spans="1:15" ht="12.75">
      <c r="A29" s="250"/>
      <c r="B29" s="250"/>
      <c r="C29" s="250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</row>
  </sheetData>
  <sheetProtection/>
  <mergeCells count="15">
    <mergeCell ref="A10:A14"/>
    <mergeCell ref="B10:B14"/>
    <mergeCell ref="C10:C14"/>
    <mergeCell ref="D10:F10"/>
    <mergeCell ref="D11:D12"/>
    <mergeCell ref="E11:E12"/>
    <mergeCell ref="F11:F12"/>
    <mergeCell ref="D13:F14"/>
    <mergeCell ref="A2:F2"/>
    <mergeCell ref="A3:O3"/>
    <mergeCell ref="A4:O4"/>
    <mergeCell ref="A6:F6"/>
    <mergeCell ref="A7:F7"/>
    <mergeCell ref="A8:F8"/>
    <mergeCell ref="A5:F5"/>
  </mergeCells>
  <printOptions/>
  <pageMargins left="0.23" right="0.16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10.25390625" style="0" customWidth="1"/>
    <col min="2" max="2" width="41.375" style="0" customWidth="1"/>
    <col min="3" max="3" width="10.125" style="0" customWidth="1"/>
    <col min="4" max="7" width="9.25390625" style="0" bestFit="1" customWidth="1"/>
    <col min="8" max="8" width="10.125" style="0" bestFit="1" customWidth="1"/>
    <col min="9" max="9" width="11.00390625" style="0" bestFit="1" customWidth="1"/>
    <col min="10" max="10" width="10.75390625" style="0" customWidth="1"/>
    <col min="11" max="11" width="8.25390625" style="0" customWidth="1"/>
    <col min="12" max="13" width="9.25390625" style="0" bestFit="1" customWidth="1"/>
    <col min="14" max="14" width="11.375" style="0" customWidth="1"/>
    <col min="16" max="16" width="10.25390625" style="0" customWidth="1"/>
    <col min="17" max="18" width="9.25390625" style="0" bestFit="1" customWidth="1"/>
  </cols>
  <sheetData>
    <row r="1" spans="1:18" ht="16.5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7"/>
      <c r="Q1" s="407"/>
      <c r="R1" s="407"/>
    </row>
    <row r="2" spans="1:18" ht="16.5">
      <c r="A2" s="378" t="s">
        <v>410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0"/>
      <c r="Q2" s="380"/>
      <c r="R2" s="380"/>
    </row>
    <row r="3" spans="1:18" ht="16.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153"/>
      <c r="Q3" s="153"/>
      <c r="R3" s="153"/>
    </row>
    <row r="4" spans="1:18" ht="16.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8" ht="18">
      <c r="A5" s="381" t="s">
        <v>172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8">
      <c r="A6" s="381" t="s">
        <v>209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8">
      <c r="A7" s="381" t="s">
        <v>376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</row>
    <row r="8" spans="1:18" ht="17.25" thickBot="1">
      <c r="A8" s="292"/>
      <c r="B8" s="292"/>
      <c r="C8" s="292"/>
      <c r="D8" s="292"/>
      <c r="E8" s="292"/>
      <c r="F8" s="292"/>
      <c r="G8" s="292"/>
      <c r="H8" s="292"/>
      <c r="I8" s="293"/>
      <c r="J8" s="292"/>
      <c r="K8" s="292"/>
      <c r="L8" s="292"/>
      <c r="M8" s="293"/>
      <c r="N8" s="293"/>
      <c r="O8" s="292"/>
      <c r="P8" s="291"/>
      <c r="Q8" s="291" t="s">
        <v>454</v>
      </c>
      <c r="R8" s="20"/>
    </row>
    <row r="9" spans="1:18" ht="17.25" thickBot="1">
      <c r="A9" s="408" t="s">
        <v>173</v>
      </c>
      <c r="B9" s="410" t="s">
        <v>174</v>
      </c>
      <c r="C9" s="382" t="s">
        <v>175</v>
      </c>
      <c r="D9" s="393" t="s">
        <v>176</v>
      </c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88" t="s">
        <v>177</v>
      </c>
    </row>
    <row r="10" spans="1:18" ht="17.25" thickBot="1">
      <c r="A10" s="409"/>
      <c r="B10" s="411"/>
      <c r="C10" s="383"/>
      <c r="D10" s="390" t="s">
        <v>178</v>
      </c>
      <c r="E10" s="391"/>
      <c r="F10" s="391"/>
      <c r="G10" s="391"/>
      <c r="H10" s="391"/>
      <c r="I10" s="392"/>
      <c r="J10" s="393" t="s">
        <v>179</v>
      </c>
      <c r="K10" s="394"/>
      <c r="L10" s="394"/>
      <c r="M10" s="395"/>
      <c r="N10" s="396" t="s">
        <v>44</v>
      </c>
      <c r="O10" s="396"/>
      <c r="P10" s="396"/>
      <c r="Q10" s="396"/>
      <c r="R10" s="389"/>
    </row>
    <row r="11" spans="1:18" ht="12.75">
      <c r="A11" s="409"/>
      <c r="B11" s="411"/>
      <c r="C11" s="412"/>
      <c r="D11" s="382" t="s">
        <v>30</v>
      </c>
      <c r="E11" s="382" t="s">
        <v>180</v>
      </c>
      <c r="F11" s="382" t="s">
        <v>33</v>
      </c>
      <c r="G11" s="382" t="s">
        <v>35</v>
      </c>
      <c r="H11" s="382" t="s">
        <v>181</v>
      </c>
      <c r="I11" s="403" t="s">
        <v>182</v>
      </c>
      <c r="J11" s="414" t="s">
        <v>38</v>
      </c>
      <c r="K11" s="414" t="s">
        <v>40</v>
      </c>
      <c r="L11" s="382" t="s">
        <v>183</v>
      </c>
      <c r="M11" s="397" t="s">
        <v>184</v>
      </c>
      <c r="N11" s="400" t="s">
        <v>403</v>
      </c>
      <c r="O11" s="382" t="s">
        <v>185</v>
      </c>
      <c r="P11" s="382" t="s">
        <v>186</v>
      </c>
      <c r="Q11" s="385" t="s">
        <v>187</v>
      </c>
      <c r="R11" s="389"/>
    </row>
    <row r="12" spans="1:18" ht="12.75">
      <c r="A12" s="409"/>
      <c r="B12" s="411"/>
      <c r="C12" s="412"/>
      <c r="D12" s="383"/>
      <c r="E12" s="383"/>
      <c r="F12" s="383"/>
      <c r="G12" s="383"/>
      <c r="H12" s="383"/>
      <c r="I12" s="404"/>
      <c r="J12" s="415"/>
      <c r="K12" s="417"/>
      <c r="L12" s="383"/>
      <c r="M12" s="398"/>
      <c r="N12" s="401"/>
      <c r="O12" s="383"/>
      <c r="P12" s="383"/>
      <c r="Q12" s="386"/>
      <c r="R12" s="389"/>
    </row>
    <row r="13" spans="1:18" ht="26.25" customHeight="1" thickBot="1">
      <c r="A13" s="409"/>
      <c r="B13" s="411"/>
      <c r="C13" s="413"/>
      <c r="D13" s="384"/>
      <c r="E13" s="384"/>
      <c r="F13" s="384"/>
      <c r="G13" s="384"/>
      <c r="H13" s="384"/>
      <c r="I13" s="405"/>
      <c r="J13" s="416"/>
      <c r="K13" s="418"/>
      <c r="L13" s="384"/>
      <c r="M13" s="399"/>
      <c r="N13" s="402"/>
      <c r="O13" s="384"/>
      <c r="P13" s="384"/>
      <c r="Q13" s="387"/>
      <c r="R13" s="389"/>
    </row>
    <row r="14" spans="1:18" ht="34.5" customHeight="1">
      <c r="A14" s="290" t="s">
        <v>188</v>
      </c>
      <c r="B14" s="289" t="s">
        <v>189</v>
      </c>
      <c r="C14" s="644">
        <f>I14+M14</f>
        <v>15641367</v>
      </c>
      <c r="D14" s="640">
        <v>2595000</v>
      </c>
      <c r="E14" s="639">
        <v>711000</v>
      </c>
      <c r="F14" s="639">
        <f>1638000-375+50787+18835+70000-1220-2000</f>
        <v>1774027</v>
      </c>
      <c r="G14" s="639"/>
      <c r="H14" s="639">
        <f>139000+10471740-50000+600</f>
        <v>10561340</v>
      </c>
      <c r="I14" s="631">
        <f>D14+E14+F14+G14+H14</f>
        <v>15641367</v>
      </c>
      <c r="J14" s="638"/>
      <c r="K14" s="623"/>
      <c r="L14" s="623"/>
      <c r="M14" s="631"/>
      <c r="N14" s="641"/>
      <c r="O14" s="622"/>
      <c r="P14" s="622"/>
      <c r="Q14" s="643"/>
      <c r="R14" s="637"/>
    </row>
    <row r="15" spans="1:18" ht="19.5" customHeight="1">
      <c r="A15" s="287" t="s">
        <v>190</v>
      </c>
      <c r="B15" s="288" t="s">
        <v>191</v>
      </c>
      <c r="C15" s="636">
        <f>I15+M15</f>
        <v>91000</v>
      </c>
      <c r="D15" s="640"/>
      <c r="E15" s="639"/>
      <c r="F15" s="639">
        <v>91000</v>
      </c>
      <c r="G15" s="639"/>
      <c r="H15" s="639"/>
      <c r="I15" s="631">
        <f>D15+E15+F15+G15+H15</f>
        <v>91000</v>
      </c>
      <c r="J15" s="638"/>
      <c r="K15" s="623"/>
      <c r="L15" s="623"/>
      <c r="M15" s="631"/>
      <c r="N15" s="641"/>
      <c r="O15" s="622"/>
      <c r="P15" s="622"/>
      <c r="Q15" s="642"/>
      <c r="R15" s="637"/>
    </row>
    <row r="16" spans="1:18" ht="20.25" customHeight="1">
      <c r="A16" s="271" t="s">
        <v>367</v>
      </c>
      <c r="B16" s="270" t="s">
        <v>380</v>
      </c>
      <c r="C16" s="636">
        <f>I16+M16+Q16</f>
        <v>1541038</v>
      </c>
      <c r="D16" s="640"/>
      <c r="E16" s="639"/>
      <c r="F16" s="639"/>
      <c r="G16" s="639"/>
      <c r="H16" s="639">
        <f>600000-600</f>
        <v>599400</v>
      </c>
      <c r="I16" s="631">
        <f>D16+E16+F16+G16+H16</f>
        <v>599400</v>
      </c>
      <c r="J16" s="638"/>
      <c r="K16" s="623"/>
      <c r="L16" s="623"/>
      <c r="M16" s="631"/>
      <c r="N16" s="641">
        <v>941638</v>
      </c>
      <c r="O16" s="622"/>
      <c r="P16" s="622"/>
      <c r="Q16" s="642">
        <f>N16+O16+P16</f>
        <v>941638</v>
      </c>
      <c r="R16" s="637"/>
    </row>
    <row r="17" spans="1:18" ht="18" customHeight="1">
      <c r="A17" s="271" t="s">
        <v>421</v>
      </c>
      <c r="B17" s="270" t="s">
        <v>420</v>
      </c>
      <c r="C17" s="636">
        <f>I17+M17+Q17</f>
        <v>2107300</v>
      </c>
      <c r="D17" s="640">
        <f>953301+633240</f>
        <v>1586541</v>
      </c>
      <c r="E17" s="639">
        <f>128696+85488</f>
        <v>214184</v>
      </c>
      <c r="F17" s="639">
        <f>43036+5108</f>
        <v>48144</v>
      </c>
      <c r="G17" s="639"/>
      <c r="H17" s="639"/>
      <c r="I17" s="631">
        <f>D17+E17+F17+G17+H17</f>
        <v>1848869</v>
      </c>
      <c r="J17" s="638">
        <v>258431</v>
      </c>
      <c r="K17" s="623"/>
      <c r="L17" s="623"/>
      <c r="M17" s="631">
        <f>J17+K17+L17</f>
        <v>258431</v>
      </c>
      <c r="N17" s="641"/>
      <c r="O17" s="622"/>
      <c r="P17" s="622"/>
      <c r="Q17" s="642"/>
      <c r="R17" s="637">
        <v>2</v>
      </c>
    </row>
    <row r="18" spans="1:18" ht="18" customHeight="1">
      <c r="A18" s="271" t="s">
        <v>192</v>
      </c>
      <c r="B18" s="270" t="s">
        <v>193</v>
      </c>
      <c r="C18" s="636">
        <f>I18+M18</f>
        <v>1455000</v>
      </c>
      <c r="D18" s="640"/>
      <c r="E18" s="639"/>
      <c r="F18" s="639">
        <f>1327000+128000</f>
        <v>1455000</v>
      </c>
      <c r="G18" s="639"/>
      <c r="H18" s="639"/>
      <c r="I18" s="631">
        <f>D18+E18+F18+G18+H18</f>
        <v>1455000</v>
      </c>
      <c r="J18" s="638"/>
      <c r="K18" s="623"/>
      <c r="L18" s="623"/>
      <c r="M18" s="631"/>
      <c r="N18" s="641"/>
      <c r="O18" s="622"/>
      <c r="P18" s="622"/>
      <c r="Q18" s="642"/>
      <c r="R18" s="637"/>
    </row>
    <row r="19" spans="1:18" ht="33.75" customHeight="1">
      <c r="A19" s="287" t="s">
        <v>194</v>
      </c>
      <c r="B19" s="288" t="s">
        <v>195</v>
      </c>
      <c r="C19" s="636">
        <f>I19+M19</f>
        <v>15000</v>
      </c>
      <c r="D19" s="640"/>
      <c r="E19" s="639"/>
      <c r="F19" s="639">
        <v>15000</v>
      </c>
      <c r="G19" s="639"/>
      <c r="H19" s="639"/>
      <c r="I19" s="631">
        <f>D19+E19+F19+G19+H19</f>
        <v>15000</v>
      </c>
      <c r="J19" s="638"/>
      <c r="K19" s="623"/>
      <c r="L19" s="623"/>
      <c r="M19" s="631"/>
      <c r="N19" s="641"/>
      <c r="O19" s="622"/>
      <c r="P19" s="622"/>
      <c r="Q19" s="621"/>
      <c r="R19" s="637"/>
    </row>
    <row r="20" spans="1:18" ht="23.25" customHeight="1">
      <c r="A20" s="287" t="s">
        <v>243</v>
      </c>
      <c r="B20" s="288" t="s">
        <v>244</v>
      </c>
      <c r="C20" s="636">
        <f>I20+M20</f>
        <v>54000</v>
      </c>
      <c r="D20" s="640"/>
      <c r="E20" s="639"/>
      <c r="F20" s="639">
        <v>54000</v>
      </c>
      <c r="G20" s="639"/>
      <c r="H20" s="639"/>
      <c r="I20" s="631">
        <f>D20+E20+F20+G20+H20</f>
        <v>54000</v>
      </c>
      <c r="J20" s="638"/>
      <c r="K20" s="623"/>
      <c r="L20" s="623"/>
      <c r="M20" s="631"/>
      <c r="N20" s="641"/>
      <c r="O20" s="622"/>
      <c r="P20" s="622"/>
      <c r="Q20" s="621"/>
      <c r="R20" s="637"/>
    </row>
    <row r="21" spans="1:18" ht="18" customHeight="1">
      <c r="A21" s="287" t="s">
        <v>196</v>
      </c>
      <c r="B21" s="288" t="s">
        <v>197</v>
      </c>
      <c r="C21" s="636">
        <f>I21+M21</f>
        <v>721000</v>
      </c>
      <c r="D21" s="640"/>
      <c r="E21" s="639"/>
      <c r="F21" s="639">
        <f>719000+2000</f>
        <v>721000</v>
      </c>
      <c r="G21" s="623"/>
      <c r="H21" s="639"/>
      <c r="I21" s="631">
        <f>D21+E21+F21+G21+H21</f>
        <v>721000</v>
      </c>
      <c r="J21" s="638"/>
      <c r="K21" s="623"/>
      <c r="L21" s="623"/>
      <c r="M21" s="631"/>
      <c r="N21" s="641"/>
      <c r="O21" s="622"/>
      <c r="P21" s="622"/>
      <c r="Q21" s="621"/>
      <c r="R21" s="637"/>
    </row>
    <row r="22" spans="1:18" ht="21" customHeight="1">
      <c r="A22" s="287" t="s">
        <v>198</v>
      </c>
      <c r="B22" s="288" t="s">
        <v>199</v>
      </c>
      <c r="C22" s="636">
        <f>I22+M22</f>
        <v>2306454</v>
      </c>
      <c r="D22" s="640">
        <f>1428000-204216-612685</f>
        <v>611099</v>
      </c>
      <c r="E22" s="639">
        <f>386000-221003</f>
        <v>164997</v>
      </c>
      <c r="F22" s="639">
        <f>424000+204216+50000-4228-5108</f>
        <v>668880</v>
      </c>
      <c r="G22" s="623"/>
      <c r="H22" s="639"/>
      <c r="I22" s="631">
        <f>D22+E22+F22+G22+H22</f>
        <v>1444976</v>
      </c>
      <c r="J22" s="638">
        <f>857250+4228</f>
        <v>861478</v>
      </c>
      <c r="K22" s="623"/>
      <c r="L22" s="623"/>
      <c r="M22" s="631">
        <f>J22+K22+L22</f>
        <v>861478</v>
      </c>
      <c r="N22" s="641"/>
      <c r="O22" s="622"/>
      <c r="P22" s="622"/>
      <c r="Q22" s="621"/>
      <c r="R22" s="637">
        <v>1</v>
      </c>
    </row>
    <row r="23" spans="1:18" ht="21" customHeight="1">
      <c r="A23" s="287" t="s">
        <v>200</v>
      </c>
      <c r="B23" s="288" t="s">
        <v>201</v>
      </c>
      <c r="C23" s="636">
        <f>I23+M23</f>
        <v>67000</v>
      </c>
      <c r="D23" s="640"/>
      <c r="E23" s="639"/>
      <c r="F23" s="639">
        <v>67000</v>
      </c>
      <c r="G23" s="623"/>
      <c r="H23" s="639"/>
      <c r="I23" s="631">
        <f>D23+E23+F23+G23+H23</f>
        <v>67000</v>
      </c>
      <c r="J23" s="638"/>
      <c r="K23" s="623"/>
      <c r="L23" s="623"/>
      <c r="M23" s="631"/>
      <c r="N23" s="641"/>
      <c r="O23" s="622"/>
      <c r="P23" s="622"/>
      <c r="Q23" s="621"/>
      <c r="R23" s="637"/>
    </row>
    <row r="24" spans="1:18" ht="19.5" customHeight="1">
      <c r="A24" s="287" t="s">
        <v>202</v>
      </c>
      <c r="B24" s="288" t="s">
        <v>203</v>
      </c>
      <c r="C24" s="636">
        <f>I24+M24</f>
        <v>638220</v>
      </c>
      <c r="D24" s="640">
        <v>120000</v>
      </c>
      <c r="E24" s="639">
        <v>29000</v>
      </c>
      <c r="F24" s="639">
        <f>150000+20000+1220</f>
        <v>171220</v>
      </c>
      <c r="G24" s="639"/>
      <c r="H24" s="639"/>
      <c r="I24" s="631">
        <f>D24+E24+F24+G24+H24</f>
        <v>320220</v>
      </c>
      <c r="J24" s="638">
        <v>318000</v>
      </c>
      <c r="K24" s="623"/>
      <c r="L24" s="623"/>
      <c r="M24" s="631">
        <f>J24+K24+L24</f>
        <v>318000</v>
      </c>
      <c r="N24" s="641"/>
      <c r="O24" s="622"/>
      <c r="P24" s="622"/>
      <c r="Q24" s="621"/>
      <c r="R24" s="637"/>
    </row>
    <row r="25" spans="1:18" ht="31.5" customHeight="1">
      <c r="A25" s="287" t="s">
        <v>245</v>
      </c>
      <c r="B25" s="288" t="s">
        <v>246</v>
      </c>
      <c r="C25" s="636">
        <f>I25+M25</f>
        <v>830000</v>
      </c>
      <c r="D25" s="640">
        <v>200000</v>
      </c>
      <c r="E25" s="639">
        <v>102000</v>
      </c>
      <c r="F25" s="639">
        <v>528000</v>
      </c>
      <c r="G25" s="639"/>
      <c r="H25" s="639"/>
      <c r="I25" s="631">
        <f>D25+E25+F25+G25+H25</f>
        <v>830000</v>
      </c>
      <c r="J25" s="638"/>
      <c r="K25" s="623"/>
      <c r="L25" s="623"/>
      <c r="M25" s="631"/>
      <c r="N25" s="641"/>
      <c r="O25" s="622"/>
      <c r="P25" s="622"/>
      <c r="Q25" s="621"/>
      <c r="R25" s="637"/>
    </row>
    <row r="26" spans="1:18" ht="21.75" customHeight="1">
      <c r="A26" s="287" t="s">
        <v>247</v>
      </c>
      <c r="B26" s="288" t="s">
        <v>248</v>
      </c>
      <c r="C26" s="636">
        <f>I26+M26</f>
        <v>50000</v>
      </c>
      <c r="D26" s="640"/>
      <c r="E26" s="639"/>
      <c r="F26" s="639"/>
      <c r="G26" s="639"/>
      <c r="H26" s="639">
        <v>50000</v>
      </c>
      <c r="I26" s="631">
        <f>D26+E26+F26+G26+H26</f>
        <v>50000</v>
      </c>
      <c r="J26" s="638"/>
      <c r="K26" s="623"/>
      <c r="L26" s="623"/>
      <c r="M26" s="631"/>
      <c r="N26" s="641"/>
      <c r="O26" s="622"/>
      <c r="P26" s="622"/>
      <c r="Q26" s="621"/>
      <c r="R26" s="637"/>
    </row>
    <row r="27" spans="1:18" ht="18" customHeight="1">
      <c r="A27" s="287">
        <v>104037</v>
      </c>
      <c r="B27" s="288" t="s">
        <v>381</v>
      </c>
      <c r="C27" s="636">
        <f>I27+M27</f>
        <v>76000</v>
      </c>
      <c r="D27" s="640"/>
      <c r="E27" s="639"/>
      <c r="F27" s="639">
        <v>76000</v>
      </c>
      <c r="G27" s="639"/>
      <c r="H27" s="639"/>
      <c r="I27" s="631">
        <f>D27+E27+F27+G27+H27</f>
        <v>76000</v>
      </c>
      <c r="J27" s="638"/>
      <c r="K27" s="623"/>
      <c r="L27" s="623"/>
      <c r="M27" s="631"/>
      <c r="N27" s="641"/>
      <c r="O27" s="622"/>
      <c r="P27" s="622"/>
      <c r="Q27" s="621"/>
      <c r="R27" s="637"/>
    </row>
    <row r="28" spans="1:18" ht="22.5" customHeight="1">
      <c r="A28" s="287">
        <v>104051</v>
      </c>
      <c r="B28" s="288" t="s">
        <v>204</v>
      </c>
      <c r="C28" s="636">
        <f>I28+M28</f>
        <v>17000</v>
      </c>
      <c r="D28" s="640"/>
      <c r="E28" s="639"/>
      <c r="F28" s="639"/>
      <c r="G28" s="639">
        <v>17000</v>
      </c>
      <c r="H28" s="639"/>
      <c r="I28" s="631">
        <f>D28+E28+F28+G28+H28</f>
        <v>17000</v>
      </c>
      <c r="J28" s="638"/>
      <c r="K28" s="623"/>
      <c r="L28" s="623"/>
      <c r="M28" s="631"/>
      <c r="N28" s="641"/>
      <c r="O28" s="622"/>
      <c r="P28" s="622"/>
      <c r="Q28" s="621"/>
      <c r="R28" s="637"/>
    </row>
    <row r="29" spans="1:18" ht="23.25" customHeight="1">
      <c r="A29" s="287">
        <v>106020</v>
      </c>
      <c r="B29" s="286" t="s">
        <v>205</v>
      </c>
      <c r="C29" s="636">
        <f>I29+M29</f>
        <v>60000</v>
      </c>
      <c r="D29" s="640"/>
      <c r="E29" s="639"/>
      <c r="F29" s="639"/>
      <c r="G29" s="639">
        <f>210000-150000</f>
        <v>60000</v>
      </c>
      <c r="H29" s="639"/>
      <c r="I29" s="631">
        <f>D29+E29+F29+G29+H29</f>
        <v>60000</v>
      </c>
      <c r="J29" s="638"/>
      <c r="K29" s="623"/>
      <c r="L29" s="623"/>
      <c r="M29" s="631"/>
      <c r="N29" s="641"/>
      <c r="O29" s="622"/>
      <c r="P29" s="622"/>
      <c r="Q29" s="621"/>
      <c r="R29" s="637"/>
    </row>
    <row r="30" spans="1:18" ht="21" customHeight="1">
      <c r="A30" s="287">
        <v>107051</v>
      </c>
      <c r="B30" s="286" t="s">
        <v>206</v>
      </c>
      <c r="C30" s="636">
        <f>I30+M30</f>
        <v>848000</v>
      </c>
      <c r="D30" s="640"/>
      <c r="E30" s="639"/>
      <c r="F30" s="639">
        <v>848000</v>
      </c>
      <c r="G30" s="639"/>
      <c r="H30" s="639"/>
      <c r="I30" s="631">
        <f>D30+E30+F30+G30+H30</f>
        <v>848000</v>
      </c>
      <c r="J30" s="638"/>
      <c r="K30" s="623"/>
      <c r="L30" s="623"/>
      <c r="M30" s="631"/>
      <c r="N30" s="624"/>
      <c r="O30" s="623"/>
      <c r="P30" s="622"/>
      <c r="Q30" s="621"/>
      <c r="R30" s="637"/>
    </row>
    <row r="31" spans="1:18" ht="21" customHeight="1">
      <c r="A31" s="287">
        <v>107055</v>
      </c>
      <c r="B31" s="286" t="s">
        <v>379</v>
      </c>
      <c r="C31" s="636">
        <f>I31+M31</f>
        <v>2746374</v>
      </c>
      <c r="D31" s="635">
        <f>1419000+4049+1687+71040+5064</f>
        <v>1500840</v>
      </c>
      <c r="E31" s="634">
        <f>383000+1093+455+19181+1367-23562</f>
        <v>381534</v>
      </c>
      <c r="F31" s="634">
        <f>702000+162000</f>
        <v>864000</v>
      </c>
      <c r="G31" s="634"/>
      <c r="H31" s="634"/>
      <c r="I31" s="631">
        <f>D31+E31+F31+G31+H31</f>
        <v>2746374</v>
      </c>
      <c r="J31" s="633"/>
      <c r="K31" s="632"/>
      <c r="L31" s="632"/>
      <c r="M31" s="631"/>
      <c r="N31" s="624"/>
      <c r="O31" s="623"/>
      <c r="P31" s="622"/>
      <c r="Q31" s="621"/>
      <c r="R31" s="620">
        <v>1</v>
      </c>
    </row>
    <row r="32" spans="1:18" ht="21.75" customHeight="1" thickBot="1">
      <c r="A32" s="287">
        <v>107060</v>
      </c>
      <c r="B32" s="286" t="s">
        <v>207</v>
      </c>
      <c r="C32" s="630">
        <f>I32+M32</f>
        <v>1270000</v>
      </c>
      <c r="D32" s="629"/>
      <c r="E32" s="628"/>
      <c r="F32" s="628"/>
      <c r="G32" s="628">
        <f>1410000-140000</f>
        <v>1270000</v>
      </c>
      <c r="H32" s="628"/>
      <c r="I32" s="625">
        <f>D32+E32+F32+G32+H32</f>
        <v>1270000</v>
      </c>
      <c r="J32" s="627"/>
      <c r="K32" s="626"/>
      <c r="L32" s="626"/>
      <c r="M32" s="625"/>
      <c r="N32" s="624"/>
      <c r="O32" s="623"/>
      <c r="P32" s="622"/>
      <c r="Q32" s="621"/>
      <c r="R32" s="620"/>
    </row>
    <row r="33" spans="1:18" ht="16.5" thickBot="1">
      <c r="A33" s="285"/>
      <c r="B33" s="284" t="s">
        <v>208</v>
      </c>
      <c r="C33" s="619">
        <f>I33+M33+Q33</f>
        <v>30534753</v>
      </c>
      <c r="D33" s="617">
        <f>SUM(D14:D32)</f>
        <v>6613480</v>
      </c>
      <c r="E33" s="617">
        <f>SUM(E14:E32)</f>
        <v>1602715</v>
      </c>
      <c r="F33" s="617">
        <f>SUM(F14:F32)</f>
        <v>7381271</v>
      </c>
      <c r="G33" s="617">
        <f>SUM(G14:G32)</f>
        <v>1347000</v>
      </c>
      <c r="H33" s="617">
        <f>SUM(H14:H32)</f>
        <v>11210740</v>
      </c>
      <c r="I33" s="618">
        <f>D33+E33+F33+G33+H33</f>
        <v>28155206</v>
      </c>
      <c r="J33" s="617">
        <f>SUM(J14:J32)</f>
        <v>1437909</v>
      </c>
      <c r="K33" s="617"/>
      <c r="L33" s="617"/>
      <c r="M33" s="617">
        <f>SUM(M14:M32)</f>
        <v>1437909</v>
      </c>
      <c r="N33" s="617">
        <f>SUM(N14:N32)</f>
        <v>941638</v>
      </c>
      <c r="O33" s="617"/>
      <c r="P33" s="617"/>
      <c r="Q33" s="617">
        <f>SUM(Q14:Q32)</f>
        <v>941638</v>
      </c>
      <c r="R33" s="616">
        <f>SUM(R14:R32)</f>
        <v>4</v>
      </c>
    </row>
    <row r="35" ht="16.5">
      <c r="I35" s="283"/>
    </row>
    <row r="36" ht="12.75">
      <c r="C36" s="615"/>
    </row>
    <row r="40" ht="12.75">
      <c r="C40" s="56"/>
    </row>
  </sheetData>
  <sheetProtection/>
  <mergeCells count="28">
    <mergeCell ref="A1:R1"/>
    <mergeCell ref="A5:R5"/>
    <mergeCell ref="A9:A13"/>
    <mergeCell ref="B9:B13"/>
    <mergeCell ref="C9:C13"/>
    <mergeCell ref="D9:Q9"/>
    <mergeCell ref="J11:J13"/>
    <mergeCell ref="K11:K13"/>
    <mergeCell ref="L11:L13"/>
    <mergeCell ref="E11:E13"/>
    <mergeCell ref="D11:D13"/>
    <mergeCell ref="M11:M13"/>
    <mergeCell ref="N11:N13"/>
    <mergeCell ref="O11:O13"/>
    <mergeCell ref="F11:F13"/>
    <mergeCell ref="G11:G13"/>
    <mergeCell ref="H11:H13"/>
    <mergeCell ref="I11:I13"/>
    <mergeCell ref="A2:R2"/>
    <mergeCell ref="A4:R4"/>
    <mergeCell ref="P11:P13"/>
    <mergeCell ref="Q11:Q13"/>
    <mergeCell ref="A6:R6"/>
    <mergeCell ref="A7:R7"/>
    <mergeCell ref="R9:R13"/>
    <mergeCell ref="D10:I10"/>
    <mergeCell ref="J10:M10"/>
    <mergeCell ref="N10:Q10"/>
  </mergeCells>
  <printOptions/>
  <pageMargins left="0.4724409448818898" right="0.35433070866141736" top="0.7874015748031497" bottom="0.5118110236220472" header="0.5118110236220472" footer="0.5118110236220472"/>
  <pageSetup fitToHeight="1" fitToWidth="1" horizontalDpi="600" verticalDpi="600" orientation="landscape" paperSize="8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2" sqref="A2:F2"/>
    </sheetView>
  </sheetViews>
  <sheetFormatPr defaultColWidth="9.00390625" defaultRowHeight="12.75"/>
  <cols>
    <col min="2" max="2" width="65.875" style="0" customWidth="1"/>
    <col min="3" max="3" width="15.375" style="0" customWidth="1"/>
    <col min="4" max="4" width="14.375" style="0" customWidth="1"/>
    <col min="5" max="5" width="15.375" style="0" customWidth="1"/>
    <col min="6" max="6" width="17.00390625" style="0" customWidth="1"/>
    <col min="7" max="7" width="8.75390625" style="0" customWidth="1"/>
  </cols>
  <sheetData>
    <row r="1" spans="1:14" ht="15.75">
      <c r="A1" s="350"/>
      <c r="B1" s="350"/>
      <c r="C1" s="350"/>
      <c r="D1" s="350"/>
      <c r="E1" s="350"/>
      <c r="F1" s="350"/>
      <c r="G1" s="252"/>
      <c r="H1" s="252"/>
      <c r="I1" s="252"/>
      <c r="J1" s="252"/>
      <c r="K1" s="252"/>
      <c r="L1" s="252"/>
      <c r="M1" s="252"/>
      <c r="N1" s="252"/>
    </row>
    <row r="2" spans="1:14" ht="15.75">
      <c r="A2" s="422" t="s">
        <v>411</v>
      </c>
      <c r="B2" s="423"/>
      <c r="C2" s="423"/>
      <c r="D2" s="423"/>
      <c r="E2" s="423"/>
      <c r="F2" s="423"/>
      <c r="G2" s="252"/>
      <c r="H2" s="252"/>
      <c r="I2" s="252"/>
      <c r="J2" s="252"/>
      <c r="K2" s="252"/>
      <c r="L2" s="252"/>
      <c r="M2" s="252"/>
      <c r="N2" s="252"/>
    </row>
    <row r="3" spans="1:14" ht="0.75" customHeight="1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ht="15.75">
      <c r="A4" s="355"/>
      <c r="B4" s="320"/>
      <c r="C4" s="320"/>
      <c r="D4" s="320"/>
      <c r="E4" s="320"/>
      <c r="F4" s="320"/>
      <c r="G4" s="278"/>
      <c r="H4" s="278"/>
      <c r="I4" s="278"/>
      <c r="J4" s="278"/>
      <c r="K4" s="278"/>
      <c r="L4" s="278"/>
      <c r="M4" s="278"/>
      <c r="N4" s="278"/>
    </row>
    <row r="5" spans="1:14" ht="15.75">
      <c r="A5" s="355" t="s">
        <v>9</v>
      </c>
      <c r="B5" s="355"/>
      <c r="C5" s="355"/>
      <c r="D5" s="355"/>
      <c r="E5" s="355"/>
      <c r="F5" s="355"/>
      <c r="G5" s="281"/>
      <c r="H5" s="281"/>
      <c r="I5" s="281"/>
      <c r="J5" s="281"/>
      <c r="K5" s="281"/>
      <c r="L5" s="281"/>
      <c r="M5" s="281"/>
      <c r="N5" s="281"/>
    </row>
    <row r="6" spans="1:14" ht="15.75">
      <c r="A6" s="355" t="s">
        <v>458</v>
      </c>
      <c r="B6" s="355"/>
      <c r="C6" s="355"/>
      <c r="D6" s="355"/>
      <c r="E6" s="355"/>
      <c r="F6" s="355"/>
      <c r="G6" s="281"/>
      <c r="H6" s="281"/>
      <c r="I6" s="281"/>
      <c r="J6" s="281"/>
      <c r="K6" s="281"/>
      <c r="L6" s="281"/>
      <c r="M6" s="281"/>
      <c r="N6" s="281"/>
    </row>
    <row r="7" spans="1:14" ht="16.5" thickBot="1">
      <c r="A7" s="355" t="s">
        <v>401</v>
      </c>
      <c r="B7" s="645"/>
      <c r="C7" s="645"/>
      <c r="D7" s="645"/>
      <c r="E7" s="645"/>
      <c r="F7" s="645"/>
      <c r="G7" s="281"/>
      <c r="H7" s="281"/>
      <c r="I7" s="281"/>
      <c r="J7" s="281"/>
      <c r="K7" s="281"/>
      <c r="L7" s="281"/>
      <c r="M7" s="281"/>
      <c r="N7" s="281"/>
    </row>
    <row r="8" spans="1:14" ht="16.5" thickBot="1">
      <c r="A8" s="358" t="s">
        <v>360</v>
      </c>
      <c r="B8" s="361" t="s">
        <v>174</v>
      </c>
      <c r="C8" s="364" t="s">
        <v>175</v>
      </c>
      <c r="D8" s="367" t="s">
        <v>362</v>
      </c>
      <c r="E8" s="368"/>
      <c r="F8" s="369"/>
      <c r="G8" s="80"/>
      <c r="H8" s="80"/>
      <c r="I8" s="80"/>
      <c r="J8" s="80"/>
      <c r="K8" s="80"/>
      <c r="L8" s="80"/>
      <c r="M8" s="80"/>
      <c r="N8" s="80"/>
    </row>
    <row r="9" spans="1:14" ht="15.75">
      <c r="A9" s="359"/>
      <c r="B9" s="362"/>
      <c r="C9" s="365"/>
      <c r="D9" s="370" t="s">
        <v>363</v>
      </c>
      <c r="E9" s="370" t="s">
        <v>364</v>
      </c>
      <c r="F9" s="419" t="s">
        <v>370</v>
      </c>
      <c r="G9" s="125"/>
      <c r="H9" s="125"/>
      <c r="I9" s="125"/>
      <c r="J9" s="125"/>
      <c r="K9" s="125"/>
      <c r="L9" s="125"/>
      <c r="M9" s="125"/>
      <c r="N9" s="125"/>
    </row>
    <row r="10" spans="1:14" ht="16.5" thickBot="1">
      <c r="A10" s="359"/>
      <c r="B10" s="362"/>
      <c r="C10" s="365"/>
      <c r="D10" s="370"/>
      <c r="E10" s="370"/>
      <c r="F10" s="420"/>
      <c r="G10" s="125"/>
      <c r="H10" s="125"/>
      <c r="I10" s="125"/>
      <c r="J10" s="125"/>
      <c r="K10" s="125"/>
      <c r="L10" s="125"/>
      <c r="M10" s="125"/>
      <c r="N10" s="125"/>
    </row>
    <row r="11" spans="1:14" ht="15.75">
      <c r="A11" s="359"/>
      <c r="B11" s="362"/>
      <c r="C11" s="365"/>
      <c r="D11" s="372" t="s">
        <v>366</v>
      </c>
      <c r="E11" s="373"/>
      <c r="F11" s="374"/>
      <c r="G11" s="125"/>
      <c r="H11" s="125"/>
      <c r="I11" s="125"/>
      <c r="J11" s="125"/>
      <c r="K11" s="125"/>
      <c r="L11" s="125"/>
      <c r="M11" s="125"/>
      <c r="N11" s="125"/>
    </row>
    <row r="12" spans="1:14" ht="6.75" customHeight="1" thickBot="1">
      <c r="A12" s="360"/>
      <c r="B12" s="363"/>
      <c r="C12" s="366"/>
      <c r="D12" s="375"/>
      <c r="E12" s="376"/>
      <c r="F12" s="377"/>
      <c r="G12" s="125"/>
      <c r="H12" s="125"/>
      <c r="I12" s="125"/>
      <c r="J12" s="125"/>
      <c r="K12" s="125"/>
      <c r="L12" s="125"/>
      <c r="M12" s="125"/>
      <c r="N12" s="125"/>
    </row>
    <row r="13" spans="1:14" ht="32.25" thickBot="1">
      <c r="A13" s="309" t="s">
        <v>188</v>
      </c>
      <c r="B13" s="300" t="s">
        <v>189</v>
      </c>
      <c r="C13" s="274">
        <f>D13+E13+F13</f>
        <v>15640767</v>
      </c>
      <c r="D13" s="308">
        <f>2475000+668000+6000+4000+30000+20000+20000+60000+94000+10000+90000+106000+42000+29000+20000+80000+450000+10000+20000+300000+200000+85000+56000+10471740-375+139622-2000-1220-50000</f>
        <v>15432767</v>
      </c>
      <c r="E13" s="307">
        <f>20000+6000+4000+6000+18000+30000+100000+24000</f>
        <v>208000</v>
      </c>
      <c r="F13" s="306"/>
      <c r="G13" s="257"/>
      <c r="H13" s="254"/>
      <c r="I13" s="253"/>
      <c r="J13" s="253"/>
      <c r="K13" s="253"/>
      <c r="L13" s="254"/>
      <c r="M13" s="254"/>
      <c r="N13" s="253"/>
    </row>
    <row r="14" spans="1:14" ht="16.5" thickBot="1">
      <c r="A14" s="301" t="s">
        <v>190</v>
      </c>
      <c r="B14" s="300" t="s">
        <v>191</v>
      </c>
      <c r="C14" s="274">
        <f>D14+E14+F14</f>
        <v>91000</v>
      </c>
      <c r="D14" s="304">
        <f>72000+19000</f>
        <v>91000</v>
      </c>
      <c r="E14" s="303"/>
      <c r="F14" s="302"/>
      <c r="G14" s="257"/>
      <c r="H14" s="254"/>
      <c r="I14" s="253"/>
      <c r="J14" s="253"/>
      <c r="K14" s="253"/>
      <c r="L14" s="254"/>
      <c r="M14" s="254"/>
      <c r="N14" s="253"/>
    </row>
    <row r="15" spans="1:14" ht="16.5" thickBot="1">
      <c r="A15" s="301" t="s">
        <v>367</v>
      </c>
      <c r="B15" s="268" t="s">
        <v>389</v>
      </c>
      <c r="C15" s="274">
        <f>D15+E15+F15</f>
        <v>1541638</v>
      </c>
      <c r="D15" s="304">
        <f>600000+941638</f>
        <v>1541638</v>
      </c>
      <c r="E15" s="303"/>
      <c r="F15" s="302"/>
      <c r="G15" s="257"/>
      <c r="H15" s="254"/>
      <c r="I15" s="253"/>
      <c r="J15" s="253"/>
      <c r="K15" s="253"/>
      <c r="L15" s="254"/>
      <c r="M15" s="254"/>
      <c r="N15" s="253"/>
    </row>
    <row r="16" spans="1:14" ht="17.25" thickBot="1">
      <c r="A16" s="271" t="s">
        <v>421</v>
      </c>
      <c r="B16" s="270" t="s">
        <v>420</v>
      </c>
      <c r="C16" s="274">
        <f>D16+E16+F16</f>
        <v>2107300</v>
      </c>
      <c r="D16" s="304">
        <f>1081997+1020195+5108</f>
        <v>2107300</v>
      </c>
      <c r="E16" s="303"/>
      <c r="F16" s="302"/>
      <c r="G16" s="257"/>
      <c r="H16" s="254"/>
      <c r="I16" s="253"/>
      <c r="J16" s="253"/>
      <c r="K16" s="253"/>
      <c r="L16" s="254"/>
      <c r="M16" s="254"/>
      <c r="N16" s="253"/>
    </row>
    <row r="17" spans="1:14" ht="16.5" thickBot="1">
      <c r="A17" s="301" t="s">
        <v>192</v>
      </c>
      <c r="B17" s="305" t="s">
        <v>193</v>
      </c>
      <c r="C17" s="274">
        <f>D17+E17+F17</f>
        <v>1455000</v>
      </c>
      <c r="D17" s="304">
        <f>100000+27000</f>
        <v>127000</v>
      </c>
      <c r="E17" s="303">
        <f>945000+255000+128000</f>
        <v>1328000</v>
      </c>
      <c r="F17" s="302"/>
      <c r="G17" s="257"/>
      <c r="H17" s="254"/>
      <c r="I17" s="253"/>
      <c r="J17" s="253"/>
      <c r="K17" s="253"/>
      <c r="L17" s="254"/>
      <c r="M17" s="254"/>
      <c r="N17" s="253"/>
    </row>
    <row r="18" spans="1:14" ht="33" customHeight="1" thickBot="1">
      <c r="A18" s="301" t="s">
        <v>194</v>
      </c>
      <c r="B18" s="300" t="s">
        <v>195</v>
      </c>
      <c r="C18" s="274">
        <f>D18+E18+F18</f>
        <v>15000</v>
      </c>
      <c r="D18" s="304">
        <f>12000+3000</f>
        <v>15000</v>
      </c>
      <c r="E18" s="303"/>
      <c r="F18" s="302"/>
      <c r="G18" s="257"/>
      <c r="H18" s="254"/>
      <c r="I18" s="253"/>
      <c r="J18" s="253"/>
      <c r="K18" s="253"/>
      <c r="L18" s="254"/>
      <c r="M18" s="254"/>
      <c r="N18" s="253"/>
    </row>
    <row r="19" spans="1:14" ht="16.5" thickBot="1">
      <c r="A19" s="301" t="s">
        <v>243</v>
      </c>
      <c r="B19" s="300" t="s">
        <v>390</v>
      </c>
      <c r="C19" s="274">
        <f>D19+E19+F19</f>
        <v>54000</v>
      </c>
      <c r="D19" s="304">
        <f>43000+11000</f>
        <v>54000</v>
      </c>
      <c r="E19" s="303"/>
      <c r="F19" s="302"/>
      <c r="G19" s="257"/>
      <c r="H19" s="254"/>
      <c r="I19" s="253"/>
      <c r="J19" s="253"/>
      <c r="K19" s="253"/>
      <c r="L19" s="254"/>
      <c r="M19" s="254"/>
      <c r="N19" s="253"/>
    </row>
    <row r="20" spans="1:14" ht="16.5" thickBot="1">
      <c r="A20" s="301" t="s">
        <v>196</v>
      </c>
      <c r="B20" s="300" t="s">
        <v>197</v>
      </c>
      <c r="C20" s="274">
        <f>D20+E20+F20</f>
        <v>721000</v>
      </c>
      <c r="D20" s="304">
        <f>452000+114000+153000+2000</f>
        <v>721000</v>
      </c>
      <c r="E20" s="303"/>
      <c r="F20" s="302"/>
      <c r="G20" s="257"/>
      <c r="H20" s="254"/>
      <c r="I20" s="253"/>
      <c r="J20" s="253"/>
      <c r="K20" s="253"/>
      <c r="L20" s="254"/>
      <c r="M20" s="254"/>
      <c r="N20" s="253"/>
    </row>
    <row r="21" spans="1:14" ht="16.5" thickBot="1">
      <c r="A21" s="301" t="s">
        <v>198</v>
      </c>
      <c r="B21" s="300" t="s">
        <v>199</v>
      </c>
      <c r="C21" s="274">
        <f>D21+E21+F21</f>
        <v>2306454</v>
      </c>
      <c r="D21" s="304">
        <f>1428000+386000+130000+16000+26000+86000+20000+15000+36000+5000+90000+50000-5108+23562</f>
        <v>2306454</v>
      </c>
      <c r="E21" s="303"/>
      <c r="F21" s="302"/>
      <c r="G21" s="257"/>
      <c r="H21" s="254"/>
      <c r="I21" s="253"/>
      <c r="J21" s="253"/>
      <c r="K21" s="253"/>
      <c r="L21" s="254"/>
      <c r="M21" s="254"/>
      <c r="N21" s="253"/>
    </row>
    <row r="22" spans="1:14" ht="16.5" thickBot="1">
      <c r="A22" s="301" t="s">
        <v>200</v>
      </c>
      <c r="B22" s="300" t="s">
        <v>201</v>
      </c>
      <c r="C22" s="274">
        <f>D22+E22+F22</f>
        <v>67000</v>
      </c>
      <c r="D22" s="304">
        <f>3000+8000+2000+40000+14000</f>
        <v>67000</v>
      </c>
      <c r="E22" s="303"/>
      <c r="F22" s="302"/>
      <c r="G22" s="257"/>
      <c r="H22" s="254"/>
      <c r="I22" s="253"/>
      <c r="J22" s="253"/>
      <c r="K22" s="253"/>
      <c r="L22" s="254"/>
      <c r="M22" s="254"/>
      <c r="N22" s="253"/>
    </row>
    <row r="23" spans="1:14" ht="16.5" thickBot="1">
      <c r="A23" s="301" t="s">
        <v>202</v>
      </c>
      <c r="B23" s="300" t="s">
        <v>203</v>
      </c>
      <c r="C23" s="274">
        <f>D23+E23+F23</f>
        <v>638220</v>
      </c>
      <c r="D23" s="304">
        <f>120000+29000+1000+2000+20000+26000+10000+2000+16000+18000+23000+32000+250000+68000+20000+1220</f>
        <v>638220</v>
      </c>
      <c r="E23" s="303"/>
      <c r="F23" s="302"/>
      <c r="G23" s="257"/>
      <c r="H23" s="254"/>
      <c r="I23" s="253"/>
      <c r="J23" s="253"/>
      <c r="K23" s="253"/>
      <c r="L23" s="254"/>
      <c r="M23" s="254"/>
      <c r="N23" s="253"/>
    </row>
    <row r="24" spans="1:14" ht="19.5" customHeight="1" thickBot="1">
      <c r="A24" s="301" t="s">
        <v>245</v>
      </c>
      <c r="B24" s="300" t="s">
        <v>391</v>
      </c>
      <c r="C24" s="274">
        <f>D24+E24+F24</f>
        <v>830000</v>
      </c>
      <c r="D24" s="304">
        <f>56000+260000+100000+112000</f>
        <v>528000</v>
      </c>
      <c r="E24" s="303">
        <f>200000+64000+38000</f>
        <v>302000</v>
      </c>
      <c r="F24" s="302"/>
      <c r="G24" s="257"/>
      <c r="H24" s="254"/>
      <c r="I24" s="253"/>
      <c r="J24" s="253"/>
      <c r="K24" s="253"/>
      <c r="L24" s="254"/>
      <c r="M24" s="254"/>
      <c r="N24" s="253"/>
    </row>
    <row r="25" spans="1:14" ht="16.5" thickBot="1">
      <c r="A25" s="301" t="s">
        <v>247</v>
      </c>
      <c r="B25" s="300" t="s">
        <v>248</v>
      </c>
      <c r="C25" s="274">
        <f>D25+E25+F25</f>
        <v>50000</v>
      </c>
      <c r="D25" s="304">
        <v>50000</v>
      </c>
      <c r="E25" s="303"/>
      <c r="F25" s="302"/>
      <c r="G25" s="257"/>
      <c r="H25" s="254"/>
      <c r="I25" s="253"/>
      <c r="J25" s="253"/>
      <c r="K25" s="253"/>
      <c r="L25" s="254"/>
      <c r="M25" s="254"/>
      <c r="N25" s="253"/>
    </row>
    <row r="26" spans="1:14" ht="16.5" thickBot="1">
      <c r="A26" s="301">
        <v>104037</v>
      </c>
      <c r="B26" s="300" t="s">
        <v>392</v>
      </c>
      <c r="C26" s="274">
        <f>D26+E26+F26</f>
        <v>76000</v>
      </c>
      <c r="D26" s="304">
        <f>60000+16000</f>
        <v>76000</v>
      </c>
      <c r="E26" s="303"/>
      <c r="F26" s="302"/>
      <c r="G26" s="257"/>
      <c r="H26" s="254"/>
      <c r="I26" s="253"/>
      <c r="J26" s="253"/>
      <c r="K26" s="253"/>
      <c r="L26" s="254"/>
      <c r="M26" s="254"/>
      <c r="N26" s="253"/>
    </row>
    <row r="27" spans="1:14" ht="16.5" thickBot="1">
      <c r="A27" s="301">
        <v>104051</v>
      </c>
      <c r="B27" s="300" t="s">
        <v>204</v>
      </c>
      <c r="C27" s="274">
        <f>D27+E27+F27</f>
        <v>17000</v>
      </c>
      <c r="D27" s="304"/>
      <c r="E27" s="303"/>
      <c r="F27" s="302">
        <v>17000</v>
      </c>
      <c r="G27" s="257"/>
      <c r="H27" s="254"/>
      <c r="I27" s="253"/>
      <c r="J27" s="253"/>
      <c r="K27" s="253"/>
      <c r="L27" s="254"/>
      <c r="M27" s="254"/>
      <c r="N27" s="253"/>
    </row>
    <row r="28" spans="1:14" ht="16.5" thickBot="1">
      <c r="A28" s="301">
        <v>106020</v>
      </c>
      <c r="B28" s="300" t="s">
        <v>393</v>
      </c>
      <c r="C28" s="274">
        <f>D28+E28+F28</f>
        <v>60000</v>
      </c>
      <c r="D28" s="304">
        <f>210000-150000</f>
        <v>60000</v>
      </c>
      <c r="E28" s="303"/>
      <c r="F28" s="302"/>
      <c r="G28" s="257"/>
      <c r="H28" s="254"/>
      <c r="I28" s="253"/>
      <c r="J28" s="253"/>
      <c r="K28" s="253"/>
      <c r="L28" s="254"/>
      <c r="M28" s="254"/>
      <c r="N28" s="253"/>
    </row>
    <row r="29" spans="1:14" ht="16.5" thickBot="1">
      <c r="A29" s="301">
        <v>107051</v>
      </c>
      <c r="B29" s="300" t="s">
        <v>206</v>
      </c>
      <c r="C29" s="274">
        <f>D29+E29+F29</f>
        <v>848000</v>
      </c>
      <c r="D29" s="304">
        <f>668000+180000</f>
        <v>848000</v>
      </c>
      <c r="E29" s="303"/>
      <c r="F29" s="302"/>
      <c r="G29" s="257"/>
      <c r="H29" s="254"/>
      <c r="I29" s="253"/>
      <c r="J29" s="253"/>
      <c r="K29" s="253"/>
      <c r="L29" s="254"/>
      <c r="M29" s="254"/>
      <c r="N29" s="253"/>
    </row>
    <row r="30" spans="1:14" ht="16.5" thickBot="1">
      <c r="A30" s="301">
        <v>107055</v>
      </c>
      <c r="B30" s="300" t="s">
        <v>394</v>
      </c>
      <c r="C30" s="274">
        <f>D30+E30+F30</f>
        <v>2746374</v>
      </c>
      <c r="D30" s="299">
        <f>1301000+300000+351000+200000+16000+120000+36000+80000+100000+5142+162000+2142-23562+6431+90221</f>
        <v>2746374</v>
      </c>
      <c r="E30" s="298"/>
      <c r="F30" s="297"/>
      <c r="G30" s="257"/>
      <c r="H30" s="254"/>
      <c r="I30" s="253"/>
      <c r="J30" s="253"/>
      <c r="K30" s="253"/>
      <c r="L30" s="254"/>
      <c r="M30" s="254"/>
      <c r="N30" s="253"/>
    </row>
    <row r="31" spans="1:14" ht="16.5" thickBot="1">
      <c r="A31" s="301">
        <v>107060</v>
      </c>
      <c r="B31" s="300" t="s">
        <v>369</v>
      </c>
      <c r="C31" s="274">
        <f>D31+E31+F31</f>
        <v>1270000</v>
      </c>
      <c r="D31" s="299">
        <f>200000+170000+400000+80000+200000+360000-140000</f>
        <v>1270000</v>
      </c>
      <c r="E31" s="298"/>
      <c r="F31" s="297"/>
      <c r="G31" s="257"/>
      <c r="H31" s="254"/>
      <c r="I31" s="253"/>
      <c r="J31" s="253"/>
      <c r="K31" s="253"/>
      <c r="L31" s="254"/>
      <c r="M31" s="254"/>
      <c r="N31" s="253"/>
    </row>
    <row r="32" spans="1:14" ht="16.5" thickBot="1">
      <c r="A32" s="263"/>
      <c r="B32" s="296" t="s">
        <v>315</v>
      </c>
      <c r="C32" s="260">
        <f>SUM(C13:C31)</f>
        <v>30534753</v>
      </c>
      <c r="D32" s="261">
        <f>SUM(D13:D31)</f>
        <v>28679753</v>
      </c>
      <c r="E32" s="295">
        <f>SUM(E13:E31)</f>
        <v>1838000</v>
      </c>
      <c r="F32" s="260">
        <f>SUM(F13:F31)</f>
        <v>17000</v>
      </c>
      <c r="G32" s="257"/>
      <c r="H32" s="258"/>
      <c r="I32" s="257"/>
      <c r="J32" s="257"/>
      <c r="K32" s="257"/>
      <c r="L32" s="258"/>
      <c r="M32" s="257"/>
      <c r="N32" s="257"/>
    </row>
    <row r="33" spans="1:14" ht="15.75">
      <c r="A33" s="252"/>
      <c r="B33" s="252"/>
      <c r="C33" s="252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</row>
    <row r="34" spans="1:14" ht="15.75">
      <c r="A34" s="252"/>
      <c r="B34" s="252"/>
      <c r="C34" s="252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ht="15.75">
      <c r="A35" s="255"/>
      <c r="B35" s="256"/>
      <c r="C35" s="255"/>
      <c r="D35" s="253"/>
      <c r="E35" s="253"/>
      <c r="F35" s="253"/>
      <c r="G35" s="253"/>
      <c r="H35" s="254"/>
      <c r="I35" s="253"/>
      <c r="J35" s="253"/>
      <c r="K35" s="253"/>
      <c r="L35" s="254"/>
      <c r="M35" s="254"/>
      <c r="N35" s="253"/>
    </row>
    <row r="36" spans="1:14" ht="15.75">
      <c r="A36" s="252"/>
      <c r="B36" s="252"/>
      <c r="C36" s="252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</sheetData>
  <sheetProtection/>
  <mergeCells count="15">
    <mergeCell ref="B8:B12"/>
    <mergeCell ref="A4:F4"/>
    <mergeCell ref="A2:F2"/>
    <mergeCell ref="C8:C12"/>
    <mergeCell ref="D8:F8"/>
    <mergeCell ref="D9:D10"/>
    <mergeCell ref="E9:E10"/>
    <mergeCell ref="F9:F10"/>
    <mergeCell ref="D11:F12"/>
    <mergeCell ref="A7:F7"/>
    <mergeCell ref="A1:F1"/>
    <mergeCell ref="A3:N3"/>
    <mergeCell ref="A5:F5"/>
    <mergeCell ref="A6:F6"/>
    <mergeCell ref="A8:A12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67.875" style="75" customWidth="1"/>
    <col min="2" max="2" width="16.625" style="75" customWidth="1"/>
    <col min="3" max="3" width="15.25390625" style="177" customWidth="1"/>
    <col min="4" max="16384" width="9.125" style="75" customWidth="1"/>
  </cols>
  <sheetData>
    <row r="1" spans="1:4" ht="15.75">
      <c r="A1" s="431"/>
      <c r="B1" s="431"/>
      <c r="C1" s="431"/>
      <c r="D1" s="14"/>
    </row>
    <row r="2" spans="3:4" ht="15.75">
      <c r="C2" s="75"/>
      <c r="D2" s="14"/>
    </row>
    <row r="3" spans="1:4" ht="18" customHeight="1">
      <c r="A3" s="435" t="s">
        <v>412</v>
      </c>
      <c r="B3" s="436"/>
      <c r="C3" s="436"/>
      <c r="D3" s="17"/>
    </row>
    <row r="4" spans="1:4" ht="18" customHeight="1">
      <c r="A4" s="434"/>
      <c r="B4" s="320"/>
      <c r="C4" s="320"/>
      <c r="D4" s="17"/>
    </row>
    <row r="5" spans="1:4" s="78" customFormat="1" ht="15.75" customHeight="1">
      <c r="A5" s="432" t="s">
        <v>9</v>
      </c>
      <c r="B5" s="432"/>
      <c r="C5" s="432"/>
      <c r="D5" s="77"/>
    </row>
    <row r="6" spans="1:6" s="9" customFormat="1" ht="15.75">
      <c r="A6" s="433" t="s">
        <v>6</v>
      </c>
      <c r="B6" s="433"/>
      <c r="C6" s="433"/>
      <c r="D6" s="18"/>
      <c r="E6" s="12"/>
      <c r="F6" s="12"/>
    </row>
    <row r="7" spans="1:6" s="8" customFormat="1" ht="16.5">
      <c r="A7" s="430" t="s">
        <v>401</v>
      </c>
      <c r="B7" s="430"/>
      <c r="C7" s="430"/>
      <c r="D7" s="19"/>
      <c r="E7" s="13"/>
      <c r="F7" s="13"/>
    </row>
    <row r="8" spans="1:4" ht="15.75" customHeight="1" thickBot="1">
      <c r="A8" s="76"/>
      <c r="B8" s="179" t="s">
        <v>419</v>
      </c>
      <c r="C8" s="179"/>
      <c r="D8" s="76"/>
    </row>
    <row r="9" spans="1:4" ht="15" customHeight="1">
      <c r="A9" s="424" t="s">
        <v>4</v>
      </c>
      <c r="B9" s="427" t="s">
        <v>10</v>
      </c>
      <c r="C9" s="315"/>
      <c r="D9" s="77"/>
    </row>
    <row r="10" spans="1:4" ht="15.75" customHeight="1">
      <c r="A10" s="425"/>
      <c r="B10" s="428"/>
      <c r="C10" s="315"/>
      <c r="D10" s="77"/>
    </row>
    <row r="11" spans="1:4" ht="16.5" thickBot="1">
      <c r="A11" s="426"/>
      <c r="B11" s="429"/>
      <c r="C11" s="315"/>
      <c r="D11" s="77"/>
    </row>
    <row r="12" spans="1:4" ht="11.25" customHeight="1">
      <c r="A12" s="77"/>
      <c r="B12" s="77"/>
      <c r="C12" s="77"/>
      <c r="D12" s="77"/>
    </row>
    <row r="13" spans="1:4" ht="15.75">
      <c r="A13" s="311" t="s">
        <v>7</v>
      </c>
      <c r="B13" s="177"/>
      <c r="D13" s="312"/>
    </row>
    <row r="14" spans="1:4" s="79" customFormat="1" ht="15.75">
      <c r="A14" s="311" t="s">
        <v>242</v>
      </c>
      <c r="B14" s="177"/>
      <c r="C14" s="177"/>
      <c r="D14" s="312"/>
    </row>
    <row r="15" spans="1:4" s="79" customFormat="1" ht="15.75">
      <c r="A15" s="312"/>
      <c r="B15" s="177"/>
      <c r="C15" s="177"/>
      <c r="D15" s="312"/>
    </row>
    <row r="16" spans="1:4" ht="15.75">
      <c r="A16" s="312" t="s">
        <v>235</v>
      </c>
      <c r="B16" s="178">
        <v>17000</v>
      </c>
      <c r="C16" s="178"/>
      <c r="D16" s="312"/>
    </row>
    <row r="17" spans="1:4" ht="15.75">
      <c r="A17" s="312"/>
      <c r="B17" s="177"/>
      <c r="D17" s="312"/>
    </row>
    <row r="18" spans="1:4" ht="31.5">
      <c r="A18" s="314" t="s">
        <v>236</v>
      </c>
      <c r="B18" s="177"/>
      <c r="D18" s="312"/>
    </row>
    <row r="19" spans="1:4" ht="33" customHeight="1">
      <c r="A19" s="313" t="s">
        <v>237</v>
      </c>
      <c r="B19" s="177">
        <v>60000</v>
      </c>
      <c r="D19" s="312"/>
    </row>
    <row r="20" spans="1:4" ht="15.75" customHeight="1">
      <c r="A20" s="312"/>
      <c r="B20" s="177"/>
      <c r="D20" s="312"/>
    </row>
    <row r="21" spans="1:4" ht="11.25" customHeight="1">
      <c r="A21" s="312"/>
      <c r="B21" s="177"/>
      <c r="D21" s="312"/>
    </row>
    <row r="22" spans="1:4" ht="15" customHeight="1">
      <c r="A22" s="311" t="s">
        <v>238</v>
      </c>
      <c r="B22" s="177"/>
      <c r="D22" s="312"/>
    </row>
    <row r="23" spans="1:4" ht="16.5" customHeight="1">
      <c r="A23" s="312" t="s">
        <v>455</v>
      </c>
      <c r="B23" s="177">
        <v>200000</v>
      </c>
      <c r="D23" s="312"/>
    </row>
    <row r="24" spans="1:4" ht="16.5" customHeight="1">
      <c r="A24" s="312" t="s">
        <v>239</v>
      </c>
      <c r="B24" s="177">
        <v>800000</v>
      </c>
      <c r="D24" s="312"/>
    </row>
    <row r="25" spans="1:4" ht="15.75">
      <c r="A25" s="312" t="s">
        <v>240</v>
      </c>
      <c r="B25" s="177">
        <v>230000</v>
      </c>
      <c r="D25" s="312"/>
    </row>
    <row r="26" spans="1:4" ht="15.75">
      <c r="A26" s="312" t="s">
        <v>241</v>
      </c>
      <c r="B26" s="177">
        <v>40000</v>
      </c>
      <c r="D26" s="312"/>
    </row>
    <row r="27" spans="1:4" ht="15.75">
      <c r="A27" s="311"/>
      <c r="D27" s="312"/>
    </row>
    <row r="28" spans="1:4" ht="15.75">
      <c r="A28" s="311" t="s">
        <v>265</v>
      </c>
      <c r="B28" s="178">
        <f>SUM(B19:B26)</f>
        <v>1330000</v>
      </c>
      <c r="C28" s="178"/>
      <c r="D28" s="312"/>
    </row>
    <row r="29" spans="1:4" ht="15.75">
      <c r="A29" s="311"/>
      <c r="B29" s="178"/>
      <c r="C29" s="178"/>
      <c r="D29" s="312"/>
    </row>
    <row r="30" spans="1:4" ht="15.75">
      <c r="A30" s="311" t="s">
        <v>385</v>
      </c>
      <c r="B30" s="178"/>
      <c r="C30" s="178"/>
      <c r="D30" s="312"/>
    </row>
    <row r="31" spans="1:4" ht="15.75">
      <c r="A31" s="312" t="s">
        <v>395</v>
      </c>
      <c r="B31" s="178">
        <v>76000</v>
      </c>
      <c r="C31" s="178"/>
      <c r="D31" s="312"/>
    </row>
    <row r="32" spans="1:4" ht="15.75">
      <c r="A32" s="312"/>
      <c r="B32" s="177"/>
      <c r="C32" s="75"/>
      <c r="D32" s="312"/>
    </row>
    <row r="33" spans="1:4" ht="15.75">
      <c r="A33" s="311" t="s">
        <v>8</v>
      </c>
      <c r="B33" s="178">
        <f>B16+B28+B31</f>
        <v>1423000</v>
      </c>
      <c r="C33" s="178"/>
      <c r="D33" s="312"/>
    </row>
    <row r="34" spans="1:4" ht="15.75">
      <c r="A34" s="311"/>
      <c r="B34" s="178"/>
      <c r="C34" s="75"/>
      <c r="D34" s="310"/>
    </row>
    <row r="35" spans="1:4" ht="15.75">
      <c r="A35" s="311"/>
      <c r="B35" s="177"/>
      <c r="C35" s="178"/>
      <c r="D35" s="310"/>
    </row>
    <row r="36" spans="1:4" ht="15.75">
      <c r="A36" s="312"/>
      <c r="B36" s="177"/>
      <c r="C36" s="312"/>
      <c r="D36" s="312"/>
    </row>
    <row r="37" spans="1:4" ht="15.75">
      <c r="A37" s="312"/>
      <c r="B37" s="177"/>
      <c r="D37" s="312"/>
    </row>
    <row r="38" spans="1:4" ht="15.75">
      <c r="A38" s="312"/>
      <c r="B38" s="177"/>
      <c r="C38" s="312"/>
      <c r="D38" s="312"/>
    </row>
    <row r="39" spans="1:4" ht="15.75">
      <c r="A39" s="312"/>
      <c r="B39" s="177"/>
      <c r="C39" s="312"/>
      <c r="D39" s="312"/>
    </row>
    <row r="40" spans="1:4" ht="15.75">
      <c r="A40" s="311"/>
      <c r="B40" s="178"/>
      <c r="D40" s="312"/>
    </row>
    <row r="41" spans="1:4" ht="15.75">
      <c r="A41" s="311"/>
      <c r="B41" s="178"/>
      <c r="C41" s="312"/>
      <c r="D41" s="312"/>
    </row>
    <row r="42" spans="1:4" ht="15.75">
      <c r="A42" s="311"/>
      <c r="B42" s="178"/>
      <c r="C42" s="178"/>
      <c r="D42" s="310"/>
    </row>
    <row r="43" spans="1:4" ht="15.75">
      <c r="A43" s="77"/>
      <c r="B43" s="77"/>
      <c r="C43" s="178"/>
      <c r="D43" s="310"/>
    </row>
    <row r="44" spans="1:4" ht="15.75">
      <c r="A44" s="77"/>
      <c r="B44" s="77"/>
      <c r="C44" s="160"/>
      <c r="D44" s="77"/>
    </row>
    <row r="45" spans="1:4" ht="15.75">
      <c r="A45" s="77"/>
      <c r="B45" s="77"/>
      <c r="C45" s="160"/>
      <c r="D45" s="77"/>
    </row>
    <row r="46" spans="1:4" ht="15.75">
      <c r="A46" s="77"/>
      <c r="B46" s="77"/>
      <c r="C46" s="160"/>
      <c r="D46" s="77"/>
    </row>
    <row r="47" spans="1:4" ht="15.75">
      <c r="A47" s="77"/>
      <c r="B47" s="77"/>
      <c r="C47" s="160"/>
      <c r="D47" s="77"/>
    </row>
    <row r="48" spans="1:4" ht="15.75">
      <c r="A48" s="77"/>
      <c r="B48" s="77"/>
      <c r="C48" s="160"/>
      <c r="D48" s="77"/>
    </row>
    <row r="49" spans="1:4" ht="15.75">
      <c r="A49" s="77"/>
      <c r="B49" s="77"/>
      <c r="C49" s="160"/>
      <c r="D49" s="77"/>
    </row>
    <row r="50" spans="1:4" ht="15.75">
      <c r="A50" s="77"/>
      <c r="B50" s="77"/>
      <c r="C50" s="160"/>
      <c r="D50" s="77"/>
    </row>
    <row r="51" spans="1:4" ht="16.5">
      <c r="A51" s="76"/>
      <c r="B51" s="76"/>
      <c r="C51" s="160"/>
      <c r="D51" s="77"/>
    </row>
    <row r="52" spans="1:4" ht="16.5">
      <c r="A52" s="76"/>
      <c r="B52" s="76"/>
      <c r="C52" s="160"/>
      <c r="D52" s="76"/>
    </row>
    <row r="53" spans="1:4" ht="16.5">
      <c r="A53" s="76"/>
      <c r="B53" s="76"/>
      <c r="C53" s="160"/>
      <c r="D53" s="76"/>
    </row>
    <row r="54" spans="1:4" ht="16.5">
      <c r="A54" s="76"/>
      <c r="B54" s="76"/>
      <c r="C54" s="160"/>
      <c r="D54" s="76"/>
    </row>
    <row r="55" spans="1:4" ht="16.5">
      <c r="A55" s="76"/>
      <c r="B55" s="76"/>
      <c r="C55" s="160"/>
      <c r="D55" s="76"/>
    </row>
    <row r="56" spans="1:4" ht="16.5">
      <c r="A56" s="76"/>
      <c r="B56" s="76"/>
      <c r="C56" s="160"/>
      <c r="D56" s="76"/>
    </row>
    <row r="57" spans="1:4" ht="16.5">
      <c r="A57" s="76"/>
      <c r="B57" s="76"/>
      <c r="C57" s="160"/>
      <c r="D57" s="76"/>
    </row>
    <row r="58" spans="1:4" ht="16.5">
      <c r="A58" s="76"/>
      <c r="B58" s="76"/>
      <c r="C58" s="160"/>
      <c r="D58" s="76"/>
    </row>
    <row r="59" spans="1:4" ht="16.5">
      <c r="A59" s="76"/>
      <c r="B59" s="76"/>
      <c r="C59" s="160"/>
      <c r="D59" s="76"/>
    </row>
    <row r="60" spans="1:4" ht="16.5">
      <c r="A60" s="76"/>
      <c r="B60" s="76"/>
      <c r="C60" s="160"/>
      <c r="D60" s="76"/>
    </row>
    <row r="61" spans="1:4" ht="16.5">
      <c r="A61" s="76"/>
      <c r="B61" s="76"/>
      <c r="C61" s="160"/>
      <c r="D61" s="76"/>
    </row>
    <row r="62" spans="1:4" ht="16.5">
      <c r="A62" s="76"/>
      <c r="B62" s="76"/>
      <c r="C62" s="160"/>
      <c r="D62" s="76"/>
    </row>
    <row r="63" spans="1:4" ht="16.5">
      <c r="A63" s="76"/>
      <c r="B63" s="76"/>
      <c r="C63" s="160"/>
      <c r="D63" s="76"/>
    </row>
    <row r="64" spans="1:4" ht="16.5">
      <c r="A64" s="76"/>
      <c r="B64" s="76"/>
      <c r="C64" s="160"/>
      <c r="D64" s="76"/>
    </row>
    <row r="65" spans="1:4" ht="16.5">
      <c r="A65" s="76"/>
      <c r="B65" s="76"/>
      <c r="C65" s="160"/>
      <c r="D65" s="76"/>
    </row>
    <row r="66" spans="1:4" ht="16.5">
      <c r="A66" s="76"/>
      <c r="B66" s="76"/>
      <c r="C66" s="160"/>
      <c r="D66" s="76"/>
    </row>
    <row r="67" spans="1:4" ht="16.5">
      <c r="A67" s="76"/>
      <c r="B67" s="76"/>
      <c r="C67" s="160"/>
      <c r="D67" s="76"/>
    </row>
    <row r="68" spans="1:4" ht="16.5">
      <c r="A68" s="76"/>
      <c r="B68" s="76"/>
      <c r="C68" s="160"/>
      <c r="D68" s="76"/>
    </row>
    <row r="69" spans="1:4" ht="16.5">
      <c r="A69" s="76"/>
      <c r="B69" s="76"/>
      <c r="C69" s="160"/>
      <c r="D69" s="76"/>
    </row>
    <row r="70" spans="1:4" ht="16.5">
      <c r="A70" s="76"/>
      <c r="B70" s="76"/>
      <c r="C70" s="160"/>
      <c r="D70" s="76"/>
    </row>
    <row r="71" spans="1:4" ht="16.5">
      <c r="A71" s="76"/>
      <c r="B71" s="76"/>
      <c r="C71" s="160"/>
      <c r="D71" s="76"/>
    </row>
    <row r="72" spans="1:4" ht="16.5">
      <c r="A72" s="76"/>
      <c r="B72" s="76"/>
      <c r="C72" s="160"/>
      <c r="D72" s="76"/>
    </row>
    <row r="73" spans="1:4" ht="16.5">
      <c r="A73" s="76"/>
      <c r="B73" s="76"/>
      <c r="C73" s="160"/>
      <c r="D73" s="76"/>
    </row>
    <row r="74" spans="1:4" ht="16.5">
      <c r="A74" s="76"/>
      <c r="B74" s="76"/>
      <c r="C74" s="160"/>
      <c r="D74" s="76"/>
    </row>
    <row r="75" spans="1:4" ht="16.5">
      <c r="A75" s="76"/>
      <c r="B75" s="76"/>
      <c r="C75" s="160"/>
      <c r="D75" s="76"/>
    </row>
    <row r="76" spans="1:4" ht="16.5">
      <c r="A76" s="76"/>
      <c r="B76" s="76"/>
      <c r="C76" s="160"/>
      <c r="D76" s="76"/>
    </row>
    <row r="77" spans="1:4" ht="16.5">
      <c r="A77" s="76"/>
      <c r="B77" s="76"/>
      <c r="C77" s="160"/>
      <c r="D77" s="76"/>
    </row>
    <row r="78" spans="1:4" ht="16.5">
      <c r="A78" s="76"/>
      <c r="B78" s="76"/>
      <c r="C78" s="160"/>
      <c r="D78" s="76"/>
    </row>
    <row r="79" spans="1:4" ht="16.5">
      <c r="A79" s="76"/>
      <c r="B79" s="76"/>
      <c r="C79" s="160"/>
      <c r="D79" s="76"/>
    </row>
    <row r="80" spans="1:4" ht="16.5">
      <c r="A80" s="76"/>
      <c r="B80" s="76"/>
      <c r="C80" s="160"/>
      <c r="D80" s="76"/>
    </row>
    <row r="81" spans="1:4" ht="16.5">
      <c r="A81" s="76"/>
      <c r="B81" s="76"/>
      <c r="C81" s="160"/>
      <c r="D81" s="76"/>
    </row>
    <row r="82" spans="1:4" ht="16.5">
      <c r="A82" s="76"/>
      <c r="B82" s="76"/>
      <c r="C82" s="160"/>
      <c r="D82" s="76"/>
    </row>
    <row r="83" spans="1:4" ht="16.5">
      <c r="A83" s="76"/>
      <c r="B83" s="76"/>
      <c r="C83" s="160"/>
      <c r="D83" s="76"/>
    </row>
    <row r="84" spans="1:4" ht="16.5">
      <c r="A84" s="76"/>
      <c r="B84" s="76"/>
      <c r="C84" s="160"/>
      <c r="D84" s="76"/>
    </row>
    <row r="85" spans="1:4" ht="16.5">
      <c r="A85" s="76"/>
      <c r="B85" s="76"/>
      <c r="C85" s="160"/>
      <c r="D85" s="76"/>
    </row>
    <row r="86" spans="1:4" ht="16.5">
      <c r="A86" s="76"/>
      <c r="B86" s="76"/>
      <c r="C86" s="160"/>
      <c r="D86" s="76"/>
    </row>
    <row r="87" spans="1:4" ht="16.5">
      <c r="A87" s="76"/>
      <c r="B87" s="76"/>
      <c r="C87" s="160"/>
      <c r="D87" s="76"/>
    </row>
    <row r="88" spans="1:4" ht="16.5">
      <c r="A88" s="76"/>
      <c r="B88" s="76"/>
      <c r="C88" s="160"/>
      <c r="D88" s="76"/>
    </row>
    <row r="89" spans="1:4" ht="16.5">
      <c r="A89" s="76"/>
      <c r="B89" s="76"/>
      <c r="C89" s="160"/>
      <c r="D89" s="76"/>
    </row>
    <row r="90" spans="1:4" ht="16.5">
      <c r="A90" s="76"/>
      <c r="B90" s="76"/>
      <c r="C90" s="160"/>
      <c r="D90" s="76"/>
    </row>
    <row r="91" spans="1:4" ht="16.5">
      <c r="A91" s="76"/>
      <c r="B91" s="76"/>
      <c r="C91" s="160"/>
      <c r="D91" s="76"/>
    </row>
    <row r="92" spans="1:4" ht="16.5">
      <c r="A92" s="76"/>
      <c r="B92" s="76"/>
      <c r="C92" s="160"/>
      <c r="D92" s="76"/>
    </row>
    <row r="93" spans="1:4" ht="16.5">
      <c r="A93" s="76"/>
      <c r="B93" s="76"/>
      <c r="C93" s="160"/>
      <c r="D93" s="76"/>
    </row>
    <row r="94" spans="1:4" ht="16.5">
      <c r="A94" s="76"/>
      <c r="B94" s="76"/>
      <c r="C94" s="160"/>
      <c r="D94" s="76"/>
    </row>
    <row r="95" spans="1:4" ht="16.5">
      <c r="A95" s="76"/>
      <c r="B95" s="76"/>
      <c r="C95" s="160"/>
      <c r="D95" s="76"/>
    </row>
    <row r="96" spans="1:4" ht="16.5">
      <c r="A96" s="76"/>
      <c r="B96" s="76"/>
      <c r="C96" s="160"/>
      <c r="D96" s="76"/>
    </row>
    <row r="97" spans="1:4" ht="16.5">
      <c r="A97" s="76"/>
      <c r="B97" s="76"/>
      <c r="C97" s="160"/>
      <c r="D97" s="76"/>
    </row>
    <row r="98" spans="1:4" ht="16.5">
      <c r="A98" s="76"/>
      <c r="B98" s="76"/>
      <c r="C98" s="160"/>
      <c r="D98" s="76"/>
    </row>
    <row r="99" spans="1:4" ht="16.5">
      <c r="A99" s="76"/>
      <c r="B99" s="76"/>
      <c r="C99" s="160"/>
      <c r="D99" s="76"/>
    </row>
    <row r="100" spans="1:4" ht="16.5">
      <c r="A100" s="76"/>
      <c r="B100" s="76"/>
      <c r="C100" s="160"/>
      <c r="D100" s="76"/>
    </row>
    <row r="101" spans="1:4" ht="16.5">
      <c r="A101" s="76"/>
      <c r="B101" s="76"/>
      <c r="C101" s="160"/>
      <c r="D101" s="76"/>
    </row>
    <row r="102" spans="1:4" ht="16.5">
      <c r="A102" s="76"/>
      <c r="B102" s="76"/>
      <c r="C102" s="160"/>
      <c r="D102" s="76"/>
    </row>
    <row r="103" spans="1:4" ht="16.5">
      <c r="A103" s="76"/>
      <c r="B103" s="76"/>
      <c r="C103" s="160"/>
      <c r="D103" s="76"/>
    </row>
    <row r="104" spans="1:4" ht="16.5">
      <c r="A104" s="76"/>
      <c r="B104" s="76"/>
      <c r="C104" s="160"/>
      <c r="D104" s="76"/>
    </row>
    <row r="105" spans="1:4" ht="16.5">
      <c r="A105" s="76"/>
      <c r="B105" s="76"/>
      <c r="C105" s="160"/>
      <c r="D105" s="76"/>
    </row>
    <row r="106" spans="1:4" ht="16.5">
      <c r="A106" s="76"/>
      <c r="B106" s="76"/>
      <c r="C106" s="160"/>
      <c r="D106" s="76"/>
    </row>
    <row r="107" spans="1:4" ht="16.5">
      <c r="A107" s="76"/>
      <c r="B107" s="76"/>
      <c r="C107" s="160"/>
      <c r="D107" s="76"/>
    </row>
    <row r="108" spans="1:4" ht="16.5">
      <c r="A108" s="76"/>
      <c r="B108" s="76"/>
      <c r="C108" s="160"/>
      <c r="D108" s="76"/>
    </row>
    <row r="109" spans="1:4" ht="16.5">
      <c r="A109" s="76"/>
      <c r="B109" s="76"/>
      <c r="C109" s="160"/>
      <c r="D109" s="76"/>
    </row>
    <row r="110" spans="3:4" ht="16.5">
      <c r="C110" s="160"/>
      <c r="D110" s="76"/>
    </row>
  </sheetData>
  <sheetProtection/>
  <mergeCells count="8">
    <mergeCell ref="A9:A11"/>
    <mergeCell ref="B9:B11"/>
    <mergeCell ref="A7:C7"/>
    <mergeCell ref="A1:C1"/>
    <mergeCell ref="A5:C5"/>
    <mergeCell ref="A6:C6"/>
    <mergeCell ref="A4:C4"/>
    <mergeCell ref="A3:C3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1.00390625" style="0" customWidth="1"/>
    <col min="5" max="5" width="11.00390625" style="0" customWidth="1"/>
    <col min="6" max="6" width="1.00390625" style="0" customWidth="1"/>
    <col min="7" max="7" width="13.875" style="0" customWidth="1"/>
  </cols>
  <sheetData>
    <row r="2" spans="1:7" ht="15.75">
      <c r="A2" s="20"/>
      <c r="B2" s="15"/>
      <c r="C2" s="15"/>
      <c r="D2" s="15"/>
      <c r="E2" s="15"/>
      <c r="F2" s="15"/>
      <c r="G2" s="15"/>
    </row>
    <row r="3" spans="1:7" ht="12.75">
      <c r="A3" s="20"/>
      <c r="B3" s="20"/>
      <c r="C3" s="20"/>
      <c r="D3" s="20"/>
      <c r="E3" s="20"/>
      <c r="F3" s="20"/>
      <c r="G3" s="20"/>
    </row>
    <row r="4" spans="1:7" ht="15.75">
      <c r="A4" s="15" t="s">
        <v>413</v>
      </c>
      <c r="B4" s="15"/>
      <c r="C4" s="20"/>
      <c r="D4" s="20"/>
      <c r="E4" s="20"/>
      <c r="F4" s="20"/>
      <c r="G4" s="20"/>
    </row>
    <row r="5" spans="1:7" ht="12.75">
      <c r="A5" s="20"/>
      <c r="B5" s="20"/>
      <c r="C5" s="20"/>
      <c r="D5" s="20"/>
      <c r="E5" s="20"/>
      <c r="F5" s="20"/>
      <c r="G5" s="20"/>
    </row>
    <row r="6" ht="16.5" customHeight="1"/>
    <row r="7" spans="1:7" ht="15.75">
      <c r="A7" s="433"/>
      <c r="B7" s="433"/>
      <c r="C7" s="433"/>
      <c r="D7" s="433"/>
      <c r="E7" s="433"/>
      <c r="F7" s="433"/>
      <c r="G7" s="433"/>
    </row>
    <row r="8" spans="1:7" ht="15.75">
      <c r="A8" s="433" t="s">
        <v>9</v>
      </c>
      <c r="B8" s="433"/>
      <c r="C8" s="433"/>
      <c r="D8" s="433"/>
      <c r="E8" s="433"/>
      <c r="F8" s="433"/>
      <c r="G8" s="433"/>
    </row>
    <row r="9" spans="1:7" ht="15.75">
      <c r="A9" s="433" t="s">
        <v>12</v>
      </c>
      <c r="B9" s="433"/>
      <c r="C9" s="433"/>
      <c r="D9" s="433"/>
      <c r="E9" s="433"/>
      <c r="F9" s="433"/>
      <c r="G9" s="433"/>
    </row>
    <row r="10" spans="1:7" ht="15.75">
      <c r="A10" s="433" t="s">
        <v>376</v>
      </c>
      <c r="B10" s="433"/>
      <c r="C10" s="433"/>
      <c r="D10" s="433"/>
      <c r="E10" s="433"/>
      <c r="F10" s="433"/>
      <c r="G10" s="433"/>
    </row>
    <row r="11" spans="1:7" ht="13.5" thickBot="1">
      <c r="A11" s="20"/>
      <c r="B11" s="20"/>
      <c r="C11" s="20"/>
      <c r="D11" s="20"/>
      <c r="E11" s="20"/>
      <c r="F11" s="670"/>
      <c r="G11" s="670" t="s">
        <v>472</v>
      </c>
    </row>
    <row r="12" spans="1:7" ht="36" customHeight="1" thickBot="1">
      <c r="A12" s="675" t="s">
        <v>4</v>
      </c>
      <c r="B12" s="675"/>
      <c r="C12" s="675"/>
      <c r="D12" s="675"/>
      <c r="E12" s="674"/>
      <c r="F12" s="673"/>
      <c r="G12" s="672" t="s">
        <v>5</v>
      </c>
    </row>
    <row r="13" spans="1:7" ht="12.75">
      <c r="A13" s="20"/>
      <c r="B13" s="20"/>
      <c r="C13" s="20"/>
      <c r="D13" s="20"/>
      <c r="E13" s="20"/>
      <c r="F13" s="20"/>
      <c r="G13" s="20"/>
    </row>
    <row r="14" spans="1:7" ht="12.75">
      <c r="A14" s="20"/>
      <c r="B14" s="20"/>
      <c r="C14" s="20"/>
      <c r="D14" s="20"/>
      <c r="E14" s="20"/>
      <c r="F14" s="20"/>
      <c r="G14" s="20"/>
    </row>
    <row r="15" spans="1:7" ht="15.75">
      <c r="A15" s="15"/>
      <c r="B15" s="15"/>
      <c r="C15" s="15"/>
      <c r="D15" s="15"/>
      <c r="E15" s="20"/>
      <c r="F15" s="20"/>
      <c r="G15" s="670"/>
    </row>
    <row r="16" spans="1:7" ht="15.75">
      <c r="A16" s="24" t="s">
        <v>13</v>
      </c>
      <c r="B16" s="24"/>
      <c r="C16" s="24"/>
      <c r="D16" s="24"/>
      <c r="E16" s="20"/>
      <c r="F16" s="20"/>
      <c r="G16" s="670"/>
    </row>
    <row r="17" spans="1:7" ht="15.75">
      <c r="A17" s="24" t="s">
        <v>14</v>
      </c>
      <c r="B17" s="24"/>
      <c r="C17" s="24"/>
      <c r="D17" s="24"/>
      <c r="E17" s="20"/>
      <c r="F17" s="20"/>
      <c r="G17" s="670"/>
    </row>
    <row r="18" spans="1:7" ht="12.75">
      <c r="A18" s="671"/>
      <c r="B18" s="671"/>
      <c r="C18" s="671"/>
      <c r="D18" s="671"/>
      <c r="E18" s="20"/>
      <c r="F18" s="20"/>
      <c r="G18" s="670"/>
    </row>
    <row r="19" spans="1:7" ht="15.75">
      <c r="A19" s="15" t="s">
        <v>11</v>
      </c>
      <c r="B19" s="15"/>
      <c r="C19" s="15"/>
      <c r="D19" s="15"/>
      <c r="E19" s="15"/>
      <c r="F19" s="20"/>
      <c r="G19" s="664">
        <f>85000+600</f>
        <v>85600</v>
      </c>
    </row>
    <row r="20" spans="1:7" ht="15.75">
      <c r="A20" s="15"/>
      <c r="B20" s="15"/>
      <c r="C20" s="15"/>
      <c r="D20" s="15"/>
      <c r="E20" s="15"/>
      <c r="F20" s="20"/>
      <c r="G20" s="664"/>
    </row>
    <row r="21" spans="1:7" ht="15.75">
      <c r="A21" s="15" t="s">
        <v>396</v>
      </c>
      <c r="B21" s="15"/>
      <c r="C21" s="15"/>
      <c r="D21" s="15"/>
      <c r="E21" s="15"/>
      <c r="F21" s="20"/>
      <c r="G21" s="664"/>
    </row>
    <row r="22" spans="1:7" ht="15.75">
      <c r="A22" s="669" t="s">
        <v>397</v>
      </c>
      <c r="B22" s="15"/>
      <c r="C22" s="15"/>
      <c r="D22" s="15"/>
      <c r="E22" s="15"/>
      <c r="F22" s="20"/>
      <c r="G22" s="664">
        <v>6000</v>
      </c>
    </row>
    <row r="23" spans="1:7" ht="15.75">
      <c r="A23" s="669" t="s">
        <v>471</v>
      </c>
      <c r="B23" s="15"/>
      <c r="C23" s="15"/>
      <c r="D23" s="15"/>
      <c r="E23" s="15"/>
      <c r="F23" s="20"/>
      <c r="G23" s="664">
        <v>18000</v>
      </c>
    </row>
    <row r="24" spans="1:7" ht="15.75">
      <c r="A24" s="669" t="s">
        <v>470</v>
      </c>
      <c r="B24" s="15"/>
      <c r="C24" s="15"/>
      <c r="D24" s="15"/>
      <c r="E24" s="15"/>
      <c r="F24" s="20"/>
      <c r="G24" s="664">
        <v>30000</v>
      </c>
    </row>
    <row r="25" spans="1:7" ht="15.75">
      <c r="A25" s="15" t="s">
        <v>372</v>
      </c>
      <c r="B25" s="15"/>
      <c r="C25" s="15"/>
      <c r="D25" s="15"/>
      <c r="E25" s="15"/>
      <c r="F25" s="20"/>
      <c r="G25" s="664">
        <v>50000</v>
      </c>
    </row>
    <row r="26" spans="1:7" ht="15.75">
      <c r="A26" s="667" t="s">
        <v>15</v>
      </c>
      <c r="B26" s="667"/>
      <c r="C26" s="667"/>
      <c r="D26" s="667"/>
      <c r="E26" s="667"/>
      <c r="F26" s="668"/>
      <c r="G26" s="665">
        <f>G19+G22+G23+G24+G25</f>
        <v>189600</v>
      </c>
    </row>
    <row r="27" spans="1:7" ht="15.75">
      <c r="A27" s="15"/>
      <c r="B27" s="15"/>
      <c r="C27" s="15"/>
      <c r="D27" s="15"/>
      <c r="E27" s="15"/>
      <c r="F27" s="20"/>
      <c r="G27" s="664"/>
    </row>
    <row r="28" spans="1:7" ht="15.75">
      <c r="A28" s="667" t="s">
        <v>398</v>
      </c>
      <c r="B28" s="15"/>
      <c r="C28" s="15"/>
      <c r="D28" s="15"/>
      <c r="E28" s="15"/>
      <c r="F28" s="20"/>
      <c r="G28" s="664"/>
    </row>
    <row r="29" spans="1:7" ht="15.75">
      <c r="A29" s="15" t="s">
        <v>399</v>
      </c>
      <c r="B29" s="15"/>
      <c r="C29" s="15"/>
      <c r="D29" s="15"/>
      <c r="E29" s="15"/>
      <c r="F29" s="20"/>
      <c r="G29" s="665">
        <f>600000-600</f>
        <v>599400</v>
      </c>
    </row>
    <row r="30" spans="1:7" ht="15.75">
      <c r="A30" s="15"/>
      <c r="B30" s="15"/>
      <c r="C30" s="15"/>
      <c r="D30" s="15"/>
      <c r="E30" s="15"/>
      <c r="F30" s="20"/>
      <c r="G30" s="664"/>
    </row>
    <row r="31" spans="1:7" ht="15.75">
      <c r="A31" s="667" t="s">
        <v>469</v>
      </c>
      <c r="B31" s="666"/>
      <c r="C31" s="666"/>
      <c r="D31" s="666"/>
      <c r="E31" s="666"/>
      <c r="F31" s="21"/>
      <c r="G31" s="665">
        <v>10421740</v>
      </c>
    </row>
    <row r="32" spans="1:7" ht="15.75">
      <c r="A32" s="15"/>
      <c r="B32" s="15"/>
      <c r="C32" s="15"/>
      <c r="D32" s="15"/>
      <c r="E32" s="15"/>
      <c r="F32" s="20"/>
      <c r="G32" s="664"/>
    </row>
    <row r="33" spans="1:7" ht="15.75">
      <c r="A33" s="24" t="s">
        <v>16</v>
      </c>
      <c r="B33" s="15"/>
      <c r="C33" s="15"/>
      <c r="D33" s="15"/>
      <c r="E33" s="15"/>
      <c r="F33" s="20"/>
      <c r="G33" s="663">
        <f>G26+G29+G31</f>
        <v>11210740</v>
      </c>
    </row>
    <row r="34" spans="1:7" ht="15.75">
      <c r="A34" s="15"/>
      <c r="B34" s="15"/>
      <c r="C34" s="15"/>
      <c r="D34" s="15"/>
      <c r="E34" s="15"/>
      <c r="F34" s="20"/>
      <c r="G34" s="662"/>
    </row>
    <row r="35" spans="1:5" ht="15">
      <c r="A35" s="661"/>
      <c r="B35" s="661"/>
      <c r="C35" s="661"/>
      <c r="D35" s="661"/>
      <c r="E35" s="661"/>
    </row>
  </sheetData>
  <sheetProtection/>
  <mergeCells count="5">
    <mergeCell ref="A7:G7"/>
    <mergeCell ref="A8:G8"/>
    <mergeCell ref="A9:G9"/>
    <mergeCell ref="A10:G10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1">
      <selection activeCell="F27" sqref="F27"/>
    </sheetView>
  </sheetViews>
  <sheetFormatPr defaultColWidth="9.00390625" defaultRowHeight="12.75"/>
  <cols>
    <col min="2" max="2" width="56.625" style="0" customWidth="1"/>
    <col min="3" max="3" width="13.25390625" style="0" customWidth="1"/>
    <col min="4" max="4" width="14.625" style="0" customWidth="1"/>
    <col min="5" max="5" width="13.75390625" style="0" customWidth="1"/>
    <col min="6" max="6" width="13.25390625" style="0" customWidth="1"/>
  </cols>
  <sheetData>
    <row r="3" spans="1:13" ht="12.75">
      <c r="A3" s="438" t="s">
        <v>425</v>
      </c>
      <c r="B3" s="438"/>
      <c r="C3" s="438"/>
      <c r="D3" s="438"/>
      <c r="E3" s="438"/>
      <c r="F3" s="438"/>
      <c r="G3" s="227"/>
      <c r="H3" s="227"/>
      <c r="I3" s="227"/>
      <c r="J3" s="227"/>
      <c r="K3" s="227"/>
      <c r="L3" s="227"/>
      <c r="M3" s="227"/>
    </row>
    <row r="5" spans="1:13" ht="12.75">
      <c r="A5" s="320" t="s">
        <v>426</v>
      </c>
      <c r="B5" s="320"/>
      <c r="C5" s="320"/>
      <c r="D5" s="320"/>
      <c r="E5" s="320"/>
      <c r="F5" s="320"/>
      <c r="G5" s="167"/>
      <c r="H5" s="167"/>
      <c r="I5" s="167"/>
      <c r="J5" s="167"/>
      <c r="K5" s="167"/>
      <c r="L5" s="167"/>
      <c r="M5" s="167"/>
    </row>
    <row r="6" spans="1:13" ht="12.75">
      <c r="A6" s="320" t="s">
        <v>427</v>
      </c>
      <c r="B6" s="320"/>
      <c r="C6" s="320"/>
      <c r="D6" s="320"/>
      <c r="E6" s="320"/>
      <c r="F6" s="320"/>
      <c r="G6" s="167"/>
      <c r="H6" s="167"/>
      <c r="I6" s="167"/>
      <c r="J6" s="167"/>
      <c r="K6" s="167"/>
      <c r="L6" s="167"/>
      <c r="M6" s="167"/>
    </row>
    <row r="7" ht="12.75">
      <c r="A7" t="s">
        <v>428</v>
      </c>
    </row>
    <row r="8" spans="3:6" ht="13.5" thickBot="1">
      <c r="C8" s="439" t="s">
        <v>0</v>
      </c>
      <c r="D8" s="439"/>
      <c r="E8" s="439"/>
      <c r="F8" s="439"/>
    </row>
    <row r="9" spans="1:6" ht="26.25" customHeight="1" thickTop="1">
      <c r="A9" s="440" t="s">
        <v>429</v>
      </c>
      <c r="B9" s="443" t="s">
        <v>430</v>
      </c>
      <c r="C9" s="446" t="s">
        <v>431</v>
      </c>
      <c r="D9" s="446"/>
      <c r="E9" s="446"/>
      <c r="F9" s="447" t="s">
        <v>315</v>
      </c>
    </row>
    <row r="10" spans="1:6" ht="12.75">
      <c r="A10" s="441"/>
      <c r="B10" s="444"/>
      <c r="C10" s="228" t="s">
        <v>432</v>
      </c>
      <c r="D10" s="228" t="s">
        <v>433</v>
      </c>
      <c r="E10" s="228" t="s">
        <v>434</v>
      </c>
      <c r="F10" s="448"/>
    </row>
    <row r="11" spans="1:6" ht="13.5" thickBot="1">
      <c r="A11" s="442"/>
      <c r="B11" s="445"/>
      <c r="C11" s="229"/>
      <c r="D11" s="230" t="s">
        <v>435</v>
      </c>
      <c r="E11" s="229"/>
      <c r="F11" s="231"/>
    </row>
    <row r="12" spans="1:6" ht="13.5" thickTop="1">
      <c r="A12" t="s">
        <v>19</v>
      </c>
      <c r="B12" t="s">
        <v>436</v>
      </c>
      <c r="C12" s="232">
        <v>1100</v>
      </c>
      <c r="D12" s="232">
        <v>1100</v>
      </c>
      <c r="E12" s="232">
        <v>1100</v>
      </c>
      <c r="F12" s="232">
        <v>3300</v>
      </c>
    </row>
    <row r="13" spans="1:6" ht="27.75" customHeight="1">
      <c r="A13" t="s">
        <v>20</v>
      </c>
      <c r="B13" s="233" t="s">
        <v>437</v>
      </c>
      <c r="C13" s="234"/>
      <c r="D13" s="234"/>
      <c r="E13" s="234"/>
      <c r="F13" s="234"/>
    </row>
    <row r="14" spans="1:6" ht="12.75">
      <c r="A14" t="s">
        <v>21</v>
      </c>
      <c r="B14" t="s">
        <v>438</v>
      </c>
      <c r="C14" s="234"/>
      <c r="D14" s="234"/>
      <c r="E14" s="234"/>
      <c r="F14" s="234"/>
    </row>
    <row r="15" spans="1:6" ht="28.5" customHeight="1">
      <c r="A15" t="s">
        <v>22</v>
      </c>
      <c r="B15" s="233" t="s">
        <v>439</v>
      </c>
      <c r="C15" s="234"/>
      <c r="D15" s="234"/>
      <c r="E15" s="234"/>
      <c r="F15" s="234"/>
    </row>
    <row r="16" spans="1:6" ht="12.75">
      <c r="A16" t="s">
        <v>23</v>
      </c>
      <c r="B16" t="s">
        <v>440</v>
      </c>
      <c r="C16" s="234">
        <v>20</v>
      </c>
      <c r="D16" s="234">
        <v>20</v>
      </c>
      <c r="E16" s="234">
        <v>20</v>
      </c>
      <c r="F16" s="234">
        <v>60</v>
      </c>
    </row>
    <row r="17" spans="1:6" ht="12.75">
      <c r="A17" t="s">
        <v>24</v>
      </c>
      <c r="B17" t="s">
        <v>441</v>
      </c>
      <c r="C17" s="235"/>
      <c r="D17" s="235"/>
      <c r="E17" s="235"/>
      <c r="F17" s="235"/>
    </row>
    <row r="18" spans="1:6" ht="12.75">
      <c r="A18" s="236" t="s">
        <v>26</v>
      </c>
      <c r="B18" s="237" t="s">
        <v>442</v>
      </c>
      <c r="C18" s="238">
        <v>1120</v>
      </c>
      <c r="D18" s="238">
        <v>1120</v>
      </c>
      <c r="E18" s="238">
        <v>1120</v>
      </c>
      <c r="F18" s="238">
        <v>3360</v>
      </c>
    </row>
    <row r="19" spans="1:6" ht="15">
      <c r="A19" s="239" t="s">
        <v>27</v>
      </c>
      <c r="B19" s="239" t="s">
        <v>443</v>
      </c>
      <c r="C19" s="240">
        <v>560</v>
      </c>
      <c r="D19" s="240">
        <v>560</v>
      </c>
      <c r="E19" s="240">
        <v>560</v>
      </c>
      <c r="F19" s="241">
        <v>1680</v>
      </c>
    </row>
    <row r="20" spans="1:2" ht="12.75">
      <c r="A20" t="s">
        <v>28</v>
      </c>
      <c r="B20" t="s">
        <v>444</v>
      </c>
    </row>
    <row r="21" spans="1:2" ht="12.75">
      <c r="A21" t="s">
        <v>29</v>
      </c>
      <c r="B21" t="s">
        <v>445</v>
      </c>
    </row>
    <row r="22" spans="1:2" ht="12.75">
      <c r="A22" t="s">
        <v>31</v>
      </c>
      <c r="B22" t="s">
        <v>446</v>
      </c>
    </row>
    <row r="23" spans="1:2" ht="12.75">
      <c r="A23" t="s">
        <v>32</v>
      </c>
      <c r="B23" t="s">
        <v>447</v>
      </c>
    </row>
    <row r="24" spans="1:2" ht="25.5">
      <c r="A24" t="s">
        <v>34</v>
      </c>
      <c r="B24" s="233" t="s">
        <v>448</v>
      </c>
    </row>
    <row r="25" spans="1:7" ht="12.75">
      <c r="A25" t="s">
        <v>36</v>
      </c>
      <c r="B25" t="s">
        <v>449</v>
      </c>
      <c r="C25" s="242"/>
      <c r="D25" s="242"/>
      <c r="E25" s="242"/>
      <c r="F25" s="242"/>
      <c r="G25" s="242"/>
    </row>
    <row r="26" spans="1:6" ht="12.75">
      <c r="A26" s="243" t="s">
        <v>37</v>
      </c>
      <c r="B26" s="237" t="s">
        <v>450</v>
      </c>
      <c r="C26" s="244" t="s">
        <v>451</v>
      </c>
      <c r="D26" s="244" t="s">
        <v>451</v>
      </c>
      <c r="E26" s="244" t="s">
        <v>268</v>
      </c>
      <c r="F26" s="244" t="s">
        <v>268</v>
      </c>
    </row>
    <row r="27" spans="1:6" ht="15">
      <c r="A27" s="239" t="s">
        <v>39</v>
      </c>
      <c r="B27" s="239" t="s">
        <v>452</v>
      </c>
      <c r="C27" s="240">
        <v>560</v>
      </c>
      <c r="D27" s="240">
        <v>560</v>
      </c>
      <c r="E27" s="240">
        <v>560</v>
      </c>
      <c r="F27" s="241">
        <v>1680</v>
      </c>
    </row>
  </sheetData>
  <sheetProtection/>
  <mergeCells count="8">
    <mergeCell ref="A3:F3"/>
    <mergeCell ref="A5:F5"/>
    <mergeCell ref="A6:F6"/>
    <mergeCell ref="C8:F8"/>
    <mergeCell ref="A9:A11"/>
    <mergeCell ref="B9:B11"/>
    <mergeCell ref="C9:E9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 Patrik</cp:lastModifiedBy>
  <cp:lastPrinted>2016-02-04T10:47:38Z</cp:lastPrinted>
  <dcterms:created xsi:type="dcterms:W3CDTF">2002-11-26T17:22:50Z</dcterms:created>
  <dcterms:modified xsi:type="dcterms:W3CDTF">2016-10-01T14:08:08Z</dcterms:modified>
  <cp:category/>
  <cp:version/>
  <cp:contentType/>
  <cp:contentStatus/>
</cp:coreProperties>
</file>