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120" yWindow="15" windowWidth="11700" windowHeight="6540" tabRatio="727" activeTab="6"/>
  </bookViews>
  <sheets>
    <sheet name="ÖSSZEFÜGGÉSEK" sheetId="75" r:id="rId1"/>
    <sheet name="1.1.sz.mell." sheetId="1" r:id="rId2"/>
    <sheet name="1.2.sz.mell." sheetId="108" r:id="rId3"/>
    <sheet name="1.3.sz.mell." sheetId="111" state="hidden" r:id="rId4"/>
    <sheet name="1.4.sz.mell." sheetId="112" state="hidden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 mell." sheetId="134" r:id="rId10"/>
    <sheet name="4.sz.mell." sheetId="64" state="hidden" r:id="rId11"/>
    <sheet name="5. sz. mell. " sheetId="71" r:id="rId12"/>
    <sheet name="6.1. sz. mell" sheetId="3" r:id="rId13"/>
    <sheet name="6.3. sz. mell" sheetId="114" state="hidden" r:id="rId14"/>
    <sheet name="6.4. sz. mell" sheetId="115" state="hidden" r:id="rId15"/>
    <sheet name="7.1. sz. mell" sheetId="79" state="hidden" r:id="rId16"/>
    <sheet name="7.2. sz. mell" sheetId="116" state="hidden" r:id="rId17"/>
    <sheet name="7.3. sz. mell" sheetId="117" state="hidden" r:id="rId18"/>
    <sheet name="7.4. sz. mell" sheetId="118" state="hidden" r:id="rId19"/>
    <sheet name="6.1.1.sz.mell." sheetId="135" r:id="rId20"/>
    <sheet name="8.1. sz. mell." sheetId="84" r:id="rId21"/>
    <sheet name="8.1.1. sz. mell." sheetId="119" r:id="rId22"/>
    <sheet name="8.1.2. sz. mell." sheetId="120" state="hidden" r:id="rId23"/>
    <sheet name="8.1.3. sz. mell." sheetId="121" state="hidden" r:id="rId24"/>
    <sheet name="8.2. sz. mell." sheetId="122" state="hidden" r:id="rId25"/>
    <sheet name="8.2.1. sz. mell." sheetId="123" state="hidden" r:id="rId26"/>
    <sheet name="8.2.2. sz. mell." sheetId="124" state="hidden" r:id="rId27"/>
    <sheet name="8.2.3. sz. mell." sheetId="125" state="hidden" r:id="rId28"/>
    <sheet name="8.3. sz. mell." sheetId="126" state="hidden" r:id="rId29"/>
    <sheet name="8.3.1. sz. mell." sheetId="127" state="hidden" r:id="rId30"/>
    <sheet name="8.3.2. sz. mell. " sheetId="128" state="hidden" r:id="rId31"/>
    <sheet name="8.3.3. sz. mell." sheetId="129" state="hidden" r:id="rId32"/>
    <sheet name="9. sz. mell" sheetId="107" r:id="rId33"/>
    <sheet name="1.tájékoztató" sheetId="95" r:id="rId34"/>
    <sheet name="2. tájékoztató tábla" sheetId="96" r:id="rId35"/>
    <sheet name="3. tájékoztató tábla" sheetId="97" r:id="rId36"/>
    <sheet name="4. tájékoztató tábla" sheetId="98" r:id="rId37"/>
    <sheet name="5. tájékoztató tábla" sheetId="99" r:id="rId38"/>
    <sheet name="6. tájékoztató tábla" sheetId="100" r:id="rId39"/>
    <sheet name="7.1. tájékoztató tábla" sheetId="130" r:id="rId40"/>
    <sheet name="7.2. tájékoztató tábla" sheetId="131" r:id="rId41"/>
    <sheet name="7.3. tájékoztató tábla" sheetId="103" r:id="rId42"/>
    <sheet name="7.4. tájékoztató tábla" sheetId="104" r:id="rId43"/>
    <sheet name="8. tájékoztató tábla" sheetId="105" r:id="rId44"/>
    <sheet name="9. tájékoztató tábla" sheetId="106" r:id="rId45"/>
    <sheet name="10. tájékoztató tábla" sheetId="94" r:id="rId46"/>
  </sheets>
  <definedNames>
    <definedName name="_ftn1" localSheetId="41">'7.3. tájékoztató tábla'!$A$27</definedName>
    <definedName name="_ftnref1" localSheetId="41">'7.3. tájékoztató tábla'!$A$18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9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20">'8.1. sz. mell.'!$1:$6</definedName>
    <definedName name="_xlnm.Print_Titles" localSheetId="21">'8.1.1. sz. mell.'!#REF!</definedName>
    <definedName name="_xlnm.Print_Titles" localSheetId="22">'8.1.2. sz. mell.'!$1:$6</definedName>
    <definedName name="_xlnm.Print_Titles" localSheetId="23">'8.1.3. sz. mell.'!$1:$6</definedName>
    <definedName name="_xlnm.Print_Titles" localSheetId="24">'8.2. sz. mell.'!$1:$6</definedName>
    <definedName name="_xlnm.Print_Titles" localSheetId="25">'8.2.1. sz. mell.'!$1:$6</definedName>
    <definedName name="_xlnm.Print_Titles" localSheetId="26">'8.2.2. sz. mell.'!$1:$6</definedName>
    <definedName name="_xlnm.Print_Titles" localSheetId="27">'8.2.3. sz. mell.'!$1:$6</definedName>
    <definedName name="_xlnm.Print_Titles" localSheetId="28">'8.3. sz. mell.'!$1:$6</definedName>
    <definedName name="_xlnm.Print_Titles" localSheetId="29">'8.3.1. sz. mell.'!$1:$6</definedName>
    <definedName name="_xlnm.Print_Titles" localSheetId="30">'8.3.2. sz. mell. '!$1:$6</definedName>
    <definedName name="_xlnm.Print_Titles" localSheetId="31">'8.3.3. sz. mell.'!$1:$6</definedName>
    <definedName name="_xlnm.Print_Area" localSheetId="3">'1.3.sz.mell.'!$A$1:$E$146</definedName>
    <definedName name="_xlnm.Print_Area" localSheetId="4">'1.4.sz.mell.'!$A$1:$E$146</definedName>
    <definedName name="_xlnm.Print_Area" localSheetId="33">'1.tájékoztató'!$A$1:$E$137</definedName>
    <definedName name="_xlnm.Print_Area" localSheetId="5">'2.1.sz.mell  '!$A$1:$J$29</definedName>
  </definedNames>
  <calcPr calcId="124519"/>
</workbook>
</file>

<file path=xl/calcChain.xml><?xml version="1.0" encoding="utf-8"?>
<calcChain xmlns="http://schemas.openxmlformats.org/spreadsheetml/2006/main">
  <c r="D111" i="3"/>
  <c r="D125"/>
  <c r="D129"/>
  <c r="D133"/>
  <c r="D138"/>
  <c r="D143"/>
  <c r="D148"/>
  <c r="C2" i="106" l="1"/>
  <c r="I1" i="97"/>
  <c r="N1" i="71"/>
  <c r="E28" i="95" l="1"/>
  <c r="D28"/>
  <c r="E142" i="135"/>
  <c r="D142"/>
  <c r="C142"/>
  <c r="E137"/>
  <c r="D137"/>
  <c r="C137"/>
  <c r="E132"/>
  <c r="D132"/>
  <c r="C132"/>
  <c r="E128"/>
  <c r="E147" s="1"/>
  <c r="D128"/>
  <c r="D147" s="1"/>
  <c r="C128"/>
  <c r="C147" s="1"/>
  <c r="E124"/>
  <c r="D124"/>
  <c r="C124"/>
  <c r="E110"/>
  <c r="D110"/>
  <c r="C110"/>
  <c r="E94"/>
  <c r="E127" s="1"/>
  <c r="E148" s="1"/>
  <c r="D94"/>
  <c r="D127" s="1"/>
  <c r="D148" s="1"/>
  <c r="C94"/>
  <c r="C127" s="1"/>
  <c r="C148" s="1"/>
  <c r="E80"/>
  <c r="D80"/>
  <c r="C80"/>
  <c r="E76"/>
  <c r="D76"/>
  <c r="C76"/>
  <c r="E73"/>
  <c r="D73"/>
  <c r="C73"/>
  <c r="E68"/>
  <c r="D68"/>
  <c r="C68"/>
  <c r="E64"/>
  <c r="E86" s="1"/>
  <c r="D64"/>
  <c r="D86" s="1"/>
  <c r="C64"/>
  <c r="C86" s="1"/>
  <c r="E58"/>
  <c r="D58"/>
  <c r="C58"/>
  <c r="E53"/>
  <c r="D53"/>
  <c r="C53"/>
  <c r="E47"/>
  <c r="D47"/>
  <c r="C47"/>
  <c r="E36"/>
  <c r="D36"/>
  <c r="C36"/>
  <c r="E30"/>
  <c r="D30"/>
  <c r="C30"/>
  <c r="E29"/>
  <c r="D29"/>
  <c r="C29"/>
  <c r="E22"/>
  <c r="D22"/>
  <c r="C22"/>
  <c r="E15"/>
  <c r="D15"/>
  <c r="C15"/>
  <c r="E8"/>
  <c r="E63" s="1"/>
  <c r="E87" s="1"/>
  <c r="D8"/>
  <c r="D63" s="1"/>
  <c r="D87" s="1"/>
  <c r="C8"/>
  <c r="C63" s="1"/>
  <c r="C87" s="1"/>
  <c r="C5"/>
  <c r="C91" s="1"/>
  <c r="E1" i="84"/>
  <c r="E1" i="119"/>
  <c r="E49"/>
  <c r="D49"/>
  <c r="C49"/>
  <c r="E43"/>
  <c r="E54" s="1"/>
  <c r="D43"/>
  <c r="D54" s="1"/>
  <c r="C43"/>
  <c r="C54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H1" i="63"/>
  <c r="D30"/>
  <c r="E30"/>
  <c r="F30"/>
  <c r="G30"/>
  <c r="B30"/>
  <c r="G28"/>
  <c r="G29"/>
  <c r="F28"/>
  <c r="F29"/>
  <c r="F23"/>
  <c r="G23" s="1"/>
  <c r="F24"/>
  <c r="G24" s="1"/>
  <c r="F25"/>
  <c r="G25" s="1"/>
  <c r="F26"/>
  <c r="G26" s="1"/>
  <c r="F27"/>
  <c r="G27" s="1"/>
  <c r="E23"/>
  <c r="E24"/>
  <c r="E25"/>
  <c r="E26"/>
  <c r="E27"/>
  <c r="E11"/>
  <c r="F10"/>
  <c r="G10" s="1"/>
  <c r="E10"/>
  <c r="F9"/>
  <c r="G9" s="1"/>
  <c r="E9"/>
  <c r="G7"/>
  <c r="G6"/>
  <c r="F7" i="107" l="1"/>
  <c r="F8"/>
  <c r="C7" i="106"/>
  <c r="D9" i="130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8"/>
  <c r="C28" i="95"/>
  <c r="E132" i="108" l="1"/>
  <c r="D132"/>
  <c r="C132"/>
  <c r="E127"/>
  <c r="D127"/>
  <c r="C127"/>
  <c r="E122"/>
  <c r="D122"/>
  <c r="C122"/>
  <c r="E118"/>
  <c r="E137" s="1"/>
  <c r="D118"/>
  <c r="D137" s="1"/>
  <c r="C118"/>
  <c r="C137" s="1"/>
  <c r="E114"/>
  <c r="D114"/>
  <c r="C114"/>
  <c r="E108"/>
  <c r="D108"/>
  <c r="C108"/>
  <c r="E92"/>
  <c r="E117" s="1"/>
  <c r="E138" s="1"/>
  <c r="D92"/>
  <c r="D117" s="1"/>
  <c r="D138" s="1"/>
  <c r="C92"/>
  <c r="C117" s="1"/>
  <c r="C138" s="1"/>
  <c r="E78"/>
  <c r="D78"/>
  <c r="C78"/>
  <c r="E74"/>
  <c r="D74"/>
  <c r="C74"/>
  <c r="E71"/>
  <c r="D71"/>
  <c r="C71"/>
  <c r="E66"/>
  <c r="D66"/>
  <c r="C66"/>
  <c r="E62"/>
  <c r="E84" s="1"/>
  <c r="E143" s="1"/>
  <c r="D62"/>
  <c r="D84" s="1"/>
  <c r="D143" s="1"/>
  <c r="C62"/>
  <c r="C84" s="1"/>
  <c r="C143" s="1"/>
  <c r="E56"/>
  <c r="D56"/>
  <c r="C56"/>
  <c r="E51"/>
  <c r="D51"/>
  <c r="C51"/>
  <c r="E45"/>
  <c r="D45"/>
  <c r="C45"/>
  <c r="E34"/>
  <c r="D34"/>
  <c r="C34"/>
  <c r="E28"/>
  <c r="D28"/>
  <c r="C28"/>
  <c r="E27"/>
  <c r="D27"/>
  <c r="C27"/>
  <c r="E20"/>
  <c r="D20"/>
  <c r="C20"/>
  <c r="E13"/>
  <c r="D13"/>
  <c r="C13"/>
  <c r="E6"/>
  <c r="E61" s="1"/>
  <c r="D6"/>
  <c r="D61" s="1"/>
  <c r="C6"/>
  <c r="C61" s="1"/>
  <c r="C3"/>
  <c r="C89" s="1"/>
  <c r="C142" l="1"/>
  <c r="C85"/>
  <c r="D142"/>
  <c r="D85"/>
  <c r="E142"/>
  <c r="E85"/>
  <c r="D132" i="95" l="1"/>
  <c r="E132"/>
  <c r="C132"/>
  <c r="E40" i="130" l="1"/>
  <c r="C40"/>
  <c r="H14" i="61"/>
  <c r="I14"/>
  <c r="G14"/>
  <c r="D14"/>
  <c r="E14"/>
  <c r="C14"/>
  <c r="D15" i="73"/>
  <c r="E15"/>
  <c r="C15"/>
  <c r="C8" i="104" l="1"/>
  <c r="E143" i="3"/>
  <c r="C143"/>
  <c r="E138"/>
  <c r="C138"/>
  <c r="E133"/>
  <c r="C133"/>
  <c r="E129"/>
  <c r="E148" s="1"/>
  <c r="C129"/>
  <c r="C148" s="1"/>
  <c r="E125"/>
  <c r="C125"/>
  <c r="E111"/>
  <c r="C111"/>
  <c r="E95"/>
  <c r="E128" s="1"/>
  <c r="E149" s="1"/>
  <c r="D95"/>
  <c r="D128" s="1"/>
  <c r="D149" s="1"/>
  <c r="C95"/>
  <c r="C128" s="1"/>
  <c r="C149" s="1"/>
  <c r="E81"/>
  <c r="D81"/>
  <c r="C81"/>
  <c r="E77"/>
  <c r="D77"/>
  <c r="C77"/>
  <c r="E74"/>
  <c r="D74"/>
  <c r="C74"/>
  <c r="E69"/>
  <c r="D69"/>
  <c r="C69"/>
  <c r="E65"/>
  <c r="E87" s="1"/>
  <c r="D65"/>
  <c r="D87" s="1"/>
  <c r="C65"/>
  <c r="C87" s="1"/>
  <c r="E59"/>
  <c r="D59"/>
  <c r="C59"/>
  <c r="E54"/>
  <c r="D54"/>
  <c r="C54"/>
  <c r="E48"/>
  <c r="D48"/>
  <c r="C48"/>
  <c r="E37"/>
  <c r="D37"/>
  <c r="C37"/>
  <c r="E31"/>
  <c r="D31"/>
  <c r="C31"/>
  <c r="E30"/>
  <c r="D30"/>
  <c r="C30"/>
  <c r="E23"/>
  <c r="D23"/>
  <c r="C23"/>
  <c r="E16"/>
  <c r="D16"/>
  <c r="C16"/>
  <c r="E9"/>
  <c r="E64" s="1"/>
  <c r="D9"/>
  <c r="D64" s="1"/>
  <c r="C9"/>
  <c r="C64" s="1"/>
  <c r="C6"/>
  <c r="C92" s="1"/>
  <c r="E22" i="63"/>
  <c r="F22"/>
  <c r="G22"/>
  <c r="E21"/>
  <c r="F21"/>
  <c r="G21"/>
  <c r="E20"/>
  <c r="F20"/>
  <c r="E19"/>
  <c r="F19"/>
  <c r="E18"/>
  <c r="F18"/>
  <c r="E17"/>
  <c r="F17"/>
  <c r="E16"/>
  <c r="F16"/>
  <c r="E15"/>
  <c r="F15"/>
  <c r="E14"/>
  <c r="F14"/>
  <c r="E13"/>
  <c r="F13"/>
  <c r="G13" s="1"/>
  <c r="F5"/>
  <c r="F8"/>
  <c r="G8" s="1"/>
  <c r="F11"/>
  <c r="G11" s="1"/>
  <c r="F12"/>
  <c r="G12" s="1"/>
  <c r="E5"/>
  <c r="E8"/>
  <c r="E12"/>
  <c r="E17" i="134"/>
  <c r="D17"/>
  <c r="B17"/>
  <c r="G16"/>
  <c r="G15"/>
  <c r="G14"/>
  <c r="G13"/>
  <c r="G12"/>
  <c r="G11"/>
  <c r="G10"/>
  <c r="G9"/>
  <c r="G5" i="63"/>
  <c r="A1" i="104"/>
  <c r="C114" i="95"/>
  <c r="E132" i="1"/>
  <c r="D132"/>
  <c r="C132"/>
  <c r="E127"/>
  <c r="D127"/>
  <c r="C127"/>
  <c r="E122"/>
  <c r="D122"/>
  <c r="C122"/>
  <c r="E118"/>
  <c r="E137"/>
  <c r="B37" i="76" s="1"/>
  <c r="D118" i="1"/>
  <c r="D137"/>
  <c r="B31" i="76" s="1"/>
  <c r="C118" i="1"/>
  <c r="C137"/>
  <c r="B25" i="76" s="1"/>
  <c r="E114" i="1"/>
  <c r="D114"/>
  <c r="C114"/>
  <c r="E108"/>
  <c r="D108"/>
  <c r="C108"/>
  <c r="E92"/>
  <c r="E117"/>
  <c r="B36" i="76" s="1"/>
  <c r="E138" i="1"/>
  <c r="B38" i="76" s="1"/>
  <c r="D92" i="1"/>
  <c r="D117"/>
  <c r="B30" i="76" s="1"/>
  <c r="D138" i="1"/>
  <c r="B32" i="76" s="1"/>
  <c r="C92" i="1"/>
  <c r="C117"/>
  <c r="B24" i="76" s="1"/>
  <c r="C138" i="1"/>
  <c r="B26" i="76" s="1"/>
  <c r="E78" i="1"/>
  <c r="D78"/>
  <c r="C78"/>
  <c r="E74"/>
  <c r="D74"/>
  <c r="C74"/>
  <c r="E71"/>
  <c r="D71"/>
  <c r="C71"/>
  <c r="E66"/>
  <c r="D66"/>
  <c r="C66"/>
  <c r="E62"/>
  <c r="E84"/>
  <c r="B19" i="76" s="1"/>
  <c r="E143" i="1"/>
  <c r="D62"/>
  <c r="D84"/>
  <c r="B13" i="76" s="1"/>
  <c r="D143" i="1"/>
  <c r="C62"/>
  <c r="C84"/>
  <c r="B7" i="76" s="1"/>
  <c r="C143" i="1"/>
  <c r="E56"/>
  <c r="D56"/>
  <c r="C56"/>
  <c r="E51"/>
  <c r="D51"/>
  <c r="C51"/>
  <c r="E45"/>
  <c r="D45"/>
  <c r="C45"/>
  <c r="E34"/>
  <c r="D34"/>
  <c r="C34"/>
  <c r="E28"/>
  <c r="D28"/>
  <c r="C28"/>
  <c r="E27"/>
  <c r="D27"/>
  <c r="C27"/>
  <c r="E20"/>
  <c r="D20"/>
  <c r="C20"/>
  <c r="E13"/>
  <c r="D13"/>
  <c r="C13"/>
  <c r="E6"/>
  <c r="E61"/>
  <c r="B18" i="76" s="1"/>
  <c r="D6" i="1"/>
  <c r="D61"/>
  <c r="B12" i="76" s="1"/>
  <c r="C6" i="1"/>
  <c r="C61"/>
  <c r="B6" i="76" s="1"/>
  <c r="C3" i="1"/>
  <c r="C89"/>
  <c r="D14" i="94"/>
  <c r="E14"/>
  <c r="F14"/>
  <c r="C14"/>
  <c r="E11" i="96"/>
  <c r="E9"/>
  <c r="D11"/>
  <c r="D9"/>
  <c r="A2" i="105"/>
  <c r="D8" i="104"/>
  <c r="D14"/>
  <c r="D28" s="1"/>
  <c r="D18" i="103"/>
  <c r="D14"/>
  <c r="D9"/>
  <c r="D32" s="1"/>
  <c r="A1" i="98"/>
  <c r="D3" i="95"/>
  <c r="D88"/>
  <c r="E1" i="118"/>
  <c r="E1" i="117"/>
  <c r="E1" i="116"/>
  <c r="E134" i="115"/>
  <c r="D134"/>
  <c r="C134"/>
  <c r="E1"/>
  <c r="E134" i="114"/>
  <c r="D134"/>
  <c r="C134"/>
  <c r="E1"/>
  <c r="D3" i="63"/>
  <c r="D3" i="134" s="1"/>
  <c r="H1" i="64"/>
  <c r="B16" i="106"/>
  <c r="B7"/>
  <c r="A1" i="103"/>
  <c r="A2" i="131"/>
  <c r="C18"/>
  <c r="C14"/>
  <c r="C21"/>
  <c r="A1" i="130"/>
  <c r="E60"/>
  <c r="E57"/>
  <c r="C57"/>
  <c r="E53"/>
  <c r="C53"/>
  <c r="E48"/>
  <c r="C48"/>
  <c r="E35"/>
  <c r="C35"/>
  <c r="E34"/>
  <c r="C34"/>
  <c r="E29"/>
  <c r="C29"/>
  <c r="E24"/>
  <c r="C24"/>
  <c r="E19"/>
  <c r="C19"/>
  <c r="E14"/>
  <c r="C14"/>
  <c r="E9"/>
  <c r="C9"/>
  <c r="C8" s="1"/>
  <c r="E8"/>
  <c r="E45"/>
  <c r="E62"/>
  <c r="C45"/>
  <c r="C62"/>
  <c r="H2" i="97"/>
  <c r="G3"/>
  <c r="F3"/>
  <c r="E2"/>
  <c r="I3" i="96"/>
  <c r="H3"/>
  <c r="G3"/>
  <c r="F3"/>
  <c r="E2"/>
  <c r="C3" i="95"/>
  <c r="C88" s="1"/>
  <c r="E91"/>
  <c r="E107"/>
  <c r="E114"/>
  <c r="E117" s="1"/>
  <c r="E118"/>
  <c r="E122"/>
  <c r="E127"/>
  <c r="D127"/>
  <c r="C127"/>
  <c r="D122"/>
  <c r="C122"/>
  <c r="D118"/>
  <c r="D136"/>
  <c r="C118"/>
  <c r="C136"/>
  <c r="D114"/>
  <c r="D107"/>
  <c r="C107"/>
  <c r="D91"/>
  <c r="C91"/>
  <c r="E6"/>
  <c r="E13"/>
  <c r="E20"/>
  <c r="E27"/>
  <c r="E34"/>
  <c r="E45"/>
  <c r="E51"/>
  <c r="E56"/>
  <c r="E62"/>
  <c r="E66"/>
  <c r="E71"/>
  <c r="E74"/>
  <c r="E78"/>
  <c r="E84" s="1"/>
  <c r="D78"/>
  <c r="C78"/>
  <c r="D74"/>
  <c r="C74"/>
  <c r="D71"/>
  <c r="C71"/>
  <c r="D66"/>
  <c r="C66"/>
  <c r="D62"/>
  <c r="C62"/>
  <c r="D56"/>
  <c r="C56"/>
  <c r="D51"/>
  <c r="C51"/>
  <c r="D45"/>
  <c r="C45"/>
  <c r="D34"/>
  <c r="C34"/>
  <c r="D27"/>
  <c r="C27"/>
  <c r="D20"/>
  <c r="C20"/>
  <c r="D13"/>
  <c r="C13"/>
  <c r="D6"/>
  <c r="C6"/>
  <c r="E1" i="129"/>
  <c r="E1" i="128"/>
  <c r="E1" i="127"/>
  <c r="E50" i="129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50" i="128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50" i="127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54" i="126"/>
  <c r="D54"/>
  <c r="C54"/>
  <c r="E48"/>
  <c r="E59"/>
  <c r="D48"/>
  <c r="D59"/>
  <c r="C48"/>
  <c r="C59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1" i="125"/>
  <c r="E1" i="124"/>
  <c r="E1" i="123"/>
  <c r="E1" i="122"/>
  <c r="E50" i="125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50" i="124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50" i="123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50" i="122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1" i="121"/>
  <c r="E1" i="120"/>
  <c r="E50" i="121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50" i="120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D43" i="84"/>
  <c r="E43"/>
  <c r="D49"/>
  <c r="E49"/>
  <c r="D54"/>
  <c r="E54"/>
  <c r="C49"/>
  <c r="C43"/>
  <c r="C54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C35"/>
  <c r="C40"/>
  <c r="E50" i="118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50" i="117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E50" i="116"/>
  <c r="D50"/>
  <c r="C50"/>
  <c r="E44"/>
  <c r="E55"/>
  <c r="D44"/>
  <c r="D55"/>
  <c r="C44"/>
  <c r="C55"/>
  <c r="E36"/>
  <c r="D36"/>
  <c r="C36"/>
  <c r="E29"/>
  <c r="D29"/>
  <c r="C29"/>
  <c r="E25"/>
  <c r="D25"/>
  <c r="C25"/>
  <c r="E19"/>
  <c r="D19"/>
  <c r="C19"/>
  <c r="E8"/>
  <c r="E35"/>
  <c r="E40"/>
  <c r="D8"/>
  <c r="D35"/>
  <c r="D40"/>
  <c r="C8"/>
  <c r="C35"/>
  <c r="C40"/>
  <c r="D44" i="79"/>
  <c r="E44"/>
  <c r="D50"/>
  <c r="E50"/>
  <c r="D55"/>
  <c r="E55"/>
  <c r="C50"/>
  <c r="C44"/>
  <c r="C55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C35"/>
  <c r="C40"/>
  <c r="E1"/>
  <c r="E140" i="115"/>
  <c r="D140"/>
  <c r="C140"/>
  <c r="E129"/>
  <c r="D129"/>
  <c r="C129"/>
  <c r="E125"/>
  <c r="E145"/>
  <c r="D125"/>
  <c r="D145"/>
  <c r="C125"/>
  <c r="C145"/>
  <c r="E121"/>
  <c r="D121"/>
  <c r="C121"/>
  <c r="E107"/>
  <c r="D107"/>
  <c r="C107"/>
  <c r="E91"/>
  <c r="E124"/>
  <c r="E146"/>
  <c r="D91"/>
  <c r="D124"/>
  <c r="D146"/>
  <c r="C91"/>
  <c r="C124"/>
  <c r="C146"/>
  <c r="E80"/>
  <c r="D80"/>
  <c r="C80"/>
  <c r="E76"/>
  <c r="D76"/>
  <c r="C76"/>
  <c r="E73"/>
  <c r="D73"/>
  <c r="C73"/>
  <c r="E68"/>
  <c r="D68"/>
  <c r="C68"/>
  <c r="E64"/>
  <c r="E86"/>
  <c r="D64"/>
  <c r="D86"/>
  <c r="C64"/>
  <c r="C86"/>
  <c r="E58"/>
  <c r="D58"/>
  <c r="C58"/>
  <c r="E53"/>
  <c r="D53"/>
  <c r="C53"/>
  <c r="E47"/>
  <c r="D47"/>
  <c r="C47"/>
  <c r="E36"/>
  <c r="D36"/>
  <c r="C36"/>
  <c r="E30"/>
  <c r="D30"/>
  <c r="C30"/>
  <c r="E29"/>
  <c r="D29"/>
  <c r="C29"/>
  <c r="E22"/>
  <c r="D22"/>
  <c r="C22"/>
  <c r="E15"/>
  <c r="D15"/>
  <c r="C15"/>
  <c r="E8"/>
  <c r="E63"/>
  <c r="E87"/>
  <c r="D8"/>
  <c r="D63"/>
  <c r="D87"/>
  <c r="C8"/>
  <c r="C63"/>
  <c r="C87"/>
  <c r="E140" i="114"/>
  <c r="D140"/>
  <c r="C140"/>
  <c r="E129"/>
  <c r="D129"/>
  <c r="C129"/>
  <c r="E125"/>
  <c r="E145"/>
  <c r="D125"/>
  <c r="D145"/>
  <c r="C125"/>
  <c r="C145"/>
  <c r="E121"/>
  <c r="D121"/>
  <c r="C121"/>
  <c r="E107"/>
  <c r="D107"/>
  <c r="C107"/>
  <c r="E91"/>
  <c r="E124"/>
  <c r="D91"/>
  <c r="D124"/>
  <c r="D146"/>
  <c r="C91"/>
  <c r="C124"/>
  <c r="E80"/>
  <c r="D80"/>
  <c r="C80"/>
  <c r="E76"/>
  <c r="D76"/>
  <c r="C76"/>
  <c r="E73"/>
  <c r="D73"/>
  <c r="C73"/>
  <c r="E68"/>
  <c r="D68"/>
  <c r="C68"/>
  <c r="E64"/>
  <c r="E86"/>
  <c r="D64"/>
  <c r="D86"/>
  <c r="C64"/>
  <c r="C86"/>
  <c r="E58"/>
  <c r="D58"/>
  <c r="C58"/>
  <c r="E53"/>
  <c r="D53"/>
  <c r="C53"/>
  <c r="E47"/>
  <c r="D47"/>
  <c r="C47"/>
  <c r="E36"/>
  <c r="D36"/>
  <c r="C36"/>
  <c r="E30"/>
  <c r="D30"/>
  <c r="C30"/>
  <c r="E29"/>
  <c r="D29"/>
  <c r="C29"/>
  <c r="E22"/>
  <c r="D22"/>
  <c r="C22"/>
  <c r="E15"/>
  <c r="D15"/>
  <c r="C15"/>
  <c r="E8"/>
  <c r="E63"/>
  <c r="D8"/>
  <c r="D63"/>
  <c r="D87"/>
  <c r="C8"/>
  <c r="C63"/>
  <c r="A27" i="71"/>
  <c r="M6"/>
  <c r="H6"/>
  <c r="F6"/>
  <c r="K6"/>
  <c r="D6"/>
  <c r="J6" s="1"/>
  <c r="G3" i="63"/>
  <c r="G3" i="134" s="1"/>
  <c r="F3" i="63"/>
  <c r="F3" i="134" s="1"/>
  <c r="E3" i="63"/>
  <c r="E3" i="134" s="1"/>
  <c r="D3" i="64"/>
  <c r="A34" i="75"/>
  <c r="A34" i="76"/>
  <c r="A28" i="75"/>
  <c r="A28" i="76"/>
  <c r="A22" i="75"/>
  <c r="A22" i="76"/>
  <c r="A16" i="75"/>
  <c r="A16" i="76"/>
  <c r="A10" i="75"/>
  <c r="A10" i="76"/>
  <c r="A4"/>
  <c r="H27" i="61"/>
  <c r="I27"/>
  <c r="H28"/>
  <c r="I28"/>
  <c r="H30"/>
  <c r="I30"/>
  <c r="G30"/>
  <c r="G27"/>
  <c r="G28"/>
  <c r="H29"/>
  <c r="I29"/>
  <c r="D15"/>
  <c r="E15"/>
  <c r="D21"/>
  <c r="E21"/>
  <c r="D27"/>
  <c r="E27"/>
  <c r="D28"/>
  <c r="E28"/>
  <c r="D29"/>
  <c r="E29"/>
  <c r="D30"/>
  <c r="E30"/>
  <c r="C30"/>
  <c r="C21"/>
  <c r="C15"/>
  <c r="C27"/>
  <c r="G29"/>
  <c r="H15" i="73"/>
  <c r="D30" i="76"/>
  <c r="I15" i="73"/>
  <c r="D36" i="76"/>
  <c r="H24" i="73"/>
  <c r="D31" i="76"/>
  <c r="I24" i="73"/>
  <c r="D37" i="76"/>
  <c r="H25" i="73"/>
  <c r="D32" i="76"/>
  <c r="I25" i="73"/>
  <c r="D38" i="76"/>
  <c r="G24" i="73"/>
  <c r="D25" i="76"/>
  <c r="G15" i="73"/>
  <c r="D24" i="76"/>
  <c r="D12"/>
  <c r="D18"/>
  <c r="D16" i="73"/>
  <c r="E16"/>
  <c r="D21"/>
  <c r="E21"/>
  <c r="D24"/>
  <c r="D13" i="76"/>
  <c r="E24" i="73"/>
  <c r="D19" i="76"/>
  <c r="D25" i="73"/>
  <c r="D14" i="76"/>
  <c r="E25" i="73"/>
  <c r="D20" i="76"/>
  <c r="D26" i="73"/>
  <c r="E26"/>
  <c r="D27"/>
  <c r="E27"/>
  <c r="C21"/>
  <c r="C16"/>
  <c r="C24"/>
  <c r="D7" i="76"/>
  <c r="D6"/>
  <c r="E140" i="112"/>
  <c r="D140"/>
  <c r="C140"/>
  <c r="E135"/>
  <c r="D135"/>
  <c r="C135"/>
  <c r="E130"/>
  <c r="D130"/>
  <c r="C130"/>
  <c r="E126"/>
  <c r="E145"/>
  <c r="D126"/>
  <c r="D145"/>
  <c r="C126"/>
  <c r="C145"/>
  <c r="E122"/>
  <c r="D122"/>
  <c r="C122"/>
  <c r="E108"/>
  <c r="D108"/>
  <c r="C108"/>
  <c r="E92"/>
  <c r="E125"/>
  <c r="E146"/>
  <c r="D92"/>
  <c r="D125"/>
  <c r="C92"/>
  <c r="C125"/>
  <c r="C146"/>
  <c r="E78"/>
  <c r="D78"/>
  <c r="C78"/>
  <c r="E74"/>
  <c r="D74"/>
  <c r="C74"/>
  <c r="E71"/>
  <c r="D71"/>
  <c r="C71"/>
  <c r="E66"/>
  <c r="D66"/>
  <c r="C66"/>
  <c r="E62"/>
  <c r="E84"/>
  <c r="E151"/>
  <c r="D62"/>
  <c r="D84"/>
  <c r="D151"/>
  <c r="C62"/>
  <c r="C84"/>
  <c r="C151"/>
  <c r="E56"/>
  <c r="D56"/>
  <c r="C56"/>
  <c r="E51"/>
  <c r="D51"/>
  <c r="C51"/>
  <c r="E45"/>
  <c r="D45"/>
  <c r="C45"/>
  <c r="E34"/>
  <c r="D34"/>
  <c r="C34"/>
  <c r="E28"/>
  <c r="D28"/>
  <c r="D27"/>
  <c r="C28"/>
  <c r="E27"/>
  <c r="C27"/>
  <c r="E20"/>
  <c r="D20"/>
  <c r="C20"/>
  <c r="E13"/>
  <c r="D13"/>
  <c r="C13"/>
  <c r="E6"/>
  <c r="E61"/>
  <c r="D6"/>
  <c r="D61"/>
  <c r="C6"/>
  <c r="C61"/>
  <c r="C3"/>
  <c r="C89"/>
  <c r="E140" i="111"/>
  <c r="D140"/>
  <c r="C140"/>
  <c r="E135"/>
  <c r="D135"/>
  <c r="C135"/>
  <c r="E130"/>
  <c r="D130"/>
  <c r="C130"/>
  <c r="E126"/>
  <c r="E145"/>
  <c r="D126"/>
  <c r="D145"/>
  <c r="C126"/>
  <c r="C145"/>
  <c r="E122"/>
  <c r="D122"/>
  <c r="C122"/>
  <c r="E108"/>
  <c r="D108"/>
  <c r="C108"/>
  <c r="E92"/>
  <c r="E125"/>
  <c r="E146"/>
  <c r="D92"/>
  <c r="D125"/>
  <c r="D146"/>
  <c r="C92"/>
  <c r="C125"/>
  <c r="C146"/>
  <c r="E78"/>
  <c r="D78"/>
  <c r="C78"/>
  <c r="E74"/>
  <c r="D74"/>
  <c r="C74"/>
  <c r="E71"/>
  <c r="D71"/>
  <c r="C71"/>
  <c r="E66"/>
  <c r="D66"/>
  <c r="C66"/>
  <c r="E62"/>
  <c r="E84"/>
  <c r="E151"/>
  <c r="D62"/>
  <c r="D84"/>
  <c r="D151"/>
  <c r="C62"/>
  <c r="C84"/>
  <c r="C151"/>
  <c r="E56"/>
  <c r="D56"/>
  <c r="C56"/>
  <c r="E51"/>
  <c r="D51"/>
  <c r="C51"/>
  <c r="E45"/>
  <c r="D45"/>
  <c r="C45"/>
  <c r="E34"/>
  <c r="D34"/>
  <c r="C34"/>
  <c r="E28"/>
  <c r="D28"/>
  <c r="D27"/>
  <c r="C28"/>
  <c r="E27"/>
  <c r="C27"/>
  <c r="E20"/>
  <c r="D20"/>
  <c r="C20"/>
  <c r="E13"/>
  <c r="D13"/>
  <c r="C13"/>
  <c r="E6"/>
  <c r="E61"/>
  <c r="D6"/>
  <c r="D61"/>
  <c r="C6"/>
  <c r="C61"/>
  <c r="C3"/>
  <c r="C89" s="1"/>
  <c r="G31" i="107"/>
  <c r="F31"/>
  <c r="D31"/>
  <c r="C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31"/>
  <c r="D29" i="99"/>
  <c r="C29"/>
  <c r="C16" i="106"/>
  <c r="E20" i="105"/>
  <c r="D20"/>
  <c r="E20" i="100"/>
  <c r="D20"/>
  <c r="G18" i="98"/>
  <c r="F18"/>
  <c r="E18"/>
  <c r="D18"/>
  <c r="C18"/>
  <c r="H17"/>
  <c r="I17"/>
  <c r="H16"/>
  <c r="H18"/>
  <c r="G14"/>
  <c r="G19"/>
  <c r="F14"/>
  <c r="F19"/>
  <c r="E14"/>
  <c r="E19"/>
  <c r="D14"/>
  <c r="D19"/>
  <c r="C14"/>
  <c r="C19"/>
  <c r="H13"/>
  <c r="I13"/>
  <c r="H12"/>
  <c r="I12"/>
  <c r="H11"/>
  <c r="I11"/>
  <c r="H10"/>
  <c r="I10"/>
  <c r="H9"/>
  <c r="I9"/>
  <c r="H8"/>
  <c r="I8"/>
  <c r="H7"/>
  <c r="H12" i="97"/>
  <c r="G12"/>
  <c r="F12"/>
  <c r="E12"/>
  <c r="H5"/>
  <c r="H17"/>
  <c r="G5"/>
  <c r="G17"/>
  <c r="F5"/>
  <c r="F17"/>
  <c r="E5"/>
  <c r="E17"/>
  <c r="J14" i="96"/>
  <c r="I13"/>
  <c r="H13"/>
  <c r="G13"/>
  <c r="F13"/>
  <c r="J13"/>
  <c r="E13"/>
  <c r="D13"/>
  <c r="J12"/>
  <c r="I11"/>
  <c r="H11"/>
  <c r="G11"/>
  <c r="F11"/>
  <c r="J11"/>
  <c r="J10"/>
  <c r="I9"/>
  <c r="H9"/>
  <c r="G9"/>
  <c r="J9"/>
  <c r="J8"/>
  <c r="I7"/>
  <c r="H7"/>
  <c r="G7"/>
  <c r="F7"/>
  <c r="J7"/>
  <c r="E7"/>
  <c r="D7"/>
  <c r="J6"/>
  <c r="I5"/>
  <c r="I15"/>
  <c r="H5"/>
  <c r="H15"/>
  <c r="G5"/>
  <c r="G15"/>
  <c r="F5"/>
  <c r="E5"/>
  <c r="E15"/>
  <c r="D5"/>
  <c r="D15"/>
  <c r="L31" i="71"/>
  <c r="M31"/>
  <c r="K31"/>
  <c r="C24"/>
  <c r="M23"/>
  <c r="M22"/>
  <c r="M21"/>
  <c r="M18"/>
  <c r="L20"/>
  <c r="M20" s="1"/>
  <c r="L21"/>
  <c r="L22"/>
  <c r="L23"/>
  <c r="L19"/>
  <c r="M19" s="1"/>
  <c r="L18"/>
  <c r="D24"/>
  <c r="E24"/>
  <c r="F24"/>
  <c r="G24"/>
  <c r="H24"/>
  <c r="I24"/>
  <c r="J24"/>
  <c r="K24"/>
  <c r="L24"/>
  <c r="M24" s="1"/>
  <c r="B24"/>
  <c r="M9"/>
  <c r="M11"/>
  <c r="M12"/>
  <c r="M13"/>
  <c r="M14"/>
  <c r="L10"/>
  <c r="M10" s="1"/>
  <c r="L11"/>
  <c r="L12"/>
  <c r="L13"/>
  <c r="L14"/>
  <c r="L9"/>
  <c r="L8"/>
  <c r="L15"/>
  <c r="C15"/>
  <c r="B15"/>
  <c r="D15"/>
  <c r="E15"/>
  <c r="F15"/>
  <c r="G15"/>
  <c r="H15"/>
  <c r="I15"/>
  <c r="J15"/>
  <c r="K15"/>
  <c r="G5" i="64"/>
  <c r="G6"/>
  <c r="G7"/>
  <c r="G24" s="1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G14" i="63"/>
  <c r="G15"/>
  <c r="G16"/>
  <c r="G17"/>
  <c r="G18"/>
  <c r="G19"/>
  <c r="G20"/>
  <c r="G26" i="73"/>
  <c r="J5" i="96"/>
  <c r="J15"/>
  <c r="I7" i="98"/>
  <c r="I14"/>
  <c r="H14"/>
  <c r="H19"/>
  <c r="C61" i="95"/>
  <c r="D61"/>
  <c r="C84"/>
  <c r="D84"/>
  <c r="C117"/>
  <c r="C137"/>
  <c r="D117"/>
  <c r="D137"/>
  <c r="E136"/>
  <c r="C87" i="114"/>
  <c r="E87"/>
  <c r="C146"/>
  <c r="E146"/>
  <c r="M15" i="71"/>
  <c r="M8"/>
  <c r="H26" i="73"/>
  <c r="H27"/>
  <c r="D150" i="112"/>
  <c r="D85"/>
  <c r="C150"/>
  <c r="C85"/>
  <c r="E150"/>
  <c r="E85"/>
  <c r="D146"/>
  <c r="D150" i="111"/>
  <c r="D85"/>
  <c r="D85" i="95"/>
  <c r="C85"/>
  <c r="C150" i="111"/>
  <c r="C85"/>
  <c r="E150"/>
  <c r="E85"/>
  <c r="I16" i="98"/>
  <c r="I18"/>
  <c r="I19"/>
  <c r="C25" i="73"/>
  <c r="C26"/>
  <c r="G25"/>
  <c r="D26" i="76"/>
  <c r="I26" i="73"/>
  <c r="I27"/>
  <c r="C28" i="61"/>
  <c r="C29"/>
  <c r="D8" i="76"/>
  <c r="G27" i="73"/>
  <c r="C27"/>
  <c r="E61" i="95"/>
  <c r="C142" i="1"/>
  <c r="C85"/>
  <c r="B8" i="76" s="1"/>
  <c r="D142" i="1"/>
  <c r="D85"/>
  <c r="B14" i="76" s="1"/>
  <c r="E14" s="1"/>
  <c r="E142" i="1"/>
  <c r="E85"/>
  <c r="B20" i="76" s="1"/>
  <c r="E20" s="1"/>
  <c r="E8" l="1"/>
  <c r="E3" i="64"/>
  <c r="F3"/>
  <c r="G3"/>
  <c r="J1" i="61"/>
  <c r="J1" i="73"/>
  <c r="D4"/>
  <c r="E85" i="95"/>
  <c r="E137"/>
  <c r="E6" i="76"/>
  <c r="E12"/>
  <c r="E18"/>
  <c r="E7"/>
  <c r="E13"/>
  <c r="E19"/>
  <c r="E26"/>
  <c r="E24"/>
  <c r="E32"/>
  <c r="E30"/>
  <c r="E38"/>
  <c r="E36"/>
  <c r="E25"/>
  <c r="E31"/>
  <c r="E37"/>
  <c r="C4" i="73"/>
  <c r="C88" i="3"/>
  <c r="D88"/>
  <c r="E88"/>
  <c r="G17" i="134"/>
  <c r="F17"/>
  <c r="I5" i="61" l="1"/>
  <c r="I4" i="73"/>
  <c r="E5" i="61"/>
  <c r="D5"/>
  <c r="H4" i="73"/>
  <c r="H5" i="61"/>
  <c r="G5"/>
  <c r="G4" i="73"/>
  <c r="C5" i="61"/>
</calcChain>
</file>

<file path=xl/sharedStrings.xml><?xml version="1.0" encoding="utf-8"?>
<sst xmlns="http://schemas.openxmlformats.org/spreadsheetml/2006/main" count="5351" uniqueCount="812">
  <si>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</si>
  <si>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</si>
  <si>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</si>
  <si>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</si>
  <si>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</si>
  <si>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</si>
  <si>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</si>
  <si>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</si>
  <si>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</si>
  <si>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</si>
  <si>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</si>
  <si>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</si>
  <si>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</si>
  <si>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</si>
  <si>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</si>
  <si>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</si>
  <si>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</si>
  <si>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</si>
  <si>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</si>
  <si>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</si>
  <si>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</si>
  <si>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</si>
  <si>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</si>
  <si>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</si>
  <si>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</si>
  <si>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</si>
  <si>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</si>
  <si>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</si>
  <si>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</si>
  <si>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</si>
  <si>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</si>
  <si>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</si>
  <si>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</si>
  <si>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</si>
  <si>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</si>
  <si>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</si>
  <si>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</si>
  <si>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</si>
  <si>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</si>
  <si>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</si>
  <si>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</si>
  <si>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</si>
  <si>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</si>
  <si>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</si>
  <si>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</si>
  <si>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</si>
  <si>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</si>
  <si>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</si>
  <si>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</si>
  <si>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</si>
  <si>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</si>
  <si>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</si>
  <si>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</si>
  <si>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</si>
  <si>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</si>
  <si>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</si>
  <si>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</si>
  <si>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</si>
  <si>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</si>
  <si>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</si>
  <si>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</si>
  <si>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</si>
  <si>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</si>
  <si>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</si>
  <si>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</si>
  <si>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</si>
  <si>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</si>
  <si>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</si>
  <si>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</si>
  <si>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</si>
  <si>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</si>
  <si>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</si>
  <si>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</si>
  <si>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</si>
  <si>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</si>
  <si>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</si>
  <si>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</si>
  <si>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</si>
  <si>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</si>
  <si>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</si>
  <si>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</si>
  <si>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</si>
  <si>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</si>
  <si>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</si>
  <si>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</si>
  <si>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</si>
  <si>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</si>
  <si>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</si>
  <si>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</si>
  <si>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</si>
  <si>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</si>
  <si>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</si>
  <si>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</si>
  <si>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</si>
  <si>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</si>
  <si>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</si>
  <si>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</si>
  <si>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</si>
  <si>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</si>
  <si>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</si>
  <si>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</si>
  <si>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</si>
  <si>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</si>
  <si>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</si>
  <si>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</si>
  <si>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</si>
  <si>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</si>
  <si>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</si>
  <si>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</si>
  <si>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</si>
  <si>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</si>
  <si>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</si>
  <si>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</si>
  <si>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</si>
  <si>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</si>
  <si>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</si>
  <si>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</si>
  <si>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</si>
  <si>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</si>
  <si>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</si>
  <si>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</si>
  <si>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</si>
  <si>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</si>
  <si>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</si>
  <si>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</si>
  <si>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</si>
  <si>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</si>
  <si>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</si>
  <si>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</si>
  <si>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</si>
  <si>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</si>
  <si>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</si>
  <si>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</si>
  <si>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</si>
  <si>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</si>
  <si>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</si>
  <si>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</si>
  <si>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</si>
  <si>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</si>
  <si>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</si>
  <si>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</si>
  <si>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</si>
  <si>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</si>
  <si>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</si>
  <si>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</si>
  <si>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</si>
  <si>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</si>
  <si>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</si>
  <si>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</si>
  <si>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</si>
  <si>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</si>
  <si>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</si>
  <si>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</si>
  <si>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</si>
  <si>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</si>
  <si>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</si>
  <si>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</si>
  <si>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</si>
  <si>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</si>
  <si>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</si>
  <si>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</si>
  <si>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</si>
  <si>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</si>
  <si>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</si>
  <si>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</si>
  <si>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</si>
  <si>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</si>
  <si>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</si>
  <si>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</si>
  <si>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</si>
  <si>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</si>
  <si>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</si>
  <si>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</si>
  <si>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</si>
  <si>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</si>
  <si>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</si>
  <si>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</si>
  <si>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</si>
  <si>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</si>
  <si>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</si>
  <si>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</si>
  <si>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</si>
  <si>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</si>
  <si>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</si>
  <si>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</si>
  <si>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</si>
  <si>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</si>
  <si>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</si>
  <si>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</si>
  <si>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</si>
  <si>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</si>
  <si>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</si>
  <si>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</si>
  <si>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</si>
  <si>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</si>
  <si>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</si>
  <si>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</si>
  <si>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</si>
  <si>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</si>
  <si>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</si>
  <si>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</si>
  <si>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</si>
  <si>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</si>
  <si>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</si>
  <si>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</si>
  <si>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</si>
  <si>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</si>
  <si>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</si>
  <si>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</si>
  <si>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</si>
  <si>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</si>
  <si>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</si>
  <si>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</si>
  <si>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</si>
  <si>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</si>
  <si>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</si>
  <si>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</si>
  <si>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</si>
  <si>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</si>
  <si>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</si>
  <si>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</si>
  <si>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</si>
  <si>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</si>
  <si>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</si>
  <si>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</si>
  <si>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</si>
  <si>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</si>
  <si>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</si>
  <si>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</si>
  <si>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</si>
  <si>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</si>
  <si>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</si>
  <si>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</si>
  <si>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</si>
  <si>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</si>
  <si>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</si>
  <si>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</si>
  <si>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</si>
  <si>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</si>
  <si>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</si>
  <si>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</si>
  <si>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</si>
  <si>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</si>
  <si>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</si>
  <si>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</si>
  <si>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</si>
  <si>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</si>
  <si>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</si>
  <si>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</si>
  <si>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</si>
  <si>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</si>
  <si>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</si>
  <si>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</si>
  <si>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</si>
  <si>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</si>
  <si>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</si>
  <si>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</si>
  <si>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</si>
  <si>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</si>
  <si>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</si>
  <si>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</si>
  <si>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</si>
  <si>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</si>
  <si>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</si>
  <si>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</si>
  <si>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</si>
  <si>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</si>
  <si>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</si>
  <si>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</si>
  <si>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</si>
  <si>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39.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</si>
  <si>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</si>
  <si>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</si>
  <si>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</si>
  <si>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</si>
  <si>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</si>
  <si>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</si>
  <si>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</si>
  <si>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</si>
  <si>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</si>
  <si>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</si>
  <si>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</si>
  <si>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</si>
  <si>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</si>
  <si>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</si>
  <si>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</si>
  <si>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</si>
  <si>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</si>
  <si>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</si>
  <si>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</si>
  <si>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</si>
  <si>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</si>
  <si>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</si>
  <si>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</si>
  <si>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</si>
  <si>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</si>
  <si>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</si>
  <si>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</si>
  <si>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</si>
  <si>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</si>
  <si>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</si>
  <si>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</si>
  <si>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</si>
  <si>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</si>
  <si>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</si>
  <si>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</si>
  <si>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</si>
  <si>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</si>
  <si>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</si>
  <si>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</si>
  <si>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</si>
  <si>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</si>
  <si>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</si>
  <si>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</si>
  <si>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</si>
  <si>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</si>
  <si>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</si>
  <si>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</si>
  <si>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</si>
  <si>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</si>
  <si>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</si>
  <si>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</si>
  <si>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</si>
  <si>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</si>
  <si>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</si>
  <si>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</si>
  <si>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</si>
  <si>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</si>
  <si>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</si>
  <si>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</si>
  <si>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</si>
  <si>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</si>
  <si>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</si>
  <si>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</si>
  <si>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</si>
  <si>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</si>
  <si>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</si>
  <si>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</si>
  <si>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</si>
  <si>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</si>
  <si>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</si>
  <si>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</si>
  <si>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</si>
  <si>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</si>
  <si>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</si>
  <si>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</si>
  <si>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</si>
  <si>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</si>
  <si>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</si>
  <si>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</si>
  <si>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</si>
  <si>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</si>
  <si>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</si>
  <si>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</si>
  <si>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</si>
  <si>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</si>
  <si>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</si>
  <si>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</si>
  <si>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</si>
  <si>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</si>
  <si>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</si>
  <si>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</si>
  <si>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</si>
  <si>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</si>
  <si>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</si>
  <si>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</si>
  <si>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</si>
  <si>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</si>
  <si>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</si>
  <si>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</si>
  <si>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</si>
  <si>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</si>
  <si>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</si>
  <si>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</si>
  <si>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</si>
  <si>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</si>
  <si>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</si>
  <si>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</si>
  <si>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</si>
  <si>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</si>
  <si>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</si>
  <si>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</si>
  <si>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</si>
  <si>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</si>
  <si>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</si>
  <si>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</si>
  <si>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</si>
  <si>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</si>
  <si>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</si>
  <si>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</si>
  <si>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</si>
  <si>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</si>
  <si>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</si>
  <si>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</si>
  <si>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</si>
  <si>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</si>
  <si>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</si>
  <si>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</si>
  <si>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</si>
  <si>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</si>
  <si>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</si>
  <si>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</si>
  <si>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</si>
  <si>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</si>
  <si>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</si>
  <si>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</si>
  <si>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</si>
  <si>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</si>
  <si>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</si>
  <si>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</si>
  <si>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</si>
  <si>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</si>
  <si>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</si>
  <si>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</si>
  <si>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</si>
  <si>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</si>
  <si>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</si>
  <si>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</si>
  <si>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</si>
  <si>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</si>
  <si>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</si>
  <si>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</si>
  <si>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</si>
  <si>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</si>
  <si>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</si>
  <si>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</si>
  <si>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</si>
  <si>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</si>
  <si>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</si>
  <si>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</si>
  <si>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</si>
  <si>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</si>
  <si>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</si>
  <si>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</si>
  <si>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</si>
  <si>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</si>
  <si>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</si>
  <si>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</si>
  <si>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</si>
  <si>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</si>
  <si>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</si>
  <si>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</si>
  <si>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</si>
  <si>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</si>
  <si>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</si>
  <si>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</si>
  <si>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</si>
  <si>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</si>
  <si>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</si>
  <si>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</si>
  <si>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</si>
  <si>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</si>
  <si>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</si>
  <si>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</si>
  <si>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</si>
  <si>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</si>
  <si>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</si>
  <si>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</si>
  <si>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</si>
  <si>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</si>
  <si>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</si>
  <si>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</si>
  <si>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</si>
  <si>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</si>
  <si>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</si>
  <si>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</si>
  <si>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</si>
  <si>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</si>
  <si>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</si>
  <si>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</si>
  <si>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</si>
  <si>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</si>
  <si>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</si>
  <si>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</si>
  <si>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</si>
  <si>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</si>
  <si>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</si>
  <si>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</si>
  <si>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</si>
  <si>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</si>
  <si>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</si>
  <si>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</si>
  <si>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</si>
  <si>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</si>
  <si>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</si>
  <si>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</si>
  <si>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</si>
  <si>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</si>
  <si>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</si>
  <si>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</si>
  <si>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</si>
  <si>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</si>
  <si>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</si>
  <si>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</si>
  <si>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</si>
  <si>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</si>
  <si>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</si>
  <si>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</si>
  <si>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</si>
  <si>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</si>
  <si>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</si>
  <si>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</si>
  <si>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</si>
  <si>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</si>
  <si>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</si>
  <si>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</si>
  <si>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</si>
  <si>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</si>
  <si>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</si>
  <si>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</si>
  <si>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</si>
  <si>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</si>
  <si>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</si>
  <si>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</si>
  <si>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</si>
  <si>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</si>
  <si>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</si>
  <si>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</si>
  <si>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</si>
  <si>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</si>
  <si>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</si>
  <si>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</si>
  <si>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</si>
  <si>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</si>
  <si>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</si>
  <si>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</si>
  <si>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</si>
  <si>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</si>
  <si>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</si>
  <si>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</si>
  <si>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</si>
  <si>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</si>
  <si>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</si>
  <si>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</si>
  <si>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</si>
  <si>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</si>
  <si>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</si>
  <si>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</si>
  <si>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</si>
  <si>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</si>
  <si>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</si>
  <si>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</si>
  <si>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</si>
  <si>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</si>
  <si>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</si>
  <si>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</si>
  <si>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</si>
  <si>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</si>
  <si>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</si>
  <si>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</si>
  <si>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</si>
  <si>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</si>
  <si>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</si>
  <si>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</si>
  <si>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</si>
  <si>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</si>
  <si>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</si>
  <si>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</si>
  <si>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</si>
  <si>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</si>
  <si>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</si>
  <si>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</si>
  <si>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</si>
  <si>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</si>
  <si>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</si>
  <si>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</si>
  <si>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</si>
  <si>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</si>
  <si>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</si>
  <si>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</si>
  <si>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</si>
  <si>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</si>
  <si>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</si>
  <si>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</si>
  <si>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</si>
  <si>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</si>
  <si>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</si>
  <si>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</si>
  <si>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</si>
  <si>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</si>
  <si>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</si>
  <si>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</si>
  <si>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</si>
  <si>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</si>
  <si>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</si>
  <si>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</si>
  <si>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</si>
  <si>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</si>
  <si>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</si>
  <si>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</si>
  <si>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</si>
  <si>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</si>
  <si>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</si>
  <si>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</si>
  <si>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</si>
  <si>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</si>
  <si>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</si>
  <si>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</si>
  <si>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</si>
  <si>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</si>
  <si>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</si>
  <si>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</si>
  <si>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</si>
  <si>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</si>
  <si>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</si>
  <si>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</si>
  <si>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</si>
  <si>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</si>
  <si>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</si>
  <si>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</si>
  <si>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</si>
  <si>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</si>
  <si>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</si>
  <si>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</si>
  <si>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</si>
  <si>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</si>
  <si>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</si>
  <si>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</si>
  <si>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</si>
  <si>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</si>
  <si>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</si>
  <si>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</si>
  <si>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</si>
  <si>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</si>
  <si>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</si>
  <si>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</si>
  <si>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</si>
  <si>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</si>
  <si>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</si>
  <si>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</si>
  <si>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</si>
  <si>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</si>
  <si>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3. Befektetett pénzügyi eszközök értékhelyesbítése (40+41+42+43)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</si>
  <si>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</si>
  <si>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</si>
  <si>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</si>
  <si>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</si>
  <si>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</si>
  <si>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</si>
  <si>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</si>
  <si>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</si>
  <si>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</si>
  <si>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</si>
  <si>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</si>
  <si>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</si>
  <si>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</si>
  <si>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</si>
  <si>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</si>
  <si>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</si>
  <si>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</si>
  <si>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</si>
  <si>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</si>
  <si>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</si>
  <si>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</si>
  <si>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</si>
  <si>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</si>
  <si>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</si>
  <si>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</si>
  <si>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</si>
  <si>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</si>
  <si>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</si>
  <si>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</si>
  <si>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</si>
  <si>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</si>
  <si>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</si>
  <si>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</si>
  <si>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</si>
  <si>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</si>
  <si>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</si>
  <si>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</si>
  <si>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</si>
  <si>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</si>
  <si>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</si>
  <si>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</si>
  <si>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</si>
  <si>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</si>
  <si>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</si>
  <si>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</si>
  <si>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</si>
  <si>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</si>
  <si>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</si>
  <si>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</si>
  <si>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</si>
  <si>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</si>
  <si>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Intézményt megillető maradvány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</si>
  <si>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</si>
  <si>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</si>
  <si>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</si>
  <si>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</si>
  <si>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</si>
  <si>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</si>
  <si>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</si>
  <si>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</si>
  <si>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</si>
  <si>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</si>
  <si>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</si>
  <si>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</si>
  <si>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</si>
  <si>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</si>
  <si>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</si>
  <si>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</si>
  <si>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</si>
  <si>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</si>
  <si>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</si>
  <si>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</si>
  <si>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</si>
  <si>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</si>
  <si>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</si>
  <si>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</si>
  <si>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</si>
  <si>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</si>
  <si>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</si>
  <si>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</si>
  <si>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</si>
  <si>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</si>
  <si>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</si>
  <si>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</si>
  <si>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</si>
  <si>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</si>
  <si>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</si>
  <si>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</si>
  <si>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</si>
  <si>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</si>
  <si>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</si>
  <si>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</si>
  <si>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</si>
  <si>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</si>
  <si>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Központi, irányítószervi támogatások folyósítása</t>
  </si>
  <si>
    <t>- Vagyoni típusú adók - kommunális adó</t>
  </si>
  <si>
    <t>- Termékek és szolgáltatások adói - iparűzési adó</t>
  </si>
  <si>
    <t>Szentpéterszeg Mesevilág Óvoda</t>
  </si>
  <si>
    <t>Szentpéterszeg Községi Önkormányzat</t>
  </si>
  <si>
    <t>működés segítése</t>
  </si>
  <si>
    <t xml:space="preserve"> </t>
  </si>
  <si>
    <t>Hencidai Közös Önkormányzati Hivatal</t>
  </si>
  <si>
    <t>NEMLEGES</t>
  </si>
  <si>
    <t>Adósságot keletkeztető ügyletek</t>
  </si>
  <si>
    <t>2016.</t>
  </si>
  <si>
    <t>2017.</t>
  </si>
  <si>
    <t>Készfizető kezesség</t>
  </si>
  <si>
    <t>Külföndi kötelezettség</t>
  </si>
  <si>
    <t>Belföldi kötelezettség</t>
  </si>
  <si>
    <t>Elszámolásból származó bevételek</t>
  </si>
  <si>
    <t>Elszámolásbó származó bevételek</t>
  </si>
  <si>
    <t>Szentpéterszegi Sportclub</t>
  </si>
  <si>
    <t>Pénzmaradvány felhasználás ( - )</t>
  </si>
  <si>
    <t>Betétlekötés ( + )</t>
  </si>
  <si>
    <t>Függő, átfutó számlák egyenlege ( - )</t>
  </si>
  <si>
    <t>2018.</t>
  </si>
  <si>
    <t>"Szegről-Végről" Szoc. Szöv.</t>
  </si>
  <si>
    <t>Esztár Községi Önkormányzatnak átadott pénzeszköz (2012. évi tartozás)</t>
  </si>
  <si>
    <t xml:space="preserve">............................                                      </t>
  </si>
  <si>
    <t>Biztos (jövőbeni) követelések (adóhátralékok, bérleti díj tartozások)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</si>
  <si>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</si>
  <si>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</si>
  <si>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Költség-vetési maradvány összege</t>
  </si>
  <si>
    <t>Jóváha-gyott</t>
  </si>
  <si>
    <r>
      <t xml:space="preserve">Működési költségvetés kiadásai </t>
    </r>
    <r>
      <rPr>
        <sz val="10"/>
        <rFont val="Times New Roman CE"/>
        <charset val="238"/>
      </rPr>
      <t>(1.1+…+1.5.)</t>
    </r>
  </si>
  <si>
    <r>
      <t xml:space="preserve">Felhalmozási költségvetés kiadásai </t>
    </r>
    <r>
      <rPr>
        <sz val="10"/>
        <rFont val="Times New Roman CE"/>
        <charset val="238"/>
      </rPr>
      <t>(2.1.+2.3.+2.5.)</t>
    </r>
  </si>
  <si>
    <t>Költség-vetési szerv megnevezése</t>
  </si>
  <si>
    <t>Feladat megneve-zése</t>
  </si>
  <si>
    <t>Rövid lejáratú  hitelek, kölcsönök felvétele</t>
  </si>
  <si>
    <t>8. sz. melléklet</t>
  </si>
  <si>
    <t>2016. évi eredeti előirányzat BEVÉTELEK</t>
  </si>
  <si>
    <t>Tervezett 
(Ft)</t>
  </si>
  <si>
    <t>Tényleges 
(Ft)</t>
  </si>
  <si>
    <t>Magyar Vöröskereszt területi szervezete</t>
  </si>
  <si>
    <t>véradó ünnepség megrendezéséhez</t>
  </si>
  <si>
    <t>Szentpéterszegi Lövészegylet</t>
  </si>
  <si>
    <t>Szentpéterszegi Önkéntes Tűzoltó Egy.</t>
  </si>
  <si>
    <t>Háziorvos (GM-Pátia Bt.)</t>
  </si>
  <si>
    <t>forintban</t>
  </si>
  <si>
    <t>Adatok: forintban!</t>
  </si>
  <si>
    <t>Értéke
(Ft)</t>
  </si>
  <si>
    <t>Összeg  ( Ft )</t>
  </si>
  <si>
    <r>
      <t xml:space="preserve"> </t>
    </r>
    <r>
      <rPr>
        <sz val="10"/>
        <rFont val="Times New Roman CE"/>
        <family val="1"/>
        <charset val="238"/>
      </rPr>
      <t>Lekötött betétek</t>
    </r>
  </si>
  <si>
    <t>2019.</t>
  </si>
  <si>
    <t>adatok: forintban</t>
  </si>
  <si>
    <t>forintban !</t>
  </si>
  <si>
    <t>Földterület beszerzése (zártkertek)</t>
  </si>
  <si>
    <t>Földterület, telek vásárlása (Kossuth u. 9.)</t>
  </si>
  <si>
    <t>Földterület beszerzése (zártkert csere)</t>
  </si>
  <si>
    <t>Földterület beszerzése (legelő)</t>
  </si>
  <si>
    <t>Földterület, telek részlet vásárlása (Kossuth u. 11.)</t>
  </si>
  <si>
    <t>Szoftver vásárlás Konyhára (EPER, gyártmánylapk.)</t>
  </si>
  <si>
    <t>Térfigyelő rendszer kiépítése Köztársaság utcán</t>
  </si>
  <si>
    <t xml:space="preserve">   MTZ-820.4 Traktor BELARUS vás. (Közfogl.prg)</t>
  </si>
  <si>
    <t>Pótkocsi vásárlás (Közfogl. prg)</t>
  </si>
  <si>
    <t xml:space="preserve">   Tárcsa 2,8 V.T.14 vontatott (Közfogl.prg.)</t>
  </si>
  <si>
    <t xml:space="preserve">   Tolólap, MTZ fronthidraulika, vonószerk. (Közf.prg)</t>
  </si>
  <si>
    <t xml:space="preserve">   Motoros háti permetező (Közfogl.prg.)</t>
  </si>
  <si>
    <t xml:space="preserve">   Öntözőrendszer + kiépítés (Közfogl.prg.)</t>
  </si>
  <si>
    <t xml:space="preserve">   Motoros láncfűrész (Közfogl.prg.)</t>
  </si>
  <si>
    <t xml:space="preserve">   OP-11/F1f 2,2kw olajprés NORD (Közfogl.prg.)</t>
  </si>
  <si>
    <t xml:space="preserve">   Meggyfa oltvány 311 db (Közfogl.prg.)</t>
  </si>
  <si>
    <t xml:space="preserve">   Beépíthető motor John Deer LX176-ba </t>
  </si>
  <si>
    <t xml:space="preserve">   Színpadi függönyözés Fh. (Testvértel.tal. pályázat)</t>
  </si>
  <si>
    <t xml:space="preserve">   Zanussi fagyasztóláda ZFC51400WA Konyha</t>
  </si>
  <si>
    <t xml:space="preserve">   Mosógép Konyhára Bauknecht</t>
  </si>
  <si>
    <t xml:space="preserve">   Paradicsom passzírozó Konyhára</t>
  </si>
  <si>
    <t xml:space="preserve">   Philips kávéfőző, vízforraló, kenyérpir. (Testvért.t.)</t>
  </si>
  <si>
    <t xml:space="preserve">   Digitális tükörrefl. fényképezőgép CANON (Testv.t.)</t>
  </si>
  <si>
    <t xml:space="preserve">   Kisértékű gépek, berendezések Óvodába</t>
  </si>
  <si>
    <t xml:space="preserve">   Kisértékű számítástechnikai eszközök Óvodába</t>
  </si>
  <si>
    <t>forintban!</t>
  </si>
  <si>
    <t>Szentpéterszegi Polgárőr Egyesület</t>
  </si>
  <si>
    <t>8. tájékoztató tábla a .../2017. (V.25.) önkorm. rendelet-terv.hez</t>
  </si>
  <si>
    <t>10. tájékoztató tábla a .../2017. (V.25.) önk. rendelet-tervezethez</t>
  </si>
  <si>
    <t>4. melléklet a …./2017. (V.25.) önkormányzati rendelet-tervezethez</t>
  </si>
  <si>
    <t>2. tájékoztató tábla a .../2017. (V.25.) önk. rendelet-tervezethez</t>
  </si>
  <si>
    <t>4. tájékoztató tábla a .../2017. (V.25.) önkormányzati rendelet-tervezethez</t>
  </si>
  <si>
    <t xml:space="preserve"> forintban!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</si>
</sst>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74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b/>
      <sz val="14"/>
      <name val="Times New Roman CE"/>
      <family val="1"/>
      <charset val="238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 CE"/>
      <charset val="238"/>
    </font>
    <font>
      <sz val="12"/>
      <name val="Garamond"/>
      <family val="1"/>
      <charset val="238"/>
    </font>
    <font>
      <b/>
      <sz val="16"/>
      <name val="Garamond"/>
      <family val="1"/>
      <charset val="238"/>
    </font>
    <font>
      <b/>
      <sz val="10"/>
      <color indexed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rgb="FFC9C9C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9" fillId="0" borderId="0"/>
    <xf numFmtId="9" fontId="1" fillId="0" borderId="0" applyFont="0" applyFill="0" applyBorder="0" applyAlignment="0" applyProtection="0"/>
  </cellStyleXfs>
  <cellXfs count="1093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7" fillId="0" borderId="5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8" xfId="0" applyNumberFormat="1" applyFont="1" applyFill="1" applyBorder="1" applyAlignment="1" applyProtection="1">
      <alignment vertical="center"/>
    </xf>
    <xf numFmtId="0" fontId="26" fillId="0" borderId="4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5" xfId="0" applyNumberFormat="1" applyFont="1" applyFill="1" applyBorder="1" applyAlignment="1" applyProtection="1">
      <alignment vertical="center"/>
    </xf>
    <xf numFmtId="164" fontId="25" fillId="0" borderId="6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164" fontId="30" fillId="0" borderId="10" xfId="6" applyNumberFormat="1" applyFont="1" applyFill="1" applyBorder="1" applyAlignment="1" applyProtection="1">
      <alignment vertical="center"/>
    </xf>
    <xf numFmtId="164" fontId="30" fillId="0" borderId="10" xfId="6" applyNumberFormat="1" applyFont="1" applyFill="1" applyBorder="1" applyAlignment="1" applyProtection="1"/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vertical="center" wrapText="1"/>
      <protection locked="0"/>
    </xf>
    <xf numFmtId="164" fontId="25" fillId="0" borderId="8" xfId="0" applyNumberFormat="1" applyFont="1" applyFill="1" applyBorder="1" applyAlignment="1" applyProtection="1">
      <alignment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7" fontId="37" fillId="0" borderId="0" xfId="0" applyNumberFormat="1" applyFont="1" applyFill="1" applyBorder="1" applyAlignment="1">
      <alignment horizontal="left" vertical="center" wrapText="1"/>
    </xf>
    <xf numFmtId="164" fontId="25" fillId="0" borderId="16" xfId="0" applyNumberFormat="1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16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horizontal="right" vertical="center" wrapText="1" indent="1"/>
    </xf>
    <xf numFmtId="164" fontId="28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0" applyNumberFormat="1" applyFont="1" applyFill="1" applyBorder="1" applyAlignment="1" applyProtection="1">
      <alignment horizontal="right" vertical="center" wrapText="1" indent="1"/>
    </xf>
    <xf numFmtId="0" fontId="17" fillId="0" borderId="34" xfId="0" applyFont="1" applyFill="1" applyBorder="1" applyAlignment="1" applyProtection="1">
      <alignment horizontal="center" vertical="center" wrapTex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40" fillId="0" borderId="0" xfId="0" applyNumberFormat="1" applyFont="1" applyFill="1" applyAlignment="1">
      <alignment vertical="center"/>
    </xf>
    <xf numFmtId="164" fontId="40" fillId="0" borderId="0" xfId="0" applyNumberFormat="1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26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40" fillId="0" borderId="0" xfId="0" applyNumberFormat="1" applyFont="1" applyFill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left" vertical="center" wrapText="1" indent="2"/>
    </xf>
    <xf numFmtId="164" fontId="13" fillId="2" borderId="35" xfId="0" applyNumberFormat="1" applyFont="1" applyFill="1" applyBorder="1" applyAlignment="1">
      <alignment horizontal="left" vertical="center" wrapText="1" indent="2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5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5" fontId="13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vertical="center" wrapText="1"/>
      <protection locked="0"/>
    </xf>
    <xf numFmtId="164" fontId="13" fillId="2" borderId="16" xfId="0" applyNumberFormat="1" applyFont="1" applyFill="1" applyBorder="1" applyAlignment="1">
      <alignment horizontal="right" vertical="center" wrapText="1" indent="2"/>
    </xf>
    <xf numFmtId="164" fontId="13" fillId="2" borderId="35" xfId="0" applyNumberFormat="1" applyFont="1" applyFill="1" applyBorder="1" applyAlignment="1">
      <alignment horizontal="right" vertical="center" wrapText="1" indent="2"/>
    </xf>
    <xf numFmtId="0" fontId="7" fillId="0" borderId="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4" xfId="0" applyNumberFormat="1" applyFont="1" applyFill="1" applyBorder="1" applyAlignment="1" applyProtection="1">
      <alignment vertical="center"/>
      <protection locked="0"/>
    </xf>
    <xf numFmtId="164" fontId="25" fillId="0" borderId="14" xfId="0" applyNumberFormat="1" applyFont="1" applyFill="1" applyBorder="1" applyAlignment="1" applyProtection="1">
      <alignment vertical="center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0" fontId="26" fillId="0" borderId="46" xfId="0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vertical="center" wrapText="1"/>
      <protection locked="0"/>
    </xf>
    <xf numFmtId="164" fontId="26" fillId="0" borderId="11" xfId="0" applyNumberFormat="1" applyFont="1" applyFill="1" applyBorder="1" applyAlignment="1" applyProtection="1">
      <alignment vertical="center"/>
      <protection locked="0"/>
    </xf>
    <xf numFmtId="164" fontId="26" fillId="0" borderId="41" xfId="0" applyNumberFormat="1" applyFont="1" applyFill="1" applyBorder="1" applyAlignment="1" applyProtection="1">
      <alignment vertical="center"/>
      <protection locked="0"/>
    </xf>
    <xf numFmtId="164" fontId="25" fillId="0" borderId="45" xfId="0" applyNumberFormat="1" applyFont="1" applyFill="1" applyBorder="1" applyAlignment="1" applyProtection="1">
      <alignment vertical="center"/>
    </xf>
    <xf numFmtId="164" fontId="25" fillId="0" borderId="12" xfId="0" applyNumberFormat="1" applyFont="1" applyFill="1" applyBorder="1" applyAlignment="1" applyProtection="1">
      <alignment vertical="center"/>
    </xf>
    <xf numFmtId="164" fontId="27" fillId="0" borderId="5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6" fillId="0" borderId="46" xfId="0" applyFont="1" applyFill="1" applyBorder="1" applyAlignment="1">
      <alignment horizontal="right" vertical="center" wrapText="1" indent="1"/>
    </xf>
    <xf numFmtId="164" fontId="26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1" fillId="0" borderId="0" xfId="0" applyFont="1" applyFill="1" applyAlignment="1">
      <alignment horizontal="right"/>
    </xf>
    <xf numFmtId="0" fontId="39" fillId="0" borderId="0" xfId="8" applyFill="1"/>
    <xf numFmtId="0" fontId="23" fillId="0" borderId="0" xfId="8" applyFont="1" applyFill="1"/>
    <xf numFmtId="0" fontId="39" fillId="0" borderId="0" xfId="8" applyFont="1" applyFill="1"/>
    <xf numFmtId="3" fontId="39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39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48" fillId="0" borderId="7" xfId="8" applyFont="1" applyFill="1" applyBorder="1" applyAlignment="1">
      <alignment horizontal="center" vertical="center"/>
    </xf>
    <xf numFmtId="0" fontId="48" fillId="0" borderId="5" xfId="8" applyFont="1" applyFill="1" applyBorder="1" applyAlignment="1">
      <alignment horizontal="center" vertical="center" wrapText="1"/>
    </xf>
    <xf numFmtId="0" fontId="48" fillId="0" borderId="6" xfId="8" applyFont="1" applyFill="1" applyBorder="1" applyAlignment="1">
      <alignment horizontal="center" vertical="center" wrapText="1"/>
    </xf>
    <xf numFmtId="0" fontId="47" fillId="0" borderId="0" xfId="0" applyFont="1" applyFill="1"/>
    <xf numFmtId="0" fontId="49" fillId="0" borderId="0" xfId="0" applyFont="1" applyFill="1" applyAlignment="1">
      <alignment horizontal="right"/>
    </xf>
    <xf numFmtId="0" fontId="40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8" xfId="0" applyFill="1" applyBorder="1" applyAlignment="1">
      <alignment horizontal="center" vertical="center"/>
    </xf>
    <xf numFmtId="0" fontId="0" fillId="0" borderId="33" xfId="0" applyFill="1" applyBorder="1" applyAlignment="1" applyProtection="1">
      <alignment horizontal="left" vertical="center" wrapText="1" indent="1"/>
      <protection locked="0"/>
    </xf>
    <xf numFmtId="0" fontId="0" fillId="0" borderId="3" xfId="0" applyFill="1" applyBorder="1" applyAlignment="1">
      <alignment horizontal="center" vertical="center"/>
    </xf>
    <xf numFmtId="0" fontId="50" fillId="0" borderId="1" xfId="0" applyFont="1" applyFill="1" applyBorder="1" applyAlignment="1">
      <alignment horizontal="left" vertical="center" indent="5"/>
    </xf>
    <xf numFmtId="0" fontId="14" fillId="0" borderId="1" xfId="0" applyFont="1" applyFill="1" applyBorder="1" applyAlignment="1">
      <alignment horizontal="left" vertical="center" indent="1"/>
    </xf>
    <xf numFmtId="0" fontId="50" fillId="0" borderId="11" xfId="0" applyFont="1" applyFill="1" applyBorder="1" applyAlignment="1">
      <alignment horizontal="left" vertical="center" indent="5"/>
    </xf>
    <xf numFmtId="0" fontId="25" fillId="0" borderId="7" xfId="0" applyFont="1" applyFill="1" applyBorder="1" applyAlignment="1">
      <alignment horizontal="right" vertical="center" wrapText="1" indent="1"/>
    </xf>
    <xf numFmtId="0" fontId="25" fillId="0" borderId="5" xfId="0" applyFont="1" applyFill="1" applyBorder="1" applyAlignment="1">
      <alignment vertical="center" wrapText="1"/>
    </xf>
    <xf numFmtId="164" fontId="25" fillId="0" borderId="5" xfId="0" applyNumberFormat="1" applyFont="1" applyFill="1" applyBorder="1" applyAlignment="1">
      <alignment horizontal="right" vertical="center" wrapText="1" indent="2"/>
    </xf>
    <xf numFmtId="164" fontId="25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2" fillId="0" borderId="0" xfId="0" applyFont="1" applyAlignment="1" applyProtection="1">
      <alignment horizontal="right"/>
    </xf>
    <xf numFmtId="0" fontId="53" fillId="0" borderId="0" xfId="0" applyFont="1" applyAlignment="1" applyProtection="1">
      <alignment horizontal="center"/>
    </xf>
    <xf numFmtId="0" fontId="54" fillId="0" borderId="7" xfId="0" applyFont="1" applyBorder="1" applyAlignment="1" applyProtection="1">
      <alignment horizontal="center" vertical="center" wrapText="1"/>
    </xf>
    <xf numFmtId="0" fontId="53" fillId="0" borderId="5" xfId="0" applyFont="1" applyBorder="1" applyAlignment="1" applyProtection="1">
      <alignment horizontal="center" vertical="center" wrapText="1"/>
    </xf>
    <xf numFmtId="0" fontId="53" fillId="0" borderId="6" xfId="0" applyFont="1" applyBorder="1" applyAlignment="1" applyProtection="1">
      <alignment horizontal="center" vertical="center" wrapText="1"/>
    </xf>
    <xf numFmtId="0" fontId="53" fillId="0" borderId="28" xfId="0" applyFont="1" applyBorder="1" applyAlignment="1" applyProtection="1">
      <alignment horizontal="center" vertical="top" wrapText="1"/>
    </xf>
    <xf numFmtId="0" fontId="53" fillId="0" borderId="3" xfId="0" applyFont="1" applyBorder="1" applyAlignment="1" applyProtection="1">
      <alignment horizontal="center" vertical="top" wrapText="1"/>
    </xf>
    <xf numFmtId="0" fontId="53" fillId="3" borderId="5" xfId="0" applyFont="1" applyFill="1" applyBorder="1" applyAlignment="1" applyProtection="1">
      <alignment horizontal="center" vertical="top" wrapText="1"/>
    </xf>
    <xf numFmtId="0" fontId="55" fillId="0" borderId="33" xfId="0" applyFont="1" applyBorder="1" applyAlignment="1" applyProtection="1">
      <alignment horizontal="left" vertical="top" wrapText="1"/>
      <protection locked="0"/>
    </xf>
    <xf numFmtId="0" fontId="55" fillId="0" borderId="1" xfId="0" applyFont="1" applyBorder="1" applyAlignment="1" applyProtection="1">
      <alignment horizontal="left" vertical="top" wrapText="1"/>
      <protection locked="0"/>
    </xf>
    <xf numFmtId="9" fontId="55" fillId="0" borderId="33" xfId="9" applyFont="1" applyBorder="1" applyAlignment="1" applyProtection="1">
      <alignment horizontal="center" vertical="center" wrapText="1"/>
      <protection locked="0"/>
    </xf>
    <xf numFmtId="9" fontId="55" fillId="0" borderId="1" xfId="9" applyFont="1" applyBorder="1" applyAlignment="1" applyProtection="1">
      <alignment horizontal="center" vertical="center" wrapText="1"/>
      <protection locked="0"/>
    </xf>
    <xf numFmtId="166" fontId="55" fillId="0" borderId="33" xfId="1" applyNumberFormat="1" applyFont="1" applyBorder="1" applyAlignment="1" applyProtection="1">
      <alignment horizontal="center" vertical="center" wrapText="1"/>
      <protection locked="0"/>
    </xf>
    <xf numFmtId="166" fontId="55" fillId="0" borderId="1" xfId="1" applyNumberFormat="1" applyFont="1" applyBorder="1" applyAlignment="1" applyProtection="1">
      <alignment horizontal="center" vertical="center" wrapText="1"/>
      <protection locked="0"/>
    </xf>
    <xf numFmtId="166" fontId="55" fillId="0" borderId="5" xfId="1" applyNumberFormat="1" applyFont="1" applyBorder="1" applyAlignment="1" applyProtection="1">
      <alignment horizontal="center" vertical="center" wrapText="1"/>
    </xf>
    <xf numFmtId="166" fontId="55" fillId="0" borderId="48" xfId="1" applyNumberFormat="1" applyFont="1" applyBorder="1" applyAlignment="1" applyProtection="1">
      <alignment horizontal="center" vertical="top" wrapText="1"/>
      <protection locked="0"/>
    </xf>
    <xf numFmtId="166" fontId="55" fillId="0" borderId="8" xfId="1" applyNumberFormat="1" applyFont="1" applyBorder="1" applyAlignment="1" applyProtection="1">
      <alignment horizontal="center" vertical="top" wrapText="1"/>
      <protection locked="0"/>
    </xf>
    <xf numFmtId="166" fontId="55" fillId="0" borderId="6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0" borderId="33" xfId="0" applyNumberFormat="1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46" fillId="0" borderId="51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vertical="center" wrapText="1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22" fillId="0" borderId="5" xfId="0" quotePrefix="1" applyNumberFormat="1" applyFont="1" applyBorder="1" applyAlignment="1" applyProtection="1">
      <alignment horizontal="right" vertical="center" wrapText="1" indent="1"/>
    </xf>
    <xf numFmtId="164" fontId="22" fillId="0" borderId="34" xfId="0" quotePrefix="1" applyNumberFormat="1" applyFont="1" applyBorder="1" applyAlignment="1" applyProtection="1">
      <alignment horizontal="right" vertical="center" wrapText="1" indent="1"/>
    </xf>
    <xf numFmtId="164" fontId="24" fillId="0" borderId="34" xfId="0" applyNumberFormat="1" applyFont="1" applyBorder="1" applyAlignment="1" applyProtection="1">
      <alignment horizontal="right" vertical="center" wrapText="1" indent="1"/>
    </xf>
    <xf numFmtId="164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6" applyNumberFormat="1" applyFont="1" applyFill="1" applyBorder="1" applyAlignment="1" applyProtection="1">
      <alignment horizontal="right" vertical="center" wrapText="1" indent="1"/>
    </xf>
    <xf numFmtId="0" fontId="18" fillId="0" borderId="9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1"/>
    </xf>
    <xf numFmtId="0" fontId="18" fillId="0" borderId="32" xfId="6" applyFont="1" applyFill="1" applyBorder="1" applyAlignment="1" applyProtection="1">
      <alignment horizontal="left" vertical="center" wrapText="1" indent="1"/>
    </xf>
    <xf numFmtId="0" fontId="18" fillId="0" borderId="49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3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49" fontId="18" fillId="0" borderId="46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7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50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vertical="center" wrapText="1"/>
    </xf>
    <xf numFmtId="0" fontId="17" fillId="0" borderId="51" xfId="6" applyFont="1" applyFill="1" applyBorder="1" applyAlignment="1" applyProtection="1">
      <alignment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17" fillId="0" borderId="5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right"/>
    </xf>
    <xf numFmtId="164" fontId="30" fillId="0" borderId="10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1" xfId="6" applyFont="1" applyFill="1" applyBorder="1" applyAlignment="1" applyProtection="1">
      <alignment horizontal="left" vertical="center" wrapText="1" indent="6"/>
    </xf>
    <xf numFmtId="164" fontId="17" fillId="0" borderId="34" xfId="6" applyNumberFormat="1" applyFont="1" applyFill="1" applyBorder="1" applyAlignment="1" applyProtection="1">
      <alignment horizontal="right" vertical="center" wrapText="1" indent="1"/>
    </xf>
    <xf numFmtId="164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61" xfId="0" applyFont="1" applyBorder="1" applyAlignment="1" applyProtection="1">
      <alignment horizontal="lef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right" vertical="center"/>
    </xf>
    <xf numFmtId="0" fontId="22" fillId="0" borderId="57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51" xfId="6" applyNumberFormat="1" applyFont="1" applyFill="1" applyBorder="1" applyAlignment="1" applyProtection="1">
      <alignment horizontal="right" vertical="center" wrapText="1" indent="1"/>
    </xf>
    <xf numFmtId="164" fontId="17" fillId="0" borderId="5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6" applyNumberFormat="1" applyFont="1" applyFill="1" applyBorder="1" applyAlignment="1" applyProtection="1">
      <alignment horizontal="righ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3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8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34" xfId="6" applyNumberFormat="1" applyFont="1" applyFill="1" applyBorder="1" applyAlignment="1" applyProtection="1">
      <alignment horizontal="right" vertical="center" wrapText="1" indent="1"/>
    </xf>
    <xf numFmtId="164" fontId="18" fillId="0" borderId="59" xfId="6" applyNumberFormat="1" applyFont="1" applyFill="1" applyBorder="1" applyAlignment="1" applyProtection="1">
      <alignment horizontal="right" vertical="center" wrapText="1" indent="1"/>
    </xf>
    <xf numFmtId="164" fontId="18" fillId="0" borderId="33" xfId="6" applyNumberFormat="1" applyFont="1" applyFill="1" applyBorder="1" applyAlignment="1" applyProtection="1">
      <alignment horizontal="right" vertical="center" wrapText="1" indent="1"/>
    </xf>
    <xf numFmtId="0" fontId="17" fillId="0" borderId="34" xfId="6" applyFont="1" applyFill="1" applyBorder="1" applyAlignment="1" applyProtection="1">
      <alignment horizontal="center" vertical="center" wrapText="1"/>
    </xf>
    <xf numFmtId="164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7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vertical="center" wrapText="1"/>
    </xf>
    <xf numFmtId="0" fontId="24" fillId="0" borderId="61" xfId="0" applyFont="1" applyBorder="1" applyAlignment="1" applyProtection="1">
      <alignment vertical="center" wrapText="1"/>
    </xf>
    <xf numFmtId="16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5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" xfId="0" applyNumberFormat="1" applyFont="1" applyFill="1" applyBorder="1" applyAlignment="1" applyProtection="1">
      <alignment horizontal="right" vertical="center" wrapText="1" indent="1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34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64" xfId="0" applyNumberFormat="1" applyFont="1" applyFill="1" applyBorder="1" applyAlignment="1" applyProtection="1">
      <alignment horizontal="center" vertical="center" wrapText="1"/>
    </xf>
    <xf numFmtId="164" fontId="2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7" fillId="0" borderId="65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5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7" fillId="0" borderId="52" xfId="6" applyNumberFormat="1" applyFont="1" applyFill="1" applyBorder="1" applyAlignment="1" applyProtection="1">
      <alignment horizontal="right" vertical="center" wrapText="1" indent="1"/>
    </xf>
    <xf numFmtId="164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0" fontId="7" fillId="0" borderId="53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50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4" fillId="0" borderId="57" xfId="0" applyFont="1" applyBorder="1" applyAlignment="1" applyProtection="1">
      <alignment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4" xfId="0" applyFont="1" applyBorder="1" applyAlignment="1" applyProtection="1">
      <alignment horizontal="center" wrapText="1"/>
    </xf>
    <xf numFmtId="0" fontId="24" fillId="0" borderId="61" xfId="0" applyFont="1" applyBorder="1" applyAlignment="1" applyProtection="1">
      <alignment horizont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49" fontId="18" fillId="0" borderId="43" xfId="6" applyNumberFormat="1" applyFont="1" applyFill="1" applyBorder="1" applyAlignment="1" applyProtection="1">
      <alignment horizontal="center" vertical="center" wrapText="1"/>
    </xf>
    <xf numFmtId="49" fontId="18" fillId="0" borderId="46" xfId="6" applyNumberFormat="1" applyFont="1" applyFill="1" applyBorder="1" applyAlignment="1" applyProtection="1">
      <alignment horizontal="center" vertical="center" wrapText="1"/>
    </xf>
    <xf numFmtId="0" fontId="24" fillId="0" borderId="61" xfId="0" applyFont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7" xfId="6" applyFont="1" applyFill="1" applyBorder="1" applyAlignment="1" applyProtection="1">
      <alignment horizontal="left" vertical="center" wrapText="1" inden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4" fillId="0" borderId="7" xfId="0" applyFont="1" applyBorder="1" applyAlignment="1" applyProtection="1">
      <alignment horizontal="center" vertical="center" wrapText="1"/>
    </xf>
    <xf numFmtId="0" fontId="33" fillId="0" borderId="35" xfId="0" applyFont="1" applyBorder="1" applyAlignment="1" applyProtection="1">
      <alignment horizontal="left" wrapText="1" indent="1"/>
    </xf>
    <xf numFmtId="0" fontId="7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3" xfId="0" applyNumberFormat="1" applyFont="1" applyFill="1" applyBorder="1" applyAlignment="1" applyProtection="1">
      <alignment horizontal="right" vertical="center"/>
    </xf>
    <xf numFmtId="49" fontId="7" fillId="0" borderId="65" xfId="0" applyNumberFormat="1" applyFont="1" applyFill="1" applyBorder="1" applyAlignment="1" applyProtection="1">
      <alignment horizontal="right" vertical="center"/>
    </xf>
    <xf numFmtId="49" fontId="26" fillId="0" borderId="42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8" xfId="0" applyNumberFormat="1" applyFont="1" applyFill="1" applyBorder="1" applyAlignment="1" applyProtection="1">
      <alignment horizontal="center" vertical="center" wrapText="1"/>
    </xf>
    <xf numFmtId="0" fontId="26" fillId="0" borderId="33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7" xfId="6" quotePrefix="1" applyFont="1" applyFill="1" applyBorder="1" applyAlignment="1" applyProtection="1">
      <alignment horizontal="left" vertical="center" wrapText="1" indent="1"/>
    </xf>
    <xf numFmtId="164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>
      <alignment horizontal="center" vertical="center" wrapText="1"/>
    </xf>
    <xf numFmtId="164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0" applyFont="1" applyFill="1" applyBorder="1" applyAlignment="1" applyProtection="1">
      <alignment horizontal="center" vertical="center" wrapText="1"/>
    </xf>
    <xf numFmtId="164" fontId="25" fillId="0" borderId="35" xfId="0" applyNumberFormat="1" applyFont="1" applyFill="1" applyBorder="1" applyAlignment="1" applyProtection="1">
      <alignment horizontal="right" vertical="center" wrapText="1" indent="1"/>
    </xf>
    <xf numFmtId="164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0" applyNumberFormat="1" applyFont="1" applyFill="1" applyBorder="1" applyAlignment="1" applyProtection="1">
      <alignment horizontal="right" vertical="center" wrapText="1" indent="1"/>
    </xf>
    <xf numFmtId="0" fontId="39" fillId="0" borderId="0" xfId="8" applyFill="1" applyProtection="1"/>
    <xf numFmtId="0" fontId="57" fillId="0" borderId="0" xfId="8" applyFont="1" applyFill="1" applyProtection="1"/>
    <xf numFmtId="0" fontId="23" fillId="0" borderId="0" xfId="8" applyFont="1" applyFill="1" applyProtection="1"/>
    <xf numFmtId="3" fontId="39" fillId="0" borderId="0" xfId="8" applyNumberFormat="1" applyFont="1" applyFill="1" applyProtection="1"/>
    <xf numFmtId="3" fontId="39" fillId="0" borderId="0" xfId="8" applyNumberFormat="1" applyFont="1" applyFill="1" applyAlignment="1" applyProtection="1">
      <alignment horizontal="center"/>
    </xf>
    <xf numFmtId="0" fontId="39" fillId="0" borderId="0" xfId="8" applyFont="1" applyFill="1" applyProtection="1"/>
    <xf numFmtId="0" fontId="39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39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58" fillId="0" borderId="0" xfId="0" applyFont="1" applyAlignment="1" applyProtection="1">
      <alignment horizontal="right" vertical="top"/>
      <protection locked="0"/>
    </xf>
    <xf numFmtId="0" fontId="22" fillId="0" borderId="50" xfId="8" applyFont="1" applyFill="1" applyBorder="1" applyAlignment="1">
      <alignment horizontal="center" vertical="center"/>
    </xf>
    <xf numFmtId="0" fontId="22" fillId="0" borderId="51" xfId="8" applyFont="1" applyFill="1" applyBorder="1" applyAlignment="1">
      <alignment horizontal="center" vertical="center" wrapText="1"/>
    </xf>
    <xf numFmtId="0" fontId="22" fillId="0" borderId="52" xfId="8" applyFont="1" applyFill="1" applyBorder="1" applyAlignment="1">
      <alignment horizontal="center" vertical="center" wrapText="1"/>
    </xf>
    <xf numFmtId="171" fontId="0" fillId="0" borderId="0" xfId="0" applyNumberFormat="1" applyFill="1"/>
    <xf numFmtId="164" fontId="28" fillId="0" borderId="1" xfId="0" applyNumberFormat="1" applyFont="1" applyFill="1" applyBorder="1" applyAlignment="1" applyProtection="1">
      <alignment vertical="center"/>
      <protection locked="0"/>
    </xf>
    <xf numFmtId="0" fontId="10" fillId="0" borderId="1" xfId="0" applyFont="1" applyBorder="1"/>
    <xf numFmtId="0" fontId="20" fillId="0" borderId="1" xfId="0" applyFont="1" applyBorder="1" applyAlignment="1">
      <alignment horizontal="center"/>
    </xf>
    <xf numFmtId="0" fontId="10" fillId="0" borderId="0" xfId="0" applyFont="1"/>
    <xf numFmtId="0" fontId="53" fillId="0" borderId="1" xfId="0" applyFont="1" applyBorder="1" applyAlignment="1" applyProtection="1">
      <alignment horizontal="right" vertical="top" wrapText="1"/>
      <protection locked="0"/>
    </xf>
    <xf numFmtId="0" fontId="0" fillId="0" borderId="1" xfId="0" applyFont="1" applyFill="1" applyBorder="1" applyAlignment="1">
      <alignment horizontal="left" vertical="center" indent="1"/>
    </xf>
    <xf numFmtId="0" fontId="0" fillId="0" borderId="33" xfId="0" applyFont="1" applyFill="1" applyBorder="1" applyAlignment="1">
      <alignment horizontal="left" vertical="center" indent="1"/>
    </xf>
    <xf numFmtId="164" fontId="6" fillId="0" borderId="0" xfId="0" applyNumberFormat="1" applyFont="1" applyFill="1" applyAlignment="1" applyProtection="1">
      <alignment horizontal="center" vertical="center" wrapText="1"/>
    </xf>
    <xf numFmtId="0" fontId="60" fillId="0" borderId="10" xfId="0" applyFont="1" applyFill="1" applyBorder="1" applyAlignment="1" applyProtection="1">
      <alignment horizontal="right" vertical="center"/>
    </xf>
    <xf numFmtId="0" fontId="6" fillId="0" borderId="11" xfId="6" applyFont="1" applyFill="1" applyBorder="1" applyAlignment="1" applyProtection="1">
      <alignment horizontal="center" vertical="center" wrapText="1"/>
    </xf>
    <xf numFmtId="0" fontId="6" fillId="0" borderId="12" xfId="6" applyFont="1" applyFill="1" applyBorder="1" applyAlignment="1" applyProtection="1">
      <alignment horizontal="center" vertical="center" wrapText="1"/>
    </xf>
    <xf numFmtId="164" fontId="59" fillId="0" borderId="0" xfId="6" applyNumberFormat="1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>
      <alignment horizontal="right" vertical="center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61" fillId="0" borderId="1" xfId="0" applyFont="1" applyBorder="1" applyAlignment="1" applyProtection="1">
      <alignment horizontal="center" vertical="top" wrapText="1"/>
      <protection locked="0"/>
    </xf>
    <xf numFmtId="0" fontId="4" fillId="0" borderId="7" xfId="6" applyFont="1" applyFill="1" applyBorder="1" applyAlignment="1" applyProtection="1">
      <alignment horizontal="left" vertical="center" wrapText="1" indent="1"/>
    </xf>
    <xf numFmtId="0" fontId="4" fillId="0" borderId="5" xfId="6" applyFont="1" applyFill="1" applyBorder="1" applyAlignment="1" applyProtection="1">
      <alignment horizontal="left" vertical="center" wrapText="1" indent="1"/>
    </xf>
    <xf numFmtId="164" fontId="4" fillId="0" borderId="5" xfId="6" applyNumberFormat="1" applyFont="1" applyFill="1" applyBorder="1" applyAlignment="1" applyProtection="1">
      <alignment horizontal="right" vertical="center" wrapText="1" indent="1"/>
    </xf>
    <xf numFmtId="164" fontId="4" fillId="0" borderId="34" xfId="6" applyNumberFormat="1" applyFont="1" applyFill="1" applyBorder="1" applyAlignment="1" applyProtection="1">
      <alignment horizontal="right" vertical="center" wrapText="1" indent="1"/>
    </xf>
    <xf numFmtId="49" fontId="13" fillId="0" borderId="28" xfId="6" applyNumberFormat="1" applyFont="1" applyFill="1" applyBorder="1" applyAlignment="1" applyProtection="1">
      <alignment horizontal="left" vertical="center" wrapText="1" indent="1"/>
    </xf>
    <xf numFmtId="0" fontId="63" fillId="0" borderId="33" xfId="0" applyFont="1" applyBorder="1" applyAlignment="1" applyProtection="1">
      <alignment horizontal="left" wrapText="1" indent="1"/>
    </xf>
    <xf numFmtId="164" fontId="13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" xfId="6" applyNumberFormat="1" applyFont="1" applyFill="1" applyBorder="1" applyAlignment="1" applyProtection="1">
      <alignment horizontal="left" vertical="center" wrapText="1" indent="1"/>
    </xf>
    <xf numFmtId="0" fontId="63" fillId="0" borderId="1" xfId="0" applyFont="1" applyBorder="1" applyAlignment="1" applyProtection="1">
      <alignment horizontal="left" wrapText="1" indent="1"/>
    </xf>
    <xf numFmtId="164" fontId="13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2" xfId="0" applyFont="1" applyBorder="1" applyAlignment="1" applyProtection="1">
      <alignment horizontal="left" wrapText="1" indent="1"/>
    </xf>
    <xf numFmtId="49" fontId="13" fillId="0" borderId="4" xfId="6" applyNumberFormat="1" applyFont="1" applyFill="1" applyBorder="1" applyAlignment="1" applyProtection="1">
      <alignment horizontal="left" vertical="center" wrapText="1" indent="1"/>
    </xf>
    <xf numFmtId="164" fontId="13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5" xfId="0" applyFont="1" applyBorder="1" applyAlignment="1" applyProtection="1">
      <alignment horizontal="left" vertical="center" wrapText="1" indent="1"/>
    </xf>
    <xf numFmtId="0" fontId="63" fillId="0" borderId="2" xfId="0" applyFont="1" applyBorder="1" applyAlignment="1" applyProtection="1">
      <alignment horizontal="left" vertical="center" wrapText="1" indent="1"/>
    </xf>
    <xf numFmtId="164" fontId="28" fillId="0" borderId="5" xfId="6" applyNumberFormat="1" applyFont="1" applyFill="1" applyBorder="1" applyAlignment="1" applyProtection="1">
      <alignment horizontal="right" vertical="center" wrapText="1" indent="1"/>
    </xf>
    <xf numFmtId="164" fontId="28" fillId="0" borderId="34" xfId="6" applyNumberFormat="1" applyFont="1" applyFill="1" applyBorder="1" applyAlignment="1" applyProtection="1">
      <alignment horizontal="right" vertical="center" wrapText="1" indent="1"/>
    </xf>
    <xf numFmtId="164" fontId="13" fillId="0" borderId="33" xfId="6" applyNumberFormat="1" applyFont="1" applyFill="1" applyBorder="1" applyAlignment="1" applyProtection="1">
      <alignment horizontal="right" vertical="center" wrapText="1" indent="1"/>
    </xf>
    <xf numFmtId="164" fontId="13" fillId="0" borderId="59" xfId="6" applyNumberFormat="1" applyFont="1" applyFill="1" applyBorder="1" applyAlignment="1" applyProtection="1">
      <alignment horizontal="right" vertical="center" wrapText="1" indent="1"/>
    </xf>
    <xf numFmtId="49" fontId="63" fillId="0" borderId="1" xfId="0" applyNumberFormat="1" applyFont="1" applyBorder="1" applyAlignment="1" applyProtection="1">
      <alignment horizontal="left" wrapText="1" indent="1"/>
    </xf>
    <xf numFmtId="164" fontId="1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7" xfId="0" applyFont="1" applyBorder="1" applyAlignment="1" applyProtection="1">
      <alignment vertical="center" wrapText="1"/>
    </xf>
    <xf numFmtId="0" fontId="63" fillId="0" borderId="2" xfId="0" applyFont="1" applyBorder="1" applyAlignment="1" applyProtection="1">
      <alignment vertical="center" wrapText="1"/>
    </xf>
    <xf numFmtId="0" fontId="63" fillId="0" borderId="28" xfId="0" applyFont="1" applyBorder="1" applyAlignment="1" applyProtection="1">
      <alignment wrapText="1"/>
    </xf>
    <xf numFmtId="0" fontId="63" fillId="0" borderId="3" xfId="0" applyFont="1" applyBorder="1" applyAlignment="1" applyProtection="1">
      <alignment wrapText="1"/>
    </xf>
    <xf numFmtId="0" fontId="63" fillId="0" borderId="4" xfId="0" applyFont="1" applyBorder="1" applyAlignment="1" applyProtection="1">
      <alignment vertical="center" wrapText="1"/>
    </xf>
    <xf numFmtId="164" fontId="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5" xfId="0" applyFont="1" applyBorder="1" applyAlignment="1" applyProtection="1">
      <alignment vertical="center" wrapText="1"/>
    </xf>
    <xf numFmtId="0" fontId="48" fillId="0" borderId="61" xfId="0" applyFont="1" applyBorder="1" applyAlignment="1" applyProtection="1">
      <alignment vertical="center" wrapText="1"/>
    </xf>
    <xf numFmtId="0" fontId="48" fillId="0" borderId="57" xfId="0" applyFont="1" applyBorder="1" applyAlignment="1" applyProtection="1">
      <alignment vertical="center" wrapText="1"/>
    </xf>
    <xf numFmtId="0" fontId="48" fillId="0" borderId="0" xfId="0" applyFont="1" applyBorder="1" applyAlignment="1" applyProtection="1">
      <alignment horizontal="left" vertical="center" wrapText="1" indent="1"/>
    </xf>
    <xf numFmtId="164" fontId="28" fillId="0" borderId="0" xfId="6" applyNumberFormat="1" applyFont="1" applyFill="1" applyBorder="1" applyAlignment="1" applyProtection="1">
      <alignment horizontal="right" vertical="center" wrapText="1" indent="1"/>
    </xf>
    <xf numFmtId="0" fontId="1" fillId="0" borderId="0" xfId="6" applyFont="1" applyFill="1" applyProtection="1"/>
    <xf numFmtId="164" fontId="41" fillId="0" borderId="10" xfId="6" applyNumberFormat="1" applyFont="1" applyFill="1" applyBorder="1" applyAlignment="1" applyProtection="1"/>
    <xf numFmtId="0" fontId="1" fillId="0" borderId="0" xfId="6" applyFont="1" applyFill="1" applyAlignment="1" applyProtection="1"/>
    <xf numFmtId="0" fontId="4" fillId="0" borderId="11" xfId="6" applyFont="1" applyFill="1" applyBorder="1" applyAlignment="1" applyProtection="1">
      <alignment horizontal="center" vertical="center" wrapText="1"/>
    </xf>
    <xf numFmtId="0" fontId="4" fillId="0" borderId="12" xfId="6" applyFont="1" applyFill="1" applyBorder="1" applyAlignment="1" applyProtection="1">
      <alignment horizontal="center" vertical="center" wrapText="1"/>
    </xf>
    <xf numFmtId="0" fontId="4" fillId="0" borderId="7" xfId="6" applyFont="1" applyFill="1" applyBorder="1" applyAlignment="1" applyProtection="1">
      <alignment horizontal="center" vertical="center" wrapText="1"/>
    </xf>
    <xf numFmtId="0" fontId="4" fillId="0" borderId="5" xfId="6" applyFont="1" applyFill="1" applyBorder="1" applyAlignment="1" applyProtection="1">
      <alignment horizontal="center" vertical="center" wrapText="1"/>
    </xf>
    <xf numFmtId="0" fontId="4" fillId="0" borderId="6" xfId="6" applyFont="1" applyFill="1" applyBorder="1" applyAlignment="1" applyProtection="1">
      <alignment horizontal="center" vertical="center" wrapText="1"/>
    </xf>
    <xf numFmtId="0" fontId="4" fillId="0" borderId="50" xfId="6" applyFont="1" applyFill="1" applyBorder="1" applyAlignment="1" applyProtection="1">
      <alignment horizontal="left" vertical="center" wrapText="1" indent="1"/>
    </xf>
    <xf numFmtId="0" fontId="4" fillId="0" borderId="51" xfId="6" applyFont="1" applyFill="1" applyBorder="1" applyAlignment="1" applyProtection="1">
      <alignment vertical="center" wrapText="1"/>
    </xf>
    <xf numFmtId="164" fontId="4" fillId="0" borderId="51" xfId="6" applyNumberFormat="1" applyFont="1" applyFill="1" applyBorder="1" applyAlignment="1" applyProtection="1">
      <alignment horizontal="right" vertical="center" wrapText="1" indent="1"/>
    </xf>
    <xf numFmtId="164" fontId="4" fillId="0" borderId="58" xfId="6" applyNumberFormat="1" applyFont="1" applyFill="1" applyBorder="1" applyAlignment="1" applyProtection="1">
      <alignment horizontal="right" vertical="center" wrapText="1" indent="1"/>
    </xf>
    <xf numFmtId="49" fontId="13" fillId="0" borderId="42" xfId="6" applyNumberFormat="1" applyFont="1" applyFill="1" applyBorder="1" applyAlignment="1" applyProtection="1">
      <alignment horizontal="left" vertical="center" wrapText="1" indent="1"/>
    </xf>
    <xf numFmtId="0" fontId="13" fillId="0" borderId="32" xfId="6" applyFont="1" applyFill="1" applyBorder="1" applyAlignment="1" applyProtection="1">
      <alignment horizontal="left" vertical="center" wrapText="1" indent="1"/>
    </xf>
    <xf numFmtId="164" fontId="1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" xfId="6" applyFont="1" applyFill="1" applyBorder="1" applyAlignment="1" applyProtection="1">
      <alignment horizontal="left" vertical="center" wrapText="1" indent="1"/>
    </xf>
    <xf numFmtId="0" fontId="13" fillId="0" borderId="49" xfId="6" applyFont="1" applyFill="1" applyBorder="1" applyAlignment="1" applyProtection="1">
      <alignment horizontal="left" vertical="center" wrapText="1" indent="1"/>
    </xf>
    <xf numFmtId="0" fontId="13" fillId="0" borderId="0" xfId="6" applyFont="1" applyFill="1" applyBorder="1" applyAlignment="1" applyProtection="1">
      <alignment horizontal="left" vertical="center" wrapText="1" indent="1"/>
    </xf>
    <xf numFmtId="0" fontId="13" fillId="0" borderId="1" xfId="6" applyFont="1" applyFill="1" applyBorder="1" applyAlignment="1" applyProtection="1">
      <alignment horizontal="left" indent="6"/>
    </xf>
    <xf numFmtId="0" fontId="13" fillId="0" borderId="1" xfId="6" applyFont="1" applyFill="1" applyBorder="1" applyAlignment="1" applyProtection="1">
      <alignment horizontal="left" vertical="center" wrapText="1" indent="6"/>
    </xf>
    <xf numFmtId="49" fontId="13" fillId="0" borderId="43" xfId="6" applyNumberFormat="1" applyFont="1" applyFill="1" applyBorder="1" applyAlignment="1" applyProtection="1">
      <alignment horizontal="left" vertical="center" wrapText="1" indent="1"/>
    </xf>
    <xf numFmtId="0" fontId="13" fillId="0" borderId="2" xfId="6" applyFont="1" applyFill="1" applyBorder="1" applyAlignment="1" applyProtection="1">
      <alignment horizontal="left" vertical="center" wrapText="1" indent="6"/>
    </xf>
    <xf numFmtId="49" fontId="13" fillId="0" borderId="46" xfId="6" applyNumberFormat="1" applyFont="1" applyFill="1" applyBorder="1" applyAlignment="1" applyProtection="1">
      <alignment horizontal="left" vertical="center" wrapText="1" indent="1"/>
    </xf>
    <xf numFmtId="0" fontId="13" fillId="0" borderId="11" xfId="6" applyFont="1" applyFill="1" applyBorder="1" applyAlignment="1" applyProtection="1">
      <alignment horizontal="left" vertical="center" wrapText="1" indent="6"/>
    </xf>
    <xf numFmtId="164" fontId="13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5" xfId="6" applyFont="1" applyFill="1" applyBorder="1" applyAlignment="1" applyProtection="1">
      <alignment vertical="center" wrapText="1"/>
    </xf>
    <xf numFmtId="0" fontId="13" fillId="0" borderId="2" xfId="6" applyFont="1" applyFill="1" applyBorder="1" applyAlignment="1" applyProtection="1">
      <alignment horizontal="left" vertical="center" wrapText="1" indent="1"/>
    </xf>
    <xf numFmtId="0" fontId="63" fillId="0" borderId="1" xfId="0" applyFont="1" applyBorder="1" applyAlignment="1" applyProtection="1">
      <alignment horizontal="left" vertical="center" wrapText="1" indent="1"/>
    </xf>
    <xf numFmtId="0" fontId="13" fillId="0" borderId="33" xfId="6" applyFont="1" applyFill="1" applyBorder="1" applyAlignment="1" applyProtection="1">
      <alignment horizontal="left" vertical="center" wrapText="1" indent="6"/>
    </xf>
    <xf numFmtId="0" fontId="1" fillId="0" borderId="0" xfId="6" applyFont="1" applyFill="1" applyAlignment="1" applyProtection="1">
      <alignment horizontal="left" vertical="center" indent="1"/>
    </xf>
    <xf numFmtId="0" fontId="28" fillId="0" borderId="5" xfId="6" applyFont="1" applyFill="1" applyBorder="1" applyAlignment="1" applyProtection="1">
      <alignment horizontal="left" vertical="center" wrapText="1" indent="1"/>
    </xf>
    <xf numFmtId="0" fontId="13" fillId="0" borderId="33" xfId="6" applyFont="1" applyFill="1" applyBorder="1" applyAlignment="1" applyProtection="1">
      <alignment horizontal="left" vertical="center" wrapText="1" indent="1"/>
    </xf>
    <xf numFmtId="0" fontId="13" fillId="0" borderId="9" xfId="6" applyFont="1" applyFill="1" applyBorder="1" applyAlignment="1" applyProtection="1">
      <alignment horizontal="left" vertical="center" wrapText="1" indent="1"/>
    </xf>
    <xf numFmtId="164" fontId="48" fillId="0" borderId="5" xfId="0" applyNumberFormat="1" applyFont="1" applyBorder="1" applyAlignment="1" applyProtection="1">
      <alignment horizontal="right" vertical="center" wrapText="1" indent="1"/>
    </xf>
    <xf numFmtId="164" fontId="48" fillId="0" borderId="34" xfId="0" applyNumberFormat="1" applyFont="1" applyBorder="1" applyAlignment="1" applyProtection="1">
      <alignment horizontal="right" vertical="center" wrapText="1" indent="1"/>
    </xf>
    <xf numFmtId="0" fontId="64" fillId="0" borderId="0" xfId="6" applyFont="1" applyFill="1" applyProtection="1"/>
    <xf numFmtId="0" fontId="28" fillId="0" borderId="0" xfId="6" applyFont="1" applyFill="1" applyProtection="1"/>
    <xf numFmtId="164" fontId="48" fillId="0" borderId="5" xfId="0" quotePrefix="1" applyNumberFormat="1" applyFont="1" applyBorder="1" applyAlignment="1" applyProtection="1">
      <alignment horizontal="right" vertical="center" wrapText="1" indent="1"/>
    </xf>
    <xf numFmtId="164" fontId="48" fillId="0" borderId="34" xfId="0" quotePrefix="1" applyNumberFormat="1" applyFont="1" applyBorder="1" applyAlignment="1" applyProtection="1">
      <alignment horizontal="right" vertical="center" wrapText="1" indent="1"/>
    </xf>
    <xf numFmtId="0" fontId="48" fillId="0" borderId="61" xfId="0" applyFont="1" applyBorder="1" applyAlignment="1" applyProtection="1">
      <alignment horizontal="left" vertical="center" wrapText="1" indent="1"/>
    </xf>
    <xf numFmtId="0" fontId="48" fillId="0" borderId="57" xfId="0" applyFont="1" applyBorder="1" applyAlignment="1" applyProtection="1">
      <alignment horizontal="left" vertical="center" wrapText="1" indent="1"/>
    </xf>
    <xf numFmtId="0" fontId="1" fillId="0" borderId="0" xfId="6" applyFont="1" applyFill="1" applyAlignment="1" applyProtection="1">
      <alignment horizontal="right" vertical="center" indent="1"/>
    </xf>
    <xf numFmtId="164" fontId="41" fillId="0" borderId="10" xfId="6" applyNumberFormat="1" applyFont="1" applyFill="1" applyBorder="1" applyAlignment="1" applyProtection="1">
      <alignment horizontal="left" vertical="center"/>
    </xf>
    <xf numFmtId="164" fontId="4" fillId="0" borderId="6" xfId="6" applyNumberFormat="1" applyFont="1" applyFill="1" applyBorder="1" applyAlignment="1" applyProtection="1">
      <alignment horizontal="right" vertical="center" wrapText="1" indent="1"/>
    </xf>
    <xf numFmtId="0" fontId="63" fillId="0" borderId="1" xfId="0" applyFont="1" applyBorder="1" applyAlignment="1" applyProtection="1">
      <alignment horizontal="left" indent="1"/>
    </xf>
    <xf numFmtId="0" fontId="63" fillId="0" borderId="1" xfId="0" applyFont="1" applyBorder="1" applyAlignment="1" applyProtection="1">
      <alignment horizontal="left"/>
    </xf>
    <xf numFmtId="0" fontId="63" fillId="0" borderId="1" xfId="0" applyFont="1" applyBorder="1" applyAlignment="1" applyProtection="1"/>
    <xf numFmtId="0" fontId="63" fillId="0" borderId="33" xfId="0" applyFont="1" applyBorder="1" applyAlignment="1" applyProtection="1">
      <alignment horizontal="left" indent="1"/>
    </xf>
    <xf numFmtId="0" fontId="4" fillId="0" borderId="34" xfId="6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horizontal="centerContinuous" vertical="center" wrapText="1"/>
    </xf>
    <xf numFmtId="164" fontId="28" fillId="0" borderId="6" xfId="0" applyNumberFormat="1" applyFont="1" applyFill="1" applyBorder="1" applyAlignment="1" applyProtection="1">
      <alignment horizontal="centerContinuous" vertical="center" wrapText="1"/>
    </xf>
    <xf numFmtId="164" fontId="28" fillId="0" borderId="7" xfId="0" applyNumberFormat="1" applyFont="1" applyFill="1" applyBorder="1" applyAlignment="1" applyProtection="1">
      <alignment horizontal="center" vertical="center" wrapText="1"/>
    </xf>
    <xf numFmtId="164" fontId="28" fillId="0" borderId="5" xfId="0" applyNumberFormat="1" applyFont="1" applyFill="1" applyBorder="1" applyAlignment="1" applyProtection="1">
      <alignment horizontal="center" vertical="center" wrapText="1"/>
    </xf>
    <xf numFmtId="164" fontId="28" fillId="0" borderId="35" xfId="0" applyNumberFormat="1" applyFont="1" applyFill="1" applyBorder="1" applyAlignment="1" applyProtection="1">
      <alignment horizontal="center" vertical="center" wrapText="1"/>
    </xf>
    <xf numFmtId="164" fontId="28" fillId="0" borderId="6" xfId="0" applyNumberFormat="1" applyFont="1" applyFill="1" applyBorder="1" applyAlignment="1" applyProtection="1">
      <alignment horizontal="center" vertical="center" wrapText="1"/>
    </xf>
    <xf numFmtId="164" fontId="28" fillId="0" borderId="16" xfId="0" applyNumberFormat="1" applyFont="1" applyFill="1" applyBorder="1" applyAlignment="1" applyProtection="1">
      <alignment horizontal="center" vertical="center" wrapTex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ont="1" applyFill="1" applyBorder="1" applyAlignment="1" applyProtection="1">
      <alignment horizontal="left" vertical="center" wrapText="1" indent="1"/>
    </xf>
    <xf numFmtId="164" fontId="0" fillId="0" borderId="3" xfId="0" applyNumberFormat="1" applyFont="1" applyFill="1" applyBorder="1" applyAlignment="1" applyProtection="1">
      <alignment horizontal="lef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2" xfId="0" applyNumberFormat="1" applyFont="1" applyFill="1" applyBorder="1" applyAlignment="1" applyProtection="1">
      <alignment horizontal="left" vertical="center" wrapText="1" indent="1"/>
    </xf>
    <xf numFmtId="164" fontId="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right" vertical="center" wrapText="1" indent="1"/>
    </xf>
    <xf numFmtId="164" fontId="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3" xfId="0" applyNumberFormat="1" applyFont="1" applyFill="1" applyBorder="1" applyAlignment="1" applyProtection="1">
      <alignment horizontal="left" vertical="center" indent="1"/>
    </xf>
    <xf numFmtId="164" fontId="28" fillId="0" borderId="23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Continuous" vertical="center" wrapTex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0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0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lef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164" fontId="0" fillId="0" borderId="3" xfId="0" applyNumberFormat="1" applyFont="1" applyFill="1" applyBorder="1" applyAlignment="1" applyProtection="1">
      <alignment horizontal="left" vertical="center" wrapText="1" indent="2"/>
    </xf>
    <xf numFmtId="164" fontId="0" fillId="0" borderId="1" xfId="0" applyNumberFormat="1" applyFont="1" applyFill="1" applyBorder="1" applyAlignment="1" applyProtection="1">
      <alignment horizontal="left" vertical="center" wrapText="1" indent="2"/>
    </xf>
    <xf numFmtId="164" fontId="15" fillId="0" borderId="1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28" xfId="0" applyNumberFormat="1" applyFont="1" applyFill="1" applyBorder="1" applyAlignment="1" applyProtection="1">
      <alignment horizontal="left" vertical="center" wrapText="1" indent="2"/>
    </xf>
    <xf numFmtId="164" fontId="0" fillId="0" borderId="4" xfId="0" applyNumberFormat="1" applyFont="1" applyFill="1" applyBorder="1" applyAlignment="1" applyProtection="1">
      <alignment horizontal="left" vertical="center" wrapText="1" indent="2"/>
    </xf>
    <xf numFmtId="164" fontId="65" fillId="0" borderId="0" xfId="0" applyNumberFormat="1" applyFont="1" applyFill="1" applyAlignment="1" applyProtection="1">
      <alignment horizontal="centerContinuous" vertical="center" wrapText="1"/>
    </xf>
    <xf numFmtId="164" fontId="16" fillId="0" borderId="1" xfId="0" applyNumberFormat="1" applyFont="1" applyFill="1" applyBorder="1" applyAlignment="1" applyProtection="1">
      <alignment vertical="center" wrapText="1"/>
      <protection locked="0"/>
    </xf>
    <xf numFmtId="1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</xf>
    <xf numFmtId="164" fontId="16" fillId="0" borderId="14" xfId="0" applyNumberFormat="1" applyFont="1" applyFill="1" applyBorder="1" applyAlignment="1" applyProtection="1">
      <alignment vertical="center" wrapText="1"/>
      <protection locked="0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  <protection locked="0"/>
    </xf>
    <xf numFmtId="164" fontId="1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0" fillId="0" borderId="62" xfId="0" applyNumberFormat="1" applyFill="1" applyBorder="1" applyAlignment="1" applyProtection="1">
      <alignment horizontal="center" vertical="center" wrapText="1"/>
    </xf>
    <xf numFmtId="164" fontId="0" fillId="0" borderId="0" xfId="0" applyNumberFormat="1" applyFill="1" applyBorder="1" applyAlignment="1" applyProtection="1">
      <alignment vertical="center" wrapText="1"/>
    </xf>
    <xf numFmtId="164" fontId="13" fillId="0" borderId="1" xfId="0" applyNumberFormat="1" applyFont="1" applyFill="1" applyBorder="1" applyAlignment="1" applyProtection="1">
      <alignment vertical="center" wrapText="1"/>
      <protection locked="0"/>
    </xf>
    <xf numFmtId="1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14" xfId="0" applyNumberFormat="1" applyFont="1" applyFill="1" applyBorder="1" applyAlignment="1" applyProtection="1">
      <alignment vertical="center" wrapText="1"/>
      <protection locked="0"/>
    </xf>
    <xf numFmtId="164" fontId="4" fillId="0" borderId="8" xfId="0" applyNumberFormat="1" applyFont="1" applyFill="1" applyBorder="1" applyAlignment="1" applyProtection="1">
      <alignment vertical="center" wrapText="1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0" fillId="0" borderId="7" xfId="0" applyNumberFormat="1" applyFont="1" applyFill="1" applyBorder="1" applyAlignment="1" applyProtection="1">
      <alignment horizontal="left" vertical="center" wrapText="1"/>
    </xf>
    <xf numFmtId="164" fontId="40" fillId="0" borderId="5" xfId="0" applyNumberFormat="1" applyFont="1" applyFill="1" applyBorder="1" applyAlignment="1" applyProtection="1">
      <alignment vertical="center" wrapText="1"/>
    </xf>
    <xf numFmtId="164" fontId="40" fillId="2" borderId="5" xfId="0" applyNumberFormat="1" applyFont="1" applyFill="1" applyBorder="1" applyAlignment="1" applyProtection="1">
      <alignment vertical="center" wrapText="1"/>
    </xf>
    <xf numFmtId="164" fontId="40" fillId="0" borderId="6" xfId="0" applyNumberFormat="1" applyFont="1" applyFill="1" applyBorder="1" applyAlignment="1" applyProtection="1">
      <alignment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4" fontId="4" fillId="0" borderId="23" xfId="0" applyNumberFormat="1" applyFont="1" applyFill="1" applyBorder="1" applyAlignment="1">
      <alignment horizontal="right" vertical="center" wrapText="1"/>
    </xf>
    <xf numFmtId="4" fontId="4" fillId="0" borderId="30" xfId="0" applyNumberFormat="1" applyFont="1" applyFill="1" applyBorder="1" applyAlignment="1">
      <alignment horizontal="right" vertical="center" wrapText="1"/>
    </xf>
    <xf numFmtId="4" fontId="13" fillId="0" borderId="16" xfId="0" applyNumberFormat="1" applyFont="1" applyFill="1" applyBorder="1" applyAlignment="1" applyProtection="1">
      <alignment vertical="center" wrapText="1"/>
      <protection locked="0"/>
    </xf>
    <xf numFmtId="3" fontId="13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0" xfId="0" applyNumberFormat="1" applyFont="1" applyFill="1" applyBorder="1" applyAlignment="1" applyProtection="1">
      <alignment horizontal="right" vertical="center" wrapText="1"/>
    </xf>
    <xf numFmtId="167" fontId="4" fillId="0" borderId="16" xfId="0" applyNumberFormat="1" applyFont="1" applyFill="1" applyBorder="1" applyAlignment="1">
      <alignment horizontal="left" vertical="center" wrapText="1" indent="1"/>
    </xf>
    <xf numFmtId="49" fontId="13" fillId="0" borderId="19" xfId="0" applyNumberFormat="1" applyFont="1" applyFill="1" applyBorder="1" applyAlignment="1">
      <alignment horizontal="left" vertical="center"/>
    </xf>
    <xf numFmtId="3" fontId="13" fillId="0" borderId="20" xfId="0" applyNumberFormat="1" applyFont="1" applyFill="1" applyBorder="1" applyAlignment="1" applyProtection="1">
      <alignment horizontal="right" vertical="center"/>
      <protection locked="0"/>
    </xf>
    <xf numFmtId="3" fontId="13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1" xfId="0" applyNumberFormat="1" applyFont="1" applyFill="1" applyBorder="1" applyAlignment="1">
      <alignment horizontal="right" vertical="center" wrapText="1"/>
    </xf>
    <xf numFmtId="49" fontId="8" fillId="0" borderId="22" xfId="0" quotePrefix="1" applyNumberFormat="1" applyFont="1" applyFill="1" applyBorder="1" applyAlignment="1">
      <alignment horizontal="left" vertical="center" indent="1"/>
    </xf>
    <xf numFmtId="3" fontId="8" fillId="0" borderId="23" xfId="0" applyNumberFormat="1" applyFont="1" applyFill="1" applyBorder="1" applyAlignment="1" applyProtection="1">
      <alignment horizontal="right" vertical="center"/>
      <protection locked="0"/>
    </xf>
    <xf numFmtId="3" fontId="8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3" xfId="0" applyNumberFormat="1" applyFont="1" applyFill="1" applyBorder="1" applyAlignment="1">
      <alignment horizontal="right" vertical="center" wrapText="1"/>
    </xf>
    <xf numFmtId="49" fontId="13" fillId="0" borderId="22" xfId="0" applyNumberFormat="1" applyFont="1" applyFill="1" applyBorder="1" applyAlignment="1">
      <alignment horizontal="left" vertical="center"/>
    </xf>
    <xf numFmtId="3" fontId="13" fillId="0" borderId="23" xfId="0" applyNumberFormat="1" applyFont="1" applyFill="1" applyBorder="1" applyAlignment="1" applyProtection="1">
      <alignment horizontal="right" vertical="center"/>
      <protection locked="0"/>
    </xf>
    <xf numFmtId="3" fontId="13" fillId="0" borderId="23" xfId="0" applyNumberFormat="1" applyFont="1" applyFill="1" applyBorder="1" applyAlignment="1" applyProtection="1">
      <alignment horizontal="right" vertical="center" wrapText="1"/>
      <protection locked="0"/>
    </xf>
    <xf numFmtId="49" fontId="13" fillId="0" borderId="24" xfId="0" applyNumberFormat="1" applyFont="1" applyFill="1" applyBorder="1" applyAlignment="1" applyProtection="1">
      <alignment horizontal="left" vertical="center"/>
      <protection locked="0"/>
    </xf>
    <xf numFmtId="3" fontId="13" fillId="0" borderId="25" xfId="0" applyNumberFormat="1" applyFont="1" applyFill="1" applyBorder="1" applyAlignment="1" applyProtection="1">
      <alignment horizontal="right" vertical="center"/>
      <protection locked="0"/>
    </xf>
    <xf numFmtId="3" fontId="13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26" xfId="0" applyNumberFormat="1" applyFont="1" applyFill="1" applyBorder="1" applyAlignment="1" applyProtection="1">
      <alignment horizontal="left" vertical="center" indent="1"/>
      <protection locked="0"/>
    </xf>
    <xf numFmtId="164" fontId="4" fillId="0" borderId="16" xfId="0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 applyProtection="1">
      <alignment vertical="center"/>
      <protection locked="0"/>
    </xf>
    <xf numFmtId="49" fontId="4" fillId="0" borderId="27" xfId="0" applyNumberFormat="1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49" fontId="4" fillId="0" borderId="10" xfId="0" applyNumberFormat="1" applyFont="1" applyFill="1" applyBorder="1" applyAlignment="1" applyProtection="1">
      <alignment horizontal="right" vertical="center"/>
      <protection locked="0"/>
    </xf>
    <xf numFmtId="49" fontId="13" fillId="0" borderId="28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/>
    </xf>
    <xf numFmtId="164" fontId="4" fillId="0" borderId="23" xfId="0" applyNumberFormat="1" applyFont="1" applyFill="1" applyBorder="1" applyAlignment="1" applyProtection="1">
      <alignment horizontal="right" vertical="center" wrapText="1"/>
    </xf>
    <xf numFmtId="49" fontId="13" fillId="0" borderId="3" xfId="0" applyNumberFormat="1" applyFont="1" applyFill="1" applyBorder="1" applyAlignment="1" applyProtection="1">
      <alignment horizontal="left" vertical="center"/>
      <protection locked="0"/>
    </xf>
    <xf numFmtId="49" fontId="13" fillId="0" borderId="4" xfId="0" applyNumberFormat="1" applyFont="1" applyFill="1" applyBorder="1" applyAlignment="1" applyProtection="1">
      <alignment horizontal="left" vertical="center"/>
      <protection locked="0"/>
    </xf>
    <xf numFmtId="49" fontId="13" fillId="0" borderId="3" xfId="6" applyNumberFormat="1" applyFont="1" applyFill="1" applyBorder="1" applyAlignment="1" applyProtection="1">
      <alignment wrapText="1"/>
    </xf>
    <xf numFmtId="49" fontId="13" fillId="0" borderId="28" xfId="6" applyNumberFormat="1" applyFont="1" applyFill="1" applyBorder="1" applyAlignment="1" applyProtection="1">
      <alignment horizontal="center" vertical="center" wrapText="1"/>
    </xf>
    <xf numFmtId="49" fontId="13" fillId="0" borderId="3" xfId="6" applyNumberFormat="1" applyFont="1" applyFill="1" applyBorder="1" applyAlignment="1" applyProtection="1">
      <alignment horizontal="center" vertical="center" wrapText="1"/>
    </xf>
    <xf numFmtId="49" fontId="13" fillId="0" borderId="4" xfId="6" applyNumberFormat="1" applyFont="1" applyFill="1" applyBorder="1" applyAlignment="1" applyProtection="1">
      <alignment horizontal="center" vertical="center" wrapText="1"/>
    </xf>
    <xf numFmtId="0" fontId="63" fillId="0" borderId="4" xfId="0" applyFont="1" applyBorder="1" applyAlignment="1" applyProtection="1">
      <alignment wrapText="1"/>
    </xf>
    <xf numFmtId="49" fontId="13" fillId="0" borderId="43" xfId="6" applyNumberFormat="1" applyFont="1" applyFill="1" applyBorder="1" applyAlignment="1" applyProtection="1">
      <alignment horizontal="center" vertical="center" wrapText="1"/>
    </xf>
    <xf numFmtId="49" fontId="13" fillId="0" borderId="46" xfId="6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49" fontId="4" fillId="0" borderId="53" xfId="0" applyNumberFormat="1" applyFont="1" applyFill="1" applyBorder="1" applyAlignment="1" applyProtection="1">
      <alignment horizontal="right" vertical="center"/>
    </xf>
    <xf numFmtId="0" fontId="4" fillId="0" borderId="66" xfId="0" applyFont="1" applyFill="1" applyBorder="1" applyAlignment="1" applyProtection="1">
      <alignment horizontal="center" vertical="center" wrapText="1"/>
    </xf>
    <xf numFmtId="49" fontId="4" fillId="0" borderId="65" xfId="0" applyNumberFormat="1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51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 applyProtection="1">
      <alignment horizontal="left" vertical="center" wrapText="1" indent="1"/>
    </xf>
    <xf numFmtId="164" fontId="28" fillId="0" borderId="35" xfId="0" applyNumberFormat="1" applyFont="1" applyFill="1" applyBorder="1" applyAlignment="1" applyProtection="1">
      <alignment horizontal="right" vertical="center" wrapText="1" indent="1"/>
    </xf>
    <xf numFmtId="49" fontId="0" fillId="0" borderId="42" xfId="0" applyNumberFormat="1" applyFont="1" applyFill="1" applyBorder="1" applyAlignment="1" applyProtection="1">
      <alignment horizontal="center" vertical="center" wrapText="1"/>
    </xf>
    <xf numFmtId="164" fontId="1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64" fontId="1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164" fontId="13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7" xfId="0" applyFont="1" applyFill="1" applyBorder="1" applyAlignment="1" applyProtection="1">
      <alignment horizontal="center" vertical="center" wrapText="1"/>
    </xf>
    <xf numFmtId="164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33" xfId="6" applyFont="1" applyFill="1" applyBorder="1" applyAlignment="1" applyProtection="1">
      <alignment horizontal="left" vertical="center" wrapText="1" indent="1"/>
    </xf>
    <xf numFmtId="164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" xfId="6" applyFont="1" applyFill="1" applyBorder="1" applyAlignment="1" applyProtection="1">
      <alignment horizontal="left" vertical="center" wrapText="1" indent="1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7" xfId="6" quotePrefix="1" applyFont="1" applyFill="1" applyBorder="1" applyAlignment="1" applyProtection="1">
      <alignment horizontal="left" vertical="center" wrapText="1" indent="1"/>
    </xf>
    <xf numFmtId="164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7" xfId="6" applyFont="1" applyFill="1" applyBorder="1" applyAlignment="1" applyProtection="1">
      <alignment horizontal="left" vertical="center" wrapText="1" indent="1"/>
    </xf>
    <xf numFmtId="0" fontId="48" fillId="0" borderId="7" xfId="0" applyFont="1" applyBorder="1" applyAlignment="1" applyProtection="1">
      <alignment horizontal="center" vertical="center" wrapText="1"/>
    </xf>
    <xf numFmtId="0" fontId="54" fillId="0" borderId="35" xfId="0" applyFont="1" applyBorder="1" applyAlignment="1" applyProtection="1">
      <alignment horizontal="left" wrapText="1" inden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13" fillId="0" borderId="1" xfId="6" applyFont="1" applyFill="1" applyBorder="1" applyAlignment="1" applyProtection="1">
      <alignment horizontal="left" vertical="center" indent="1"/>
    </xf>
    <xf numFmtId="0" fontId="13" fillId="0" borderId="33" xfId="0" applyFont="1" applyFill="1" applyBorder="1" applyAlignment="1" applyProtection="1">
      <alignment horizontal="left" vertical="center" wrapText="1"/>
      <protection locked="0"/>
    </xf>
    <xf numFmtId="164" fontId="13" fillId="0" borderId="33" xfId="0" applyNumberFormat="1" applyFont="1" applyFill="1" applyBorder="1" applyAlignment="1" applyProtection="1">
      <alignment vertical="center" wrapText="1"/>
      <protection locked="0"/>
    </xf>
    <xf numFmtId="164" fontId="13" fillId="0" borderId="33" xfId="0" applyNumberFormat="1" applyFont="1" applyFill="1" applyBorder="1" applyAlignment="1" applyProtection="1">
      <alignment vertical="center" wrapText="1"/>
    </xf>
    <xf numFmtId="0" fontId="40" fillId="0" borderId="5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164" fontId="41" fillId="0" borderId="10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 applyProtection="1">
      <alignment horizontal="left" vertical="center" wrapText="1"/>
    </xf>
    <xf numFmtId="0" fontId="63" fillId="0" borderId="33" xfId="0" applyFont="1" applyBorder="1" applyAlignment="1" applyProtection="1">
      <alignment horizontal="left" vertical="center" wrapText="1"/>
    </xf>
    <xf numFmtId="0" fontId="63" fillId="0" borderId="1" xfId="0" applyFont="1" applyBorder="1" applyAlignment="1" applyProtection="1">
      <alignment horizontal="left" vertical="center" wrapText="1"/>
    </xf>
    <xf numFmtId="0" fontId="63" fillId="0" borderId="2" xfId="0" applyFont="1" applyBorder="1" applyAlignment="1" applyProtection="1">
      <alignment horizontal="left" vertical="center" wrapText="1"/>
    </xf>
    <xf numFmtId="0" fontId="48" fillId="0" borderId="5" xfId="0" applyFont="1" applyBorder="1" applyAlignment="1" applyProtection="1">
      <alignment horizontal="left" vertical="center" wrapText="1"/>
    </xf>
    <xf numFmtId="0" fontId="63" fillId="0" borderId="28" xfId="0" applyFont="1" applyBorder="1" applyAlignment="1" applyProtection="1">
      <alignment vertical="center" wrapText="1"/>
    </xf>
    <xf numFmtId="0" fontId="63" fillId="0" borderId="3" xfId="0" applyFont="1" applyBorder="1" applyAlignment="1" applyProtection="1">
      <alignment vertical="center" wrapText="1"/>
    </xf>
    <xf numFmtId="0" fontId="13" fillId="0" borderId="32" xfId="6" applyFont="1" applyFill="1" applyBorder="1" applyAlignment="1" applyProtection="1">
      <alignment horizontal="left" vertical="center" wrapText="1"/>
    </xf>
    <xf numFmtId="0" fontId="13" fillId="0" borderId="1" xfId="6" applyFont="1" applyFill="1" applyBorder="1" applyAlignment="1" applyProtection="1">
      <alignment horizontal="left" vertical="center" wrapText="1"/>
    </xf>
    <xf numFmtId="0" fontId="13" fillId="0" borderId="49" xfId="6" applyFont="1" applyFill="1" applyBorder="1" applyAlignment="1" applyProtection="1">
      <alignment horizontal="left" vertical="center" wrapText="1"/>
    </xf>
    <xf numFmtId="0" fontId="13" fillId="0" borderId="0" xfId="6" applyFont="1" applyFill="1" applyBorder="1" applyAlignment="1" applyProtection="1">
      <alignment horizontal="left" vertical="center" wrapText="1"/>
    </xf>
    <xf numFmtId="0" fontId="13" fillId="0" borderId="1" xfId="6" applyFont="1" applyFill="1" applyBorder="1" applyAlignment="1" applyProtection="1">
      <alignment horizontal="left" vertical="center"/>
    </xf>
    <xf numFmtId="0" fontId="13" fillId="0" borderId="2" xfId="6" applyFont="1" applyFill="1" applyBorder="1" applyAlignment="1" applyProtection="1">
      <alignment horizontal="left" vertical="center" wrapText="1"/>
    </xf>
    <xf numFmtId="0" fontId="13" fillId="0" borderId="11" xfId="6" applyFont="1" applyFill="1" applyBorder="1" applyAlignment="1" applyProtection="1">
      <alignment horizontal="left" vertical="center" wrapText="1"/>
    </xf>
    <xf numFmtId="0" fontId="13" fillId="0" borderId="33" xfId="6" applyFont="1" applyFill="1" applyBorder="1" applyAlignment="1" applyProtection="1">
      <alignment horizontal="left" vertical="center" wrapText="1"/>
    </xf>
    <xf numFmtId="0" fontId="28" fillId="0" borderId="5" xfId="6" applyFont="1" applyFill="1" applyBorder="1" applyAlignment="1" applyProtection="1">
      <alignment horizontal="left" vertical="center" wrapText="1"/>
    </xf>
    <xf numFmtId="0" fontId="13" fillId="0" borderId="9" xfId="6" applyFont="1" applyFill="1" applyBorder="1" applyAlignment="1" applyProtection="1">
      <alignment horizontal="left" vertical="center" wrapText="1"/>
    </xf>
    <xf numFmtId="0" fontId="48" fillId="0" borderId="57" xfId="0" applyFont="1" applyBorder="1" applyAlignment="1" applyProtection="1">
      <alignment horizontal="left" vertical="center" wrapText="1"/>
    </xf>
    <xf numFmtId="164" fontId="4" fillId="0" borderId="38" xfId="0" applyNumberFormat="1" applyFont="1" applyFill="1" applyBorder="1" applyAlignment="1" applyProtection="1">
      <alignment horizontal="centerContinuous" vertical="center"/>
    </xf>
    <xf numFmtId="164" fontId="4" fillId="0" borderId="39" xfId="0" applyNumberFormat="1" applyFont="1" applyFill="1" applyBorder="1" applyAlignment="1" applyProtection="1">
      <alignment horizontal="centerContinuous" vertical="center"/>
    </xf>
    <xf numFmtId="164" fontId="4" fillId="0" borderId="13" xfId="0" applyNumberFormat="1" applyFont="1" applyFill="1" applyBorder="1" applyAlignment="1" applyProtection="1">
      <alignment horizontal="center" vertical="center"/>
    </xf>
    <xf numFmtId="164" fontId="4" fillId="0" borderId="41" xfId="0" applyNumberFormat="1" applyFont="1" applyFill="1" applyBorder="1" applyAlignment="1" applyProtection="1">
      <alignment horizontal="center" vertical="center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4" fillId="0" borderId="26" xfId="0" applyNumberFormat="1" applyFont="1" applyFill="1" applyBorder="1" applyAlignment="1" applyProtection="1">
      <alignment horizontal="center" vertical="center" wrapText="1"/>
    </xf>
    <xf numFmtId="164" fontId="4" fillId="0" borderId="31" xfId="0" applyNumberFormat="1" applyFont="1" applyFill="1" applyBorder="1" applyAlignment="1" applyProtection="1">
      <alignment horizontal="center" vertical="center" wrapText="1"/>
    </xf>
    <xf numFmtId="164" fontId="4" fillId="0" borderId="45" xfId="0" applyNumberFormat="1" applyFont="1" applyFill="1" applyBorder="1" applyAlignment="1" applyProtection="1">
      <alignment horizontal="center" vertical="center" wrapText="1"/>
    </xf>
    <xf numFmtId="164" fontId="4" fillId="0" borderId="63" xfId="0" applyNumberFormat="1" applyFont="1" applyFill="1" applyBorder="1" applyAlignment="1" applyProtection="1">
      <alignment horizontal="center" vertical="center" wrapText="1"/>
    </xf>
    <xf numFmtId="164" fontId="4" fillId="0" borderId="42" xfId="0" applyNumberFormat="1" applyFont="1" applyFill="1" applyBorder="1" applyAlignment="1" applyProtection="1">
      <alignment horizontal="right" vertical="center" wrapText="1" indent="1"/>
    </xf>
    <xf numFmtId="164" fontId="4" fillId="0" borderId="32" xfId="0" applyNumberFormat="1" applyFont="1" applyFill="1" applyBorder="1" applyAlignment="1" applyProtection="1">
      <alignment horizontal="left" vertical="center" wrapText="1" indent="1"/>
    </xf>
    <xf numFmtId="0" fontId="13" fillId="0" borderId="1" xfId="0" applyFont="1" applyBorder="1"/>
    <xf numFmtId="164" fontId="4" fillId="0" borderId="32" xfId="0" applyNumberFormat="1" applyFont="1" applyFill="1" applyBorder="1" applyAlignment="1" applyProtection="1">
      <alignment vertical="center" wrapText="1"/>
    </xf>
    <xf numFmtId="164" fontId="4" fillId="0" borderId="38" xfId="0" applyNumberFormat="1" applyFont="1" applyFill="1" applyBorder="1" applyAlignment="1" applyProtection="1">
      <alignment vertical="center" wrapText="1"/>
    </xf>
    <xf numFmtId="164" fontId="4" fillId="0" borderId="21" xfId="0" applyNumberFormat="1" applyFont="1" applyFill="1" applyBorder="1" applyAlignment="1" applyProtection="1">
      <alignment vertical="center" wrapText="1"/>
    </xf>
    <xf numFmtId="164" fontId="13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3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0" borderId="23" xfId="0" applyNumberFormat="1" applyFont="1" applyFill="1" applyBorder="1" applyAlignment="1" applyProtection="1">
      <alignment vertical="center" wrapText="1"/>
    </xf>
    <xf numFmtId="164" fontId="4" fillId="0" borderId="57" xfId="0" applyNumberFormat="1" applyFont="1" applyFill="1" applyBorder="1" applyAlignment="1" applyProtection="1">
      <alignment horizontal="left" vertical="center" wrapText="1" indent="1"/>
    </xf>
    <xf numFmtId="0" fontId="13" fillId="0" borderId="57" xfId="0" applyFont="1" applyBorder="1"/>
    <xf numFmtId="164" fontId="4" fillId="0" borderId="57" xfId="0" applyNumberFormat="1" applyFont="1" applyFill="1" applyBorder="1" applyAlignment="1" applyProtection="1">
      <alignment vertical="center" wrapText="1"/>
    </xf>
    <xf numFmtId="164" fontId="4" fillId="0" borderId="13" xfId="0" applyNumberFormat="1" applyFont="1" applyFill="1" applyBorder="1" applyAlignment="1" applyProtection="1">
      <alignment vertical="center" wrapText="1"/>
    </xf>
    <xf numFmtId="164" fontId="4" fillId="0" borderId="18" xfId="0" applyNumberFormat="1" applyFont="1" applyFill="1" applyBorder="1" applyAlignment="1" applyProtection="1">
      <alignment vertical="center" wrapText="1"/>
    </xf>
    <xf numFmtId="0" fontId="0" fillId="0" borderId="28" xfId="0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4" fontId="0" fillId="0" borderId="48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ont="1" applyFill="1" applyAlignment="1">
      <alignment vertical="center" wrapText="1"/>
    </xf>
    <xf numFmtId="0" fontId="0" fillId="0" borderId="3" xfId="0" applyFont="1" applyFill="1" applyBorder="1" applyAlignment="1" applyProtection="1">
      <alignment horizontal="right" vertical="center" wrapText="1" indent="1"/>
    </xf>
    <xf numFmtId="0" fontId="63" fillId="0" borderId="49" xfId="0" applyFont="1" applyFill="1" applyBorder="1" applyAlignment="1" applyProtection="1">
      <alignment horizontal="left" vertical="center" wrapText="1" inden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0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3" xfId="0" applyFont="1" applyFill="1" applyBorder="1" applyAlignment="1">
      <alignment horizontal="right" vertical="center" wrapText="1" indent="1"/>
    </xf>
    <xf numFmtId="0" fontId="63" fillId="0" borderId="49" xfId="0" applyFont="1" applyFill="1" applyBorder="1" applyAlignment="1" applyProtection="1">
      <alignment horizontal="left" vertical="center" wrapText="1" indent="8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164" fontId="2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47" xfId="0" applyFont="1" applyFill="1" applyBorder="1" applyAlignment="1" applyProtection="1">
      <alignment horizontal="left" vertical="center" indent="1"/>
      <protection locked="0"/>
    </xf>
    <xf numFmtId="0" fontId="63" fillId="0" borderId="49" xfId="0" applyFont="1" applyFill="1" applyBorder="1" applyAlignment="1" applyProtection="1">
      <alignment horizontal="left" vertical="center" indent="1"/>
      <protection locked="0"/>
    </xf>
    <xf numFmtId="0" fontId="0" fillId="0" borderId="1" xfId="0" applyFont="1" applyFill="1" applyBorder="1" applyAlignment="1" applyProtection="1">
      <alignment horizontal="left" vertical="center" indent="1"/>
      <protection locked="0"/>
    </xf>
    <xf numFmtId="0" fontId="0" fillId="0" borderId="3" xfId="0" applyFont="1" applyFill="1" applyBorder="1" applyAlignment="1">
      <alignment horizontal="right" vertical="center" indent="1"/>
    </xf>
    <xf numFmtId="0" fontId="0" fillId="0" borderId="1" xfId="0" applyFont="1" applyFill="1" applyBorder="1" applyAlignment="1" applyProtection="1">
      <alignment horizontal="left" vertical="center" wrapText="1" indent="1"/>
      <protection locked="0"/>
    </xf>
    <xf numFmtId="3" fontId="0" fillId="0" borderId="8" xfId="0" applyNumberFormat="1" applyFont="1" applyFill="1" applyBorder="1" applyAlignment="1" applyProtection="1">
      <alignment horizontal="right" vertical="center"/>
      <protection locked="0"/>
    </xf>
    <xf numFmtId="0" fontId="29" fillId="0" borderId="5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 wrapText="1"/>
    </xf>
    <xf numFmtId="0" fontId="29" fillId="0" borderId="52" xfId="0" applyFont="1" applyFill="1" applyBorder="1" applyAlignment="1">
      <alignment horizontal="center" vertical="center" wrapText="1"/>
    </xf>
    <xf numFmtId="0" fontId="62" fillId="0" borderId="46" xfId="8" applyFont="1" applyFill="1" applyBorder="1" applyAlignment="1" applyProtection="1">
      <alignment horizontal="center" vertical="center" wrapText="1"/>
    </xf>
    <xf numFmtId="0" fontId="62" fillId="0" borderId="11" xfId="8" applyFont="1" applyFill="1" applyBorder="1" applyAlignment="1" applyProtection="1">
      <alignment horizontal="center" vertical="center" wrapText="1"/>
    </xf>
    <xf numFmtId="0" fontId="62" fillId="0" borderId="12" xfId="8" applyFont="1" applyFill="1" applyBorder="1" applyAlignment="1" applyProtection="1">
      <alignment horizontal="center" vertical="center" wrapText="1"/>
    </xf>
    <xf numFmtId="0" fontId="63" fillId="0" borderId="0" xfId="8" applyFont="1" applyFill="1" applyAlignment="1" applyProtection="1">
      <alignment horizontal="center" vertical="center"/>
    </xf>
    <xf numFmtId="0" fontId="48" fillId="0" borderId="42" xfId="8" applyFont="1" applyFill="1" applyBorder="1" applyAlignment="1" applyProtection="1">
      <alignment vertical="center" wrapText="1"/>
    </xf>
    <xf numFmtId="169" fontId="13" fillId="0" borderId="32" xfId="7" applyNumberFormat="1" applyFont="1" applyFill="1" applyBorder="1" applyAlignment="1" applyProtection="1">
      <alignment horizontal="center" vertical="center"/>
    </xf>
    <xf numFmtId="168" fontId="66" fillId="0" borderId="32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53" xfId="8" applyNumberFormat="1" applyFont="1" applyFill="1" applyBorder="1" applyAlignment="1" applyProtection="1">
      <alignment horizontal="right" vertical="center" wrapText="1"/>
      <protection locked="0"/>
    </xf>
    <xf numFmtId="0" fontId="63" fillId="0" borderId="0" xfId="8" applyFont="1" applyFill="1" applyAlignment="1" applyProtection="1">
      <alignment vertical="center"/>
    </xf>
    <xf numFmtId="0" fontId="48" fillId="0" borderId="3" xfId="8" applyFont="1" applyFill="1" applyBorder="1" applyAlignment="1" applyProtection="1">
      <alignment vertical="center" wrapText="1"/>
    </xf>
    <xf numFmtId="169" fontId="13" fillId="0" borderId="1" xfId="7" applyNumberFormat="1" applyFont="1" applyFill="1" applyBorder="1" applyAlignment="1" applyProtection="1">
      <alignment horizontal="center" vertical="center"/>
    </xf>
    <xf numFmtId="168" fontId="66" fillId="0" borderId="1" xfId="8" applyNumberFormat="1" applyFont="1" applyFill="1" applyBorder="1" applyAlignment="1" applyProtection="1">
      <alignment horizontal="right" vertical="center" wrapText="1"/>
    </xf>
    <xf numFmtId="168" fontId="66" fillId="0" borderId="8" xfId="8" applyNumberFormat="1" applyFont="1" applyFill="1" applyBorder="1" applyAlignment="1" applyProtection="1">
      <alignment horizontal="right" vertical="center" wrapText="1"/>
    </xf>
    <xf numFmtId="0" fontId="67" fillId="0" borderId="3" xfId="8" applyFont="1" applyFill="1" applyBorder="1" applyAlignment="1" applyProtection="1">
      <alignment horizontal="left" vertical="center" wrapText="1" indent="1"/>
    </xf>
    <xf numFmtId="168" fontId="68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8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63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3" fillId="0" borderId="8" xfId="8" applyNumberFormat="1" applyFont="1" applyFill="1" applyBorder="1" applyAlignment="1" applyProtection="1">
      <alignment horizontal="right" vertical="center" wrapText="1"/>
      <protection locked="0"/>
    </xf>
    <xf numFmtId="168" fontId="63" fillId="0" borderId="1" xfId="8" applyNumberFormat="1" applyFont="1" applyFill="1" applyBorder="1" applyAlignment="1" applyProtection="1">
      <alignment horizontal="right" vertical="center" wrapText="1"/>
    </xf>
    <xf numFmtId="168" fontId="63" fillId="0" borderId="8" xfId="8" applyNumberFormat="1" applyFont="1" applyFill="1" applyBorder="1" applyAlignment="1" applyProtection="1">
      <alignment horizontal="right" vertical="center" wrapText="1"/>
    </xf>
    <xf numFmtId="0" fontId="48" fillId="0" borderId="46" xfId="8" applyFont="1" applyFill="1" applyBorder="1" applyAlignment="1" applyProtection="1">
      <alignment vertical="center" wrapText="1"/>
    </xf>
    <xf numFmtId="169" fontId="13" fillId="0" borderId="11" xfId="7" applyNumberFormat="1" applyFont="1" applyFill="1" applyBorder="1" applyAlignment="1" applyProtection="1">
      <alignment horizontal="center" vertical="center"/>
    </xf>
    <xf numFmtId="168" fontId="66" fillId="0" borderId="11" xfId="8" applyNumberFormat="1" applyFont="1" applyFill="1" applyBorder="1" applyAlignment="1" applyProtection="1">
      <alignment horizontal="right" vertical="center" wrapText="1"/>
    </xf>
    <xf numFmtId="168" fontId="66" fillId="0" borderId="12" xfId="8" applyNumberFormat="1" applyFont="1" applyFill="1" applyBorder="1" applyAlignment="1" applyProtection="1">
      <alignment horizontal="right" vertical="center" wrapText="1"/>
    </xf>
    <xf numFmtId="0" fontId="67" fillId="0" borderId="3" xfId="8" applyFont="1" applyFill="1" applyBorder="1" applyAlignment="1" applyProtection="1">
      <alignment horizontal="left" vertical="center" indent="1"/>
    </xf>
    <xf numFmtId="0" fontId="71" fillId="0" borderId="0" xfId="0" applyFont="1" applyAlignment="1">
      <alignment horizontal="justify" vertical="center"/>
    </xf>
    <xf numFmtId="0" fontId="72" fillId="0" borderId="0" xfId="0" applyFont="1" applyAlignment="1">
      <alignment horizontal="center" vertical="center"/>
    </xf>
    <xf numFmtId="0" fontId="20" fillId="0" borderId="1" xfId="0" applyFont="1" applyBorder="1"/>
    <xf numFmtId="171" fontId="29" fillId="0" borderId="48" xfId="0" applyNumberFormat="1" applyFont="1" applyFill="1" applyBorder="1" applyAlignment="1" applyProtection="1">
      <alignment horizontal="right" vertical="center"/>
    </xf>
    <xf numFmtId="171" fontId="70" fillId="0" borderId="8" xfId="0" applyNumberFormat="1" applyFont="1" applyFill="1" applyBorder="1" applyAlignment="1" applyProtection="1">
      <alignment horizontal="right" vertical="center"/>
      <protection locked="0"/>
    </xf>
    <xf numFmtId="171" fontId="70" fillId="0" borderId="12" xfId="0" applyNumberFormat="1" applyFont="1" applyFill="1" applyBorder="1" applyAlignment="1" applyProtection="1">
      <alignment horizontal="right" vertical="center"/>
      <protection locked="0"/>
    </xf>
    <xf numFmtId="0" fontId="43" fillId="0" borderId="50" xfId="8" applyFont="1" applyFill="1" applyBorder="1" applyAlignment="1">
      <alignment horizontal="center" vertical="center"/>
    </xf>
    <xf numFmtId="0" fontId="60" fillId="0" borderId="51" xfId="7" applyFont="1" applyFill="1" applyBorder="1" applyAlignment="1" applyProtection="1">
      <alignment horizontal="center" vertical="center" textRotation="90"/>
    </xf>
    <xf numFmtId="0" fontId="43" fillId="0" borderId="51" xfId="8" applyFont="1" applyFill="1" applyBorder="1" applyAlignment="1">
      <alignment horizontal="center" vertical="center" wrapText="1"/>
    </xf>
    <xf numFmtId="0" fontId="43" fillId="0" borderId="52" xfId="8" applyFont="1" applyFill="1" applyBorder="1" applyAlignment="1">
      <alignment horizontal="center" vertical="center" wrapText="1"/>
    </xf>
    <xf numFmtId="0" fontId="63" fillId="0" borderId="3" xfId="8" applyFont="1" applyFill="1" applyBorder="1" applyAlignment="1" applyProtection="1">
      <alignment horizontal="left" indent="1"/>
      <protection locked="0"/>
    </xf>
    <xf numFmtId="0" fontId="63" fillId="0" borderId="33" xfId="8" applyFont="1" applyFill="1" applyBorder="1" applyAlignment="1">
      <alignment horizontal="right" indent="1"/>
    </xf>
    <xf numFmtId="3" fontId="63" fillId="0" borderId="33" xfId="8" applyNumberFormat="1" applyFont="1" applyFill="1" applyBorder="1" applyProtection="1">
      <protection locked="0"/>
    </xf>
    <xf numFmtId="3" fontId="63" fillId="0" borderId="48" xfId="8" applyNumberFormat="1" applyFont="1" applyFill="1" applyBorder="1" applyProtection="1">
      <protection locked="0"/>
    </xf>
    <xf numFmtId="0" fontId="63" fillId="0" borderId="1" xfId="8" applyFont="1" applyFill="1" applyBorder="1" applyAlignment="1">
      <alignment horizontal="right" indent="1"/>
    </xf>
    <xf numFmtId="3" fontId="63" fillId="0" borderId="1" xfId="8" applyNumberFormat="1" applyFont="1" applyFill="1" applyBorder="1" applyProtection="1">
      <protection locked="0"/>
    </xf>
    <xf numFmtId="3" fontId="63" fillId="0" borderId="8" xfId="8" applyNumberFormat="1" applyFont="1" applyFill="1" applyBorder="1" applyProtection="1">
      <protection locked="0"/>
    </xf>
    <xf numFmtId="0" fontId="63" fillId="0" borderId="4" xfId="8" applyFont="1" applyFill="1" applyBorder="1" applyAlignment="1" applyProtection="1">
      <alignment horizontal="left" indent="1"/>
      <protection locked="0"/>
    </xf>
    <xf numFmtId="0" fontId="63" fillId="0" borderId="2" xfId="8" applyFont="1" applyFill="1" applyBorder="1" applyAlignment="1">
      <alignment horizontal="right" indent="1"/>
    </xf>
    <xf numFmtId="3" fontId="63" fillId="0" borderId="2" xfId="8" applyNumberFormat="1" applyFont="1" applyFill="1" applyBorder="1" applyProtection="1">
      <protection locked="0"/>
    </xf>
    <xf numFmtId="3" fontId="63" fillId="0" borderId="54" xfId="8" applyNumberFormat="1" applyFont="1" applyFill="1" applyBorder="1" applyProtection="1">
      <protection locked="0"/>
    </xf>
    <xf numFmtId="0" fontId="48" fillId="0" borderId="7" xfId="8" applyFont="1" applyFill="1" applyBorder="1" applyProtection="1">
      <protection locked="0"/>
    </xf>
    <xf numFmtId="0" fontId="63" fillId="0" borderId="5" xfId="8" applyFont="1" applyFill="1" applyBorder="1" applyAlignment="1">
      <alignment horizontal="right" indent="1"/>
    </xf>
    <xf numFmtId="170" fontId="4" fillId="0" borderId="6" xfId="7" applyNumberFormat="1" applyFont="1" applyFill="1" applyBorder="1" applyAlignment="1" applyProtection="1">
      <alignment vertical="center"/>
    </xf>
    <xf numFmtId="0" fontId="63" fillId="0" borderId="28" xfId="8" applyFont="1" applyFill="1" applyBorder="1" applyAlignment="1" applyProtection="1">
      <alignment horizontal="left" indent="1"/>
      <protection locked="0"/>
    </xf>
    <xf numFmtId="0" fontId="48" fillId="0" borderId="45" xfId="8" applyNumberFormat="1" applyFont="1" applyFill="1" applyBorder="1"/>
    <xf numFmtId="3" fontId="63" fillId="0" borderId="55" xfId="8" applyNumberFormat="1" applyFont="1" applyFill="1" applyBorder="1"/>
    <xf numFmtId="0" fontId="63" fillId="0" borderId="0" xfId="8" applyFont="1" applyFill="1"/>
    <xf numFmtId="0" fontId="63" fillId="0" borderId="3" xfId="8" applyFont="1" applyFill="1" applyBorder="1" applyProtection="1">
      <protection locked="0"/>
    </xf>
    <xf numFmtId="0" fontId="63" fillId="0" borderId="4" xfId="8" applyFont="1" applyFill="1" applyBorder="1" applyProtection="1">
      <protection locked="0"/>
    </xf>
    <xf numFmtId="3" fontId="63" fillId="0" borderId="5" xfId="8" applyNumberFormat="1" applyFont="1" applyFill="1" applyBorder="1" applyProtection="1">
      <protection locked="0"/>
    </xf>
    <xf numFmtId="0" fontId="63" fillId="0" borderId="28" xfId="8" applyFont="1" applyFill="1" applyBorder="1" applyProtection="1">
      <protection locked="0"/>
    </xf>
    <xf numFmtId="0" fontId="73" fillId="0" borderId="0" xfId="8" applyFont="1" applyFill="1"/>
    <xf numFmtId="0" fontId="67" fillId="0" borderId="0" xfId="8" applyFont="1" applyFill="1"/>
    <xf numFmtId="49" fontId="4" fillId="0" borderId="46" xfId="7" applyNumberFormat="1" applyFont="1" applyFill="1" applyBorder="1" applyAlignment="1" applyProtection="1">
      <alignment horizontal="center" vertical="center" wrapText="1"/>
    </xf>
    <xf numFmtId="49" fontId="4" fillId="0" borderId="11" xfId="7" applyNumberFormat="1" applyFont="1" applyFill="1" applyBorder="1" applyAlignment="1" applyProtection="1">
      <alignment horizontal="center" vertical="center"/>
    </xf>
    <xf numFmtId="49" fontId="4" fillId="0" borderId="12" xfId="7" applyNumberFormat="1" applyFont="1" applyFill="1" applyBorder="1" applyAlignment="1" applyProtection="1">
      <alignment horizontal="center" vertical="center"/>
    </xf>
    <xf numFmtId="169" fontId="13" fillId="0" borderId="33" xfId="7" applyNumberFormat="1" applyFont="1" applyFill="1" applyBorder="1" applyAlignment="1" applyProtection="1">
      <alignment horizontal="center" vertical="center"/>
    </xf>
    <xf numFmtId="170" fontId="13" fillId="0" borderId="48" xfId="7" applyNumberFormat="1" applyFont="1" applyFill="1" applyBorder="1" applyAlignment="1" applyProtection="1">
      <alignment vertical="center"/>
      <protection locked="0"/>
    </xf>
    <xf numFmtId="0" fontId="1" fillId="0" borderId="0" xfId="7" applyFont="1" applyFill="1" applyAlignment="1" applyProtection="1">
      <alignment vertical="center"/>
    </xf>
    <xf numFmtId="170" fontId="13" fillId="0" borderId="8" xfId="7" applyNumberFormat="1" applyFont="1" applyFill="1" applyBorder="1" applyAlignment="1" applyProtection="1">
      <alignment vertical="center"/>
      <protection locked="0"/>
    </xf>
    <xf numFmtId="170" fontId="4" fillId="0" borderId="8" xfId="7" applyNumberFormat="1" applyFont="1" applyFill="1" applyBorder="1" applyAlignment="1" applyProtection="1">
      <alignment vertical="center"/>
    </xf>
    <xf numFmtId="170" fontId="4" fillId="0" borderId="8" xfId="7" applyNumberFormat="1" applyFont="1" applyFill="1" applyBorder="1" applyAlignment="1" applyProtection="1">
      <alignment vertical="center"/>
      <protection locked="0"/>
    </xf>
    <xf numFmtId="0" fontId="4" fillId="0" borderId="46" xfId="7" applyFont="1" applyFill="1" applyBorder="1" applyAlignment="1" applyProtection="1">
      <alignment horizontal="left" vertical="center" wrapText="1"/>
    </xf>
    <xf numFmtId="170" fontId="4" fillId="0" borderId="12" xfId="7" applyNumberFormat="1" applyFont="1" applyFill="1" applyBorder="1" applyAlignment="1" applyProtection="1">
      <alignment vertical="center"/>
    </xf>
    <xf numFmtId="165" fontId="2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164" fontId="40" fillId="0" borderId="16" xfId="0" applyNumberFormat="1" applyFont="1" applyFill="1" applyBorder="1" applyAlignment="1">
      <alignment horizontal="center" vertical="center" wrapText="1"/>
    </xf>
    <xf numFmtId="164" fontId="40" fillId="0" borderId="7" xfId="0" applyNumberFormat="1" applyFont="1" applyFill="1" applyBorder="1" applyAlignment="1">
      <alignment horizontal="right" vertical="center" wrapText="1" indent="1"/>
    </xf>
    <xf numFmtId="164" fontId="40" fillId="0" borderId="16" xfId="0" applyNumberFormat="1" applyFont="1" applyFill="1" applyBorder="1" applyAlignment="1">
      <alignment horizontal="left" vertical="center" wrapText="1" indent="1"/>
    </xf>
    <xf numFmtId="164" fontId="40" fillId="0" borderId="3" xfId="0" applyNumberFormat="1" applyFont="1" applyFill="1" applyBorder="1" applyAlignment="1">
      <alignment horizontal="right" vertical="center" wrapText="1" indent="1"/>
    </xf>
    <xf numFmtId="164" fontId="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4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6" applyFont="1" applyFill="1" applyBorder="1" applyAlignment="1" applyProtection="1">
      <alignment horizontal="left" vertical="center" wrapText="1" indent="1"/>
    </xf>
    <xf numFmtId="0" fontId="4" fillId="0" borderId="0" xfId="6" applyFont="1" applyFill="1" applyBorder="1" applyAlignment="1" applyProtection="1">
      <alignment vertical="center" wrapText="1"/>
    </xf>
    <xf numFmtId="164" fontId="4" fillId="0" borderId="0" xfId="6" applyNumberFormat="1" applyFont="1" applyFill="1" applyBorder="1" applyAlignment="1" applyProtection="1">
      <alignment horizontal="right" vertical="center" wrapText="1" indent="1"/>
    </xf>
    <xf numFmtId="0" fontId="6" fillId="0" borderId="7" xfId="0" applyFont="1" applyFill="1" applyBorder="1" applyAlignment="1" applyProtection="1">
      <alignment vertical="center" wrapText="1"/>
    </xf>
    <xf numFmtId="0" fontId="6" fillId="0" borderId="26" xfId="0" applyFont="1" applyFill="1" applyBorder="1" applyAlignment="1" applyProtection="1">
      <alignment horizontal="left" vertical="center"/>
    </xf>
    <xf numFmtId="0" fontId="6" fillId="0" borderId="73" xfId="0" applyFont="1" applyFill="1" applyBorder="1" applyAlignment="1" applyProtection="1">
      <alignment horizontal="left" vertical="center"/>
    </xf>
    <xf numFmtId="0" fontId="2" fillId="0" borderId="28" xfId="0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right" vertical="center" wrapText="1" indent="1"/>
    </xf>
    <xf numFmtId="0" fontId="63" fillId="0" borderId="1" xfId="0" applyFont="1" applyBorder="1" applyAlignment="1" applyProtection="1">
      <alignment horizontal="left" vertical="center"/>
    </xf>
    <xf numFmtId="164" fontId="0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0" xfId="0" applyNumberFormat="1" applyFont="1" applyFill="1" applyBorder="1" applyAlignment="1" applyProtection="1">
      <alignment horizontal="left" vertical="center" wrapText="1" inden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0" fillId="0" borderId="33" xfId="6" applyFont="1" applyFill="1" applyBorder="1" applyAlignment="1" applyProtection="1">
      <alignment horizontal="left" vertical="center" indent="1"/>
    </xf>
    <xf numFmtId="0" fontId="0" fillId="0" borderId="1" xfId="6" applyFont="1" applyFill="1" applyBorder="1" applyAlignment="1" applyProtection="1">
      <alignment horizontal="left" vertical="center" indent="1"/>
    </xf>
    <xf numFmtId="0" fontId="48" fillId="0" borderId="0" xfId="0" applyFont="1" applyBorder="1" applyAlignment="1" applyProtection="1">
      <alignment horizontal="center" vertical="center" wrapText="1"/>
    </xf>
    <xf numFmtId="0" fontId="54" fillId="0" borderId="0" xfId="0" applyFont="1" applyBorder="1" applyAlignment="1" applyProtection="1">
      <alignment horizontal="left" wrapText="1" indent="1"/>
    </xf>
    <xf numFmtId="0" fontId="7" fillId="0" borderId="11" xfId="6" applyFont="1" applyFill="1" applyBorder="1" applyAlignment="1" applyProtection="1">
      <alignment horizontal="center" vertical="center" wrapText="1"/>
    </xf>
    <xf numFmtId="0" fontId="4" fillId="0" borderId="11" xfId="6" applyFont="1" applyFill="1" applyBorder="1" applyAlignment="1" applyProtection="1">
      <alignment horizontal="center" vertical="center" wrapText="1"/>
    </xf>
    <xf numFmtId="0" fontId="63" fillId="0" borderId="28" xfId="0" applyFont="1" applyBorder="1" applyAlignment="1" applyProtection="1">
      <alignment horizontal="center" vertical="center"/>
    </xf>
    <xf numFmtId="0" fontId="63" fillId="0" borderId="3" xfId="0" applyFont="1" applyBorder="1" applyAlignment="1" applyProtection="1">
      <alignment horizontal="center" vertical="center"/>
    </xf>
    <xf numFmtId="0" fontId="63" fillId="0" borderId="4" xfId="0" applyFont="1" applyBorder="1" applyAlignment="1" applyProtection="1">
      <alignment horizontal="center" vertical="center"/>
    </xf>
    <xf numFmtId="0" fontId="6" fillId="0" borderId="11" xfId="6" applyFont="1" applyFill="1" applyBorder="1" applyAlignment="1" applyProtection="1">
      <alignment horizontal="center" vertical="center" wrapText="1"/>
    </xf>
    <xf numFmtId="0" fontId="4" fillId="0" borderId="11" xfId="6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3" fontId="10" fillId="0" borderId="1" xfId="0" applyNumberFormat="1" applyFont="1" applyBorder="1"/>
    <xf numFmtId="3" fontId="20" fillId="0" borderId="1" xfId="0" applyNumberFormat="1" applyFont="1" applyBorder="1"/>
    <xf numFmtId="0" fontId="15" fillId="0" borderId="0" xfId="0" applyFont="1"/>
    <xf numFmtId="164" fontId="13" fillId="0" borderId="48" xfId="0" applyNumberFormat="1" applyFont="1" applyFill="1" applyBorder="1" applyAlignment="1" applyProtection="1">
      <alignment vertical="center" wrapText="1"/>
      <protection locked="0"/>
    </xf>
    <xf numFmtId="1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/>
    <xf numFmtId="164" fontId="7" fillId="0" borderId="61" xfId="0" applyNumberFormat="1" applyFont="1" applyFill="1" applyBorder="1" applyAlignment="1" applyProtection="1">
      <alignment horizontal="left" vertical="center" wrapText="1"/>
    </xf>
    <xf numFmtId="164" fontId="7" fillId="0" borderId="57" xfId="0" applyNumberFormat="1" applyFont="1" applyFill="1" applyBorder="1" applyAlignment="1" applyProtection="1">
      <alignment vertical="center" wrapText="1"/>
    </xf>
    <xf numFmtId="1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54" xfId="0" applyNumberFormat="1" applyFont="1" applyFill="1" applyBorder="1" applyAlignment="1" applyProtection="1">
      <alignment vertical="center" wrapText="1"/>
    </xf>
    <xf numFmtId="0" fontId="0" fillId="0" borderId="62" xfId="0" applyNumberFormat="1" applyBorder="1" applyAlignment="1">
      <alignment horizontal="left" vertical="center" wrapText="1"/>
    </xf>
    <xf numFmtId="49" fontId="0" fillId="0" borderId="3" xfId="0" applyNumberFormat="1" applyBorder="1"/>
    <xf numFmtId="164" fontId="7" fillId="4" borderId="11" xfId="0" applyNumberFormat="1" applyFont="1" applyFill="1" applyBorder="1" applyAlignment="1" applyProtection="1">
      <alignment vertical="center" wrapText="1"/>
    </xf>
    <xf numFmtId="164" fontId="7" fillId="0" borderId="11" xfId="0" applyNumberFormat="1" applyFont="1" applyFill="1" applyBorder="1" applyAlignment="1" applyProtection="1">
      <alignment vertical="center" wrapText="1"/>
    </xf>
    <xf numFmtId="164" fontId="7" fillId="0" borderId="12" xfId="0" applyNumberFormat="1" applyFont="1" applyFill="1" applyBorder="1" applyAlignment="1" applyProtection="1">
      <alignment vertical="center" wrapText="1"/>
    </xf>
    <xf numFmtId="0" fontId="0" fillId="0" borderId="57" xfId="0" applyFont="1" applyFill="1" applyBorder="1" applyAlignment="1">
      <alignment vertical="center"/>
    </xf>
    <xf numFmtId="164" fontId="28" fillId="0" borderId="57" xfId="0" applyNumberFormat="1" applyFont="1" applyFill="1" applyBorder="1" applyAlignment="1">
      <alignment vertical="center" wrapText="1"/>
    </xf>
    <xf numFmtId="164" fontId="28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0" fontId="39" fillId="0" borderId="0" xfId="8" applyFill="1" applyAlignment="1">
      <alignment horizontal="right"/>
    </xf>
    <xf numFmtId="0" fontId="0" fillId="0" borderId="46" xfId="0" applyFill="1" applyBorder="1" applyAlignment="1">
      <alignment horizontal="center" vertical="center"/>
    </xf>
    <xf numFmtId="0" fontId="28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164" fontId="4" fillId="0" borderId="0" xfId="6" applyNumberFormat="1" applyFont="1" applyFill="1" applyBorder="1" applyAlignment="1" applyProtection="1">
      <alignment horizontal="center" vertical="center"/>
    </xf>
    <xf numFmtId="0" fontId="4" fillId="0" borderId="42" xfId="6" applyFont="1" applyFill="1" applyBorder="1" applyAlignment="1" applyProtection="1">
      <alignment horizontal="center" vertical="center" wrapText="1"/>
    </xf>
    <xf numFmtId="0" fontId="4" fillId="0" borderId="46" xfId="6" applyFont="1" applyFill="1" applyBorder="1" applyAlignment="1" applyProtection="1">
      <alignment horizontal="center" vertical="center" wrapText="1"/>
    </xf>
    <xf numFmtId="0" fontId="6" fillId="0" borderId="32" xfId="6" applyFont="1" applyFill="1" applyBorder="1" applyAlignment="1" applyProtection="1">
      <alignment horizontal="center" vertical="center" wrapText="1"/>
    </xf>
    <xf numFmtId="0" fontId="6" fillId="0" borderId="11" xfId="6" applyFont="1" applyFill="1" applyBorder="1" applyAlignment="1" applyProtection="1">
      <alignment horizontal="center" vertical="center" wrapText="1"/>
    </xf>
    <xf numFmtId="164" fontId="28" fillId="0" borderId="32" xfId="6" applyNumberFormat="1" applyFont="1" applyFill="1" applyBorder="1" applyAlignment="1" applyProtection="1">
      <alignment horizontal="center" vertical="center"/>
    </xf>
    <xf numFmtId="164" fontId="28" fillId="0" borderId="53" xfId="6" applyNumberFormat="1" applyFont="1" applyFill="1" applyBorder="1" applyAlignment="1" applyProtection="1">
      <alignment horizontal="center" vertical="center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164" fontId="27" fillId="0" borderId="32" xfId="6" applyNumberFormat="1" applyFont="1" applyFill="1" applyBorder="1" applyAlignment="1" applyProtection="1">
      <alignment horizontal="center" vertical="center"/>
    </xf>
    <xf numFmtId="164" fontId="27" fillId="0" borderId="53" xfId="6" applyNumberFormat="1" applyFont="1" applyFill="1" applyBorder="1" applyAlignment="1" applyProtection="1">
      <alignment horizontal="center" vertical="center"/>
    </xf>
    <xf numFmtId="0" fontId="20" fillId="0" borderId="0" xfId="6" applyFont="1" applyFill="1" applyAlignment="1" applyProtection="1">
      <alignment horizontal="center"/>
    </xf>
    <xf numFmtId="0" fontId="7" fillId="0" borderId="32" xfId="6" applyFont="1" applyFill="1" applyBorder="1" applyAlignment="1" applyProtection="1">
      <alignment horizontal="center" vertical="center" wrapText="1"/>
    </xf>
    <xf numFmtId="0" fontId="7" fillId="0" borderId="11" xfId="6" applyFont="1" applyFill="1" applyBorder="1" applyAlignment="1" applyProtection="1">
      <alignment horizontal="center" vertical="center" wrapText="1"/>
    </xf>
    <xf numFmtId="164" fontId="28" fillId="0" borderId="20" xfId="0" applyNumberFormat="1" applyFont="1" applyFill="1" applyBorder="1" applyAlignment="1" applyProtection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vertical="center" textRotation="180" wrapText="1"/>
    </xf>
    <xf numFmtId="164" fontId="27" fillId="0" borderId="21" xfId="0" applyNumberFormat="1" applyFont="1" applyFill="1" applyBorder="1" applyAlignment="1" applyProtection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vertical="center" textRotation="180" wrapText="1"/>
      <protection locked="0"/>
    </xf>
    <xf numFmtId="164" fontId="65" fillId="0" borderId="0" xfId="0" applyNumberFormat="1" applyFont="1" applyFill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right" wrapText="1"/>
    </xf>
    <xf numFmtId="164" fontId="5" fillId="0" borderId="65" xfId="0" applyNumberFormat="1" applyFont="1" applyFill="1" applyBorder="1" applyAlignment="1" applyProtection="1">
      <alignment horizontal="right" wrapText="1"/>
    </xf>
    <xf numFmtId="164" fontId="20" fillId="0" borderId="73" xfId="0" applyNumberFormat="1" applyFont="1" applyFill="1" applyBorder="1" applyAlignment="1">
      <alignment horizontal="center" vertical="center" wrapText="1"/>
    </xf>
    <xf numFmtId="164" fontId="20" fillId="0" borderId="27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31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left" vertical="center" textRotation="180" wrapText="1"/>
    </xf>
    <xf numFmtId="164" fontId="20" fillId="0" borderId="0" xfId="0" applyNumberFormat="1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textRotation="180" wrapText="1"/>
    </xf>
    <xf numFmtId="0" fontId="15" fillId="0" borderId="0" xfId="0" applyFont="1" applyFill="1" applyAlignment="1">
      <alignment horizontal="center" textRotation="180"/>
    </xf>
    <xf numFmtId="164" fontId="0" fillId="0" borderId="19" xfId="0" applyNumberFormat="1" applyFill="1" applyBorder="1" applyAlignment="1" applyProtection="1">
      <alignment horizontal="left" vertical="center" wrapText="1"/>
      <protection locked="0"/>
    </xf>
    <xf numFmtId="164" fontId="0" fillId="0" borderId="39" xfId="0" applyNumberFormat="1" applyFill="1" applyBorder="1" applyAlignment="1" applyProtection="1">
      <alignment horizontal="left" vertical="center" wrapText="1"/>
      <protection locked="0"/>
    </xf>
    <xf numFmtId="164" fontId="4" fillId="0" borderId="20" xfId="0" applyNumberFormat="1" applyFont="1" applyFill="1" applyBorder="1" applyAlignment="1">
      <alignment horizontal="center" vertical="center" wrapText="1"/>
    </xf>
    <xf numFmtId="164" fontId="4" fillId="0" borderId="63" xfId="0" applyNumberFormat="1" applyFont="1" applyFill="1" applyBorder="1" applyAlignment="1">
      <alignment horizontal="center" vertical="center" wrapText="1"/>
    </xf>
    <xf numFmtId="164" fontId="28" fillId="0" borderId="26" xfId="0" applyNumberFormat="1" applyFont="1" applyFill="1" applyBorder="1" applyAlignment="1">
      <alignment horizontal="center" vertical="center" wrapText="1"/>
    </xf>
    <xf numFmtId="164" fontId="28" fillId="0" borderId="71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5" fillId="0" borderId="10" xfId="0" applyNumberFormat="1" applyFont="1" applyFill="1" applyBorder="1" applyAlignment="1">
      <alignment horizontal="right" vertical="center"/>
    </xf>
    <xf numFmtId="164" fontId="4" fillId="0" borderId="16" xfId="0" applyNumberFormat="1" applyFont="1" applyFill="1" applyBorder="1" applyAlignment="1">
      <alignment horizontal="center" vertical="center" wrapText="1"/>
    </xf>
    <xf numFmtId="164" fontId="4" fillId="0" borderId="73" xfId="0" applyNumberFormat="1" applyFont="1" applyFill="1" applyBorder="1" applyAlignment="1">
      <alignment horizontal="center" vertical="center"/>
    </xf>
    <xf numFmtId="164" fontId="4" fillId="0" borderId="62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28" fillId="0" borderId="26" xfId="0" applyNumberFormat="1" applyFont="1" applyFill="1" applyBorder="1" applyAlignment="1">
      <alignment horizontal="left" vertical="center" wrapText="1" indent="2"/>
    </xf>
    <xf numFmtId="164" fontId="28" fillId="0" borderId="71" xfId="0" applyNumberFormat="1" applyFont="1" applyFill="1" applyBorder="1" applyAlignment="1">
      <alignment horizontal="left" vertical="center" wrapText="1" indent="2"/>
    </xf>
    <xf numFmtId="164" fontId="4" fillId="0" borderId="16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Alignment="1" applyProtection="1">
      <alignment horizontal="left" vertical="center" wrapText="1"/>
      <protection locked="0"/>
    </xf>
    <xf numFmtId="167" fontId="37" fillId="0" borderId="27" xfId="0" applyNumberFormat="1" applyFont="1" applyFill="1" applyBorder="1" applyAlignment="1">
      <alignment horizontal="left" vertical="center" wrapText="1"/>
    </xf>
    <xf numFmtId="3" fontId="28" fillId="0" borderId="22" xfId="0" applyNumberFormat="1" applyFont="1" applyFill="1" applyBorder="1" applyAlignment="1" applyProtection="1">
      <alignment horizontal="center" vertical="center" wrapText="1"/>
      <protection locked="0"/>
    </xf>
    <xf numFmtId="3" fontId="28" fillId="0" borderId="3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6" applyNumberFormat="1" applyFont="1" applyFill="1" applyBorder="1" applyAlignment="1" applyProtection="1">
      <alignment horizontal="right" vertical="center"/>
    </xf>
    <xf numFmtId="0" fontId="6" fillId="0" borderId="42" xfId="6" applyFont="1" applyFill="1" applyBorder="1" applyAlignment="1" applyProtection="1">
      <alignment horizontal="center" vertical="center" wrapText="1"/>
    </xf>
    <xf numFmtId="0" fontId="6" fillId="0" borderId="46" xfId="6" applyFont="1" applyFill="1" applyBorder="1" applyAlignment="1" applyProtection="1">
      <alignment horizontal="center" vertical="center" wrapText="1"/>
    </xf>
    <xf numFmtId="164" fontId="20" fillId="0" borderId="32" xfId="6" applyNumberFormat="1" applyFont="1" applyFill="1" applyBorder="1" applyAlignment="1" applyProtection="1">
      <alignment horizontal="center" vertical="center"/>
    </xf>
    <xf numFmtId="164" fontId="20" fillId="0" borderId="53" xfId="6" applyNumberFormat="1" applyFont="1" applyFill="1" applyBorder="1" applyAlignment="1" applyProtection="1">
      <alignment horizontal="center" vertical="center"/>
    </xf>
    <xf numFmtId="0" fontId="4" fillId="0" borderId="32" xfId="6" applyFont="1" applyFill="1" applyBorder="1" applyAlignment="1" applyProtection="1">
      <alignment horizontal="center" vertical="center" wrapText="1"/>
    </xf>
    <xf numFmtId="0" fontId="4" fillId="0" borderId="11" xfId="6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72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72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72" xfId="0" quotePrefix="1" applyFont="1" applyFill="1" applyBorder="1" applyAlignment="1" applyProtection="1">
      <alignment horizontal="center" vertical="center"/>
    </xf>
    <xf numFmtId="0" fontId="7" fillId="0" borderId="56" xfId="0" quotePrefix="1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71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72" xfId="0" quotePrefix="1" applyFont="1" applyFill="1" applyBorder="1" applyAlignment="1" applyProtection="1">
      <alignment horizontal="center" vertical="center"/>
    </xf>
    <xf numFmtId="0" fontId="6" fillId="0" borderId="56" xfId="0" quotePrefix="1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31" fillId="0" borderId="39" xfId="0" applyFont="1" applyFill="1" applyBorder="1" applyAlignment="1" applyProtection="1">
      <alignment horizontal="center" vertical="center"/>
      <protection locked="0"/>
    </xf>
    <xf numFmtId="0" fontId="31" fillId="0" borderId="40" xfId="0" applyFont="1" applyFill="1" applyBorder="1" applyAlignment="1" applyProtection="1">
      <alignment horizontal="center" vertical="center"/>
      <protection locked="0"/>
    </xf>
    <xf numFmtId="0" fontId="40" fillId="0" borderId="5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0" fontId="40" fillId="0" borderId="26" xfId="0" applyFont="1" applyFill="1" applyBorder="1" applyAlignment="1" applyProtection="1">
      <alignment horizontal="left" vertical="center" wrapText="1" indent="1"/>
    </xf>
    <xf numFmtId="0" fontId="40" fillId="0" borderId="35" xfId="0" applyFont="1" applyFill="1" applyBorder="1" applyAlignment="1" applyProtection="1">
      <alignment horizontal="left" vertical="center" wrapText="1" indent="1"/>
    </xf>
    <xf numFmtId="0" fontId="40" fillId="0" borderId="50" xfId="0" applyFont="1" applyFill="1" applyBorder="1" applyAlignment="1" applyProtection="1">
      <alignment horizontal="center" vertical="center" wrapText="1"/>
    </xf>
    <xf numFmtId="0" fontId="40" fillId="0" borderId="61" xfId="0" applyFont="1" applyFill="1" applyBorder="1" applyAlignment="1" applyProtection="1">
      <alignment horizontal="center" vertical="center" wrapText="1"/>
    </xf>
    <xf numFmtId="0" fontId="40" fillId="0" borderId="51" xfId="0" applyFont="1" applyFill="1" applyBorder="1" applyAlignment="1" applyProtection="1">
      <alignment horizontal="center" vertical="center" wrapText="1"/>
    </xf>
    <xf numFmtId="0" fontId="40" fillId="0" borderId="57" xfId="0" applyFont="1" applyFill="1" applyBorder="1" applyAlignment="1" applyProtection="1">
      <alignment horizontal="center" vertical="center" wrapText="1"/>
    </xf>
    <xf numFmtId="0" fontId="4" fillId="0" borderId="51" xfId="6" applyFont="1" applyFill="1" applyBorder="1" applyAlignment="1" applyProtection="1">
      <alignment horizontal="center" vertical="center" wrapText="1"/>
    </xf>
    <xf numFmtId="0" fontId="4" fillId="0" borderId="57" xfId="6" applyFont="1" applyFill="1" applyBorder="1" applyAlignment="1" applyProtection="1">
      <alignment horizontal="center" vertical="center" wrapText="1"/>
    </xf>
    <xf numFmtId="0" fontId="40" fillId="0" borderId="32" xfId="6" applyFont="1" applyFill="1" applyBorder="1" applyAlignment="1" applyProtection="1">
      <alignment horizontal="center" vertical="center" wrapText="1"/>
    </xf>
    <xf numFmtId="0" fontId="40" fillId="0" borderId="11" xfId="6" applyFont="1" applyFill="1" applyBorder="1" applyAlignment="1" applyProtection="1">
      <alignment horizontal="center" vertical="center" wrapText="1"/>
    </xf>
    <xf numFmtId="164" fontId="4" fillId="0" borderId="50" xfId="0" applyNumberFormat="1" applyFont="1" applyFill="1" applyBorder="1" applyAlignment="1" applyProtection="1">
      <alignment horizontal="center" vertical="center" wrapText="1"/>
    </xf>
    <xf numFmtId="164" fontId="4" fillId="0" borderId="61" xfId="0" applyNumberFormat="1" applyFont="1" applyFill="1" applyBorder="1" applyAlignment="1" applyProtection="1">
      <alignment horizontal="center" vertical="center" wrapText="1"/>
    </xf>
    <xf numFmtId="164" fontId="4" fillId="0" borderId="51" xfId="0" applyNumberFormat="1" applyFont="1" applyFill="1" applyBorder="1" applyAlignment="1" applyProtection="1">
      <alignment horizontal="center" vertical="center" wrapText="1"/>
    </xf>
    <xf numFmtId="164" fontId="4" fillId="0" borderId="57" xfId="0" applyNumberFormat="1" applyFont="1" applyFill="1" applyBorder="1" applyAlignment="1" applyProtection="1">
      <alignment horizontal="center" vertical="center"/>
    </xf>
    <xf numFmtId="164" fontId="4" fillId="0" borderId="57" xfId="0" applyNumberFormat="1" applyFont="1" applyFill="1" applyBorder="1" applyAlignment="1" applyProtection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164" fontId="4" fillId="0" borderId="18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4" fillId="0" borderId="58" xfId="0" applyNumberFormat="1" applyFont="1" applyFill="1" applyBorder="1" applyAlignment="1">
      <alignment horizontal="center" vertical="center" wrapText="1"/>
    </xf>
    <xf numFmtId="164" fontId="4" fillId="0" borderId="65" xfId="0" applyNumberFormat="1" applyFont="1" applyFill="1" applyBorder="1" applyAlignment="1">
      <alignment horizontal="center" vertical="center" wrapText="1"/>
    </xf>
    <xf numFmtId="164" fontId="40" fillId="0" borderId="20" xfId="0" applyNumberFormat="1" applyFont="1" applyFill="1" applyBorder="1" applyAlignment="1">
      <alignment horizontal="center" vertical="center" wrapText="1"/>
    </xf>
    <xf numFmtId="164" fontId="40" fillId="0" borderId="18" xfId="0" applyNumberFormat="1" applyFont="1" applyFill="1" applyBorder="1" applyAlignment="1">
      <alignment horizontal="center" vertical="center" wrapText="1"/>
    </xf>
    <xf numFmtId="164" fontId="65" fillId="0" borderId="20" xfId="0" applyNumberFormat="1" applyFont="1" applyFill="1" applyBorder="1" applyAlignment="1">
      <alignment horizontal="center" vertical="center"/>
    </xf>
    <xf numFmtId="164" fontId="65" fillId="0" borderId="18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73" xfId="0" applyNumberFormat="1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4" fillId="0" borderId="68" xfId="0" applyNumberFormat="1" applyFont="1" applyFill="1" applyBorder="1" applyAlignment="1">
      <alignment horizontal="center" vertical="center" wrapText="1"/>
    </xf>
    <xf numFmtId="0" fontId="28" fillId="0" borderId="26" xfId="0" applyFont="1" applyFill="1" applyBorder="1" applyAlignment="1" applyProtection="1">
      <alignment horizontal="left" vertical="center"/>
    </xf>
    <xf numFmtId="0" fontId="28" fillId="0" borderId="3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1" fillId="0" borderId="10" xfId="0" applyFont="1" applyFill="1" applyBorder="1" applyAlignment="1">
      <alignment horizontal="right"/>
    </xf>
    <xf numFmtId="0" fontId="7" fillId="0" borderId="7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/>
    </xf>
    <xf numFmtId="0" fontId="27" fillId="0" borderId="71" xfId="0" applyFont="1" applyFill="1" applyBorder="1" applyAlignment="1">
      <alignment horizontal="center"/>
    </xf>
    <xf numFmtId="0" fontId="7" fillId="0" borderId="52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 applyProtection="1">
      <alignment horizontal="left" vertical="center"/>
    </xf>
    <xf numFmtId="0" fontId="25" fillId="0" borderId="35" xfId="0" applyFont="1" applyFill="1" applyBorder="1" applyAlignment="1" applyProtection="1">
      <alignment horizontal="left" vertical="center"/>
    </xf>
    <xf numFmtId="0" fontId="7" fillId="0" borderId="73" xfId="0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horizontal="left" vertical="center" wrapText="1"/>
    </xf>
    <xf numFmtId="0" fontId="7" fillId="0" borderId="58" xfId="0" applyFont="1" applyFill="1" applyBorder="1" applyAlignment="1" applyProtection="1">
      <alignment horizontal="left" vertical="center" wrapText="1"/>
    </xf>
    <xf numFmtId="0" fontId="26" fillId="0" borderId="27" xfId="0" applyFont="1" applyFill="1" applyBorder="1" applyAlignment="1">
      <alignment horizontal="justify" vertical="center" wrapText="1"/>
    </xf>
    <xf numFmtId="0" fontId="20" fillId="0" borderId="17" xfId="0" applyFont="1" applyFill="1" applyBorder="1" applyAlignment="1">
      <alignment horizontal="left" vertical="center" indent="2"/>
    </xf>
    <xf numFmtId="0" fontId="20" fillId="0" borderId="75" xfId="0" applyFont="1" applyFill="1" applyBorder="1" applyAlignment="1">
      <alignment horizontal="left" vertical="center" indent="2"/>
    </xf>
    <xf numFmtId="0" fontId="43" fillId="0" borderId="0" xfId="8" applyFont="1" applyFill="1" applyAlignment="1" applyProtection="1">
      <alignment horizontal="center" vertical="center" wrapText="1"/>
    </xf>
    <xf numFmtId="0" fontId="43" fillId="0" borderId="0" xfId="8" applyFont="1" applyFill="1" applyAlignment="1" applyProtection="1">
      <alignment horizontal="center" vertical="center"/>
    </xf>
    <xf numFmtId="0" fontId="44" fillId="0" borderId="0" xfId="8" applyFont="1" applyFill="1" applyBorder="1" applyAlignment="1" applyProtection="1">
      <alignment horizontal="right"/>
    </xf>
    <xf numFmtId="0" fontId="45" fillId="0" borderId="50" xfId="8" applyFont="1" applyFill="1" applyBorder="1" applyAlignment="1" applyProtection="1">
      <alignment horizontal="center" vertical="center" wrapText="1"/>
    </xf>
    <xf numFmtId="0" fontId="45" fillId="0" borderId="43" xfId="8" applyFont="1" applyFill="1" applyBorder="1" applyAlignment="1" applyProtection="1">
      <alignment horizontal="center" vertical="center" wrapText="1"/>
    </xf>
    <xf numFmtId="0" fontId="45" fillId="0" borderId="28" xfId="8" applyFont="1" applyFill="1" applyBorder="1" applyAlignment="1" applyProtection="1">
      <alignment horizontal="center" vertical="center" wrapText="1"/>
    </xf>
    <xf numFmtId="0" fontId="49" fillId="0" borderId="51" xfId="7" applyFont="1" applyFill="1" applyBorder="1" applyAlignment="1" applyProtection="1">
      <alignment horizontal="center" vertical="center" textRotation="90"/>
    </xf>
    <xf numFmtId="0" fontId="49" fillId="0" borderId="9" xfId="7" applyFont="1" applyFill="1" applyBorder="1" applyAlignment="1" applyProtection="1">
      <alignment horizontal="center" vertical="center" textRotation="90"/>
    </xf>
    <xf numFmtId="0" fontId="49" fillId="0" borderId="33" xfId="7" applyFont="1" applyFill="1" applyBorder="1" applyAlignment="1" applyProtection="1">
      <alignment horizontal="center" vertical="center" textRotation="90"/>
    </xf>
    <xf numFmtId="0" fontId="69" fillId="0" borderId="32" xfId="8" applyFont="1" applyFill="1" applyBorder="1" applyAlignment="1" applyProtection="1">
      <alignment horizontal="center" vertical="center" wrapText="1"/>
    </xf>
    <xf numFmtId="0" fontId="69" fillId="0" borderId="1" xfId="8" applyFont="1" applyFill="1" applyBorder="1" applyAlignment="1" applyProtection="1">
      <alignment horizontal="center" vertical="center" wrapText="1"/>
    </xf>
    <xf numFmtId="0" fontId="69" fillId="0" borderId="52" xfId="8" applyFont="1" applyFill="1" applyBorder="1" applyAlignment="1" applyProtection="1">
      <alignment horizontal="center" vertical="center" wrapText="1"/>
    </xf>
    <xf numFmtId="0" fontId="69" fillId="0" borderId="48" xfId="8" applyFont="1" applyFill="1" applyBorder="1" applyAlignment="1" applyProtection="1">
      <alignment horizontal="center" vertical="center" wrapText="1"/>
    </xf>
    <xf numFmtId="0" fontId="69" fillId="0" borderId="1" xfId="8" applyFont="1" applyFill="1" applyBorder="1" applyAlignment="1" applyProtection="1">
      <alignment horizontal="center" wrapText="1"/>
    </xf>
    <xf numFmtId="0" fontId="69" fillId="0" borderId="8" xfId="8" applyFont="1" applyFill="1" applyBorder="1" applyAlignment="1" applyProtection="1">
      <alignment horizontal="center" wrapText="1"/>
    </xf>
    <xf numFmtId="0" fontId="39" fillId="0" borderId="0" xfId="8" applyFont="1" applyFill="1" applyAlignment="1" applyProtection="1">
      <alignment horizontal="center"/>
    </xf>
    <xf numFmtId="0" fontId="20" fillId="0" borderId="0" xfId="7" applyFont="1" applyFill="1" applyAlignment="1" applyProtection="1">
      <alignment horizontal="center" vertical="center" wrapText="1"/>
    </xf>
    <xf numFmtId="0" fontId="41" fillId="0" borderId="0" xfId="7" applyFont="1" applyFill="1" applyBorder="1" applyAlignment="1" applyProtection="1">
      <alignment horizontal="right" vertical="center"/>
    </xf>
    <xf numFmtId="0" fontId="20" fillId="0" borderId="42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6" fillId="0" borderId="32" xfId="7" applyFont="1" applyFill="1" applyBorder="1" applyAlignment="1" applyProtection="1">
      <alignment horizontal="center" vertical="center" textRotation="90"/>
    </xf>
    <xf numFmtId="0" fontId="46" fillId="0" borderId="1" xfId="7" applyFont="1" applyFill="1" applyBorder="1" applyAlignment="1" applyProtection="1">
      <alignment horizontal="center" vertical="center" textRotation="90"/>
    </xf>
    <xf numFmtId="0" fontId="60" fillId="0" borderId="53" xfId="7" applyFont="1" applyFill="1" applyBorder="1" applyAlignment="1" applyProtection="1">
      <alignment horizontal="center" vertical="center" wrapText="1"/>
    </xf>
    <xf numFmtId="0" fontId="60" fillId="0" borderId="8" xfId="7" applyFont="1" applyFill="1" applyBorder="1" applyAlignment="1" applyProtection="1">
      <alignment horizontal="center" vertical="center"/>
    </xf>
    <xf numFmtId="0" fontId="43" fillId="0" borderId="0" xfId="8" applyFont="1" applyFill="1" applyAlignment="1">
      <alignment horizontal="center" vertical="center" wrapText="1"/>
    </xf>
    <xf numFmtId="0" fontId="43" fillId="0" borderId="0" xfId="8" applyFont="1" applyFill="1" applyAlignment="1">
      <alignment horizontal="center" vertical="center"/>
    </xf>
    <xf numFmtId="0" fontId="48" fillId="0" borderId="26" xfId="8" applyFont="1" applyFill="1" applyBorder="1" applyAlignment="1">
      <alignment horizontal="left"/>
    </xf>
    <xf numFmtId="0" fontId="48" fillId="0" borderId="35" xfId="8" applyFont="1" applyFill="1" applyBorder="1" applyAlignment="1">
      <alignment horizontal="left"/>
    </xf>
    <xf numFmtId="3" fontId="63" fillId="0" borderId="0" xfId="8" applyNumberFormat="1" applyFont="1" applyFill="1" applyAlignment="1">
      <alignment horizontal="center"/>
    </xf>
    <xf numFmtId="3" fontId="39" fillId="0" borderId="0" xfId="8" applyNumberFormat="1" applyFont="1" applyFill="1" applyAlignment="1">
      <alignment horizontal="center"/>
    </xf>
    <xf numFmtId="0" fontId="43" fillId="0" borderId="0" xfId="8" applyFont="1" applyFill="1" applyAlignment="1">
      <alignment horizontal="center" wrapText="1"/>
    </xf>
    <xf numFmtId="0" fontId="43" fillId="0" borderId="0" xfId="8" applyFont="1" applyFill="1" applyAlignment="1">
      <alignment horizontal="center"/>
    </xf>
    <xf numFmtId="0" fontId="48" fillId="0" borderId="26" xfId="8" applyFont="1" applyFill="1" applyBorder="1" applyAlignment="1">
      <alignment horizontal="left" indent="1"/>
    </xf>
    <xf numFmtId="0" fontId="48" fillId="0" borderId="35" xfId="8" applyFont="1" applyFill="1" applyBorder="1" applyAlignment="1">
      <alignment horizontal="left" indent="1"/>
    </xf>
    <xf numFmtId="0" fontId="56" fillId="0" borderId="0" xfId="0" applyFont="1" applyAlignment="1" applyProtection="1">
      <alignment horizontal="center" vertical="center" wrapText="1"/>
      <protection locked="0"/>
    </xf>
    <xf numFmtId="0" fontId="53" fillId="0" borderId="7" xfId="0" applyFont="1" applyBorder="1" applyAlignment="1" applyProtection="1">
      <alignment wrapText="1"/>
    </xf>
    <xf numFmtId="0" fontId="53" fillId="0" borderId="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0" fillId="0" borderId="0" xfId="0" applyFont="1" applyFill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 textRotation="18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workbookViewId="0">
      <selection activeCell="A5" sqref="A5"/>
    </sheetView>
  </sheetViews>
  <sheetFormatPr defaultRowHeight="12.75"/>
  <cols>
    <col min="1" max="1" width="46.33203125" style="156" customWidth="1"/>
    <col min="2" max="2" width="66.1640625" style="156" customWidth="1"/>
    <col min="3" max="16384" width="9.33203125" style="156"/>
  </cols>
  <sheetData>
    <row r="1" spans="1:2" ht="18.75">
      <c r="A1" s="293" t="s">
        <v>112</v>
      </c>
    </row>
    <row r="3" spans="1:2">
      <c r="A3" s="294"/>
      <c r="B3" s="294"/>
    </row>
    <row r="4" spans="1:2" ht="15.75">
      <c r="A4" s="289" t="s">
        <v>763</v>
      </c>
      <c r="B4" s="295"/>
    </row>
    <row r="5" spans="1:2" s="296" customFormat="1">
      <c r="A5" s="294"/>
      <c r="B5" s="294"/>
    </row>
    <row r="6" spans="1:2">
      <c r="A6" s="294" t="s">
        <v>515</v>
      </c>
      <c r="B6" s="294" t="s">
        <v>516</v>
      </c>
    </row>
    <row r="7" spans="1:2">
      <c r="A7" s="294" t="s">
        <v>517</v>
      </c>
      <c r="B7" s="294" t="s">
        <v>518</v>
      </c>
    </row>
    <row r="8" spans="1:2">
      <c r="A8" s="294" t="s">
        <v>519</v>
      </c>
      <c r="B8" s="294" t="s">
        <v>520</v>
      </c>
    </row>
    <row r="9" spans="1:2">
      <c r="A9" s="294"/>
      <c r="B9" s="294"/>
    </row>
    <row r="10" spans="1:2" ht="15.75">
      <c r="A10" s="289" t="str">
        <f>+CONCATENATE(LEFT(A4,4),". évi módosított előirányzat BEVÉTELEK")</f>
        <v>2016. évi módosított előirányzat BEVÉTELEK</v>
      </c>
      <c r="B10" s="295"/>
    </row>
    <row r="11" spans="1:2">
      <c r="A11" s="294"/>
      <c r="B11" s="294"/>
    </row>
    <row r="12" spans="1:2" s="296" customFormat="1">
      <c r="A12" s="294" t="s">
        <v>521</v>
      </c>
      <c r="B12" s="294" t="s">
        <v>527</v>
      </c>
    </row>
    <row r="13" spans="1:2">
      <c r="A13" s="294" t="s">
        <v>522</v>
      </c>
      <c r="B13" s="294" t="s">
        <v>528</v>
      </c>
    </row>
    <row r="14" spans="1:2">
      <c r="A14" s="294" t="s">
        <v>523</v>
      </c>
      <c r="B14" s="294" t="s">
        <v>529</v>
      </c>
    </row>
    <row r="15" spans="1:2">
      <c r="A15" s="294"/>
      <c r="B15" s="294"/>
    </row>
    <row r="16" spans="1:2" ht="14.25">
      <c r="A16" s="297" t="str">
        <f>+CONCATENATE(LEFT(A4,4),". évi teljesítés BEVÉTELEK")</f>
        <v>2016. évi teljesítés BEVÉTELEK</v>
      </c>
      <c r="B16" s="295"/>
    </row>
    <row r="17" spans="1:2">
      <c r="A17" s="294"/>
      <c r="B17" s="294"/>
    </row>
    <row r="18" spans="1:2">
      <c r="A18" s="294" t="s">
        <v>524</v>
      </c>
      <c r="B18" s="294" t="s">
        <v>530</v>
      </c>
    </row>
    <row r="19" spans="1:2">
      <c r="A19" s="294" t="s">
        <v>525</v>
      </c>
      <c r="B19" s="294" t="s">
        <v>531</v>
      </c>
    </row>
    <row r="20" spans="1:2">
      <c r="A20" s="294" t="s">
        <v>526</v>
      </c>
      <c r="B20" s="294" t="s">
        <v>532</v>
      </c>
    </row>
    <row r="21" spans="1:2">
      <c r="A21" s="294"/>
      <c r="B21" s="294"/>
    </row>
    <row r="22" spans="1:2" ht="15.75">
      <c r="A22" s="289" t="str">
        <f>+CONCATENATE(LEFT(A4,4),". évi eredeti előirányzat KIADÁSOK")</f>
        <v>2016. évi eredeti előirányzat KIADÁSOK</v>
      </c>
      <c r="B22" s="295"/>
    </row>
    <row r="23" spans="1:2">
      <c r="A23" s="294"/>
      <c r="B23" s="294"/>
    </row>
    <row r="24" spans="1:2">
      <c r="A24" s="294" t="s">
        <v>533</v>
      </c>
      <c r="B24" s="294" t="s">
        <v>539</v>
      </c>
    </row>
    <row r="25" spans="1:2">
      <c r="A25" s="294" t="s">
        <v>512</v>
      </c>
      <c r="B25" s="294" t="s">
        <v>540</v>
      </c>
    </row>
    <row r="26" spans="1:2">
      <c r="A26" s="294" t="s">
        <v>534</v>
      </c>
      <c r="B26" s="294" t="s">
        <v>541</v>
      </c>
    </row>
    <row r="27" spans="1:2">
      <c r="A27" s="294"/>
      <c r="B27" s="294"/>
    </row>
    <row r="28" spans="1:2" ht="15.75">
      <c r="A28" s="289" t="str">
        <f>+CONCATENATE(LEFT(A4,4),". évi módosított előirányzat KIADÁSOK")</f>
        <v>2016. évi módosított előirányzat KIADÁSOK</v>
      </c>
      <c r="B28" s="295"/>
    </row>
    <row r="29" spans="1:2">
      <c r="A29" s="294"/>
      <c r="B29" s="294"/>
    </row>
    <row r="30" spans="1:2">
      <c r="A30" s="294" t="s">
        <v>535</v>
      </c>
      <c r="B30" s="294" t="s">
        <v>546</v>
      </c>
    </row>
    <row r="31" spans="1:2">
      <c r="A31" s="294" t="s">
        <v>513</v>
      </c>
      <c r="B31" s="294" t="s">
        <v>543</v>
      </c>
    </row>
    <row r="32" spans="1:2">
      <c r="A32" s="294" t="s">
        <v>536</v>
      </c>
      <c r="B32" s="294" t="s">
        <v>542</v>
      </c>
    </row>
    <row r="33" spans="1:2">
      <c r="A33" s="294"/>
      <c r="B33" s="294"/>
    </row>
    <row r="34" spans="1:2" ht="15.75">
      <c r="A34" s="298" t="str">
        <f>+CONCATENATE(LEFT(A4,4),". évi teljesítés KIADÁSOK")</f>
        <v>2016. évi teljesítés KIADÁSOK</v>
      </c>
      <c r="B34" s="295"/>
    </row>
    <row r="35" spans="1:2">
      <c r="A35" s="294"/>
      <c r="B35" s="294"/>
    </row>
    <row r="36" spans="1:2">
      <c r="A36" s="294" t="s">
        <v>537</v>
      </c>
      <c r="B36" s="294" t="s">
        <v>547</v>
      </c>
    </row>
    <row r="37" spans="1:2">
      <c r="A37" s="294" t="s">
        <v>514</v>
      </c>
      <c r="B37" s="294" t="s">
        <v>545</v>
      </c>
    </row>
    <row r="38" spans="1:2">
      <c r="A38" s="294" t="s">
        <v>538</v>
      </c>
      <c r="B38" s="294" t="s">
        <v>544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H17"/>
  <sheetViews>
    <sheetView workbookViewId="0">
      <selection activeCell="C4" sqref="C4"/>
    </sheetView>
  </sheetViews>
  <sheetFormatPr defaultRowHeight="12.75"/>
  <cols>
    <col min="1" max="1" width="46.33203125" style="5" customWidth="1"/>
    <col min="2" max="2" width="13" style="4" customWidth="1"/>
    <col min="3" max="3" width="16.33203125" style="4" customWidth="1"/>
    <col min="4" max="4" width="15" style="4" customWidth="1"/>
    <col min="5" max="5" width="14" style="4" customWidth="1"/>
    <col min="6" max="6" width="12.33203125" style="4" customWidth="1"/>
    <col min="7" max="7" width="17.5" style="4" customWidth="1"/>
    <col min="8" max="8" width="3.5" style="4" customWidth="1"/>
    <col min="9" max="9" width="13.83203125" style="4" customWidth="1"/>
    <col min="10" max="16384" width="9.33203125" style="4"/>
  </cols>
  <sheetData>
    <row r="1" spans="1:8" ht="24.75" customHeight="1">
      <c r="A1" s="935" t="s">
        <v>2</v>
      </c>
      <c r="B1" s="935"/>
      <c r="C1" s="935"/>
      <c r="D1" s="935"/>
      <c r="E1" s="935"/>
      <c r="F1" s="935"/>
      <c r="G1" s="935"/>
      <c r="H1" s="936" t="s">
        <v>808</v>
      </c>
    </row>
    <row r="2" spans="1:8" ht="23.25" customHeight="1" thickBot="1">
      <c r="A2" s="22"/>
      <c r="B2" s="9"/>
      <c r="C2" s="9"/>
      <c r="D2" s="9"/>
      <c r="E2" s="9"/>
      <c r="F2" s="929" t="s">
        <v>771</v>
      </c>
      <c r="G2" s="929"/>
      <c r="H2" s="936"/>
    </row>
    <row r="3" spans="1:8" s="6" customFormat="1" ht="64.5" customHeight="1" thickBot="1">
      <c r="A3" s="588" t="s">
        <v>60</v>
      </c>
      <c r="B3" s="868" t="s">
        <v>58</v>
      </c>
      <c r="C3" s="868" t="s">
        <v>59</v>
      </c>
      <c r="D3" s="869" t="str">
        <f>+'3.sz.mell.'!D3</f>
        <v>Felhasználás 2015. XII.31-ig</v>
      </c>
      <c r="E3" s="869" t="str">
        <f>+'3.sz.mell.'!E3</f>
        <v>2016. évi módosított előirányzat</v>
      </c>
      <c r="F3" s="869" t="str">
        <f>+'3.sz.mell.'!F3</f>
        <v>2016. évi teljesítés</v>
      </c>
      <c r="G3" s="869" t="str">
        <f>+'3.sz.mell.'!G3</f>
        <v>Összes teljesítés 2016. dec. 31-ig</v>
      </c>
      <c r="H3" s="936"/>
    </row>
    <row r="4" spans="1:8" s="9" customFormat="1" ht="18.95" customHeight="1" thickBot="1">
      <c r="A4" s="283" t="s">
        <v>421</v>
      </c>
      <c r="B4" s="284" t="s">
        <v>422</v>
      </c>
      <c r="C4" s="284" t="s">
        <v>423</v>
      </c>
      <c r="D4" s="284" t="s">
        <v>424</v>
      </c>
      <c r="E4" s="284" t="s">
        <v>425</v>
      </c>
      <c r="F4" s="43" t="s">
        <v>502</v>
      </c>
      <c r="G4" s="285" t="s">
        <v>548</v>
      </c>
      <c r="H4" s="936"/>
    </row>
    <row r="5" spans="1:8" ht="18.95" customHeight="1">
      <c r="A5" s="525"/>
      <c r="B5" s="591"/>
      <c r="C5" s="592"/>
      <c r="D5" s="591"/>
      <c r="E5" s="591"/>
      <c r="F5" s="593"/>
      <c r="G5" s="594"/>
      <c r="H5" s="936"/>
    </row>
    <row r="6" spans="1:8" ht="18.95" customHeight="1">
      <c r="A6" s="525"/>
      <c r="B6" s="591"/>
      <c r="C6" s="592"/>
      <c r="D6" s="591"/>
      <c r="E6" s="591"/>
      <c r="F6" s="593"/>
      <c r="G6" s="594"/>
      <c r="H6" s="936"/>
    </row>
    <row r="7" spans="1:8" ht="18.95" customHeight="1">
      <c r="A7" s="525"/>
      <c r="B7" s="591"/>
      <c r="C7" s="592"/>
      <c r="D7" s="591"/>
      <c r="E7" s="591"/>
      <c r="F7" s="593"/>
      <c r="G7" s="594"/>
      <c r="H7" s="936"/>
    </row>
    <row r="8" spans="1:8" ht="18.95" customHeight="1">
      <c r="A8" s="525"/>
      <c r="B8" s="591"/>
      <c r="C8" s="595"/>
      <c r="D8" s="591"/>
      <c r="E8" s="591"/>
      <c r="F8" s="593"/>
      <c r="G8" s="594"/>
      <c r="H8" s="936"/>
    </row>
    <row r="9" spans="1:8" ht="18.95" customHeight="1">
      <c r="A9" s="525"/>
      <c r="B9" s="591"/>
      <c r="C9" s="889" t="s">
        <v>735</v>
      </c>
      <c r="D9" s="591"/>
      <c r="E9" s="591"/>
      <c r="F9" s="593"/>
      <c r="G9" s="594">
        <f t="shared" ref="G9:G16" si="0">+D9+F9</f>
        <v>0</v>
      </c>
      <c r="H9" s="936"/>
    </row>
    <row r="10" spans="1:8" ht="18.95" customHeight="1">
      <c r="A10" s="13"/>
      <c r="B10" s="2"/>
      <c r="C10" s="175"/>
      <c r="D10" s="2"/>
      <c r="E10" s="2"/>
      <c r="F10" s="44"/>
      <c r="G10" s="45">
        <f t="shared" si="0"/>
        <v>0</v>
      </c>
      <c r="H10" s="936"/>
    </row>
    <row r="11" spans="1:8" ht="18.95" customHeight="1">
      <c r="A11" s="13"/>
      <c r="B11" s="2"/>
      <c r="C11" s="175"/>
      <c r="D11" s="2"/>
      <c r="E11" s="2"/>
      <c r="F11" s="44"/>
      <c r="G11" s="45">
        <f t="shared" si="0"/>
        <v>0</v>
      </c>
      <c r="H11" s="936"/>
    </row>
    <row r="12" spans="1:8" ht="18.95" customHeight="1">
      <c r="A12" s="13"/>
      <c r="B12" s="2"/>
      <c r="C12" s="175"/>
      <c r="D12" s="2"/>
      <c r="E12" s="2"/>
      <c r="F12" s="44"/>
      <c r="G12" s="45">
        <f t="shared" si="0"/>
        <v>0</v>
      </c>
      <c r="H12" s="936"/>
    </row>
    <row r="13" spans="1:8" ht="18.95" customHeight="1">
      <c r="A13" s="13"/>
      <c r="B13" s="2"/>
      <c r="C13" s="175"/>
      <c r="D13" s="2"/>
      <c r="E13" s="2"/>
      <c r="F13" s="44"/>
      <c r="G13" s="45">
        <f t="shared" si="0"/>
        <v>0</v>
      </c>
      <c r="H13" s="936"/>
    </row>
    <row r="14" spans="1:8" ht="18.95" customHeight="1">
      <c r="A14" s="13"/>
      <c r="B14" s="2"/>
      <c r="C14" s="175"/>
      <c r="D14" s="2"/>
      <c r="E14" s="2"/>
      <c r="F14" s="44"/>
      <c r="G14" s="45">
        <f t="shared" si="0"/>
        <v>0</v>
      </c>
      <c r="H14" s="936"/>
    </row>
    <row r="15" spans="1:8" ht="18.95" customHeight="1">
      <c r="A15" s="13"/>
      <c r="B15" s="2"/>
      <c r="C15" s="175"/>
      <c r="D15" s="2"/>
      <c r="E15" s="2"/>
      <c r="F15" s="44"/>
      <c r="G15" s="45">
        <f t="shared" si="0"/>
        <v>0</v>
      </c>
      <c r="H15" s="936"/>
    </row>
    <row r="16" spans="1:8" ht="18.95" customHeight="1" thickBot="1">
      <c r="A16" s="14"/>
      <c r="B16" s="3"/>
      <c r="C16" s="176"/>
      <c r="D16" s="3"/>
      <c r="E16" s="3"/>
      <c r="F16" s="46"/>
      <c r="G16" s="45">
        <f t="shared" si="0"/>
        <v>0</v>
      </c>
      <c r="H16" s="936"/>
    </row>
    <row r="17" spans="1:8" s="12" customFormat="1" ht="18.95" customHeight="1" thickBot="1">
      <c r="A17" s="597" t="s">
        <v>56</v>
      </c>
      <c r="B17" s="598">
        <f>SUM(B5:B16)</f>
        <v>0</v>
      </c>
      <c r="C17" s="599"/>
      <c r="D17" s="598">
        <f>SUM(D5:D16)</f>
        <v>0</v>
      </c>
      <c r="E17" s="598">
        <f>SUM(E5:E16)</f>
        <v>0</v>
      </c>
      <c r="F17" s="598">
        <f>SUM(F5:F16)</f>
        <v>0</v>
      </c>
      <c r="G17" s="600">
        <f>SUM(G5:G16)</f>
        <v>0</v>
      </c>
      <c r="H17" s="936"/>
    </row>
  </sheetData>
  <mergeCells count="3">
    <mergeCell ref="A1:G1"/>
    <mergeCell ref="H1:H17"/>
    <mergeCell ref="F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&amp;LSzentpéterszeg Községi Önkormányzat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24"/>
  <sheetViews>
    <sheetView zoomScaleSheetLayoutView="130" workbookViewId="0">
      <selection activeCell="A13" sqref="A13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937" t="s">
        <v>2</v>
      </c>
      <c r="B1" s="937"/>
      <c r="C1" s="937"/>
      <c r="D1" s="937"/>
      <c r="E1" s="937"/>
      <c r="F1" s="937"/>
      <c r="G1" s="937"/>
      <c r="H1" s="938" t="str">
        <f>+CONCATENATE("4. melléklet a ……/",LEFT(ÖSSZEFÜGGÉSEK!A4,4)+1,". (……) önkormányzati rendelethez")</f>
        <v>4. melléklet a ……/2017. (……) önkormányzati rendelethez</v>
      </c>
    </row>
    <row r="2" spans="1:8" ht="23.25" customHeight="1" thickBot="1">
      <c r="A2" s="22"/>
      <c r="B2" s="9"/>
      <c r="C2" s="9"/>
      <c r="D2" s="9"/>
      <c r="E2" s="9"/>
      <c r="F2" s="929" t="s">
        <v>53</v>
      </c>
      <c r="G2" s="929"/>
      <c r="H2" s="938"/>
    </row>
    <row r="3" spans="1:8" s="6" customFormat="1" ht="48.75" customHeight="1" thickBot="1">
      <c r="A3" s="23" t="s">
        <v>60</v>
      </c>
      <c r="B3" s="24" t="s">
        <v>58</v>
      </c>
      <c r="C3" s="24" t="s">
        <v>59</v>
      </c>
      <c r="D3" s="24" t="str">
        <f>+'3.sz.mell.'!D3</f>
        <v>Felhasználás 2015. XII.31-ig</v>
      </c>
      <c r="E3" s="24" t="str">
        <f>+'3.sz.mell.'!E3</f>
        <v>2016. évi módosított előirányzat</v>
      </c>
      <c r="F3" s="60" t="str">
        <f>+'3.sz.mell.'!F3</f>
        <v>2016. évi teljesítés</v>
      </c>
      <c r="G3" s="59" t="str">
        <f>+'3.sz.mell.'!G3</f>
        <v>Összes teljesítés 2016. dec. 31-ig</v>
      </c>
      <c r="H3" s="938"/>
    </row>
    <row r="4" spans="1:8" s="9" customFormat="1" ht="15" customHeight="1" thickBot="1">
      <c r="A4" s="283" t="s">
        <v>421</v>
      </c>
      <c r="B4" s="284" t="s">
        <v>422</v>
      </c>
      <c r="C4" s="284" t="s">
        <v>423</v>
      </c>
      <c r="D4" s="284" t="s">
        <v>424</v>
      </c>
      <c r="E4" s="284" t="s">
        <v>425</v>
      </c>
      <c r="F4" s="43" t="s">
        <v>502</v>
      </c>
      <c r="G4" s="285" t="s">
        <v>548</v>
      </c>
      <c r="H4" s="938"/>
    </row>
    <row r="5" spans="1:8" ht="15.95" customHeight="1">
      <c r="A5" s="13"/>
      <c r="B5" s="2"/>
      <c r="C5" s="175"/>
      <c r="D5" s="2"/>
      <c r="E5" s="2"/>
      <c r="F5" s="44"/>
      <c r="G5" s="45">
        <f>+D5+F5</f>
        <v>0</v>
      </c>
      <c r="H5" s="938"/>
    </row>
    <row r="6" spans="1:8" ht="15.95" customHeight="1">
      <c r="A6" s="13"/>
      <c r="B6" s="2"/>
      <c r="C6" s="175"/>
      <c r="D6" s="2"/>
      <c r="E6" s="2"/>
      <c r="F6" s="44"/>
      <c r="G6" s="45">
        <f t="shared" ref="G6:G23" si="0">+D6+F6</f>
        <v>0</v>
      </c>
      <c r="H6" s="938"/>
    </row>
    <row r="7" spans="1:8" ht="15.95" customHeight="1">
      <c r="A7" s="13"/>
      <c r="B7" s="2"/>
      <c r="C7" s="175"/>
      <c r="D7" s="2"/>
      <c r="E7" s="2"/>
      <c r="F7" s="44"/>
      <c r="G7" s="45">
        <f t="shared" si="0"/>
        <v>0</v>
      </c>
      <c r="H7" s="938"/>
    </row>
    <row r="8" spans="1:8" ht="15.95" customHeight="1">
      <c r="A8" s="13"/>
      <c r="B8" s="2"/>
      <c r="C8" s="175"/>
      <c r="D8" s="2"/>
      <c r="E8" s="2"/>
      <c r="F8" s="44"/>
      <c r="G8" s="45">
        <f t="shared" si="0"/>
        <v>0</v>
      </c>
      <c r="H8" s="938"/>
    </row>
    <row r="9" spans="1:8" ht="15.95" customHeight="1">
      <c r="A9" s="13"/>
      <c r="B9" s="2"/>
      <c r="C9" s="175"/>
      <c r="D9" s="2"/>
      <c r="E9" s="2"/>
      <c r="F9" s="44"/>
      <c r="G9" s="45">
        <f t="shared" si="0"/>
        <v>0</v>
      </c>
      <c r="H9" s="938"/>
    </row>
    <row r="10" spans="1:8" ht="15.95" customHeight="1">
      <c r="A10" s="13"/>
      <c r="B10" s="2"/>
      <c r="C10" s="175"/>
      <c r="D10" s="2"/>
      <c r="E10" s="2"/>
      <c r="F10" s="44"/>
      <c r="G10" s="45">
        <f t="shared" si="0"/>
        <v>0</v>
      </c>
      <c r="H10" s="938"/>
    </row>
    <row r="11" spans="1:8" ht="15.95" customHeight="1">
      <c r="A11" s="13"/>
      <c r="B11" s="2"/>
      <c r="C11" s="175"/>
      <c r="D11" s="2"/>
      <c r="E11" s="2"/>
      <c r="F11" s="44"/>
      <c r="G11" s="45">
        <f t="shared" si="0"/>
        <v>0</v>
      </c>
      <c r="H11" s="938"/>
    </row>
    <row r="12" spans="1:8" ht="15.95" customHeight="1">
      <c r="A12" s="13"/>
      <c r="B12" s="2"/>
      <c r="C12" s="175"/>
      <c r="D12" s="2"/>
      <c r="E12" s="2"/>
      <c r="F12" s="44"/>
      <c r="G12" s="45">
        <f t="shared" si="0"/>
        <v>0</v>
      </c>
      <c r="H12" s="938"/>
    </row>
    <row r="13" spans="1:8" ht="15.95" customHeight="1">
      <c r="A13" s="13"/>
      <c r="B13" s="2"/>
      <c r="C13" s="175"/>
      <c r="D13" s="2"/>
      <c r="E13" s="2"/>
      <c r="F13" s="44"/>
      <c r="G13" s="45">
        <f t="shared" si="0"/>
        <v>0</v>
      </c>
      <c r="H13" s="938"/>
    </row>
    <row r="14" spans="1:8" ht="15.95" customHeight="1">
      <c r="A14" s="13"/>
      <c r="B14" s="2"/>
      <c r="C14" s="175"/>
      <c r="D14" s="2"/>
      <c r="E14" s="2"/>
      <c r="F14" s="44"/>
      <c r="G14" s="45">
        <f t="shared" si="0"/>
        <v>0</v>
      </c>
      <c r="H14" s="938"/>
    </row>
    <row r="15" spans="1:8" ht="15.95" customHeight="1">
      <c r="A15" s="13"/>
      <c r="B15" s="2"/>
      <c r="C15" s="175"/>
      <c r="D15" s="2"/>
      <c r="E15" s="2"/>
      <c r="F15" s="44"/>
      <c r="G15" s="45">
        <f t="shared" si="0"/>
        <v>0</v>
      </c>
      <c r="H15" s="938"/>
    </row>
    <row r="16" spans="1:8" ht="15.95" customHeight="1">
      <c r="A16" s="13"/>
      <c r="B16" s="2"/>
      <c r="C16" s="175"/>
      <c r="D16" s="2"/>
      <c r="E16" s="2"/>
      <c r="F16" s="44"/>
      <c r="G16" s="45">
        <f t="shared" si="0"/>
        <v>0</v>
      </c>
      <c r="H16" s="938"/>
    </row>
    <row r="17" spans="1:8" ht="15.95" customHeight="1">
      <c r="A17" s="13"/>
      <c r="B17" s="2"/>
      <c r="C17" s="175"/>
      <c r="D17" s="2"/>
      <c r="E17" s="2"/>
      <c r="F17" s="44"/>
      <c r="G17" s="45">
        <f t="shared" si="0"/>
        <v>0</v>
      </c>
      <c r="H17" s="938"/>
    </row>
    <row r="18" spans="1:8" ht="15.95" customHeight="1">
      <c r="A18" s="13"/>
      <c r="B18" s="2"/>
      <c r="C18" s="175"/>
      <c r="D18" s="2"/>
      <c r="E18" s="2"/>
      <c r="F18" s="44"/>
      <c r="G18" s="45">
        <f t="shared" si="0"/>
        <v>0</v>
      </c>
      <c r="H18" s="938"/>
    </row>
    <row r="19" spans="1:8" ht="15.95" customHeight="1">
      <c r="A19" s="13"/>
      <c r="B19" s="2"/>
      <c r="C19" s="175"/>
      <c r="D19" s="2"/>
      <c r="E19" s="2"/>
      <c r="F19" s="44"/>
      <c r="G19" s="45">
        <f t="shared" si="0"/>
        <v>0</v>
      </c>
      <c r="H19" s="938"/>
    </row>
    <row r="20" spans="1:8" ht="15.95" customHeight="1">
      <c r="A20" s="13"/>
      <c r="B20" s="2"/>
      <c r="C20" s="175"/>
      <c r="D20" s="2"/>
      <c r="E20" s="2"/>
      <c r="F20" s="44"/>
      <c r="G20" s="45">
        <f t="shared" si="0"/>
        <v>0</v>
      </c>
      <c r="H20" s="938"/>
    </row>
    <row r="21" spans="1:8" ht="15.95" customHeight="1">
      <c r="A21" s="13"/>
      <c r="B21" s="2"/>
      <c r="C21" s="175"/>
      <c r="D21" s="2"/>
      <c r="E21" s="2"/>
      <c r="F21" s="44"/>
      <c r="G21" s="45">
        <f t="shared" si="0"/>
        <v>0</v>
      </c>
      <c r="H21" s="938"/>
    </row>
    <row r="22" spans="1:8" ht="15.95" customHeight="1">
      <c r="A22" s="13"/>
      <c r="B22" s="2"/>
      <c r="C22" s="175"/>
      <c r="D22" s="2"/>
      <c r="E22" s="2"/>
      <c r="F22" s="44"/>
      <c r="G22" s="45">
        <f t="shared" si="0"/>
        <v>0</v>
      </c>
      <c r="H22" s="938"/>
    </row>
    <row r="23" spans="1:8" ht="15.95" customHeight="1" thickBot="1">
      <c r="A23" s="14"/>
      <c r="B23" s="3"/>
      <c r="C23" s="176"/>
      <c r="D23" s="3"/>
      <c r="E23" s="3"/>
      <c r="F23" s="46"/>
      <c r="G23" s="45">
        <f t="shared" si="0"/>
        <v>0</v>
      </c>
      <c r="H23" s="938"/>
    </row>
    <row r="24" spans="1:8" s="12" customFormat="1" ht="18" customHeight="1" thickBot="1">
      <c r="A24" s="25" t="s">
        <v>56</v>
      </c>
      <c r="B24" s="10">
        <f>SUM(B5:B23)</f>
        <v>0</v>
      </c>
      <c r="C24" s="17"/>
      <c r="D24" s="10">
        <f>SUM(D5:D23)</f>
        <v>0</v>
      </c>
      <c r="E24" s="10">
        <f>SUM(E5:E23)</f>
        <v>0</v>
      </c>
      <c r="F24" s="10">
        <f>SUM(F5:F23)</f>
        <v>0</v>
      </c>
      <c r="G24" s="11">
        <f>SUM(G5:G23)</f>
        <v>0</v>
      </c>
      <c r="H24" s="938"/>
    </row>
  </sheetData>
  <sheetProtection sheet="1"/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47"/>
  <sheetViews>
    <sheetView topLeftCell="B13" zoomScale="130" zoomScaleNormal="130" zoomScaleSheetLayoutView="100" workbookViewId="0">
      <selection activeCell="N33" sqref="N33"/>
    </sheetView>
  </sheetViews>
  <sheetFormatPr defaultRowHeight="12.75"/>
  <cols>
    <col min="1" max="1" width="28.5" style="7" customWidth="1"/>
    <col min="2" max="2" width="10" style="7" customWidth="1"/>
    <col min="3" max="3" width="9.6640625" style="7" customWidth="1"/>
    <col min="4" max="13" width="10" style="7" customWidth="1"/>
    <col min="14" max="14" width="4" style="7" customWidth="1"/>
    <col min="15" max="16384" width="9.33203125" style="7"/>
  </cols>
  <sheetData>
    <row r="1" spans="1:14" ht="15.75" customHeight="1">
      <c r="A1" s="946" t="s">
        <v>0</v>
      </c>
      <c r="B1" s="946"/>
      <c r="C1" s="946"/>
      <c r="D1" s="956"/>
      <c r="E1" s="956"/>
      <c r="F1" s="956"/>
      <c r="G1" s="956"/>
      <c r="H1" s="956"/>
      <c r="I1" s="956"/>
      <c r="J1" s="956"/>
      <c r="K1" s="956"/>
      <c r="L1" s="956"/>
      <c r="M1" s="956"/>
      <c r="N1" s="939" t="str">
        <f>+CONCATENATE("5. melléklet a .../",LEFT(ÖSSZEFÜGGÉSEK!A4,4)+1,". (V.25.) önkormányzati rendelet-tervezethez    ")</f>
        <v xml:space="preserve">5. melléklet a .../2017. (V.25.) önkormányzati rendelet-tervezethez    </v>
      </c>
    </row>
    <row r="2" spans="1:14" ht="15.75" thickBo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947" t="s">
        <v>778</v>
      </c>
      <c r="M2" s="947"/>
      <c r="N2" s="939"/>
    </row>
    <row r="3" spans="1:14" ht="13.5" thickBot="1">
      <c r="A3" s="949" t="s">
        <v>94</v>
      </c>
      <c r="B3" s="948" t="s">
        <v>187</v>
      </c>
      <c r="C3" s="948"/>
      <c r="D3" s="948"/>
      <c r="E3" s="948"/>
      <c r="F3" s="948"/>
      <c r="G3" s="948"/>
      <c r="H3" s="948"/>
      <c r="I3" s="948"/>
      <c r="J3" s="942" t="s">
        <v>189</v>
      </c>
      <c r="K3" s="942"/>
      <c r="L3" s="942"/>
      <c r="M3" s="942"/>
      <c r="N3" s="939"/>
    </row>
    <row r="4" spans="1:14" ht="15" customHeight="1" thickBot="1">
      <c r="A4" s="950"/>
      <c r="B4" s="954" t="s">
        <v>190</v>
      </c>
      <c r="C4" s="948" t="s">
        <v>191</v>
      </c>
      <c r="D4" s="948" t="s">
        <v>185</v>
      </c>
      <c r="E4" s="948"/>
      <c r="F4" s="948"/>
      <c r="G4" s="948"/>
      <c r="H4" s="948"/>
      <c r="I4" s="948"/>
      <c r="J4" s="943"/>
      <c r="K4" s="943"/>
      <c r="L4" s="943"/>
      <c r="M4" s="943"/>
      <c r="N4" s="939"/>
    </row>
    <row r="5" spans="1:14" ht="26.25" thickBot="1">
      <c r="A5" s="950"/>
      <c r="B5" s="954"/>
      <c r="C5" s="948"/>
      <c r="D5" s="601" t="s">
        <v>190</v>
      </c>
      <c r="E5" s="601" t="s">
        <v>191</v>
      </c>
      <c r="F5" s="601" t="s">
        <v>190</v>
      </c>
      <c r="G5" s="601" t="s">
        <v>191</v>
      </c>
      <c r="H5" s="601" t="s">
        <v>190</v>
      </c>
      <c r="I5" s="601" t="s">
        <v>191</v>
      </c>
      <c r="J5" s="943"/>
      <c r="K5" s="943"/>
      <c r="L5" s="943"/>
      <c r="M5" s="943"/>
      <c r="N5" s="939"/>
    </row>
    <row r="6" spans="1:14" ht="51.75" thickBot="1">
      <c r="A6" s="951"/>
      <c r="B6" s="948" t="s">
        <v>186</v>
      </c>
      <c r="C6" s="948"/>
      <c r="D6" s="948" t="str">
        <f>+CONCATENATE(LEFT(ÖSSZEFÜGGÉSEK!A4,4),". előtt")</f>
        <v>2016. előtt</v>
      </c>
      <c r="E6" s="948"/>
      <c r="F6" s="948" t="str">
        <f>+CONCATENATE(LEFT(ÖSSZEFÜGGÉSEK!A4,4),". évi")</f>
        <v>2016. évi</v>
      </c>
      <c r="G6" s="948"/>
      <c r="H6" s="954" t="str">
        <f>+CONCATENATE(LEFT(ÖSSZEFÜGGÉSEK!A4,4),". után")</f>
        <v>2016. után</v>
      </c>
      <c r="I6" s="954"/>
      <c r="J6" s="602" t="str">
        <f>+D6</f>
        <v>2016. előtt</v>
      </c>
      <c r="K6" s="601" t="str">
        <f>+F6</f>
        <v>2016. évi</v>
      </c>
      <c r="L6" s="602" t="s">
        <v>39</v>
      </c>
      <c r="M6" s="601" t="str">
        <f>+CONCATENATE("Teljesítés %-a ",LEFT(ÖSSZEFÜGGÉSEK!A4,4),". XII. 31-ig")</f>
        <v>Teljesítés %-a 2016. XII. 31-ig</v>
      </c>
      <c r="N6" s="939"/>
    </row>
    <row r="7" spans="1:14" ht="13.5" thickBot="1">
      <c r="A7" s="603" t="s">
        <v>421</v>
      </c>
      <c r="B7" s="602" t="s">
        <v>422</v>
      </c>
      <c r="C7" s="602" t="s">
        <v>423</v>
      </c>
      <c r="D7" s="604" t="s">
        <v>424</v>
      </c>
      <c r="E7" s="601" t="s">
        <v>425</v>
      </c>
      <c r="F7" s="601" t="s">
        <v>502</v>
      </c>
      <c r="G7" s="601" t="s">
        <v>503</v>
      </c>
      <c r="H7" s="602" t="s">
        <v>504</v>
      </c>
      <c r="I7" s="604" t="s">
        <v>505</v>
      </c>
      <c r="J7" s="604" t="s">
        <v>549</v>
      </c>
      <c r="K7" s="604" t="s">
        <v>550</v>
      </c>
      <c r="L7" s="604" t="s">
        <v>551</v>
      </c>
      <c r="M7" s="605" t="s">
        <v>552</v>
      </c>
      <c r="N7" s="939"/>
    </row>
    <row r="8" spans="1:14">
      <c r="A8" s="614" t="s">
        <v>95</v>
      </c>
      <c r="B8" s="615"/>
      <c r="C8" s="616"/>
      <c r="D8" s="616"/>
      <c r="E8" s="617"/>
      <c r="F8" s="616"/>
      <c r="G8" s="616"/>
      <c r="H8" s="616"/>
      <c r="I8" s="616"/>
      <c r="J8" s="616"/>
      <c r="K8" s="616"/>
      <c r="L8" s="618">
        <f t="shared" ref="L8:L14" si="0">+J8+K8</f>
        <v>0</v>
      </c>
      <c r="M8" s="606" t="str">
        <f>IF((C8&lt;&gt;0),ROUND((L8/C8)*100,1),"")</f>
        <v/>
      </c>
      <c r="N8" s="939"/>
    </row>
    <row r="9" spans="1:14">
      <c r="A9" s="619" t="s">
        <v>107</v>
      </c>
      <c r="B9" s="620"/>
      <c r="C9" s="621"/>
      <c r="D9" s="621"/>
      <c r="E9" s="621"/>
      <c r="F9" s="621"/>
      <c r="G9" s="621"/>
      <c r="H9" s="621"/>
      <c r="I9" s="621"/>
      <c r="J9" s="621"/>
      <c r="K9" s="621"/>
      <c r="L9" s="622">
        <f t="shared" si="0"/>
        <v>0</v>
      </c>
      <c r="M9" s="607" t="str">
        <f t="shared" ref="M9:M14" si="1">IF((C9&lt;&gt;0),ROUND((L9/C9)*100,1),"")</f>
        <v/>
      </c>
      <c r="N9" s="939"/>
    </row>
    <row r="10" spans="1:14">
      <c r="A10" s="623" t="s">
        <v>96</v>
      </c>
      <c r="B10" s="624"/>
      <c r="C10" s="625"/>
      <c r="D10" s="625"/>
      <c r="E10" s="625"/>
      <c r="F10" s="625"/>
      <c r="G10" s="625"/>
      <c r="H10" s="625"/>
      <c r="I10" s="625"/>
      <c r="J10" s="625"/>
      <c r="K10" s="625"/>
      <c r="L10" s="622">
        <f t="shared" si="0"/>
        <v>0</v>
      </c>
      <c r="M10" s="607" t="str">
        <f t="shared" si="1"/>
        <v/>
      </c>
      <c r="N10" s="939"/>
    </row>
    <row r="11" spans="1:14">
      <c r="A11" s="623" t="s">
        <v>108</v>
      </c>
      <c r="B11" s="624"/>
      <c r="C11" s="625"/>
      <c r="D11" s="625"/>
      <c r="E11" s="625"/>
      <c r="F11" s="958" t="s">
        <v>735</v>
      </c>
      <c r="G11" s="959"/>
      <c r="H11" s="625"/>
      <c r="I11" s="625"/>
      <c r="J11" s="625"/>
      <c r="K11" s="625"/>
      <c r="L11" s="622">
        <f t="shared" si="0"/>
        <v>0</v>
      </c>
      <c r="M11" s="607" t="str">
        <f t="shared" si="1"/>
        <v/>
      </c>
      <c r="N11" s="939"/>
    </row>
    <row r="12" spans="1:14">
      <c r="A12" s="623" t="s">
        <v>97</v>
      </c>
      <c r="B12" s="624"/>
      <c r="C12" s="625"/>
      <c r="D12" s="625"/>
      <c r="E12" s="625"/>
      <c r="F12" s="625"/>
      <c r="G12" s="625"/>
      <c r="H12" s="625"/>
      <c r="I12" s="625"/>
      <c r="J12" s="625"/>
      <c r="K12" s="625"/>
      <c r="L12" s="622">
        <f t="shared" si="0"/>
        <v>0</v>
      </c>
      <c r="M12" s="607" t="str">
        <f t="shared" si="1"/>
        <v/>
      </c>
      <c r="N12" s="939"/>
    </row>
    <row r="13" spans="1:14">
      <c r="A13" s="623" t="s">
        <v>98</v>
      </c>
      <c r="B13" s="624"/>
      <c r="C13" s="625"/>
      <c r="D13" s="625"/>
      <c r="E13" s="625"/>
      <c r="F13" s="625"/>
      <c r="G13" s="625"/>
      <c r="H13" s="625"/>
      <c r="I13" s="625"/>
      <c r="J13" s="625"/>
      <c r="K13" s="625"/>
      <c r="L13" s="622">
        <f t="shared" si="0"/>
        <v>0</v>
      </c>
      <c r="M13" s="607" t="str">
        <f t="shared" si="1"/>
        <v/>
      </c>
      <c r="N13" s="939"/>
    </row>
    <row r="14" spans="1:14" ht="15" customHeight="1" thickBot="1">
      <c r="A14" s="626"/>
      <c r="B14" s="627"/>
      <c r="C14" s="628"/>
      <c r="D14" s="628"/>
      <c r="E14" s="628"/>
      <c r="F14" s="628"/>
      <c r="G14" s="628"/>
      <c r="H14" s="628"/>
      <c r="I14" s="628"/>
      <c r="J14" s="628"/>
      <c r="K14" s="628"/>
      <c r="L14" s="622">
        <f t="shared" si="0"/>
        <v>0</v>
      </c>
      <c r="M14" s="608" t="str">
        <f t="shared" si="1"/>
        <v/>
      </c>
      <c r="N14" s="939"/>
    </row>
    <row r="15" spans="1:14" ht="13.5" thickBot="1">
      <c r="A15" s="629" t="s">
        <v>100</v>
      </c>
      <c r="B15" s="630">
        <f>B8+SUM(B10:B14)</f>
        <v>0</v>
      </c>
      <c r="C15" s="630">
        <f t="shared" ref="C15:L15" si="2">C8+SUM(C10:C14)</f>
        <v>0</v>
      </c>
      <c r="D15" s="630">
        <f t="shared" si="2"/>
        <v>0</v>
      </c>
      <c r="E15" s="630">
        <f t="shared" si="2"/>
        <v>0</v>
      </c>
      <c r="F15" s="630">
        <f t="shared" si="2"/>
        <v>0</v>
      </c>
      <c r="G15" s="630">
        <f t="shared" si="2"/>
        <v>0</v>
      </c>
      <c r="H15" s="630">
        <f t="shared" si="2"/>
        <v>0</v>
      </c>
      <c r="I15" s="630">
        <f t="shared" si="2"/>
        <v>0</v>
      </c>
      <c r="J15" s="630">
        <f t="shared" si="2"/>
        <v>0</v>
      </c>
      <c r="K15" s="630">
        <f t="shared" si="2"/>
        <v>0</v>
      </c>
      <c r="L15" s="630">
        <f t="shared" si="2"/>
        <v>0</v>
      </c>
      <c r="M15" s="609" t="str">
        <f>IF((C15&lt;&gt;0),ROUND((L15/C15)*100,1),"")</f>
        <v/>
      </c>
      <c r="N15" s="939"/>
    </row>
    <row r="16" spans="1:14" ht="9" customHeight="1">
      <c r="A16" s="631"/>
      <c r="B16" s="632"/>
      <c r="C16" s="610"/>
      <c r="D16" s="610"/>
      <c r="E16" s="610"/>
      <c r="F16" s="610"/>
      <c r="G16" s="610"/>
      <c r="H16" s="610"/>
      <c r="I16" s="610"/>
      <c r="J16" s="610"/>
      <c r="K16" s="610"/>
      <c r="L16" s="610"/>
      <c r="M16" s="610"/>
      <c r="N16" s="939"/>
    </row>
    <row r="17" spans="1:14" ht="13.5" thickBot="1">
      <c r="A17" s="633" t="s">
        <v>99</v>
      </c>
      <c r="B17" s="634"/>
      <c r="C17" s="611"/>
      <c r="D17" s="611"/>
      <c r="E17" s="611"/>
      <c r="F17" s="611"/>
      <c r="G17" s="611"/>
      <c r="H17" s="611"/>
      <c r="I17" s="611"/>
      <c r="J17" s="611"/>
      <c r="K17" s="611"/>
      <c r="L17" s="611"/>
      <c r="M17" s="611"/>
      <c r="N17" s="939"/>
    </row>
    <row r="18" spans="1:14">
      <c r="A18" s="635" t="s">
        <v>103</v>
      </c>
      <c r="B18" s="615"/>
      <c r="C18" s="616"/>
      <c r="D18" s="616"/>
      <c r="E18" s="617"/>
      <c r="F18" s="616"/>
      <c r="G18" s="616"/>
      <c r="H18" s="616"/>
      <c r="I18" s="616"/>
      <c r="J18" s="616"/>
      <c r="K18" s="616"/>
      <c r="L18" s="612">
        <f t="shared" ref="L18:L23" si="3">+J18+K18</f>
        <v>0</v>
      </c>
      <c r="M18" s="606" t="str">
        <f t="shared" ref="M18:M24" si="4">IF((C18&lt;&gt;0),ROUND((L18/C18)*100,1),"")</f>
        <v/>
      </c>
      <c r="N18" s="939"/>
    </row>
    <row r="19" spans="1:14">
      <c r="A19" s="636" t="s">
        <v>104</v>
      </c>
      <c r="B19" s="620"/>
      <c r="C19" s="625"/>
      <c r="D19" s="625"/>
      <c r="E19" s="625"/>
      <c r="F19" s="625"/>
      <c r="G19" s="625"/>
      <c r="H19" s="625"/>
      <c r="I19" s="625"/>
      <c r="J19" s="625"/>
      <c r="K19" s="625"/>
      <c r="L19" s="637">
        <f t="shared" si="3"/>
        <v>0</v>
      </c>
      <c r="M19" s="607" t="str">
        <f t="shared" si="4"/>
        <v/>
      </c>
      <c r="N19" s="939"/>
    </row>
    <row r="20" spans="1:14">
      <c r="A20" s="636" t="s">
        <v>105</v>
      </c>
      <c r="B20" s="624"/>
      <c r="C20" s="625"/>
      <c r="D20" s="625"/>
      <c r="E20" s="625"/>
      <c r="F20" s="625"/>
      <c r="G20" s="625"/>
      <c r="H20" s="625"/>
      <c r="I20" s="625"/>
      <c r="J20" s="625"/>
      <c r="K20" s="625"/>
      <c r="L20" s="637">
        <f t="shared" si="3"/>
        <v>0</v>
      </c>
      <c r="M20" s="607" t="str">
        <f t="shared" si="4"/>
        <v/>
      </c>
      <c r="N20" s="939"/>
    </row>
    <row r="21" spans="1:14">
      <c r="A21" s="636" t="s">
        <v>106</v>
      </c>
      <c r="B21" s="624"/>
      <c r="C21" s="625"/>
      <c r="D21" s="625"/>
      <c r="E21" s="625"/>
      <c r="F21" s="625"/>
      <c r="G21" s="625"/>
      <c r="H21" s="625"/>
      <c r="I21" s="625"/>
      <c r="J21" s="625"/>
      <c r="K21" s="625"/>
      <c r="L21" s="637">
        <f t="shared" si="3"/>
        <v>0</v>
      </c>
      <c r="M21" s="607" t="str">
        <f t="shared" si="4"/>
        <v/>
      </c>
      <c r="N21" s="939"/>
    </row>
    <row r="22" spans="1:14">
      <c r="A22" s="638"/>
      <c r="B22" s="624"/>
      <c r="C22" s="625"/>
      <c r="D22" s="625"/>
      <c r="E22" s="625"/>
      <c r="F22" s="625"/>
      <c r="G22" s="625"/>
      <c r="H22" s="625"/>
      <c r="I22" s="625"/>
      <c r="J22" s="625"/>
      <c r="K22" s="625"/>
      <c r="L22" s="637">
        <f t="shared" si="3"/>
        <v>0</v>
      </c>
      <c r="M22" s="607" t="str">
        <f t="shared" si="4"/>
        <v/>
      </c>
      <c r="N22" s="939"/>
    </row>
    <row r="23" spans="1:14" ht="13.5" thickBot="1">
      <c r="A23" s="639"/>
      <c r="B23" s="627"/>
      <c r="C23" s="628"/>
      <c r="D23" s="628"/>
      <c r="E23" s="628"/>
      <c r="F23" s="628"/>
      <c r="G23" s="628"/>
      <c r="H23" s="628"/>
      <c r="I23" s="628"/>
      <c r="J23" s="628"/>
      <c r="K23" s="628"/>
      <c r="L23" s="637">
        <f t="shared" si="3"/>
        <v>0</v>
      </c>
      <c r="M23" s="608" t="str">
        <f t="shared" si="4"/>
        <v/>
      </c>
      <c r="N23" s="939"/>
    </row>
    <row r="24" spans="1:14" ht="13.5" thickBot="1">
      <c r="A24" s="613" t="s">
        <v>84</v>
      </c>
      <c r="B24" s="630">
        <f t="shared" ref="B24:L24" si="5">SUM(B18:B23)</f>
        <v>0</v>
      </c>
      <c r="C24" s="630">
        <f t="shared" si="5"/>
        <v>0</v>
      </c>
      <c r="D24" s="630">
        <f t="shared" si="5"/>
        <v>0</v>
      </c>
      <c r="E24" s="630">
        <f t="shared" si="5"/>
        <v>0</v>
      </c>
      <c r="F24" s="630">
        <f t="shared" si="5"/>
        <v>0</v>
      </c>
      <c r="G24" s="630">
        <f t="shared" si="5"/>
        <v>0</v>
      </c>
      <c r="H24" s="630">
        <f t="shared" si="5"/>
        <v>0</v>
      </c>
      <c r="I24" s="630">
        <f t="shared" si="5"/>
        <v>0</v>
      </c>
      <c r="J24" s="630">
        <f t="shared" si="5"/>
        <v>0</v>
      </c>
      <c r="K24" s="630">
        <f t="shared" si="5"/>
        <v>0</v>
      </c>
      <c r="L24" s="630">
        <f t="shared" si="5"/>
        <v>0</v>
      </c>
      <c r="M24" s="609" t="str">
        <f t="shared" si="4"/>
        <v/>
      </c>
      <c r="N24" s="939"/>
    </row>
    <row r="25" spans="1:14">
      <c r="A25" s="957" t="s">
        <v>184</v>
      </c>
      <c r="B25" s="957"/>
      <c r="C25" s="957"/>
      <c r="D25" s="957"/>
      <c r="E25" s="957"/>
      <c r="F25" s="957"/>
      <c r="G25" s="957"/>
      <c r="H25" s="957"/>
      <c r="I25" s="957"/>
      <c r="J25" s="957"/>
      <c r="K25" s="957"/>
      <c r="L25" s="957"/>
      <c r="M25" s="957"/>
      <c r="N25" s="939"/>
    </row>
    <row r="26" spans="1:14" ht="5.25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939"/>
    </row>
    <row r="27" spans="1:14" ht="15.75">
      <c r="A27" s="955" t="str">
        <f>+CONCATENATE("Önkormányzaton kívüli EU-s projekthez történő hozzájárulás ",LEFT(ÖSSZEFÜGGÉSEK!A4,4),". évi előirányzata és teljesítése")</f>
        <v>Önkormányzaton kívüli EU-s projekthez történő hozzájárulás 2016. évi előirányzata és teljesítése</v>
      </c>
      <c r="B27" s="955"/>
      <c r="C27" s="955"/>
      <c r="D27" s="955"/>
      <c r="E27" s="955"/>
      <c r="F27" s="955"/>
      <c r="G27" s="955"/>
      <c r="H27" s="955"/>
      <c r="I27" s="955"/>
      <c r="J27" s="955"/>
      <c r="K27" s="955"/>
      <c r="L27" s="955"/>
      <c r="M27" s="955"/>
      <c r="N27" s="939"/>
    </row>
    <row r="28" spans="1:14" ht="8.25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947" t="s">
        <v>53</v>
      </c>
      <c r="M28" s="947"/>
      <c r="N28" s="939"/>
    </row>
    <row r="29" spans="1:14" ht="21.75" thickBot="1">
      <c r="A29" s="944" t="s">
        <v>101</v>
      </c>
      <c r="B29" s="945"/>
      <c r="C29" s="945"/>
      <c r="D29" s="945"/>
      <c r="E29" s="945"/>
      <c r="F29" s="945"/>
      <c r="G29" s="945"/>
      <c r="H29" s="945"/>
      <c r="I29" s="945"/>
      <c r="J29" s="945"/>
      <c r="K29" s="48" t="s">
        <v>668</v>
      </c>
      <c r="L29" s="48" t="s">
        <v>667</v>
      </c>
      <c r="M29" s="48" t="s">
        <v>189</v>
      </c>
      <c r="N29" s="939"/>
    </row>
    <row r="30" spans="1:14" ht="12" customHeight="1" thickBot="1">
      <c r="A30" s="940"/>
      <c r="B30" s="941"/>
      <c r="C30" s="941"/>
      <c r="D30" s="941"/>
      <c r="E30" s="941"/>
      <c r="F30" s="941"/>
      <c r="G30" s="941"/>
      <c r="H30" s="941"/>
      <c r="I30" s="941"/>
      <c r="J30" s="941"/>
      <c r="K30" s="49"/>
      <c r="L30" s="50"/>
      <c r="M30" s="50"/>
      <c r="N30" s="939"/>
    </row>
    <row r="31" spans="1:14" ht="13.5" thickBot="1">
      <c r="A31" s="952" t="s">
        <v>40</v>
      </c>
      <c r="B31" s="953"/>
      <c r="C31" s="953"/>
      <c r="D31" s="953"/>
      <c r="E31" s="953"/>
      <c r="F31" s="953"/>
      <c r="G31" s="953"/>
      <c r="H31" s="953"/>
      <c r="I31" s="953"/>
      <c r="J31" s="953"/>
      <c r="K31" s="51">
        <f>SUM(K30:K30)</f>
        <v>0</v>
      </c>
      <c r="L31" s="51">
        <f>SUM(L30:L30)</f>
        <v>0</v>
      </c>
      <c r="M31" s="51">
        <f>SUM(M30:M30)</f>
        <v>0</v>
      </c>
      <c r="N31" s="939"/>
    </row>
    <row r="32" spans="1:14">
      <c r="N32" s="939"/>
    </row>
    <row r="47" spans="1:1">
      <c r="A47" s="8"/>
    </row>
  </sheetData>
  <mergeCells count="21">
    <mergeCell ref="B6:C6"/>
    <mergeCell ref="B3:I3"/>
    <mergeCell ref="H6:I6"/>
    <mergeCell ref="L2:M2"/>
    <mergeCell ref="F11:G11"/>
    <mergeCell ref="N1:N32"/>
    <mergeCell ref="A30:J30"/>
    <mergeCell ref="J3:M5"/>
    <mergeCell ref="A29:J29"/>
    <mergeCell ref="A1:C1"/>
    <mergeCell ref="L28:M28"/>
    <mergeCell ref="F6:G6"/>
    <mergeCell ref="C4:C5"/>
    <mergeCell ref="D6:E6"/>
    <mergeCell ref="A3:A6"/>
    <mergeCell ref="A31:J31"/>
    <mergeCell ref="B4:B5"/>
    <mergeCell ref="A27:M27"/>
    <mergeCell ref="D4:I4"/>
    <mergeCell ref="D1:M1"/>
    <mergeCell ref="A25:M25"/>
  </mergeCells>
  <phoneticPr fontId="26" type="noConversion"/>
  <printOptions horizontalCentered="1"/>
  <pageMargins left="0.78740157480314965" right="0.78740157480314965" top="1.3779527559055118" bottom="0.78740157480314965" header="0.78740157480314965" footer="0.78740157480314965"/>
  <pageSetup paperSize="9" scale="93" orientation="landscape" r:id="rId1"/>
  <headerFooter alignWithMargins="0">
    <oddHeader>&amp;LSzentpéterszeg Községi Önkormányzat&amp;C&amp;"Times New Roman CE,Félkövér"&amp;12Európai uniós támogatással megvalósuló projektek 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I163"/>
  <sheetViews>
    <sheetView view="pageBreakPreview" topLeftCell="A82" zoomScaleSheetLayoutView="100" workbookViewId="0">
      <selection activeCell="C30" sqref="C30"/>
    </sheetView>
  </sheetViews>
  <sheetFormatPr defaultRowHeight="15.75"/>
  <cols>
    <col min="1" max="1" width="9.1640625" style="238" customWidth="1"/>
    <col min="2" max="2" width="81.5" style="238" customWidth="1"/>
    <col min="3" max="3" width="14" style="239" customWidth="1"/>
    <col min="4" max="4" width="15.1640625" style="239" customWidth="1"/>
    <col min="5" max="5" width="14.6640625" style="239" customWidth="1"/>
    <col min="6" max="16384" width="9.33203125" style="249"/>
  </cols>
  <sheetData>
    <row r="1" spans="1:5" ht="18" customHeight="1">
      <c r="A1" s="960"/>
      <c r="B1" s="960"/>
      <c r="C1" s="960"/>
      <c r="D1" s="960"/>
      <c r="E1" s="960"/>
    </row>
    <row r="2" spans="1:5" ht="18" customHeight="1" thickBot="1">
      <c r="A2" s="426"/>
      <c r="B2" s="426"/>
      <c r="C2" s="427"/>
      <c r="D2" s="427"/>
      <c r="E2" s="249"/>
    </row>
    <row r="3" spans="1:5" ht="27" customHeight="1">
      <c r="A3" s="336" t="s">
        <v>54</v>
      </c>
      <c r="B3" s="967" t="s">
        <v>731</v>
      </c>
      <c r="C3" s="968"/>
      <c r="D3" s="969"/>
      <c r="E3" s="329" t="s">
        <v>41</v>
      </c>
    </row>
    <row r="4" spans="1:5" ht="36.75" customHeight="1" thickBot="1">
      <c r="A4" s="354" t="s">
        <v>554</v>
      </c>
      <c r="B4" s="970" t="s">
        <v>553</v>
      </c>
      <c r="C4" s="971"/>
      <c r="D4" s="972"/>
      <c r="E4" s="304" t="s">
        <v>49</v>
      </c>
    </row>
    <row r="5" spans="1:5" ht="18" customHeight="1" thickBot="1">
      <c r="A5" s="428"/>
      <c r="B5" s="429"/>
      <c r="C5" s="430"/>
      <c r="D5" s="430"/>
      <c r="E5" s="423" t="s">
        <v>771</v>
      </c>
    </row>
    <row r="6" spans="1:5" ht="18" customHeight="1">
      <c r="A6" s="961" t="s">
        <v>61</v>
      </c>
      <c r="B6" s="911" t="s">
        <v>43</v>
      </c>
      <c r="C6" s="963" t="str">
        <f>+CONCATENATE(LEFT(ÖSSZEFÜGGÉSEK!A4,4),". évi")</f>
        <v>2016. évi</v>
      </c>
      <c r="D6" s="963"/>
      <c r="E6" s="964"/>
    </row>
    <row r="7" spans="1:5" ht="51" customHeight="1" thickBot="1">
      <c r="A7" s="962"/>
      <c r="B7" s="912"/>
      <c r="C7" s="424" t="s">
        <v>183</v>
      </c>
      <c r="D7" s="424" t="s">
        <v>188</v>
      </c>
      <c r="E7" s="425" t="s">
        <v>189</v>
      </c>
    </row>
    <row r="8" spans="1:5" s="251" customFormat="1" ht="20.100000000000001" customHeight="1" thickBot="1">
      <c r="A8" s="478" t="s">
        <v>421</v>
      </c>
      <c r="B8" s="479" t="s">
        <v>422</v>
      </c>
      <c r="C8" s="479" t="s">
        <v>423</v>
      </c>
      <c r="D8" s="479" t="s">
        <v>424</v>
      </c>
      <c r="E8" s="523" t="s">
        <v>425</v>
      </c>
    </row>
    <row r="9" spans="1:5" s="251" customFormat="1" ht="20.100000000000001" customHeight="1" thickBot="1">
      <c r="A9" s="432" t="s">
        <v>7</v>
      </c>
      <c r="B9" s="433" t="s">
        <v>305</v>
      </c>
      <c r="C9" s="434">
        <f>SUM(C10:C15)</f>
        <v>76735325</v>
      </c>
      <c r="D9" s="434">
        <f>SUM(D10:D15)</f>
        <v>81605748</v>
      </c>
      <c r="E9" s="435">
        <f>SUM(E10:E15)</f>
        <v>81605748</v>
      </c>
    </row>
    <row r="10" spans="1:5" s="251" customFormat="1" ht="20.100000000000001" customHeight="1">
      <c r="A10" s="436" t="s">
        <v>73</v>
      </c>
      <c r="B10" s="437" t="s">
        <v>306</v>
      </c>
      <c r="C10" s="438">
        <v>18682114</v>
      </c>
      <c r="D10" s="438">
        <v>19426919</v>
      </c>
      <c r="E10" s="438">
        <v>19426919</v>
      </c>
    </row>
    <row r="11" spans="1:5" s="251" customFormat="1" ht="20.100000000000001" customHeight="1">
      <c r="A11" s="440" t="s">
        <v>74</v>
      </c>
      <c r="B11" s="441" t="s">
        <v>307</v>
      </c>
      <c r="C11" s="442">
        <v>24088034</v>
      </c>
      <c r="D11" s="443">
        <v>25157300</v>
      </c>
      <c r="E11" s="443">
        <v>25157300</v>
      </c>
    </row>
    <row r="12" spans="1:5" s="251" customFormat="1" ht="20.100000000000001" customHeight="1">
      <c r="A12" s="440" t="s">
        <v>75</v>
      </c>
      <c r="B12" s="441" t="s">
        <v>308</v>
      </c>
      <c r="C12" s="442">
        <v>32657597</v>
      </c>
      <c r="D12" s="443">
        <v>31583144</v>
      </c>
      <c r="E12" s="443">
        <v>31583144</v>
      </c>
    </row>
    <row r="13" spans="1:5" s="251" customFormat="1" ht="20.100000000000001" customHeight="1">
      <c r="A13" s="440" t="s">
        <v>76</v>
      </c>
      <c r="B13" s="441" t="s">
        <v>309</v>
      </c>
      <c r="C13" s="442">
        <v>1307580</v>
      </c>
      <c r="D13" s="442">
        <v>1307580</v>
      </c>
      <c r="E13" s="442">
        <v>1307580</v>
      </c>
    </row>
    <row r="14" spans="1:5" s="251" customFormat="1" ht="20.100000000000001" customHeight="1">
      <c r="A14" s="440" t="s">
        <v>109</v>
      </c>
      <c r="B14" s="444" t="s">
        <v>311</v>
      </c>
      <c r="C14" s="442"/>
      <c r="D14" s="443">
        <v>4130805</v>
      </c>
      <c r="E14" s="443">
        <v>4130805</v>
      </c>
    </row>
    <row r="15" spans="1:5" s="251" customFormat="1" ht="20.100000000000001" customHeight="1" thickBot="1">
      <c r="A15" s="445" t="s">
        <v>77</v>
      </c>
      <c r="B15" s="444" t="s">
        <v>742</v>
      </c>
      <c r="C15" s="446"/>
      <c r="D15" s="447"/>
      <c r="E15" s="447"/>
    </row>
    <row r="16" spans="1:5" s="251" customFormat="1" ht="32.25" customHeight="1" thickBot="1">
      <c r="A16" s="432" t="s">
        <v>8</v>
      </c>
      <c r="B16" s="448" t="s">
        <v>312</v>
      </c>
      <c r="C16" s="434">
        <f>SUM(C17:C21)</f>
        <v>18394751</v>
      </c>
      <c r="D16" s="434">
        <f>SUM(D17:D21)</f>
        <v>73294331</v>
      </c>
      <c r="E16" s="435">
        <f>SUM(E17:E21)</f>
        <v>73294331</v>
      </c>
    </row>
    <row r="17" spans="1:5" s="251" customFormat="1" ht="20.100000000000001" customHeight="1">
      <c r="A17" s="436" t="s">
        <v>79</v>
      </c>
      <c r="B17" s="437" t="s">
        <v>313</v>
      </c>
      <c r="C17" s="438"/>
      <c r="D17" s="438"/>
      <c r="E17" s="439"/>
    </row>
    <row r="18" spans="1:5" s="251" customFormat="1" ht="20.100000000000001" customHeight="1">
      <c r="A18" s="440" t="s">
        <v>80</v>
      </c>
      <c r="B18" s="441" t="s">
        <v>314</v>
      </c>
      <c r="C18" s="442"/>
      <c r="D18" s="442"/>
      <c r="E18" s="443"/>
    </row>
    <row r="19" spans="1:5" s="251" customFormat="1" ht="20.100000000000001" customHeight="1">
      <c r="A19" s="440" t="s">
        <v>81</v>
      </c>
      <c r="B19" s="441" t="s">
        <v>315</v>
      </c>
      <c r="C19" s="442"/>
      <c r="D19" s="442"/>
      <c r="E19" s="443"/>
    </row>
    <row r="20" spans="1:5" s="251" customFormat="1" ht="20.100000000000001" customHeight="1">
      <c r="A20" s="440" t="s">
        <v>82</v>
      </c>
      <c r="B20" s="441" t="s">
        <v>316</v>
      </c>
      <c r="C20" s="442"/>
      <c r="D20" s="442"/>
      <c r="E20" s="443"/>
    </row>
    <row r="21" spans="1:5" s="251" customFormat="1" ht="20.100000000000001" customHeight="1">
      <c r="A21" s="440" t="s">
        <v>83</v>
      </c>
      <c r="B21" s="441" t="s">
        <v>317</v>
      </c>
      <c r="C21" s="442">
        <v>18394751</v>
      </c>
      <c r="D21" s="442">
        <v>73294331</v>
      </c>
      <c r="E21" s="442">
        <v>73294331</v>
      </c>
    </row>
    <row r="22" spans="1:5" s="251" customFormat="1" ht="20.100000000000001" customHeight="1" thickBot="1">
      <c r="A22" s="445" t="s">
        <v>90</v>
      </c>
      <c r="B22" s="444" t="s">
        <v>318</v>
      </c>
      <c r="C22" s="446"/>
      <c r="D22" s="446"/>
      <c r="E22" s="447"/>
    </row>
    <row r="23" spans="1:5" s="251" customFormat="1" ht="20.100000000000001" customHeight="1" thickBot="1">
      <c r="A23" s="432" t="s">
        <v>9</v>
      </c>
      <c r="B23" s="433" t="s">
        <v>319</v>
      </c>
      <c r="C23" s="434">
        <f>SUM(C24:C28)</f>
        <v>0</v>
      </c>
      <c r="D23" s="434">
        <f>SUM(D24:D28)</f>
        <v>16712353</v>
      </c>
      <c r="E23" s="435">
        <f>SUM(E24:E28)</f>
        <v>16712353</v>
      </c>
    </row>
    <row r="24" spans="1:5" s="251" customFormat="1" ht="20.100000000000001" customHeight="1">
      <c r="A24" s="436" t="s">
        <v>62</v>
      </c>
      <c r="B24" s="437" t="s">
        <v>320</v>
      </c>
      <c r="C24" s="438"/>
      <c r="D24" s="438"/>
      <c r="E24" s="439"/>
    </row>
    <row r="25" spans="1:5" s="251" customFormat="1" ht="20.100000000000001" customHeight="1">
      <c r="A25" s="440" t="s">
        <v>63</v>
      </c>
      <c r="B25" s="441" t="s">
        <v>321</v>
      </c>
      <c r="C25" s="442"/>
      <c r="D25" s="442"/>
      <c r="E25" s="443"/>
    </row>
    <row r="26" spans="1:5" s="251" customFormat="1" ht="20.100000000000001" customHeight="1">
      <c r="A26" s="440" t="s">
        <v>64</v>
      </c>
      <c r="B26" s="441" t="s">
        <v>322</v>
      </c>
      <c r="C26" s="442"/>
      <c r="D26" s="442"/>
      <c r="E26" s="443"/>
    </row>
    <row r="27" spans="1:5" s="251" customFormat="1" ht="20.100000000000001" customHeight="1">
      <c r="A27" s="440" t="s">
        <v>65</v>
      </c>
      <c r="B27" s="441" t="s">
        <v>323</v>
      </c>
      <c r="C27" s="442"/>
      <c r="D27" s="442"/>
      <c r="E27" s="443"/>
    </row>
    <row r="28" spans="1:5" s="251" customFormat="1" ht="20.100000000000001" customHeight="1">
      <c r="A28" s="440" t="s">
        <v>123</v>
      </c>
      <c r="B28" s="441" t="s">
        <v>324</v>
      </c>
      <c r="C28" s="442"/>
      <c r="D28" s="442">
        <v>16712353</v>
      </c>
      <c r="E28" s="442">
        <v>16712353</v>
      </c>
    </row>
    <row r="29" spans="1:5" s="251" customFormat="1" ht="20.100000000000001" customHeight="1" thickBot="1">
      <c r="A29" s="445" t="s">
        <v>124</v>
      </c>
      <c r="B29" s="449" t="s">
        <v>325</v>
      </c>
      <c r="C29" s="446"/>
      <c r="D29" s="446"/>
      <c r="E29" s="447"/>
    </row>
    <row r="30" spans="1:5" s="251" customFormat="1" ht="20.100000000000001" customHeight="1" thickBot="1">
      <c r="A30" s="432" t="s">
        <v>125</v>
      </c>
      <c r="B30" s="433" t="s">
        <v>326</v>
      </c>
      <c r="C30" s="450">
        <f>+C31+C34+C35+C36</f>
        <v>6100000</v>
      </c>
      <c r="D30" s="450">
        <f>+D31+D34+D35+D36</f>
        <v>11287291</v>
      </c>
      <c r="E30" s="451">
        <f>+E31+E34+E35+E36</f>
        <v>6941006</v>
      </c>
    </row>
    <row r="31" spans="1:5" s="251" customFormat="1" ht="20.100000000000001" customHeight="1">
      <c r="A31" s="436" t="s">
        <v>327</v>
      </c>
      <c r="B31" s="437" t="s">
        <v>328</v>
      </c>
      <c r="C31" s="452">
        <f>+C32+C33</f>
        <v>4500000</v>
      </c>
      <c r="D31" s="452">
        <f>+D32+D33</f>
        <v>7545310</v>
      </c>
      <c r="E31" s="453">
        <f>+E32+E33</f>
        <v>5223779</v>
      </c>
    </row>
    <row r="32" spans="1:5" s="251" customFormat="1" ht="20.100000000000001" customHeight="1">
      <c r="A32" s="640" t="s">
        <v>329</v>
      </c>
      <c r="B32" s="454" t="s">
        <v>728</v>
      </c>
      <c r="C32" s="442">
        <v>2000000</v>
      </c>
      <c r="D32" s="442">
        <v>2373989</v>
      </c>
      <c r="E32" s="443">
        <v>1964409</v>
      </c>
    </row>
    <row r="33" spans="1:5" s="251" customFormat="1" ht="20.100000000000001" customHeight="1">
      <c r="A33" s="640" t="s">
        <v>331</v>
      </c>
      <c r="B33" s="454" t="s">
        <v>729</v>
      </c>
      <c r="C33" s="442">
        <v>2500000</v>
      </c>
      <c r="D33" s="442">
        <v>5171321</v>
      </c>
      <c r="E33" s="443">
        <v>3259370</v>
      </c>
    </row>
    <row r="34" spans="1:5" s="251" customFormat="1" ht="20.100000000000001" customHeight="1">
      <c r="A34" s="440" t="s">
        <v>333</v>
      </c>
      <c r="B34" s="441" t="s">
        <v>334</v>
      </c>
      <c r="C34" s="442">
        <v>1600000</v>
      </c>
      <c r="D34" s="442">
        <v>3152107</v>
      </c>
      <c r="E34" s="443">
        <v>1678771</v>
      </c>
    </row>
    <row r="35" spans="1:5" s="251" customFormat="1" ht="20.100000000000001" customHeight="1">
      <c r="A35" s="440" t="s">
        <v>335</v>
      </c>
      <c r="B35" s="441" t="s">
        <v>336</v>
      </c>
      <c r="C35" s="442"/>
      <c r="D35" s="442"/>
      <c r="E35" s="443"/>
    </row>
    <row r="36" spans="1:5" s="251" customFormat="1" ht="20.100000000000001" customHeight="1" thickBot="1">
      <c r="A36" s="445" t="s">
        <v>337</v>
      </c>
      <c r="B36" s="449" t="s">
        <v>338</v>
      </c>
      <c r="C36" s="446"/>
      <c r="D36" s="446">
        <v>589874</v>
      </c>
      <c r="E36" s="447">
        <v>38456</v>
      </c>
    </row>
    <row r="37" spans="1:5" s="251" customFormat="1" ht="20.100000000000001" customHeight="1" thickBot="1">
      <c r="A37" s="432" t="s">
        <v>11</v>
      </c>
      <c r="B37" s="433" t="s">
        <v>339</v>
      </c>
      <c r="C37" s="434">
        <f>SUM(C38:C47)</f>
        <v>19564252</v>
      </c>
      <c r="D37" s="434">
        <f>SUM(D38:D47)</f>
        <v>17988246</v>
      </c>
      <c r="E37" s="435">
        <f>SUM(E38:E47)</f>
        <v>16268014</v>
      </c>
    </row>
    <row r="38" spans="1:5" s="251" customFormat="1" ht="20.100000000000001" customHeight="1">
      <c r="A38" s="436" t="s">
        <v>66</v>
      </c>
      <c r="B38" s="437" t="s">
        <v>340</v>
      </c>
      <c r="C38" s="438"/>
      <c r="D38" s="438">
        <v>1829355</v>
      </c>
      <c r="E38" s="438">
        <v>1829355</v>
      </c>
    </row>
    <row r="39" spans="1:5" s="251" customFormat="1" ht="20.100000000000001" customHeight="1">
      <c r="A39" s="440" t="s">
        <v>67</v>
      </c>
      <c r="B39" s="441" t="s">
        <v>341</v>
      </c>
      <c r="C39" s="442">
        <v>515000</v>
      </c>
      <c r="D39" s="442">
        <v>675639</v>
      </c>
      <c r="E39" s="442">
        <v>675639</v>
      </c>
    </row>
    <row r="40" spans="1:5" s="251" customFormat="1" ht="20.100000000000001" customHeight="1">
      <c r="A40" s="440" t="s">
        <v>68</v>
      </c>
      <c r="B40" s="441" t="s">
        <v>342</v>
      </c>
      <c r="C40" s="442">
        <v>1344000</v>
      </c>
      <c r="D40" s="442">
        <v>1636045</v>
      </c>
      <c r="E40" s="443">
        <v>1462662</v>
      </c>
    </row>
    <row r="41" spans="1:5" s="251" customFormat="1" ht="20.100000000000001" customHeight="1">
      <c r="A41" s="440" t="s">
        <v>127</v>
      </c>
      <c r="B41" s="441" t="s">
        <v>343</v>
      </c>
      <c r="C41" s="442">
        <v>4577000</v>
      </c>
      <c r="D41" s="442">
        <v>5310569</v>
      </c>
      <c r="E41" s="443">
        <v>4249782</v>
      </c>
    </row>
    <row r="42" spans="1:5" s="251" customFormat="1" ht="20.100000000000001" customHeight="1">
      <c r="A42" s="440" t="s">
        <v>128</v>
      </c>
      <c r="B42" s="441" t="s">
        <v>344</v>
      </c>
      <c r="C42" s="442">
        <v>7315467</v>
      </c>
      <c r="D42" s="442">
        <v>2748356</v>
      </c>
      <c r="E42" s="443">
        <v>2719299</v>
      </c>
    </row>
    <row r="43" spans="1:5" s="251" customFormat="1" ht="20.100000000000001" customHeight="1">
      <c r="A43" s="440" t="s">
        <v>129</v>
      </c>
      <c r="B43" s="441" t="s">
        <v>345</v>
      </c>
      <c r="C43" s="442">
        <v>3712785</v>
      </c>
      <c r="D43" s="442">
        <v>3162828</v>
      </c>
      <c r="E43" s="443">
        <v>2821758</v>
      </c>
    </row>
    <row r="44" spans="1:5" s="251" customFormat="1" ht="20.100000000000001" customHeight="1">
      <c r="A44" s="440" t="s">
        <v>130</v>
      </c>
      <c r="B44" s="441" t="s">
        <v>346</v>
      </c>
      <c r="C44" s="442"/>
      <c r="D44" s="442">
        <v>115935</v>
      </c>
      <c r="E44" s="443"/>
    </row>
    <row r="45" spans="1:5" s="251" customFormat="1" ht="20.100000000000001" customHeight="1">
      <c r="A45" s="440" t="s">
        <v>131</v>
      </c>
      <c r="B45" s="441" t="s">
        <v>347</v>
      </c>
      <c r="C45" s="442">
        <v>100000</v>
      </c>
      <c r="D45" s="442">
        <v>18003</v>
      </c>
      <c r="E45" s="443">
        <v>18003</v>
      </c>
    </row>
    <row r="46" spans="1:5" s="251" customFormat="1" ht="20.100000000000001" customHeight="1">
      <c r="A46" s="440" t="s">
        <v>348</v>
      </c>
      <c r="B46" s="441" t="s">
        <v>349</v>
      </c>
      <c r="C46" s="455"/>
      <c r="D46" s="442"/>
      <c r="E46" s="443"/>
    </row>
    <row r="47" spans="1:5" s="251" customFormat="1" ht="20.100000000000001" customHeight="1" thickBot="1">
      <c r="A47" s="440" t="s">
        <v>350</v>
      </c>
      <c r="B47" s="444" t="s">
        <v>351</v>
      </c>
      <c r="C47" s="456">
        <v>2000000</v>
      </c>
      <c r="D47" s="446">
        <v>2491516</v>
      </c>
      <c r="E47" s="446">
        <v>2491516</v>
      </c>
    </row>
    <row r="48" spans="1:5" s="251" customFormat="1" ht="20.100000000000001" customHeight="1" thickBot="1">
      <c r="A48" s="432" t="s">
        <v>12</v>
      </c>
      <c r="B48" s="433" t="s">
        <v>352</v>
      </c>
      <c r="C48" s="434">
        <f>SUM(C49:C53)</f>
        <v>0</v>
      </c>
      <c r="D48" s="434">
        <f>SUM(D49:D53)</f>
        <v>5900000</v>
      </c>
      <c r="E48" s="435">
        <f>SUM(E49:E53)</f>
        <v>4460000</v>
      </c>
    </row>
    <row r="49" spans="1:5" s="251" customFormat="1" ht="20.100000000000001" customHeight="1">
      <c r="A49" s="436" t="s">
        <v>69</v>
      </c>
      <c r="B49" s="437" t="s">
        <v>353</v>
      </c>
      <c r="C49" s="457"/>
      <c r="D49" s="457"/>
      <c r="E49" s="458"/>
    </row>
    <row r="50" spans="1:5" s="251" customFormat="1" ht="20.100000000000001" customHeight="1">
      <c r="A50" s="440" t="s">
        <v>70</v>
      </c>
      <c r="B50" s="441" t="s">
        <v>354</v>
      </c>
      <c r="C50" s="455"/>
      <c r="D50" s="455">
        <v>1300000</v>
      </c>
      <c r="E50" s="459">
        <v>1300000</v>
      </c>
    </row>
    <row r="51" spans="1:5" s="251" customFormat="1" ht="20.100000000000001" customHeight="1">
      <c r="A51" s="440" t="s">
        <v>355</v>
      </c>
      <c r="B51" s="441" t="s">
        <v>356</v>
      </c>
      <c r="C51" s="455"/>
      <c r="D51" s="455">
        <v>4600000</v>
      </c>
      <c r="E51" s="459">
        <v>3160000</v>
      </c>
    </row>
    <row r="52" spans="1:5" s="251" customFormat="1" ht="20.100000000000001" customHeight="1">
      <c r="A52" s="440" t="s">
        <v>357</v>
      </c>
      <c r="B52" s="441" t="s">
        <v>358</v>
      </c>
      <c r="C52" s="455"/>
      <c r="D52" s="455"/>
      <c r="E52" s="459"/>
    </row>
    <row r="53" spans="1:5" s="251" customFormat="1" ht="20.100000000000001" customHeight="1" thickBot="1">
      <c r="A53" s="445" t="s">
        <v>359</v>
      </c>
      <c r="B53" s="444" t="s">
        <v>360</v>
      </c>
      <c r="C53" s="456"/>
      <c r="D53" s="456"/>
      <c r="E53" s="460"/>
    </row>
    <row r="54" spans="1:5" s="251" customFormat="1" ht="20.100000000000001" customHeight="1" thickBot="1">
      <c r="A54" s="432" t="s">
        <v>132</v>
      </c>
      <c r="B54" s="433" t="s">
        <v>361</v>
      </c>
      <c r="C54" s="434">
        <f>SUM(C55:C57)</f>
        <v>0</v>
      </c>
      <c r="D54" s="434">
        <f>SUM(D55:D57)</f>
        <v>0</v>
      </c>
      <c r="E54" s="435">
        <f>SUM(E55:E57)</f>
        <v>0</v>
      </c>
    </row>
    <row r="55" spans="1:5" s="251" customFormat="1" ht="20.100000000000001" customHeight="1">
      <c r="A55" s="436" t="s">
        <v>71</v>
      </c>
      <c r="B55" s="437" t="s">
        <v>362</v>
      </c>
      <c r="C55" s="438"/>
      <c r="D55" s="438"/>
      <c r="E55" s="439"/>
    </row>
    <row r="56" spans="1:5" s="251" customFormat="1" ht="20.100000000000001" customHeight="1">
      <c r="A56" s="440" t="s">
        <v>72</v>
      </c>
      <c r="B56" s="519" t="s">
        <v>363</v>
      </c>
      <c r="C56" s="442"/>
      <c r="D56" s="442"/>
      <c r="E56" s="443"/>
    </row>
    <row r="57" spans="1:5" s="251" customFormat="1" ht="20.100000000000001" customHeight="1">
      <c r="A57" s="440" t="s">
        <v>364</v>
      </c>
      <c r="B57" s="441" t="s">
        <v>365</v>
      </c>
      <c r="C57" s="442"/>
      <c r="D57" s="442"/>
      <c r="E57" s="443"/>
    </row>
    <row r="58" spans="1:5" s="251" customFormat="1" ht="20.100000000000001" customHeight="1" thickBot="1">
      <c r="A58" s="445" t="s">
        <v>366</v>
      </c>
      <c r="B58" s="444" t="s">
        <v>367</v>
      </c>
      <c r="C58" s="446"/>
      <c r="D58" s="446"/>
      <c r="E58" s="447"/>
    </row>
    <row r="59" spans="1:5" s="251" customFormat="1" ht="20.100000000000001" customHeight="1" thickBot="1">
      <c r="A59" s="432" t="s">
        <v>14</v>
      </c>
      <c r="B59" s="448" t="s">
        <v>368</v>
      </c>
      <c r="C59" s="434">
        <f>SUM(C60:C62)</f>
        <v>0</v>
      </c>
      <c r="D59" s="434">
        <f>SUM(D60:D62)</f>
        <v>0</v>
      </c>
      <c r="E59" s="435">
        <f>SUM(E60:E62)</f>
        <v>0</v>
      </c>
    </row>
    <row r="60" spans="1:5" s="251" customFormat="1" ht="20.100000000000001" customHeight="1">
      <c r="A60" s="436" t="s">
        <v>133</v>
      </c>
      <c r="B60" s="437" t="s">
        <v>369</v>
      </c>
      <c r="C60" s="455"/>
      <c r="D60" s="455"/>
      <c r="E60" s="459"/>
    </row>
    <row r="61" spans="1:5" s="251" customFormat="1" ht="20.100000000000001" customHeight="1">
      <c r="A61" s="440" t="s">
        <v>134</v>
      </c>
      <c r="B61" s="441" t="s">
        <v>370</v>
      </c>
      <c r="C61" s="455"/>
      <c r="D61" s="455"/>
      <c r="E61" s="459"/>
    </row>
    <row r="62" spans="1:5" s="251" customFormat="1" ht="20.100000000000001" customHeight="1">
      <c r="A62" s="440" t="s">
        <v>162</v>
      </c>
      <c r="B62" s="441" t="s">
        <v>371</v>
      </c>
      <c r="C62" s="455"/>
      <c r="D62" s="455"/>
      <c r="E62" s="459"/>
    </row>
    <row r="63" spans="1:5" s="251" customFormat="1" ht="20.100000000000001" customHeight="1" thickBot="1">
      <c r="A63" s="445" t="s">
        <v>372</v>
      </c>
      <c r="B63" s="444" t="s">
        <v>373</v>
      </c>
      <c r="C63" s="455"/>
      <c r="D63" s="455"/>
      <c r="E63" s="459"/>
    </row>
    <row r="64" spans="1:5" s="251" customFormat="1" ht="20.100000000000001" customHeight="1" thickBot="1">
      <c r="A64" s="432" t="s">
        <v>15</v>
      </c>
      <c r="B64" s="433" t="s">
        <v>374</v>
      </c>
      <c r="C64" s="450">
        <f>+C9+C16+C23+C30+C37+C48+C54+C59</f>
        <v>120794328</v>
      </c>
      <c r="D64" s="450">
        <f>+D9+D16+D23+D30+D37+D48+D54+D59</f>
        <v>206787969</v>
      </c>
      <c r="E64" s="451">
        <f>+E9+E16+E23+E30+E37+E48+E54+E59</f>
        <v>199281452</v>
      </c>
    </row>
    <row r="65" spans="1:5" s="251" customFormat="1" ht="20.100000000000001" customHeight="1" thickBot="1">
      <c r="A65" s="461" t="s">
        <v>375</v>
      </c>
      <c r="B65" s="448" t="s">
        <v>376</v>
      </c>
      <c r="C65" s="434">
        <f>+C66+C67+C68</f>
        <v>0</v>
      </c>
      <c r="D65" s="434">
        <f>+D66+D67+D68</f>
        <v>0</v>
      </c>
      <c r="E65" s="435">
        <f>+E66+E67+E68</f>
        <v>0</v>
      </c>
    </row>
    <row r="66" spans="1:5" s="251" customFormat="1" ht="20.100000000000001" customHeight="1">
      <c r="A66" s="641" t="s">
        <v>377</v>
      </c>
      <c r="B66" s="437" t="s">
        <v>378</v>
      </c>
      <c r="C66" s="455"/>
      <c r="D66" s="455"/>
      <c r="E66" s="459"/>
    </row>
    <row r="67" spans="1:5" s="251" customFormat="1" ht="20.100000000000001" customHeight="1">
      <c r="A67" s="642" t="s">
        <v>379</v>
      </c>
      <c r="B67" s="441" t="s">
        <v>380</v>
      </c>
      <c r="C67" s="455"/>
      <c r="D67" s="455"/>
      <c r="E67" s="459"/>
    </row>
    <row r="68" spans="1:5" s="251" customFormat="1" ht="20.100000000000001" customHeight="1" thickBot="1">
      <c r="A68" s="643" t="s">
        <v>381</v>
      </c>
      <c r="B68" s="462" t="s">
        <v>426</v>
      </c>
      <c r="C68" s="455"/>
      <c r="D68" s="455"/>
      <c r="E68" s="459"/>
    </row>
    <row r="69" spans="1:5" s="251" customFormat="1" ht="20.100000000000001" customHeight="1" thickBot="1">
      <c r="A69" s="461" t="s">
        <v>383</v>
      </c>
      <c r="B69" s="448" t="s">
        <v>384</v>
      </c>
      <c r="C69" s="434">
        <f>+C70+C71+C72+C73</f>
        <v>0</v>
      </c>
      <c r="D69" s="434">
        <f>+D70+D71+D72+D73</f>
        <v>0</v>
      </c>
      <c r="E69" s="435">
        <f>+E70+E71+E72+E73</f>
        <v>0</v>
      </c>
    </row>
    <row r="70" spans="1:5" s="251" customFormat="1" ht="20.100000000000001" customHeight="1">
      <c r="A70" s="641" t="s">
        <v>110</v>
      </c>
      <c r="B70" s="437" t="s">
        <v>385</v>
      </c>
      <c r="C70" s="455"/>
      <c r="D70" s="455"/>
      <c r="E70" s="459"/>
    </row>
    <row r="71" spans="1:5" s="251" customFormat="1" ht="20.100000000000001" customHeight="1">
      <c r="A71" s="642" t="s">
        <v>111</v>
      </c>
      <c r="B71" s="441" t="s">
        <v>386</v>
      </c>
      <c r="C71" s="455"/>
      <c r="D71" s="455"/>
      <c r="E71" s="459"/>
    </row>
    <row r="72" spans="1:5" s="251" customFormat="1" ht="20.100000000000001" customHeight="1">
      <c r="A72" s="642" t="s">
        <v>387</v>
      </c>
      <c r="B72" s="441" t="s">
        <v>388</v>
      </c>
      <c r="C72" s="455"/>
      <c r="D72" s="455"/>
      <c r="E72" s="459"/>
    </row>
    <row r="73" spans="1:5" s="251" customFormat="1" ht="20.100000000000001" customHeight="1" thickBot="1">
      <c r="A73" s="643" t="s">
        <v>389</v>
      </c>
      <c r="B73" s="444" t="s">
        <v>390</v>
      </c>
      <c r="C73" s="455"/>
      <c r="D73" s="455"/>
      <c r="E73" s="459"/>
    </row>
    <row r="74" spans="1:5" s="251" customFormat="1" ht="20.100000000000001" customHeight="1" thickBot="1">
      <c r="A74" s="461" t="s">
        <v>391</v>
      </c>
      <c r="B74" s="448" t="s">
        <v>392</v>
      </c>
      <c r="C74" s="434">
        <f>+C75+C76</f>
        <v>5975000</v>
      </c>
      <c r="D74" s="434">
        <f>+D75+D76</f>
        <v>6074000</v>
      </c>
      <c r="E74" s="435">
        <f>+E75+E76</f>
        <v>6074000</v>
      </c>
    </row>
    <row r="75" spans="1:5" s="251" customFormat="1" ht="20.100000000000001" customHeight="1">
      <c r="A75" s="641" t="s">
        <v>393</v>
      </c>
      <c r="B75" s="437" t="s">
        <v>394</v>
      </c>
      <c r="C75" s="455">
        <v>5975000</v>
      </c>
      <c r="D75" s="455">
        <v>6074000</v>
      </c>
      <c r="E75" s="459">
        <v>6074000</v>
      </c>
    </row>
    <row r="76" spans="1:5" s="251" customFormat="1" ht="20.100000000000001" customHeight="1" thickBot="1">
      <c r="A76" s="643" t="s">
        <v>395</v>
      </c>
      <c r="B76" s="444" t="s">
        <v>396</v>
      </c>
      <c r="C76" s="455"/>
      <c r="D76" s="455"/>
      <c r="E76" s="459"/>
    </row>
    <row r="77" spans="1:5" s="251" customFormat="1" ht="20.100000000000001" customHeight="1" thickBot="1">
      <c r="A77" s="461" t="s">
        <v>397</v>
      </c>
      <c r="B77" s="448" t="s">
        <v>398</v>
      </c>
      <c r="C77" s="434">
        <f>+C78+C79+C80</f>
        <v>0</v>
      </c>
      <c r="D77" s="434">
        <f>+D78+D79+D80</f>
        <v>2849330</v>
      </c>
      <c r="E77" s="435">
        <f>+E78+E79+E80</f>
        <v>171849330</v>
      </c>
    </row>
    <row r="78" spans="1:5" s="251" customFormat="1" ht="20.100000000000001" customHeight="1">
      <c r="A78" s="641" t="s">
        <v>399</v>
      </c>
      <c r="B78" s="437" t="s">
        <v>400</v>
      </c>
      <c r="C78" s="455"/>
      <c r="D78" s="455">
        <v>2849330</v>
      </c>
      <c r="E78" s="459">
        <v>2849330</v>
      </c>
    </row>
    <row r="79" spans="1:5" s="251" customFormat="1" ht="20.100000000000001" customHeight="1">
      <c r="A79" s="642" t="s">
        <v>401</v>
      </c>
      <c r="B79" s="441" t="s">
        <v>402</v>
      </c>
      <c r="C79" s="455"/>
      <c r="D79" s="455"/>
      <c r="E79" s="459"/>
    </row>
    <row r="80" spans="1:5" s="251" customFormat="1" ht="20.100000000000001" customHeight="1" thickBot="1">
      <c r="A80" s="643" t="s">
        <v>403</v>
      </c>
      <c r="B80" s="449" t="s">
        <v>404</v>
      </c>
      <c r="C80" s="455"/>
      <c r="D80" s="455"/>
      <c r="E80" s="459">
        <v>169000000</v>
      </c>
    </row>
    <row r="81" spans="1:5" s="251" customFormat="1" ht="20.100000000000001" customHeight="1" thickBot="1">
      <c r="A81" s="461" t="s">
        <v>405</v>
      </c>
      <c r="B81" s="448" t="s">
        <v>406</v>
      </c>
      <c r="C81" s="434">
        <f>+C82+C83+C84+C85</f>
        <v>0</v>
      </c>
      <c r="D81" s="434">
        <f>+D82+D83+D84+D85</f>
        <v>0</v>
      </c>
      <c r="E81" s="435">
        <f>+E82+E83+E84+E85</f>
        <v>0</v>
      </c>
    </row>
    <row r="82" spans="1:5" s="251" customFormat="1" ht="20.100000000000001" customHeight="1">
      <c r="A82" s="463" t="s">
        <v>407</v>
      </c>
      <c r="B82" s="437" t="s">
        <v>408</v>
      </c>
      <c r="C82" s="455"/>
      <c r="D82" s="455"/>
      <c r="E82" s="459"/>
    </row>
    <row r="83" spans="1:5" s="251" customFormat="1" ht="20.100000000000001" customHeight="1">
      <c r="A83" s="464" t="s">
        <v>409</v>
      </c>
      <c r="B83" s="441" t="s">
        <v>410</v>
      </c>
      <c r="C83" s="455"/>
      <c r="D83" s="455"/>
      <c r="E83" s="459"/>
    </row>
    <row r="84" spans="1:5" s="251" customFormat="1" ht="20.100000000000001" customHeight="1">
      <c r="A84" s="464" t="s">
        <v>411</v>
      </c>
      <c r="B84" s="441" t="s">
        <v>412</v>
      </c>
      <c r="C84" s="455"/>
      <c r="D84" s="455"/>
      <c r="E84" s="459"/>
    </row>
    <row r="85" spans="1:5" s="251" customFormat="1" ht="26.25" customHeight="1" thickBot="1">
      <c r="A85" s="644" t="s">
        <v>413</v>
      </c>
      <c r="B85" s="449" t="s">
        <v>414</v>
      </c>
      <c r="C85" s="455"/>
      <c r="D85" s="455"/>
      <c r="E85" s="459"/>
    </row>
    <row r="86" spans="1:5" s="251" customFormat="1" ht="20.100000000000001" customHeight="1" thickBot="1">
      <c r="A86" s="461" t="s">
        <v>415</v>
      </c>
      <c r="B86" s="448" t="s">
        <v>416</v>
      </c>
      <c r="C86" s="466"/>
      <c r="D86" s="466"/>
      <c r="E86" s="467"/>
    </row>
    <row r="87" spans="1:5" s="251" customFormat="1" ht="20.100000000000001" customHeight="1" thickBot="1">
      <c r="A87" s="461" t="s">
        <v>417</v>
      </c>
      <c r="B87" s="468" t="s">
        <v>418</v>
      </c>
      <c r="C87" s="450">
        <f>+C65+C69+C74+C77+C81+C86</f>
        <v>5975000</v>
      </c>
      <c r="D87" s="450">
        <f>+D65+D69+D74+D77+D81+D86</f>
        <v>8923330</v>
      </c>
      <c r="E87" s="451">
        <f>+E65+E69+E74+E77+E81+E86</f>
        <v>177923330</v>
      </c>
    </row>
    <row r="88" spans="1:5" s="251" customFormat="1" ht="42" customHeight="1" thickBot="1">
      <c r="A88" s="469" t="s">
        <v>419</v>
      </c>
      <c r="B88" s="470" t="s">
        <v>420</v>
      </c>
      <c r="C88" s="450">
        <f>+C64+C87</f>
        <v>126769328</v>
      </c>
      <c r="D88" s="450">
        <f>+D64+D87</f>
        <v>215711299</v>
      </c>
      <c r="E88" s="451">
        <f>+E64+E87</f>
        <v>377204782</v>
      </c>
    </row>
    <row r="89" spans="1:5" s="251" customFormat="1" ht="20.100000000000001" customHeight="1">
      <c r="A89" s="471"/>
      <c r="B89" s="471"/>
      <c r="C89" s="472"/>
      <c r="D89" s="472"/>
      <c r="E89" s="472"/>
    </row>
    <row r="90" spans="1:5" s="473" customFormat="1" ht="20.100000000000001" customHeight="1">
      <c r="A90" s="908" t="s">
        <v>36</v>
      </c>
      <c r="B90" s="908"/>
      <c r="C90" s="908"/>
      <c r="D90" s="908"/>
      <c r="E90" s="908"/>
    </row>
    <row r="91" spans="1:5" s="475" customFormat="1" ht="20.100000000000001" customHeight="1" thickBot="1">
      <c r="A91" s="474" t="s">
        <v>114</v>
      </c>
      <c r="B91" s="474"/>
      <c r="C91" s="218"/>
      <c r="D91" s="218"/>
      <c r="E91" s="218" t="s">
        <v>161</v>
      </c>
    </row>
    <row r="92" spans="1:5" s="475" customFormat="1" ht="20.100000000000001" customHeight="1">
      <c r="A92" s="909" t="s">
        <v>61</v>
      </c>
      <c r="B92" s="965" t="s">
        <v>182</v>
      </c>
      <c r="C92" s="913" t="str">
        <f>+C6</f>
        <v>2016. évi</v>
      </c>
      <c r="D92" s="913"/>
      <c r="E92" s="914"/>
    </row>
    <row r="93" spans="1:5" s="473" customFormat="1" ht="36" customHeight="1" thickBot="1">
      <c r="A93" s="910"/>
      <c r="B93" s="966"/>
      <c r="C93" s="476" t="s">
        <v>183</v>
      </c>
      <c r="D93" s="476" t="s">
        <v>188</v>
      </c>
      <c r="E93" s="477" t="s">
        <v>189</v>
      </c>
    </row>
    <row r="94" spans="1:5" s="251" customFormat="1" ht="20.100000000000001" customHeight="1" thickBot="1">
      <c r="A94" s="478" t="s">
        <v>421</v>
      </c>
      <c r="B94" s="479" t="s">
        <v>422</v>
      </c>
      <c r="C94" s="479" t="s">
        <v>423</v>
      </c>
      <c r="D94" s="479" t="s">
        <v>424</v>
      </c>
      <c r="E94" s="480" t="s">
        <v>425</v>
      </c>
    </row>
    <row r="95" spans="1:5" s="473" customFormat="1" ht="20.100000000000001" customHeight="1" thickBot="1">
      <c r="A95" s="481" t="s">
        <v>7</v>
      </c>
      <c r="B95" s="482" t="s">
        <v>753</v>
      </c>
      <c r="C95" s="483">
        <f>SUM(C96:C100)</f>
        <v>100447000</v>
      </c>
      <c r="D95" s="483">
        <f>SUM(D96:D100)</f>
        <v>164548117</v>
      </c>
      <c r="E95" s="484">
        <f>SUM(E96:E100)</f>
        <v>155673435</v>
      </c>
    </row>
    <row r="96" spans="1:5" s="473" customFormat="1" ht="20.100000000000001" customHeight="1" thickBot="1">
      <c r="A96" s="485" t="s">
        <v>73</v>
      </c>
      <c r="B96" s="486" t="s">
        <v>37</v>
      </c>
      <c r="C96" s="487">
        <v>33629590</v>
      </c>
      <c r="D96" s="487">
        <v>67262716</v>
      </c>
      <c r="E96" s="488">
        <v>66892856</v>
      </c>
    </row>
    <row r="97" spans="1:5" s="473" customFormat="1" ht="20.100000000000001" customHeight="1" thickBot="1">
      <c r="A97" s="440" t="s">
        <v>74</v>
      </c>
      <c r="B97" s="489" t="s">
        <v>135</v>
      </c>
      <c r="C97" s="442">
        <v>6986640</v>
      </c>
      <c r="D97" s="487">
        <v>12585312</v>
      </c>
      <c r="E97" s="443">
        <v>12553454</v>
      </c>
    </row>
    <row r="98" spans="1:5" s="473" customFormat="1" ht="20.100000000000001" customHeight="1">
      <c r="A98" s="440" t="s">
        <v>75</v>
      </c>
      <c r="B98" s="489" t="s">
        <v>102</v>
      </c>
      <c r="C98" s="446">
        <v>42046770</v>
      </c>
      <c r="D98" s="487">
        <v>60495810</v>
      </c>
      <c r="E98" s="447">
        <v>58544774</v>
      </c>
    </row>
    <row r="99" spans="1:5" s="473" customFormat="1" ht="20.100000000000001" customHeight="1">
      <c r="A99" s="440" t="s">
        <v>76</v>
      </c>
      <c r="B99" s="490" t="s">
        <v>136</v>
      </c>
      <c r="C99" s="446">
        <v>10150000</v>
      </c>
      <c r="D99" s="446">
        <v>13194335</v>
      </c>
      <c r="E99" s="447">
        <v>9657823</v>
      </c>
    </row>
    <row r="100" spans="1:5" s="473" customFormat="1" ht="20.100000000000001" customHeight="1">
      <c r="A100" s="440" t="s">
        <v>85</v>
      </c>
      <c r="B100" s="491" t="s">
        <v>137</v>
      </c>
      <c r="C100" s="446">
        <v>7634000</v>
      </c>
      <c r="D100" s="446">
        <v>11009944</v>
      </c>
      <c r="E100" s="446">
        <v>8024528</v>
      </c>
    </row>
    <row r="101" spans="1:5" s="473" customFormat="1" ht="20.100000000000001" customHeight="1">
      <c r="A101" s="440" t="s">
        <v>77</v>
      </c>
      <c r="B101" s="489" t="s">
        <v>428</v>
      </c>
      <c r="C101" s="446"/>
      <c r="D101" s="446"/>
      <c r="E101" s="447"/>
    </row>
    <row r="102" spans="1:5" s="473" customFormat="1" ht="20.100000000000001" customHeight="1">
      <c r="A102" s="440" t="s">
        <v>78</v>
      </c>
      <c r="B102" s="492" t="s">
        <v>429</v>
      </c>
      <c r="C102" s="446"/>
      <c r="D102" s="446"/>
      <c r="E102" s="447"/>
    </row>
    <row r="103" spans="1:5" s="473" customFormat="1" ht="20.100000000000001" customHeight="1">
      <c r="A103" s="440" t="s">
        <v>86</v>
      </c>
      <c r="B103" s="493" t="s">
        <v>430</v>
      </c>
      <c r="C103" s="446"/>
      <c r="D103" s="446"/>
      <c r="E103" s="447"/>
    </row>
    <row r="104" spans="1:5" s="473" customFormat="1" ht="20.100000000000001" customHeight="1">
      <c r="A104" s="440" t="s">
        <v>87</v>
      </c>
      <c r="B104" s="493" t="s">
        <v>431</v>
      </c>
      <c r="C104" s="446"/>
      <c r="D104" s="446"/>
      <c r="E104" s="447"/>
    </row>
    <row r="105" spans="1:5" s="473" customFormat="1" ht="20.100000000000001" customHeight="1">
      <c r="A105" s="642" t="s">
        <v>88</v>
      </c>
      <c r="B105" s="492" t="s">
        <v>432</v>
      </c>
      <c r="C105" s="446">
        <v>5194000</v>
      </c>
      <c r="D105" s="446">
        <v>5194000</v>
      </c>
      <c r="E105" s="447">
        <v>3935720</v>
      </c>
    </row>
    <row r="106" spans="1:5" s="473" customFormat="1" ht="20.100000000000001" customHeight="1">
      <c r="A106" s="642" t="s">
        <v>89</v>
      </c>
      <c r="B106" s="492" t="s">
        <v>433</v>
      </c>
      <c r="C106" s="446"/>
      <c r="D106" s="446"/>
      <c r="E106" s="447"/>
    </row>
    <row r="107" spans="1:5" s="473" customFormat="1" ht="20.100000000000001" customHeight="1">
      <c r="A107" s="642" t="s">
        <v>91</v>
      </c>
      <c r="B107" s="493" t="s">
        <v>434</v>
      </c>
      <c r="C107" s="446"/>
      <c r="D107" s="446"/>
      <c r="E107" s="447"/>
    </row>
    <row r="108" spans="1:5" s="473" customFormat="1" ht="20.100000000000001" customHeight="1">
      <c r="A108" s="645" t="s">
        <v>138</v>
      </c>
      <c r="B108" s="495" t="s">
        <v>435</v>
      </c>
      <c r="C108" s="446"/>
      <c r="D108" s="446"/>
      <c r="E108" s="447"/>
    </row>
    <row r="109" spans="1:5" s="473" customFormat="1" ht="20.100000000000001" customHeight="1">
      <c r="A109" s="642" t="s">
        <v>436</v>
      </c>
      <c r="B109" s="495" t="s">
        <v>437</v>
      </c>
      <c r="C109" s="446"/>
      <c r="D109" s="446"/>
      <c r="E109" s="447"/>
    </row>
    <row r="110" spans="1:5" s="473" customFormat="1" ht="20.100000000000001" customHeight="1" thickBot="1">
      <c r="A110" s="646" t="s">
        <v>438</v>
      </c>
      <c r="B110" s="497" t="s">
        <v>439</v>
      </c>
      <c r="C110" s="498">
        <v>2440000</v>
      </c>
      <c r="D110" s="498">
        <v>2875304</v>
      </c>
      <c r="E110" s="499">
        <v>2465784</v>
      </c>
    </row>
    <row r="111" spans="1:5" s="473" customFormat="1" ht="20.100000000000001" customHeight="1" thickBot="1">
      <c r="A111" s="432" t="s">
        <v>8</v>
      </c>
      <c r="B111" s="500" t="s">
        <v>754</v>
      </c>
      <c r="C111" s="434">
        <f>+C112+C114+C116</f>
        <v>1100000</v>
      </c>
      <c r="D111" s="434">
        <f>+D112+D114+D116</f>
        <v>22677287</v>
      </c>
      <c r="E111" s="435">
        <f>+E112+E114+E116</f>
        <v>15838984</v>
      </c>
    </row>
    <row r="112" spans="1:5" s="473" customFormat="1" ht="20.100000000000001" customHeight="1">
      <c r="A112" s="436" t="s">
        <v>79</v>
      </c>
      <c r="B112" s="489" t="s">
        <v>160</v>
      </c>
      <c r="C112" s="438">
        <v>1100000</v>
      </c>
      <c r="D112" s="438">
        <v>15838984</v>
      </c>
      <c r="E112" s="438">
        <v>15838984</v>
      </c>
    </row>
    <row r="113" spans="1:5" s="473" customFormat="1" ht="20.100000000000001" customHeight="1">
      <c r="A113" s="436" t="s">
        <v>80</v>
      </c>
      <c r="B113" s="501" t="s">
        <v>441</v>
      </c>
      <c r="C113" s="438"/>
      <c r="D113" s="438"/>
      <c r="E113" s="439"/>
    </row>
    <row r="114" spans="1:5" s="473" customFormat="1" ht="20.100000000000001" customHeight="1">
      <c r="A114" s="436" t="s">
        <v>81</v>
      </c>
      <c r="B114" s="501" t="s">
        <v>139</v>
      </c>
      <c r="C114" s="442"/>
      <c r="D114" s="442">
        <v>6838303</v>
      </c>
      <c r="E114" s="443"/>
    </row>
    <row r="115" spans="1:5" s="473" customFormat="1" ht="20.100000000000001" customHeight="1">
      <c r="A115" s="436" t="s">
        <v>82</v>
      </c>
      <c r="B115" s="501" t="s">
        <v>442</v>
      </c>
      <c r="C115" s="442"/>
      <c r="D115" s="442"/>
      <c r="E115" s="443"/>
    </row>
    <row r="116" spans="1:5" s="473" customFormat="1" ht="20.100000000000001" customHeight="1">
      <c r="A116" s="436" t="s">
        <v>83</v>
      </c>
      <c r="B116" s="449" t="s">
        <v>163</v>
      </c>
      <c r="C116" s="442"/>
      <c r="D116" s="442"/>
      <c r="E116" s="443"/>
    </row>
    <row r="117" spans="1:5" s="473" customFormat="1" ht="20.100000000000001" customHeight="1">
      <c r="A117" s="436" t="s">
        <v>90</v>
      </c>
      <c r="B117" s="502" t="s">
        <v>443</v>
      </c>
      <c r="C117" s="442"/>
      <c r="D117" s="442"/>
      <c r="E117" s="443"/>
    </row>
    <row r="118" spans="1:5" s="473" customFormat="1" ht="20.100000000000001" customHeight="1">
      <c r="A118" s="436" t="s">
        <v>92</v>
      </c>
      <c r="B118" s="503" t="s">
        <v>444</v>
      </c>
      <c r="C118" s="442"/>
      <c r="D118" s="442"/>
      <c r="E118" s="443"/>
    </row>
    <row r="119" spans="1:5" s="473" customFormat="1" ht="20.100000000000001" customHeight="1">
      <c r="A119" s="436" t="s">
        <v>140</v>
      </c>
      <c r="B119" s="493" t="s">
        <v>431</v>
      </c>
      <c r="C119" s="442"/>
      <c r="D119" s="442"/>
      <c r="E119" s="443"/>
    </row>
    <row r="120" spans="1:5" s="473" customFormat="1" ht="20.100000000000001" customHeight="1">
      <c r="A120" s="436" t="s">
        <v>141</v>
      </c>
      <c r="B120" s="493" t="s">
        <v>445</v>
      </c>
      <c r="C120" s="442"/>
      <c r="D120" s="442"/>
      <c r="E120" s="443"/>
    </row>
    <row r="121" spans="1:5" s="473" customFormat="1" ht="20.100000000000001" customHeight="1">
      <c r="A121" s="641" t="s">
        <v>142</v>
      </c>
      <c r="B121" s="493" t="s">
        <v>446</v>
      </c>
      <c r="C121" s="442"/>
      <c r="D121" s="442"/>
      <c r="E121" s="443"/>
    </row>
    <row r="122" spans="1:5" s="504" customFormat="1" ht="20.100000000000001" customHeight="1">
      <c r="A122" s="641" t="s">
        <v>447</v>
      </c>
      <c r="B122" s="493" t="s">
        <v>434</v>
      </c>
      <c r="C122" s="442"/>
      <c r="D122" s="442"/>
      <c r="E122" s="443"/>
    </row>
    <row r="123" spans="1:5" s="473" customFormat="1" ht="20.100000000000001" customHeight="1">
      <c r="A123" s="641" t="s">
        <v>448</v>
      </c>
      <c r="B123" s="493" t="s">
        <v>449</v>
      </c>
      <c r="C123" s="442"/>
      <c r="D123" s="442"/>
      <c r="E123" s="443"/>
    </row>
    <row r="124" spans="1:5" s="473" customFormat="1" ht="20.100000000000001" customHeight="1" thickBot="1">
      <c r="A124" s="645" t="s">
        <v>450</v>
      </c>
      <c r="B124" s="493" t="s">
        <v>451</v>
      </c>
      <c r="C124" s="446"/>
      <c r="D124" s="446"/>
      <c r="E124" s="447"/>
    </row>
    <row r="125" spans="1:5" s="473" customFormat="1" ht="20.100000000000001" customHeight="1" thickBot="1">
      <c r="A125" s="432" t="s">
        <v>9</v>
      </c>
      <c r="B125" s="505" t="s">
        <v>452</v>
      </c>
      <c r="C125" s="434">
        <f>+C126+C127</f>
        <v>0</v>
      </c>
      <c r="D125" s="434">
        <f>+D126+D127</f>
        <v>0</v>
      </c>
      <c r="E125" s="435">
        <f>+E126+E127</f>
        <v>0</v>
      </c>
    </row>
    <row r="126" spans="1:5" s="473" customFormat="1" ht="20.100000000000001" customHeight="1">
      <c r="A126" s="436" t="s">
        <v>62</v>
      </c>
      <c r="B126" s="506" t="s">
        <v>47</v>
      </c>
      <c r="C126" s="438"/>
      <c r="D126" s="438"/>
      <c r="E126" s="439"/>
    </row>
    <row r="127" spans="1:5" s="473" customFormat="1" ht="20.100000000000001" customHeight="1" thickBot="1">
      <c r="A127" s="445" t="s">
        <v>63</v>
      </c>
      <c r="B127" s="501" t="s">
        <v>48</v>
      </c>
      <c r="C127" s="446"/>
      <c r="D127" s="446"/>
      <c r="E127" s="447"/>
    </row>
    <row r="128" spans="1:5" s="473" customFormat="1" ht="20.100000000000001" customHeight="1" thickBot="1">
      <c r="A128" s="432" t="s">
        <v>10</v>
      </c>
      <c r="B128" s="505" t="s">
        <v>453</v>
      </c>
      <c r="C128" s="434">
        <f>+C95+C111+C125</f>
        <v>101547000</v>
      </c>
      <c r="D128" s="434">
        <f>+D95+D111+D125</f>
        <v>187225404</v>
      </c>
      <c r="E128" s="435">
        <f>+E95+E111+E125</f>
        <v>171512419</v>
      </c>
    </row>
    <row r="129" spans="1:9" s="473" customFormat="1" ht="30" customHeight="1" thickBot="1">
      <c r="A129" s="432" t="s">
        <v>11</v>
      </c>
      <c r="B129" s="505" t="s">
        <v>454</v>
      </c>
      <c r="C129" s="434">
        <f>+C130+C131+C132</f>
        <v>0</v>
      </c>
      <c r="D129" s="434">
        <f>+D130+D131+D132</f>
        <v>0</v>
      </c>
      <c r="E129" s="435">
        <f>+E130+E131+E132</f>
        <v>0</v>
      </c>
    </row>
    <row r="130" spans="1:9" s="473" customFormat="1" ht="30" customHeight="1">
      <c r="A130" s="436" t="s">
        <v>66</v>
      </c>
      <c r="B130" s="506" t="s">
        <v>455</v>
      </c>
      <c r="C130" s="442"/>
      <c r="D130" s="442"/>
      <c r="E130" s="443"/>
    </row>
    <row r="131" spans="1:9" s="473" customFormat="1" ht="20.100000000000001" customHeight="1">
      <c r="A131" s="436" t="s">
        <v>67</v>
      </c>
      <c r="B131" s="506" t="s">
        <v>456</v>
      </c>
      <c r="C131" s="442"/>
      <c r="D131" s="442"/>
      <c r="E131" s="443"/>
    </row>
    <row r="132" spans="1:9" s="473" customFormat="1" ht="20.100000000000001" customHeight="1" thickBot="1">
      <c r="A132" s="494" t="s">
        <v>68</v>
      </c>
      <c r="B132" s="507" t="s">
        <v>457</v>
      </c>
      <c r="C132" s="442"/>
      <c r="D132" s="442"/>
      <c r="E132" s="443"/>
    </row>
    <row r="133" spans="1:9" s="473" customFormat="1" ht="20.100000000000001" customHeight="1" thickBot="1">
      <c r="A133" s="432" t="s">
        <v>12</v>
      </c>
      <c r="B133" s="505" t="s">
        <v>458</v>
      </c>
      <c r="C133" s="434">
        <f>+C134+C135+C137+C136</f>
        <v>0</v>
      </c>
      <c r="D133" s="434">
        <f>+D134+D135+D137+D136</f>
        <v>0</v>
      </c>
      <c r="E133" s="435">
        <f>+E134+E135+E137+E136</f>
        <v>0</v>
      </c>
    </row>
    <row r="134" spans="1:9" s="473" customFormat="1" ht="20.100000000000001" customHeight="1">
      <c r="A134" s="436" t="s">
        <v>69</v>
      </c>
      <c r="B134" s="506" t="s">
        <v>459</v>
      </c>
      <c r="C134" s="442"/>
      <c r="D134" s="442"/>
      <c r="E134" s="443"/>
    </row>
    <row r="135" spans="1:9" s="473" customFormat="1" ht="20.100000000000001" customHeight="1">
      <c r="A135" s="436" t="s">
        <v>70</v>
      </c>
      <c r="B135" s="506" t="s">
        <v>460</v>
      </c>
      <c r="C135" s="442"/>
      <c r="D135" s="442"/>
      <c r="E135" s="443"/>
    </row>
    <row r="136" spans="1:9" s="473" customFormat="1" ht="20.100000000000001" customHeight="1">
      <c r="A136" s="436" t="s">
        <v>355</v>
      </c>
      <c r="B136" s="506" t="s">
        <v>461</v>
      </c>
      <c r="C136" s="442"/>
      <c r="D136" s="442"/>
      <c r="E136" s="443"/>
    </row>
    <row r="137" spans="1:9" s="473" customFormat="1" ht="20.100000000000001" customHeight="1" thickBot="1">
      <c r="A137" s="494" t="s">
        <v>357</v>
      </c>
      <c r="B137" s="507" t="s">
        <v>462</v>
      </c>
      <c r="C137" s="442"/>
      <c r="D137" s="442"/>
      <c r="E137" s="443"/>
    </row>
    <row r="138" spans="1:9" s="473" customFormat="1" ht="20.100000000000001" customHeight="1" thickBot="1">
      <c r="A138" s="432" t="s">
        <v>13</v>
      </c>
      <c r="B138" s="505" t="s">
        <v>463</v>
      </c>
      <c r="C138" s="450">
        <f>+C139+C140+C141+C142</f>
        <v>25222328</v>
      </c>
      <c r="D138" s="450">
        <f>+D139+D140+D141+D142</f>
        <v>28485895</v>
      </c>
      <c r="E138" s="451">
        <f>+E139+E140+E141+E142</f>
        <v>181485895</v>
      </c>
    </row>
    <row r="139" spans="1:9" s="473" customFormat="1" ht="20.100000000000001" customHeight="1">
      <c r="A139" s="436" t="s">
        <v>71</v>
      </c>
      <c r="B139" s="506" t="s">
        <v>464</v>
      </c>
      <c r="C139" s="442"/>
      <c r="D139" s="442"/>
      <c r="E139" s="443"/>
    </row>
    <row r="140" spans="1:9" s="473" customFormat="1" ht="20.100000000000001" customHeight="1">
      <c r="A140" s="436" t="s">
        <v>72</v>
      </c>
      <c r="B140" s="506" t="s">
        <v>465</v>
      </c>
      <c r="C140" s="442"/>
      <c r="D140" s="442">
        <v>2681694</v>
      </c>
      <c r="E140" s="443">
        <v>2681694</v>
      </c>
    </row>
    <row r="141" spans="1:9" s="473" customFormat="1" ht="20.100000000000001" customHeight="1">
      <c r="A141" s="436" t="s">
        <v>364</v>
      </c>
      <c r="B141" s="506" t="s">
        <v>466</v>
      </c>
      <c r="C141" s="442"/>
      <c r="D141" s="442"/>
      <c r="E141" s="443">
        <v>153000000</v>
      </c>
    </row>
    <row r="142" spans="1:9" s="473" customFormat="1" ht="20.100000000000001" customHeight="1" thickBot="1">
      <c r="A142" s="494" t="s">
        <v>366</v>
      </c>
      <c r="B142" s="507" t="s">
        <v>727</v>
      </c>
      <c r="C142" s="442">
        <v>25222328</v>
      </c>
      <c r="D142" s="442">
        <v>25804201</v>
      </c>
      <c r="E142" s="443">
        <v>25804201</v>
      </c>
    </row>
    <row r="143" spans="1:9" s="473" customFormat="1" ht="20.100000000000001" customHeight="1" thickBot="1">
      <c r="A143" s="432" t="s">
        <v>14</v>
      </c>
      <c r="B143" s="505" t="s">
        <v>468</v>
      </c>
      <c r="C143" s="508">
        <f>+C144+C145+C146+C147</f>
        <v>0</v>
      </c>
      <c r="D143" s="508">
        <f>+D144+D145+D146+D147</f>
        <v>0</v>
      </c>
      <c r="E143" s="509">
        <f>+E144+E145+E146+E147</f>
        <v>0</v>
      </c>
      <c r="F143" s="510"/>
      <c r="G143" s="511"/>
      <c r="H143" s="511"/>
      <c r="I143" s="511"/>
    </row>
    <row r="144" spans="1:9" s="251" customFormat="1" ht="20.100000000000001" customHeight="1">
      <c r="A144" s="436" t="s">
        <v>133</v>
      </c>
      <c r="B144" s="506" t="s">
        <v>469</v>
      </c>
      <c r="C144" s="442"/>
      <c r="D144" s="442"/>
      <c r="E144" s="443"/>
    </row>
    <row r="145" spans="1:5" s="473" customFormat="1" ht="20.100000000000001" customHeight="1">
      <c r="A145" s="436" t="s">
        <v>134</v>
      </c>
      <c r="B145" s="506" t="s">
        <v>470</v>
      </c>
      <c r="C145" s="442"/>
      <c r="D145" s="442"/>
      <c r="E145" s="443"/>
    </row>
    <row r="146" spans="1:5" s="473" customFormat="1" ht="20.100000000000001" customHeight="1">
      <c r="A146" s="436" t="s">
        <v>162</v>
      </c>
      <c r="B146" s="506" t="s">
        <v>471</v>
      </c>
      <c r="C146" s="442"/>
      <c r="D146" s="442"/>
      <c r="E146" s="443"/>
    </row>
    <row r="147" spans="1:5" s="473" customFormat="1" ht="20.100000000000001" customHeight="1" thickBot="1">
      <c r="A147" s="436" t="s">
        <v>372</v>
      </c>
      <c r="B147" s="506" t="s">
        <v>472</v>
      </c>
      <c r="C147" s="442"/>
      <c r="D147" s="442"/>
      <c r="E147" s="443"/>
    </row>
    <row r="148" spans="1:5" s="473" customFormat="1" ht="20.100000000000001" customHeight="1" thickBot="1">
      <c r="A148" s="432" t="s">
        <v>15</v>
      </c>
      <c r="B148" s="505" t="s">
        <v>473</v>
      </c>
      <c r="C148" s="512">
        <f>+C129+C133+C138+C143</f>
        <v>25222328</v>
      </c>
      <c r="D148" s="512">
        <f>+D129+D133+D138+D143</f>
        <v>28485895</v>
      </c>
      <c r="E148" s="513">
        <f>+E129+E133+E138+E143</f>
        <v>181485895</v>
      </c>
    </row>
    <row r="149" spans="1:5" s="473" customFormat="1" ht="20.100000000000001" customHeight="1" thickBot="1">
      <c r="A149" s="514" t="s">
        <v>16</v>
      </c>
      <c r="B149" s="515" t="s">
        <v>474</v>
      </c>
      <c r="C149" s="512">
        <f>+C128+C148</f>
        <v>126769328</v>
      </c>
      <c r="D149" s="512">
        <f>+D128+D148</f>
        <v>215711299</v>
      </c>
      <c r="E149" s="513">
        <f>+E128+E148</f>
        <v>352998314</v>
      </c>
    </row>
    <row r="150" spans="1:5" s="473" customFormat="1" ht="20.100000000000001" customHeight="1" thickBot="1">
      <c r="C150" s="516"/>
      <c r="D150" s="516"/>
      <c r="E150" s="516"/>
    </row>
    <row r="151" spans="1:5" s="473" customFormat="1" ht="28.5" customHeight="1" thickBot="1">
      <c r="A151" s="860" t="s">
        <v>672</v>
      </c>
      <c r="B151" s="859"/>
      <c r="C151" s="67">
        <v>8</v>
      </c>
      <c r="D151" s="67">
        <v>8</v>
      </c>
      <c r="E151" s="367">
        <v>8</v>
      </c>
    </row>
    <row r="152" spans="1:5" s="473" customFormat="1" ht="29.25" customHeight="1" thickBot="1">
      <c r="A152" s="861" t="s">
        <v>150</v>
      </c>
      <c r="B152" s="859"/>
      <c r="C152" s="67">
        <v>57</v>
      </c>
      <c r="D152" s="67">
        <v>46</v>
      </c>
      <c r="E152" s="367">
        <v>46</v>
      </c>
    </row>
    <row r="153" spans="1:5" s="473" customFormat="1" ht="33" customHeight="1">
      <c r="A153" s="856"/>
      <c r="B153" s="857"/>
      <c r="C153" s="858"/>
      <c r="D153" s="858"/>
      <c r="E153" s="858"/>
    </row>
    <row r="154" spans="1:5" ht="7.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>
      <c r="A160" s="249"/>
      <c r="B160" s="249"/>
      <c r="C160" s="249"/>
      <c r="D160" s="249"/>
      <c r="E160" s="249"/>
    </row>
    <row r="161" spans="1:5" ht="12.75" customHeight="1">
      <c r="A161" s="249"/>
      <c r="B161" s="249"/>
      <c r="C161" s="249"/>
      <c r="D161" s="249"/>
      <c r="E161" s="249"/>
    </row>
    <row r="162" spans="1:5" ht="12.75" customHeight="1">
      <c r="A162" s="249"/>
      <c r="B162" s="249"/>
      <c r="C162" s="249"/>
      <c r="D162" s="249"/>
      <c r="E162" s="249"/>
    </row>
    <row r="163" spans="1:5" ht="12.75" customHeight="1">
      <c r="A163" s="249"/>
      <c r="B163" s="249"/>
      <c r="C163" s="249"/>
      <c r="D163" s="249"/>
      <c r="E163" s="249"/>
    </row>
  </sheetData>
  <sheetProtection selectLockedCells="1" selectUnlockedCells="1"/>
  <mergeCells count="10">
    <mergeCell ref="B92:B93"/>
    <mergeCell ref="C92:E92"/>
    <mergeCell ref="B3:D3"/>
    <mergeCell ref="B4:D4"/>
    <mergeCell ref="A92:A93"/>
    <mergeCell ref="A1:E1"/>
    <mergeCell ref="A6:A7"/>
    <mergeCell ref="B6:B7"/>
    <mergeCell ref="C6:E6"/>
    <mergeCell ref="A90:E90"/>
  </mergeCells>
  <phoneticPr fontId="0" type="noConversion"/>
  <printOptions horizontalCentered="1"/>
  <pageMargins left="0.23622047244094491" right="0.23622047244094491" top="0.74803149606299213" bottom="0.74803149606299213" header="0.47244094488188981" footer="0.31496062992125984"/>
  <pageSetup paperSize="9" scale="67" orientation="portrait" verticalDpi="300" r:id="rId1"/>
  <headerFooter alignWithMargins="0">
    <oddHeader>&amp;LSzentpéterszeg Községi Önkormányzat&amp;R6.1. melléklet a .../2017. (V.25.) sz. önkormányzati rendelet-tervezethez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K149"/>
  <sheetViews>
    <sheetView view="pageBreakPreview" zoomScaleSheetLayoutView="100" workbookViewId="0">
      <selection activeCell="H135" sqref="H135"/>
    </sheetView>
  </sheetViews>
  <sheetFormatPr defaultRowHeight="12.75"/>
  <cols>
    <col min="1" max="1" width="14.83203125" style="333" customWidth="1"/>
    <col min="2" max="2" width="65.33203125" style="334" customWidth="1"/>
    <col min="3" max="5" width="17" style="335" customWidth="1"/>
    <col min="6" max="16384" width="9.33203125" style="27"/>
  </cols>
  <sheetData>
    <row r="1" spans="1:5" s="309" customFormat="1" ht="16.5" customHeight="1" thickBot="1">
      <c r="A1" s="308"/>
      <c r="B1" s="310"/>
      <c r="C1" s="355"/>
      <c r="D1" s="320"/>
      <c r="E1" s="355" t="str">
        <f>+CONCATENATE("6.3. melléklet a ……/",LEFT(ÖSSZEFÜGGÉSEK!A4,4)+1,". (……) önkormányzati rendelethez")</f>
        <v>6.3. melléklet a ……/2017. (……) önkormányzati rendelethez</v>
      </c>
    </row>
    <row r="2" spans="1:5" s="356" customFormat="1" ht="15.75" customHeight="1">
      <c r="A2" s="336" t="s">
        <v>54</v>
      </c>
      <c r="B2" s="973" t="s">
        <v>157</v>
      </c>
      <c r="C2" s="974"/>
      <c r="D2" s="975"/>
      <c r="E2" s="329" t="s">
        <v>41</v>
      </c>
    </row>
    <row r="3" spans="1:5" s="356" customFormat="1" ht="24.75" thickBot="1">
      <c r="A3" s="354" t="s">
        <v>554</v>
      </c>
      <c r="B3" s="976" t="s">
        <v>674</v>
      </c>
      <c r="C3" s="977"/>
      <c r="D3" s="978"/>
      <c r="E3" s="304" t="s">
        <v>50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58" customFormat="1" ht="12" customHeight="1" thickBot="1">
      <c r="A8" s="214" t="s">
        <v>7</v>
      </c>
      <c r="B8" s="210" t="s">
        <v>305</v>
      </c>
      <c r="C8" s="241">
        <f>SUM(C9:C14)</f>
        <v>0</v>
      </c>
      <c r="D8" s="241">
        <f>SUM(D9:D14)</f>
        <v>0</v>
      </c>
      <c r="E8" s="224">
        <f>SUM(E9:E14)</f>
        <v>0</v>
      </c>
    </row>
    <row r="9" spans="1:5" s="332" customFormat="1" ht="12" customHeight="1">
      <c r="A9" s="342" t="s">
        <v>73</v>
      </c>
      <c r="B9" s="252" t="s">
        <v>306</v>
      </c>
      <c r="C9" s="243"/>
      <c r="D9" s="243"/>
      <c r="E9" s="226"/>
    </row>
    <row r="10" spans="1:5" s="359" customFormat="1" ht="12" customHeight="1">
      <c r="A10" s="343" t="s">
        <v>74</v>
      </c>
      <c r="B10" s="253" t="s">
        <v>307</v>
      </c>
      <c r="C10" s="242"/>
      <c r="D10" s="242"/>
      <c r="E10" s="225"/>
    </row>
    <row r="11" spans="1:5" s="359" customFormat="1" ht="12" customHeight="1">
      <c r="A11" s="343" t="s">
        <v>75</v>
      </c>
      <c r="B11" s="253" t="s">
        <v>308</v>
      </c>
      <c r="C11" s="242"/>
      <c r="D11" s="242"/>
      <c r="E11" s="225"/>
    </row>
    <row r="12" spans="1:5" s="359" customFormat="1" ht="12" customHeight="1">
      <c r="A12" s="343" t="s">
        <v>76</v>
      </c>
      <c r="B12" s="253" t="s">
        <v>309</v>
      </c>
      <c r="C12" s="242"/>
      <c r="D12" s="242"/>
      <c r="E12" s="225"/>
    </row>
    <row r="13" spans="1:5" s="359" customFormat="1" ht="12" customHeight="1">
      <c r="A13" s="343" t="s">
        <v>109</v>
      </c>
      <c r="B13" s="253" t="s">
        <v>310</v>
      </c>
      <c r="C13" s="242"/>
      <c r="D13" s="242"/>
      <c r="E13" s="225"/>
    </row>
    <row r="14" spans="1:5" s="332" customFormat="1" ht="12" customHeight="1" thickBot="1">
      <c r="A14" s="344" t="s">
        <v>77</v>
      </c>
      <c r="B14" s="254" t="s">
        <v>311</v>
      </c>
      <c r="C14" s="244"/>
      <c r="D14" s="244"/>
      <c r="E14" s="227"/>
    </row>
    <row r="15" spans="1:5" s="332" customFormat="1" ht="12" customHeight="1" thickBot="1">
      <c r="A15" s="214" t="s">
        <v>8</v>
      </c>
      <c r="B15" s="231" t="s">
        <v>312</v>
      </c>
      <c r="C15" s="241">
        <f>SUM(C16:C20)</f>
        <v>0</v>
      </c>
      <c r="D15" s="241">
        <f>SUM(D16:D20)</f>
        <v>0</v>
      </c>
      <c r="E15" s="224">
        <f>SUM(E16:E20)</f>
        <v>0</v>
      </c>
    </row>
    <row r="16" spans="1:5" s="332" customFormat="1" ht="12" customHeight="1">
      <c r="A16" s="342" t="s">
        <v>79</v>
      </c>
      <c r="B16" s="252" t="s">
        <v>313</v>
      </c>
      <c r="C16" s="243"/>
      <c r="D16" s="243"/>
      <c r="E16" s="226"/>
    </row>
    <row r="17" spans="1:5" s="332" customFormat="1" ht="12" customHeight="1">
      <c r="A17" s="343" t="s">
        <v>80</v>
      </c>
      <c r="B17" s="253" t="s">
        <v>314</v>
      </c>
      <c r="C17" s="242"/>
      <c r="D17" s="242"/>
      <c r="E17" s="225"/>
    </row>
    <row r="18" spans="1:5" s="332" customFormat="1" ht="12" customHeight="1">
      <c r="A18" s="343" t="s">
        <v>81</v>
      </c>
      <c r="B18" s="253" t="s">
        <v>315</v>
      </c>
      <c r="C18" s="242"/>
      <c r="D18" s="242"/>
      <c r="E18" s="225"/>
    </row>
    <row r="19" spans="1:5" s="332" customFormat="1" ht="12" customHeight="1">
      <c r="A19" s="343" t="s">
        <v>82</v>
      </c>
      <c r="B19" s="253" t="s">
        <v>316</v>
      </c>
      <c r="C19" s="242"/>
      <c r="D19" s="242"/>
      <c r="E19" s="225"/>
    </row>
    <row r="20" spans="1:5" s="332" customFormat="1" ht="12" customHeight="1">
      <c r="A20" s="343" t="s">
        <v>83</v>
      </c>
      <c r="B20" s="253" t="s">
        <v>317</v>
      </c>
      <c r="C20" s="242"/>
      <c r="D20" s="242"/>
      <c r="E20" s="225"/>
    </row>
    <row r="21" spans="1:5" s="359" customFormat="1" ht="12" customHeight="1" thickBot="1">
      <c r="A21" s="344" t="s">
        <v>90</v>
      </c>
      <c r="B21" s="254" t="s">
        <v>318</v>
      </c>
      <c r="C21" s="244"/>
      <c r="D21" s="244"/>
      <c r="E21" s="227"/>
    </row>
    <row r="22" spans="1:5" s="359" customFormat="1" ht="12" customHeight="1" thickBot="1">
      <c r="A22" s="214" t="s">
        <v>9</v>
      </c>
      <c r="B22" s="210" t="s">
        <v>319</v>
      </c>
      <c r="C22" s="241">
        <f>SUM(C23:C27)</f>
        <v>0</v>
      </c>
      <c r="D22" s="241">
        <f>SUM(D23:D27)</f>
        <v>0</v>
      </c>
      <c r="E22" s="224">
        <f>SUM(E23:E27)</f>
        <v>0</v>
      </c>
    </row>
    <row r="23" spans="1:5" s="359" customFormat="1" ht="12" customHeight="1">
      <c r="A23" s="342" t="s">
        <v>62</v>
      </c>
      <c r="B23" s="252" t="s">
        <v>320</v>
      </c>
      <c r="C23" s="243"/>
      <c r="D23" s="243"/>
      <c r="E23" s="226"/>
    </row>
    <row r="24" spans="1:5" s="332" customFormat="1" ht="12" customHeight="1">
      <c r="A24" s="343" t="s">
        <v>63</v>
      </c>
      <c r="B24" s="253" t="s">
        <v>321</v>
      </c>
      <c r="C24" s="242"/>
      <c r="D24" s="242"/>
      <c r="E24" s="225"/>
    </row>
    <row r="25" spans="1:5" s="359" customFormat="1" ht="12" customHeight="1">
      <c r="A25" s="343" t="s">
        <v>64</v>
      </c>
      <c r="B25" s="253" t="s">
        <v>322</v>
      </c>
      <c r="C25" s="242"/>
      <c r="D25" s="242"/>
      <c r="E25" s="225"/>
    </row>
    <row r="26" spans="1:5" s="359" customFormat="1" ht="12" customHeight="1">
      <c r="A26" s="343" t="s">
        <v>65</v>
      </c>
      <c r="B26" s="253" t="s">
        <v>323</v>
      </c>
      <c r="C26" s="242"/>
      <c r="D26" s="242"/>
      <c r="E26" s="225"/>
    </row>
    <row r="27" spans="1:5" s="359" customFormat="1" ht="12" customHeight="1">
      <c r="A27" s="343" t="s">
        <v>123</v>
      </c>
      <c r="B27" s="253" t="s">
        <v>324</v>
      </c>
      <c r="C27" s="242"/>
      <c r="D27" s="242"/>
      <c r="E27" s="225"/>
    </row>
    <row r="28" spans="1:5" s="359" customFormat="1" ht="12" customHeight="1" thickBot="1">
      <c r="A28" s="344" t="s">
        <v>124</v>
      </c>
      <c r="B28" s="254" t="s">
        <v>325</v>
      </c>
      <c r="C28" s="244"/>
      <c r="D28" s="244"/>
      <c r="E28" s="227"/>
    </row>
    <row r="29" spans="1:5" s="359" customFormat="1" ht="12" customHeight="1" thickBot="1">
      <c r="A29" s="214" t="s">
        <v>125</v>
      </c>
      <c r="B29" s="210" t="s">
        <v>326</v>
      </c>
      <c r="C29" s="247">
        <f>+C30+C33+C34+C35</f>
        <v>0</v>
      </c>
      <c r="D29" s="247">
        <f>+D30+D33+D34+D35</f>
        <v>0</v>
      </c>
      <c r="E29" s="260">
        <f>+E30+E33+E34+E35</f>
        <v>0</v>
      </c>
    </row>
    <row r="30" spans="1:5" s="359" customFormat="1" ht="12" customHeight="1">
      <c r="A30" s="342" t="s">
        <v>327</v>
      </c>
      <c r="B30" s="252" t="s">
        <v>328</v>
      </c>
      <c r="C30" s="262">
        <f>+C31+C32</f>
        <v>0</v>
      </c>
      <c r="D30" s="262">
        <f>+D31+D32</f>
        <v>0</v>
      </c>
      <c r="E30" s="261">
        <f>+E31+E32</f>
        <v>0</v>
      </c>
    </row>
    <row r="31" spans="1:5" s="359" customFormat="1" ht="12" customHeight="1">
      <c r="A31" s="343" t="s">
        <v>329</v>
      </c>
      <c r="B31" s="253" t="s">
        <v>330</v>
      </c>
      <c r="C31" s="242"/>
      <c r="D31" s="242"/>
      <c r="E31" s="225"/>
    </row>
    <row r="32" spans="1:5" s="359" customFormat="1" ht="12" customHeight="1">
      <c r="A32" s="343" t="s">
        <v>331</v>
      </c>
      <c r="B32" s="253" t="s">
        <v>332</v>
      </c>
      <c r="C32" s="242"/>
      <c r="D32" s="242"/>
      <c r="E32" s="225"/>
    </row>
    <row r="33" spans="1:5" s="359" customFormat="1" ht="12" customHeight="1">
      <c r="A33" s="343" t="s">
        <v>333</v>
      </c>
      <c r="B33" s="253" t="s">
        <v>334</v>
      </c>
      <c r="C33" s="242"/>
      <c r="D33" s="242"/>
      <c r="E33" s="225"/>
    </row>
    <row r="34" spans="1:5" s="359" customFormat="1" ht="12" customHeight="1">
      <c r="A34" s="343" t="s">
        <v>335</v>
      </c>
      <c r="B34" s="253" t="s">
        <v>336</v>
      </c>
      <c r="C34" s="242"/>
      <c r="D34" s="242"/>
      <c r="E34" s="225"/>
    </row>
    <row r="35" spans="1:5" s="359" customFormat="1" ht="12" customHeight="1" thickBot="1">
      <c r="A35" s="344" t="s">
        <v>337</v>
      </c>
      <c r="B35" s="254" t="s">
        <v>338</v>
      </c>
      <c r="C35" s="244"/>
      <c r="D35" s="244"/>
      <c r="E35" s="227"/>
    </row>
    <row r="36" spans="1:5" s="359" customFormat="1" ht="12" customHeight="1" thickBot="1">
      <c r="A36" s="214" t="s">
        <v>11</v>
      </c>
      <c r="B36" s="210" t="s">
        <v>339</v>
      </c>
      <c r="C36" s="241">
        <f>SUM(C37:C46)</f>
        <v>0</v>
      </c>
      <c r="D36" s="241">
        <f>SUM(D37:D46)</f>
        <v>0</v>
      </c>
      <c r="E36" s="224">
        <f>SUM(E37:E46)</f>
        <v>0</v>
      </c>
    </row>
    <row r="37" spans="1:5" s="359" customFormat="1" ht="12" customHeight="1">
      <c r="A37" s="342" t="s">
        <v>66</v>
      </c>
      <c r="B37" s="252" t="s">
        <v>340</v>
      </c>
      <c r="C37" s="243"/>
      <c r="D37" s="243"/>
      <c r="E37" s="226"/>
    </row>
    <row r="38" spans="1:5" s="359" customFormat="1" ht="12" customHeight="1">
      <c r="A38" s="343" t="s">
        <v>67</v>
      </c>
      <c r="B38" s="253" t="s">
        <v>341</v>
      </c>
      <c r="C38" s="242"/>
      <c r="D38" s="242"/>
      <c r="E38" s="225"/>
    </row>
    <row r="39" spans="1:5" s="359" customFormat="1" ht="12" customHeight="1">
      <c r="A39" s="343" t="s">
        <v>68</v>
      </c>
      <c r="B39" s="253" t="s">
        <v>342</v>
      </c>
      <c r="C39" s="242"/>
      <c r="D39" s="242"/>
      <c r="E39" s="225"/>
    </row>
    <row r="40" spans="1:5" s="359" customFormat="1" ht="12" customHeight="1">
      <c r="A40" s="343" t="s">
        <v>127</v>
      </c>
      <c r="B40" s="253" t="s">
        <v>343</v>
      </c>
      <c r="C40" s="242"/>
      <c r="D40" s="242"/>
      <c r="E40" s="225"/>
    </row>
    <row r="41" spans="1:5" s="359" customFormat="1" ht="12" customHeight="1">
      <c r="A41" s="343" t="s">
        <v>128</v>
      </c>
      <c r="B41" s="253" t="s">
        <v>344</v>
      </c>
      <c r="C41" s="242"/>
      <c r="D41" s="242"/>
      <c r="E41" s="225"/>
    </row>
    <row r="42" spans="1:5" s="359" customFormat="1" ht="12" customHeight="1">
      <c r="A42" s="343" t="s">
        <v>129</v>
      </c>
      <c r="B42" s="253" t="s">
        <v>345</v>
      </c>
      <c r="C42" s="242"/>
      <c r="D42" s="242"/>
      <c r="E42" s="225"/>
    </row>
    <row r="43" spans="1:5" s="359" customFormat="1" ht="12" customHeight="1">
      <c r="A43" s="343" t="s">
        <v>130</v>
      </c>
      <c r="B43" s="253" t="s">
        <v>346</v>
      </c>
      <c r="C43" s="242"/>
      <c r="D43" s="242"/>
      <c r="E43" s="225"/>
    </row>
    <row r="44" spans="1:5" s="359" customFormat="1" ht="12" customHeight="1">
      <c r="A44" s="343" t="s">
        <v>131</v>
      </c>
      <c r="B44" s="253" t="s">
        <v>347</v>
      </c>
      <c r="C44" s="242"/>
      <c r="D44" s="242"/>
      <c r="E44" s="225"/>
    </row>
    <row r="45" spans="1:5" s="359" customFormat="1" ht="12" customHeight="1">
      <c r="A45" s="343" t="s">
        <v>348</v>
      </c>
      <c r="B45" s="253" t="s">
        <v>349</v>
      </c>
      <c r="C45" s="245"/>
      <c r="D45" s="245"/>
      <c r="E45" s="228"/>
    </row>
    <row r="46" spans="1:5" s="332" customFormat="1" ht="12" customHeight="1" thickBot="1">
      <c r="A46" s="344" t="s">
        <v>350</v>
      </c>
      <c r="B46" s="254" t="s">
        <v>351</v>
      </c>
      <c r="C46" s="246"/>
      <c r="D46" s="246"/>
      <c r="E46" s="229"/>
    </row>
    <row r="47" spans="1:5" s="359" customFormat="1" ht="12" customHeight="1" thickBot="1">
      <c r="A47" s="214" t="s">
        <v>12</v>
      </c>
      <c r="B47" s="210" t="s">
        <v>352</v>
      </c>
      <c r="C47" s="241">
        <f>SUM(C48:C52)</f>
        <v>0</v>
      </c>
      <c r="D47" s="241">
        <f>SUM(D48:D52)</f>
        <v>0</v>
      </c>
      <c r="E47" s="224">
        <f>SUM(E48:E52)</f>
        <v>0</v>
      </c>
    </row>
    <row r="48" spans="1:5" s="359" customFormat="1" ht="12" customHeight="1">
      <c r="A48" s="342" t="s">
        <v>69</v>
      </c>
      <c r="B48" s="252" t="s">
        <v>353</v>
      </c>
      <c r="C48" s="264"/>
      <c r="D48" s="264"/>
      <c r="E48" s="230"/>
    </row>
    <row r="49" spans="1:5" s="359" customFormat="1" ht="12" customHeight="1">
      <c r="A49" s="343" t="s">
        <v>70</v>
      </c>
      <c r="B49" s="253" t="s">
        <v>354</v>
      </c>
      <c r="C49" s="245"/>
      <c r="D49" s="245"/>
      <c r="E49" s="228"/>
    </row>
    <row r="50" spans="1:5" s="359" customFormat="1" ht="12" customHeight="1">
      <c r="A50" s="343" t="s">
        <v>355</v>
      </c>
      <c r="B50" s="253" t="s">
        <v>356</v>
      </c>
      <c r="C50" s="245"/>
      <c r="D50" s="245"/>
      <c r="E50" s="228"/>
    </row>
    <row r="51" spans="1:5" s="359" customFormat="1" ht="12" customHeight="1">
      <c r="A51" s="343" t="s">
        <v>357</v>
      </c>
      <c r="B51" s="253" t="s">
        <v>358</v>
      </c>
      <c r="C51" s="245"/>
      <c r="D51" s="245"/>
      <c r="E51" s="228"/>
    </row>
    <row r="52" spans="1:5" s="359" customFormat="1" ht="12" customHeight="1" thickBot="1">
      <c r="A52" s="344" t="s">
        <v>359</v>
      </c>
      <c r="B52" s="254" t="s">
        <v>360</v>
      </c>
      <c r="C52" s="246"/>
      <c r="D52" s="246"/>
      <c r="E52" s="229"/>
    </row>
    <row r="53" spans="1:5" s="359" customFormat="1" ht="12" customHeight="1" thickBot="1">
      <c r="A53" s="214" t="s">
        <v>132</v>
      </c>
      <c r="B53" s="210" t="s">
        <v>361</v>
      </c>
      <c r="C53" s="241">
        <f>SUM(C54:C56)</f>
        <v>0</v>
      </c>
      <c r="D53" s="241">
        <f>SUM(D54:D56)</f>
        <v>0</v>
      </c>
      <c r="E53" s="224">
        <f>SUM(E54:E56)</f>
        <v>0</v>
      </c>
    </row>
    <row r="54" spans="1:5" s="332" customFormat="1" ht="12" customHeight="1">
      <c r="A54" s="342" t="s">
        <v>71</v>
      </c>
      <c r="B54" s="252" t="s">
        <v>362</v>
      </c>
      <c r="C54" s="243"/>
      <c r="D54" s="243"/>
      <c r="E54" s="226"/>
    </row>
    <row r="55" spans="1:5" s="332" customFormat="1" ht="12" customHeight="1">
      <c r="A55" s="343" t="s">
        <v>72</v>
      </c>
      <c r="B55" s="253" t="s">
        <v>363</v>
      </c>
      <c r="C55" s="242"/>
      <c r="D55" s="242"/>
      <c r="E55" s="225"/>
    </row>
    <row r="56" spans="1:5" s="332" customFormat="1" ht="12" customHeight="1">
      <c r="A56" s="343" t="s">
        <v>364</v>
      </c>
      <c r="B56" s="253" t="s">
        <v>365</v>
      </c>
      <c r="C56" s="242"/>
      <c r="D56" s="242"/>
      <c r="E56" s="225"/>
    </row>
    <row r="57" spans="1:5" s="332" customFormat="1" ht="12" customHeight="1" thickBot="1">
      <c r="A57" s="344" t="s">
        <v>366</v>
      </c>
      <c r="B57" s="254" t="s">
        <v>367</v>
      </c>
      <c r="C57" s="244"/>
      <c r="D57" s="244"/>
      <c r="E57" s="227"/>
    </row>
    <row r="58" spans="1:5" s="359" customFormat="1" ht="12" customHeight="1" thickBot="1">
      <c r="A58" s="214" t="s">
        <v>14</v>
      </c>
      <c r="B58" s="231" t="s">
        <v>368</v>
      </c>
      <c r="C58" s="241">
        <f>SUM(C59:C61)</f>
        <v>0</v>
      </c>
      <c r="D58" s="241">
        <f>SUM(D59:D61)</f>
        <v>0</v>
      </c>
      <c r="E58" s="224">
        <f>SUM(E59:E61)</f>
        <v>0</v>
      </c>
    </row>
    <row r="59" spans="1:5" s="359" customFormat="1" ht="12" customHeight="1">
      <c r="A59" s="342" t="s">
        <v>133</v>
      </c>
      <c r="B59" s="252" t="s">
        <v>369</v>
      </c>
      <c r="C59" s="245"/>
      <c r="D59" s="245"/>
      <c r="E59" s="228"/>
    </row>
    <row r="60" spans="1:5" s="359" customFormat="1" ht="12" customHeight="1">
      <c r="A60" s="343" t="s">
        <v>134</v>
      </c>
      <c r="B60" s="253" t="s">
        <v>557</v>
      </c>
      <c r="C60" s="245"/>
      <c r="D60" s="245"/>
      <c r="E60" s="228"/>
    </row>
    <row r="61" spans="1:5" s="359" customFormat="1" ht="12" customHeight="1">
      <c r="A61" s="343" t="s">
        <v>162</v>
      </c>
      <c r="B61" s="253" t="s">
        <v>371</v>
      </c>
      <c r="C61" s="245"/>
      <c r="D61" s="245"/>
      <c r="E61" s="228"/>
    </row>
    <row r="62" spans="1:5" s="359" customFormat="1" ht="12" customHeight="1" thickBot="1">
      <c r="A62" s="344" t="s">
        <v>372</v>
      </c>
      <c r="B62" s="254" t="s">
        <v>373</v>
      </c>
      <c r="C62" s="245"/>
      <c r="D62" s="245"/>
      <c r="E62" s="228"/>
    </row>
    <row r="63" spans="1:5" s="359" customFormat="1" ht="12" customHeight="1" thickBot="1">
      <c r="A63" s="214" t="s">
        <v>15</v>
      </c>
      <c r="B63" s="210" t="s">
        <v>374</v>
      </c>
      <c r="C63" s="247">
        <f>+C8+C15+C22+C29+C36+C47+C53+C58</f>
        <v>0</v>
      </c>
      <c r="D63" s="247">
        <f>+D8+D15+D22+D29+D36+D47+D53+D58</f>
        <v>0</v>
      </c>
      <c r="E63" s="260">
        <f>+E8+E15+E22+E29+E36+E47+E53+E58</f>
        <v>0</v>
      </c>
    </row>
    <row r="64" spans="1:5" s="359" customFormat="1" ht="12" customHeight="1" thickBot="1">
      <c r="A64" s="345" t="s">
        <v>555</v>
      </c>
      <c r="B64" s="231" t="s">
        <v>376</v>
      </c>
      <c r="C64" s="241">
        <f>SUM(C65:C67)</f>
        <v>0</v>
      </c>
      <c r="D64" s="241">
        <f>SUM(D65:D67)</f>
        <v>0</v>
      </c>
      <c r="E64" s="224">
        <f>SUM(E65:E67)</f>
        <v>0</v>
      </c>
    </row>
    <row r="65" spans="1:5" s="359" customFormat="1" ht="12" customHeight="1">
      <c r="A65" s="342" t="s">
        <v>377</v>
      </c>
      <c r="B65" s="252" t="s">
        <v>378</v>
      </c>
      <c r="C65" s="245"/>
      <c r="D65" s="245"/>
      <c r="E65" s="228"/>
    </row>
    <row r="66" spans="1:5" s="359" customFormat="1" ht="12" customHeight="1">
      <c r="A66" s="343" t="s">
        <v>379</v>
      </c>
      <c r="B66" s="253" t="s">
        <v>380</v>
      </c>
      <c r="C66" s="245"/>
      <c r="D66" s="245"/>
      <c r="E66" s="228"/>
    </row>
    <row r="67" spans="1:5" s="359" customFormat="1" ht="12" customHeight="1" thickBot="1">
      <c r="A67" s="344" t="s">
        <v>381</v>
      </c>
      <c r="B67" s="338" t="s">
        <v>382</v>
      </c>
      <c r="C67" s="245"/>
      <c r="D67" s="245"/>
      <c r="E67" s="228"/>
    </row>
    <row r="68" spans="1:5" s="359" customFormat="1" ht="12" customHeight="1" thickBot="1">
      <c r="A68" s="345" t="s">
        <v>383</v>
      </c>
      <c r="B68" s="231" t="s">
        <v>384</v>
      </c>
      <c r="C68" s="241">
        <f>SUM(C69:C72)</f>
        <v>0</v>
      </c>
      <c r="D68" s="241">
        <f>SUM(D69:D72)</f>
        <v>0</v>
      </c>
      <c r="E68" s="224">
        <f>SUM(E69:E72)</f>
        <v>0</v>
      </c>
    </row>
    <row r="69" spans="1:5" s="359" customFormat="1" ht="12" customHeight="1">
      <c r="A69" s="342" t="s">
        <v>110</v>
      </c>
      <c r="B69" s="252" t="s">
        <v>385</v>
      </c>
      <c r="C69" s="245"/>
      <c r="D69" s="245"/>
      <c r="E69" s="228"/>
    </row>
    <row r="70" spans="1:5" s="359" customFormat="1" ht="12" customHeight="1">
      <c r="A70" s="343" t="s">
        <v>111</v>
      </c>
      <c r="B70" s="253" t="s">
        <v>386</v>
      </c>
      <c r="C70" s="245"/>
      <c r="D70" s="245"/>
      <c r="E70" s="228"/>
    </row>
    <row r="71" spans="1:5" s="359" customFormat="1" ht="12" customHeight="1">
      <c r="A71" s="343" t="s">
        <v>387</v>
      </c>
      <c r="B71" s="253" t="s">
        <v>388</v>
      </c>
      <c r="C71" s="245"/>
      <c r="D71" s="245"/>
      <c r="E71" s="228"/>
    </row>
    <row r="72" spans="1:5" s="359" customFormat="1" ht="12" customHeight="1" thickBot="1">
      <c r="A72" s="344" t="s">
        <v>389</v>
      </c>
      <c r="B72" s="254" t="s">
        <v>390</v>
      </c>
      <c r="C72" s="245"/>
      <c r="D72" s="245"/>
      <c r="E72" s="228"/>
    </row>
    <row r="73" spans="1:5" s="359" customFormat="1" ht="12" customHeight="1" thickBot="1">
      <c r="A73" s="345" t="s">
        <v>391</v>
      </c>
      <c r="B73" s="231" t="s">
        <v>392</v>
      </c>
      <c r="C73" s="241">
        <f>SUM(C74:C75)</f>
        <v>0</v>
      </c>
      <c r="D73" s="241">
        <f>SUM(D74:D75)</f>
        <v>0</v>
      </c>
      <c r="E73" s="224">
        <f>SUM(E74:E75)</f>
        <v>0</v>
      </c>
    </row>
    <row r="74" spans="1:5" s="359" customFormat="1" ht="12" customHeight="1">
      <c r="A74" s="342" t="s">
        <v>393</v>
      </c>
      <c r="B74" s="252" t="s">
        <v>394</v>
      </c>
      <c r="C74" s="245"/>
      <c r="D74" s="245"/>
      <c r="E74" s="228"/>
    </row>
    <row r="75" spans="1:5" s="359" customFormat="1" ht="12" customHeight="1" thickBot="1">
      <c r="A75" s="344" t="s">
        <v>395</v>
      </c>
      <c r="B75" s="254" t="s">
        <v>396</v>
      </c>
      <c r="C75" s="245"/>
      <c r="D75" s="245"/>
      <c r="E75" s="228"/>
    </row>
    <row r="76" spans="1:5" s="359" customFormat="1" ht="12" customHeight="1" thickBot="1">
      <c r="A76" s="345" t="s">
        <v>397</v>
      </c>
      <c r="B76" s="231" t="s">
        <v>398</v>
      </c>
      <c r="C76" s="241">
        <f>SUM(C77:C79)</f>
        <v>0</v>
      </c>
      <c r="D76" s="241">
        <f>SUM(D77:D79)</f>
        <v>0</v>
      </c>
      <c r="E76" s="224">
        <f>SUM(E77:E79)</f>
        <v>0</v>
      </c>
    </row>
    <row r="77" spans="1:5" s="359" customFormat="1" ht="12" customHeight="1">
      <c r="A77" s="342" t="s">
        <v>399</v>
      </c>
      <c r="B77" s="252" t="s">
        <v>400</v>
      </c>
      <c r="C77" s="245"/>
      <c r="D77" s="245"/>
      <c r="E77" s="228"/>
    </row>
    <row r="78" spans="1:5" s="359" customFormat="1" ht="12" customHeight="1">
      <c r="A78" s="343" t="s">
        <v>401</v>
      </c>
      <c r="B78" s="253" t="s">
        <v>402</v>
      </c>
      <c r="C78" s="245"/>
      <c r="D78" s="245"/>
      <c r="E78" s="228"/>
    </row>
    <row r="79" spans="1:5" s="359" customFormat="1" ht="12" customHeight="1" thickBot="1">
      <c r="A79" s="344" t="s">
        <v>403</v>
      </c>
      <c r="B79" s="254" t="s">
        <v>404</v>
      </c>
      <c r="C79" s="245"/>
      <c r="D79" s="245"/>
      <c r="E79" s="228"/>
    </row>
    <row r="80" spans="1:5" s="359" customFormat="1" ht="12" customHeight="1" thickBot="1">
      <c r="A80" s="345" t="s">
        <v>405</v>
      </c>
      <c r="B80" s="231" t="s">
        <v>406</v>
      </c>
      <c r="C80" s="241">
        <f>SUM(C81:C84)</f>
        <v>0</v>
      </c>
      <c r="D80" s="241">
        <f>SUM(D81:D84)</f>
        <v>0</v>
      </c>
      <c r="E80" s="224">
        <f>SUM(E81:E84)</f>
        <v>0</v>
      </c>
    </row>
    <row r="81" spans="1:5" s="359" customFormat="1" ht="12" customHeight="1">
      <c r="A81" s="346" t="s">
        <v>407</v>
      </c>
      <c r="B81" s="252" t="s">
        <v>408</v>
      </c>
      <c r="C81" s="245"/>
      <c r="D81" s="245"/>
      <c r="E81" s="228"/>
    </row>
    <row r="82" spans="1:5" s="359" customFormat="1" ht="12" customHeight="1">
      <c r="A82" s="347" t="s">
        <v>409</v>
      </c>
      <c r="B82" s="253" t="s">
        <v>410</v>
      </c>
      <c r="C82" s="245"/>
      <c r="D82" s="245"/>
      <c r="E82" s="228"/>
    </row>
    <row r="83" spans="1:5" s="359" customFormat="1" ht="12" customHeight="1">
      <c r="A83" s="347" t="s">
        <v>411</v>
      </c>
      <c r="B83" s="253" t="s">
        <v>412</v>
      </c>
      <c r="C83" s="245"/>
      <c r="D83" s="245"/>
      <c r="E83" s="228"/>
    </row>
    <row r="84" spans="1:5" s="359" customFormat="1" ht="12" customHeight="1" thickBot="1">
      <c r="A84" s="348" t="s">
        <v>413</v>
      </c>
      <c r="B84" s="254" t="s">
        <v>414</v>
      </c>
      <c r="C84" s="245"/>
      <c r="D84" s="245"/>
      <c r="E84" s="228"/>
    </row>
    <row r="85" spans="1:5" s="359" customFormat="1" ht="12" customHeight="1" thickBot="1">
      <c r="A85" s="345" t="s">
        <v>415</v>
      </c>
      <c r="B85" s="231" t="s">
        <v>416</v>
      </c>
      <c r="C85" s="268"/>
      <c r="D85" s="268"/>
      <c r="E85" s="269"/>
    </row>
    <row r="86" spans="1:5" s="359" customFormat="1" ht="12" customHeight="1" thickBot="1">
      <c r="A86" s="345" t="s">
        <v>417</v>
      </c>
      <c r="B86" s="339" t="s">
        <v>418</v>
      </c>
      <c r="C86" s="247">
        <f>+C64+C68+C73+C76+C80+C85</f>
        <v>0</v>
      </c>
      <c r="D86" s="247">
        <f>+D64+D68+D73+D76+D80+D85</f>
        <v>0</v>
      </c>
      <c r="E86" s="260">
        <f>+E64+E68+E73+E76+E80+E85</f>
        <v>0</v>
      </c>
    </row>
    <row r="87" spans="1:5" s="359" customFormat="1" ht="12" customHeight="1" thickBot="1">
      <c r="A87" s="349" t="s">
        <v>419</v>
      </c>
      <c r="B87" s="340" t="s">
        <v>556</v>
      </c>
      <c r="C87" s="247">
        <f>+C63+C86</f>
        <v>0</v>
      </c>
      <c r="D87" s="247">
        <f>+D63+D86</f>
        <v>0</v>
      </c>
      <c r="E87" s="260">
        <f>+E63+E86</f>
        <v>0</v>
      </c>
    </row>
    <row r="88" spans="1:5" s="359" customFormat="1" ht="15" customHeight="1">
      <c r="A88" s="314"/>
      <c r="B88" s="315"/>
      <c r="C88" s="330"/>
      <c r="D88" s="330"/>
      <c r="E88" s="330"/>
    </row>
    <row r="89" spans="1:5" ht="13.5" thickBot="1">
      <c r="A89" s="316"/>
      <c r="B89" s="317"/>
      <c r="C89" s="331"/>
      <c r="D89" s="331"/>
      <c r="E89" s="331"/>
    </row>
    <row r="90" spans="1:5" s="358" customFormat="1" ht="16.5" customHeight="1" thickBot="1">
      <c r="A90" s="979" t="s">
        <v>45</v>
      </c>
      <c r="B90" s="980"/>
      <c r="C90" s="980"/>
      <c r="D90" s="980"/>
      <c r="E90" s="981"/>
    </row>
    <row r="91" spans="1:5" s="179" customFormat="1" ht="12" customHeight="1" thickBot="1">
      <c r="A91" s="337" t="s">
        <v>7</v>
      </c>
      <c r="B91" s="213" t="s">
        <v>427</v>
      </c>
      <c r="C91" s="321">
        <f>SUM(C92:C96)</f>
        <v>0</v>
      </c>
      <c r="D91" s="321">
        <f>SUM(D92:D96)</f>
        <v>0</v>
      </c>
      <c r="E91" s="321">
        <f>SUM(E92:E96)</f>
        <v>0</v>
      </c>
    </row>
    <row r="92" spans="1:5" ht="12" customHeight="1">
      <c r="A92" s="350" t="s">
        <v>73</v>
      </c>
      <c r="B92" s="199" t="s">
        <v>37</v>
      </c>
      <c r="C92" s="322"/>
      <c r="D92" s="322"/>
      <c r="E92" s="322"/>
    </row>
    <row r="93" spans="1:5" ht="12" customHeight="1">
      <c r="A93" s="343" t="s">
        <v>74</v>
      </c>
      <c r="B93" s="197" t="s">
        <v>135</v>
      </c>
      <c r="C93" s="323"/>
      <c r="D93" s="323"/>
      <c r="E93" s="323"/>
    </row>
    <row r="94" spans="1:5" ht="12" customHeight="1">
      <c r="A94" s="343" t="s">
        <v>75</v>
      </c>
      <c r="B94" s="197" t="s">
        <v>102</v>
      </c>
      <c r="C94" s="325"/>
      <c r="D94" s="325"/>
      <c r="E94" s="325"/>
    </row>
    <row r="95" spans="1:5" ht="12" customHeight="1">
      <c r="A95" s="343" t="s">
        <v>76</v>
      </c>
      <c r="B95" s="200" t="s">
        <v>136</v>
      </c>
      <c r="C95" s="325"/>
      <c r="D95" s="325"/>
      <c r="E95" s="325"/>
    </row>
    <row r="96" spans="1:5" ht="12" customHeight="1">
      <c r="A96" s="343" t="s">
        <v>85</v>
      </c>
      <c r="B96" s="208" t="s">
        <v>137</v>
      </c>
      <c r="C96" s="325"/>
      <c r="D96" s="325"/>
      <c r="E96" s="325"/>
    </row>
    <row r="97" spans="1:5" ht="12" customHeight="1">
      <c r="A97" s="343" t="s">
        <v>77</v>
      </c>
      <c r="B97" s="197" t="s">
        <v>428</v>
      </c>
      <c r="C97" s="325"/>
      <c r="D97" s="325"/>
      <c r="E97" s="325"/>
    </row>
    <row r="98" spans="1:5" ht="12" customHeight="1">
      <c r="A98" s="343" t="s">
        <v>78</v>
      </c>
      <c r="B98" s="220" t="s">
        <v>429</v>
      </c>
      <c r="C98" s="325"/>
      <c r="D98" s="325"/>
      <c r="E98" s="325"/>
    </row>
    <row r="99" spans="1:5" ht="12" customHeight="1">
      <c r="A99" s="343" t="s">
        <v>86</v>
      </c>
      <c r="B99" s="221" t="s">
        <v>430</v>
      </c>
      <c r="C99" s="325"/>
      <c r="D99" s="325"/>
      <c r="E99" s="325"/>
    </row>
    <row r="100" spans="1:5" ht="12" customHeight="1">
      <c r="A100" s="343" t="s">
        <v>87</v>
      </c>
      <c r="B100" s="221" t="s">
        <v>431</v>
      </c>
      <c r="C100" s="325"/>
      <c r="D100" s="325"/>
      <c r="E100" s="325"/>
    </row>
    <row r="101" spans="1:5" ht="12" customHeight="1">
      <c r="A101" s="343" t="s">
        <v>88</v>
      </c>
      <c r="B101" s="220" t="s">
        <v>432</v>
      </c>
      <c r="C101" s="325"/>
      <c r="D101" s="325"/>
      <c r="E101" s="325"/>
    </row>
    <row r="102" spans="1:5" ht="12" customHeight="1">
      <c r="A102" s="343" t="s">
        <v>89</v>
      </c>
      <c r="B102" s="220" t="s">
        <v>433</v>
      </c>
      <c r="C102" s="325"/>
      <c r="D102" s="325"/>
      <c r="E102" s="325"/>
    </row>
    <row r="103" spans="1:5" ht="12" customHeight="1">
      <c r="A103" s="343" t="s">
        <v>91</v>
      </c>
      <c r="B103" s="221" t="s">
        <v>434</v>
      </c>
      <c r="C103" s="325"/>
      <c r="D103" s="325"/>
      <c r="E103" s="325"/>
    </row>
    <row r="104" spans="1:5" ht="12" customHeight="1">
      <c r="A104" s="351" t="s">
        <v>138</v>
      </c>
      <c r="B104" s="222" t="s">
        <v>435</v>
      </c>
      <c r="C104" s="325"/>
      <c r="D104" s="325"/>
      <c r="E104" s="325"/>
    </row>
    <row r="105" spans="1:5" ht="12" customHeight="1">
      <c r="A105" s="343" t="s">
        <v>436</v>
      </c>
      <c r="B105" s="222" t="s">
        <v>437</v>
      </c>
      <c r="C105" s="325"/>
      <c r="D105" s="325"/>
      <c r="E105" s="325"/>
    </row>
    <row r="106" spans="1:5" s="179" customFormat="1" ht="12" customHeight="1" thickBot="1">
      <c r="A106" s="352" t="s">
        <v>438</v>
      </c>
      <c r="B106" s="223" t="s">
        <v>439</v>
      </c>
      <c r="C106" s="327"/>
      <c r="D106" s="327"/>
      <c r="E106" s="327"/>
    </row>
    <row r="107" spans="1:5" ht="12" customHeight="1" thickBot="1">
      <c r="A107" s="214" t="s">
        <v>8</v>
      </c>
      <c r="B107" s="212" t="s">
        <v>440</v>
      </c>
      <c r="C107" s="235">
        <f>+C108+C110+C112</f>
        <v>0</v>
      </c>
      <c r="D107" s="235">
        <f>+D108+D110+D112</f>
        <v>0</v>
      </c>
      <c r="E107" s="235">
        <f>+E108+E110+E112</f>
        <v>0</v>
      </c>
    </row>
    <row r="108" spans="1:5" ht="12" customHeight="1">
      <c r="A108" s="342" t="s">
        <v>79</v>
      </c>
      <c r="B108" s="197" t="s">
        <v>160</v>
      </c>
      <c r="C108" s="324"/>
      <c r="D108" s="324"/>
      <c r="E108" s="324"/>
    </row>
    <row r="109" spans="1:5" ht="12" customHeight="1">
      <c r="A109" s="342" t="s">
        <v>80</v>
      </c>
      <c r="B109" s="201" t="s">
        <v>441</v>
      </c>
      <c r="C109" s="324"/>
      <c r="D109" s="324"/>
      <c r="E109" s="324"/>
    </row>
    <row r="110" spans="1:5" ht="12" customHeight="1">
      <c r="A110" s="342" t="s">
        <v>81</v>
      </c>
      <c r="B110" s="201" t="s">
        <v>139</v>
      </c>
      <c r="C110" s="323"/>
      <c r="D110" s="323"/>
      <c r="E110" s="323"/>
    </row>
    <row r="111" spans="1:5" ht="12" customHeight="1">
      <c r="A111" s="342" t="s">
        <v>82</v>
      </c>
      <c r="B111" s="201" t="s">
        <v>442</v>
      </c>
      <c r="C111" s="225"/>
      <c r="D111" s="225"/>
      <c r="E111" s="225"/>
    </row>
    <row r="112" spans="1:5" ht="12" customHeight="1">
      <c r="A112" s="342" t="s">
        <v>83</v>
      </c>
      <c r="B112" s="233" t="s">
        <v>163</v>
      </c>
      <c r="C112" s="225"/>
      <c r="D112" s="225"/>
      <c r="E112" s="225"/>
    </row>
    <row r="113" spans="1:5" ht="12" customHeight="1">
      <c r="A113" s="342" t="s">
        <v>90</v>
      </c>
      <c r="B113" s="232" t="s">
        <v>443</v>
      </c>
      <c r="C113" s="225"/>
      <c r="D113" s="225"/>
      <c r="E113" s="225"/>
    </row>
    <row r="114" spans="1:5" ht="12" customHeight="1">
      <c r="A114" s="342" t="s">
        <v>92</v>
      </c>
      <c r="B114" s="248" t="s">
        <v>444</v>
      </c>
      <c r="C114" s="225"/>
      <c r="D114" s="225"/>
      <c r="E114" s="225"/>
    </row>
    <row r="115" spans="1:5" ht="12" customHeight="1">
      <c r="A115" s="342" t="s">
        <v>140</v>
      </c>
      <c r="B115" s="221" t="s">
        <v>431</v>
      </c>
      <c r="C115" s="225"/>
      <c r="D115" s="225"/>
      <c r="E115" s="225"/>
    </row>
    <row r="116" spans="1:5" ht="12" customHeight="1">
      <c r="A116" s="342" t="s">
        <v>141</v>
      </c>
      <c r="B116" s="221" t="s">
        <v>445</v>
      </c>
      <c r="C116" s="225"/>
      <c r="D116" s="225"/>
      <c r="E116" s="225"/>
    </row>
    <row r="117" spans="1:5" ht="12" customHeight="1">
      <c r="A117" s="342" t="s">
        <v>142</v>
      </c>
      <c r="B117" s="221" t="s">
        <v>446</v>
      </c>
      <c r="C117" s="225"/>
      <c r="D117" s="225"/>
      <c r="E117" s="225"/>
    </row>
    <row r="118" spans="1:5" ht="12" customHeight="1">
      <c r="A118" s="342" t="s">
        <v>447</v>
      </c>
      <c r="B118" s="221" t="s">
        <v>434</v>
      </c>
      <c r="C118" s="225"/>
      <c r="D118" s="225"/>
      <c r="E118" s="225"/>
    </row>
    <row r="119" spans="1:5" ht="12" customHeight="1">
      <c r="A119" s="342" t="s">
        <v>448</v>
      </c>
      <c r="B119" s="221" t="s">
        <v>449</v>
      </c>
      <c r="C119" s="225"/>
      <c r="D119" s="225"/>
      <c r="E119" s="225"/>
    </row>
    <row r="120" spans="1:5" ht="12" customHeight="1" thickBot="1">
      <c r="A120" s="351" t="s">
        <v>450</v>
      </c>
      <c r="B120" s="221" t="s">
        <v>451</v>
      </c>
      <c r="C120" s="227"/>
      <c r="D120" s="227"/>
      <c r="E120" s="227"/>
    </row>
    <row r="121" spans="1:5" ht="12" customHeight="1" thickBot="1">
      <c r="A121" s="214" t="s">
        <v>9</v>
      </c>
      <c r="B121" s="217" t="s">
        <v>452</v>
      </c>
      <c r="C121" s="235">
        <f>+C122+C123</f>
        <v>0</v>
      </c>
      <c r="D121" s="235">
        <f>+D122+D123</f>
        <v>0</v>
      </c>
      <c r="E121" s="235">
        <f>+E122+E123</f>
        <v>0</v>
      </c>
    </row>
    <row r="122" spans="1:5" ht="12" customHeight="1">
      <c r="A122" s="342" t="s">
        <v>62</v>
      </c>
      <c r="B122" s="198" t="s">
        <v>47</v>
      </c>
      <c r="C122" s="324"/>
      <c r="D122" s="324"/>
      <c r="E122" s="324"/>
    </row>
    <row r="123" spans="1:5" ht="12" customHeight="1" thickBot="1">
      <c r="A123" s="344" t="s">
        <v>63</v>
      </c>
      <c r="B123" s="201" t="s">
        <v>48</v>
      </c>
      <c r="C123" s="325"/>
      <c r="D123" s="325"/>
      <c r="E123" s="325"/>
    </row>
    <row r="124" spans="1:5" ht="12" customHeight="1" thickBot="1">
      <c r="A124" s="214" t="s">
        <v>10</v>
      </c>
      <c r="B124" s="217" t="s">
        <v>453</v>
      </c>
      <c r="C124" s="235">
        <f>+C91+C107+C121</f>
        <v>0</v>
      </c>
      <c r="D124" s="235">
        <f>+D91+D107+D121</f>
        <v>0</v>
      </c>
      <c r="E124" s="235">
        <f>+E91+E107+E121</f>
        <v>0</v>
      </c>
    </row>
    <row r="125" spans="1:5" ht="12" customHeight="1" thickBot="1">
      <c r="A125" s="214" t="s">
        <v>11</v>
      </c>
      <c r="B125" s="217" t="s">
        <v>558</v>
      </c>
      <c r="C125" s="235">
        <f>+C126+C127+C128</f>
        <v>0</v>
      </c>
      <c r="D125" s="235">
        <f>+D126+D127+D128</f>
        <v>0</v>
      </c>
      <c r="E125" s="235">
        <f>+E126+E127+E128</f>
        <v>0</v>
      </c>
    </row>
    <row r="126" spans="1:5" ht="12" customHeight="1">
      <c r="A126" s="342" t="s">
        <v>66</v>
      </c>
      <c r="B126" s="198" t="s">
        <v>455</v>
      </c>
      <c r="C126" s="225"/>
      <c r="D126" s="225"/>
      <c r="E126" s="225"/>
    </row>
    <row r="127" spans="1:5" ht="12" customHeight="1">
      <c r="A127" s="342" t="s">
        <v>67</v>
      </c>
      <c r="B127" s="198" t="s">
        <v>456</v>
      </c>
      <c r="C127" s="225"/>
      <c r="D127" s="225"/>
      <c r="E127" s="225"/>
    </row>
    <row r="128" spans="1:5" ht="12" customHeight="1" thickBot="1">
      <c r="A128" s="351" t="s">
        <v>68</v>
      </c>
      <c r="B128" s="196" t="s">
        <v>457</v>
      </c>
      <c r="C128" s="225"/>
      <c r="D128" s="225"/>
      <c r="E128" s="225"/>
    </row>
    <row r="129" spans="1:11" ht="12" customHeight="1" thickBot="1">
      <c r="A129" s="214" t="s">
        <v>12</v>
      </c>
      <c r="B129" s="217" t="s">
        <v>458</v>
      </c>
      <c r="C129" s="235">
        <f>+C130+C131+C132+C133</f>
        <v>0</v>
      </c>
      <c r="D129" s="235">
        <f>+D130+D131+D132+D133</f>
        <v>0</v>
      </c>
      <c r="E129" s="235">
        <f>+E130+E131+E132+E133</f>
        <v>0</v>
      </c>
    </row>
    <row r="130" spans="1:11" ht="12" customHeight="1">
      <c r="A130" s="342" t="s">
        <v>69</v>
      </c>
      <c r="B130" s="198" t="s">
        <v>459</v>
      </c>
      <c r="C130" s="225"/>
      <c r="D130" s="225"/>
      <c r="E130" s="225"/>
    </row>
    <row r="131" spans="1:11" ht="12" customHeight="1">
      <c r="A131" s="342" t="s">
        <v>70</v>
      </c>
      <c r="B131" s="198" t="s">
        <v>460</v>
      </c>
      <c r="C131" s="225"/>
      <c r="D131" s="225"/>
      <c r="E131" s="225"/>
    </row>
    <row r="132" spans="1:11" ht="12" customHeight="1">
      <c r="A132" s="342" t="s">
        <v>355</v>
      </c>
      <c r="B132" s="198" t="s">
        <v>461</v>
      </c>
      <c r="C132" s="225"/>
      <c r="D132" s="225"/>
      <c r="E132" s="225"/>
    </row>
    <row r="133" spans="1:11" s="179" customFormat="1" ht="12" customHeight="1" thickBot="1">
      <c r="A133" s="351" t="s">
        <v>357</v>
      </c>
      <c r="B133" s="196" t="s">
        <v>462</v>
      </c>
      <c r="C133" s="225"/>
      <c r="D133" s="225"/>
      <c r="E133" s="225"/>
    </row>
    <row r="134" spans="1:11" ht="13.5" thickBot="1">
      <c r="A134" s="214" t="s">
        <v>13</v>
      </c>
      <c r="B134" s="217" t="s">
        <v>671</v>
      </c>
      <c r="C134" s="326">
        <f>+C135+C136+C138+C139+C137</f>
        <v>0</v>
      </c>
      <c r="D134" s="326">
        <f>+D135+D136+D138+D139+D137</f>
        <v>0</v>
      </c>
      <c r="E134" s="326">
        <f>+E135+E136+E138+E139+E137</f>
        <v>0</v>
      </c>
      <c r="K134" s="305"/>
    </row>
    <row r="135" spans="1:11">
      <c r="A135" s="342" t="s">
        <v>71</v>
      </c>
      <c r="B135" s="198" t="s">
        <v>464</v>
      </c>
      <c r="C135" s="225"/>
      <c r="D135" s="225"/>
      <c r="E135" s="225"/>
    </row>
    <row r="136" spans="1:11" ht="12" customHeight="1">
      <c r="A136" s="342" t="s">
        <v>72</v>
      </c>
      <c r="B136" s="198" t="s">
        <v>465</v>
      </c>
      <c r="C136" s="225"/>
      <c r="D136" s="225"/>
      <c r="E136" s="225"/>
    </row>
    <row r="137" spans="1:11" ht="12" customHeight="1">
      <c r="A137" s="342" t="s">
        <v>364</v>
      </c>
      <c r="B137" s="198" t="s">
        <v>670</v>
      </c>
      <c r="C137" s="225"/>
      <c r="D137" s="225"/>
      <c r="E137" s="225"/>
    </row>
    <row r="138" spans="1:11" s="179" customFormat="1" ht="12" customHeight="1">
      <c r="A138" s="342" t="s">
        <v>366</v>
      </c>
      <c r="B138" s="198" t="s">
        <v>466</v>
      </c>
      <c r="C138" s="225"/>
      <c r="D138" s="225"/>
      <c r="E138" s="225"/>
    </row>
    <row r="139" spans="1:11" s="179" customFormat="1" ht="12" customHeight="1" thickBot="1">
      <c r="A139" s="351" t="s">
        <v>669</v>
      </c>
      <c r="B139" s="196" t="s">
        <v>467</v>
      </c>
      <c r="C139" s="225"/>
      <c r="D139" s="225"/>
      <c r="E139" s="225"/>
    </row>
    <row r="140" spans="1:11" s="179" customFormat="1" ht="12" customHeight="1" thickBot="1">
      <c r="A140" s="214" t="s">
        <v>14</v>
      </c>
      <c r="B140" s="217" t="s">
        <v>559</v>
      </c>
      <c r="C140" s="328">
        <f>+C141+C142+C143+C144</f>
        <v>0</v>
      </c>
      <c r="D140" s="328">
        <f>+D141+D142+D143+D144</f>
        <v>0</v>
      </c>
      <c r="E140" s="328">
        <f>+E141+E142+E143+E144</f>
        <v>0</v>
      </c>
    </row>
    <row r="141" spans="1:11" s="179" customFormat="1" ht="12" customHeight="1">
      <c r="A141" s="342" t="s">
        <v>133</v>
      </c>
      <c r="B141" s="198" t="s">
        <v>469</v>
      </c>
      <c r="C141" s="225"/>
      <c r="D141" s="225"/>
      <c r="E141" s="225"/>
    </row>
    <row r="142" spans="1:11" s="179" customFormat="1" ht="12" customHeight="1">
      <c r="A142" s="342" t="s">
        <v>134</v>
      </c>
      <c r="B142" s="198" t="s">
        <v>470</v>
      </c>
      <c r="C142" s="225"/>
      <c r="D142" s="225"/>
      <c r="E142" s="225"/>
    </row>
    <row r="143" spans="1:11" s="179" customFormat="1" ht="12" customHeight="1">
      <c r="A143" s="342" t="s">
        <v>162</v>
      </c>
      <c r="B143" s="198" t="s">
        <v>471</v>
      </c>
      <c r="C143" s="225"/>
      <c r="D143" s="225"/>
      <c r="E143" s="225"/>
    </row>
    <row r="144" spans="1:11" ht="12.75" customHeight="1" thickBot="1">
      <c r="A144" s="342" t="s">
        <v>372</v>
      </c>
      <c r="B144" s="198" t="s">
        <v>472</v>
      </c>
      <c r="C144" s="225"/>
      <c r="D144" s="225"/>
      <c r="E144" s="225"/>
    </row>
    <row r="145" spans="1:5" ht="12" customHeight="1" thickBot="1">
      <c r="A145" s="214" t="s">
        <v>15</v>
      </c>
      <c r="B145" s="217" t="s">
        <v>473</v>
      </c>
      <c r="C145" s="341">
        <f>+C125+C129+C134+C140</f>
        <v>0</v>
      </c>
      <c r="D145" s="341">
        <f>+D125+D129+D134+D140</f>
        <v>0</v>
      </c>
      <c r="E145" s="341">
        <f>+E125+E129+E134+E140</f>
        <v>0</v>
      </c>
    </row>
    <row r="146" spans="1:5" ht="15" customHeight="1" thickBot="1">
      <c r="A146" s="353" t="s">
        <v>16</v>
      </c>
      <c r="B146" s="237" t="s">
        <v>474</v>
      </c>
      <c r="C146" s="341">
        <f>+C124+C145</f>
        <v>0</v>
      </c>
      <c r="D146" s="341">
        <f>+D124+D145</f>
        <v>0</v>
      </c>
      <c r="E146" s="341">
        <f>+E124+E145</f>
        <v>0</v>
      </c>
    </row>
    <row r="147" spans="1:5" ht="13.5" thickBot="1">
      <c r="A147" s="36"/>
      <c r="B147" s="37"/>
      <c r="C147" s="38"/>
      <c r="D147" s="38"/>
      <c r="E147" s="38"/>
    </row>
    <row r="148" spans="1:5" ht="15" customHeight="1" thickBot="1">
      <c r="A148" s="318" t="s">
        <v>672</v>
      </c>
      <c r="B148" s="319"/>
      <c r="C148" s="67"/>
      <c r="D148" s="68"/>
      <c r="E148" s="65"/>
    </row>
    <row r="149" spans="1:5" ht="14.25" customHeight="1" thickBot="1">
      <c r="A149" s="318" t="s">
        <v>150</v>
      </c>
      <c r="B149" s="319"/>
      <c r="C149" s="67"/>
      <c r="D149" s="68"/>
      <c r="E149" s="65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view="pageBreakPreview" topLeftCell="A112" zoomScaleSheetLayoutView="100" workbookViewId="0">
      <selection activeCell="E134" sqref="E134"/>
    </sheetView>
  </sheetViews>
  <sheetFormatPr defaultRowHeight="12.75"/>
  <cols>
    <col min="1" max="1" width="14.83203125" style="333" customWidth="1"/>
    <col min="2" max="2" width="65.33203125" style="334" customWidth="1"/>
    <col min="3" max="5" width="17" style="335" customWidth="1"/>
    <col min="6" max="16384" width="9.33203125" style="27"/>
  </cols>
  <sheetData>
    <row r="1" spans="1:5" s="309" customFormat="1" ht="16.5" customHeight="1" thickBot="1">
      <c r="A1" s="308"/>
      <c r="B1" s="310"/>
      <c r="C1" s="355"/>
      <c r="D1" s="320"/>
      <c r="E1" s="355" t="str">
        <f>+CONCATENATE("6.4. melléklet a ……/",LEFT(ÖSSZEFÜGGÉSEK!A4,4)+1,". (……) önkormányzati rendelethez")</f>
        <v>6.4. melléklet a ……/2017. (……) önkormányzati rendelethez</v>
      </c>
    </row>
    <row r="2" spans="1:5" s="356" customFormat="1" ht="15.75" customHeight="1">
      <c r="A2" s="336" t="s">
        <v>54</v>
      </c>
      <c r="B2" s="973" t="s">
        <v>157</v>
      </c>
      <c r="C2" s="974"/>
      <c r="D2" s="975"/>
      <c r="E2" s="329" t="s">
        <v>41</v>
      </c>
    </row>
    <row r="3" spans="1:5" s="356" customFormat="1" ht="24.75" thickBot="1">
      <c r="A3" s="354" t="s">
        <v>554</v>
      </c>
      <c r="B3" s="976" t="s">
        <v>675</v>
      </c>
      <c r="C3" s="977"/>
      <c r="D3" s="978"/>
      <c r="E3" s="304" t="s">
        <v>51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58" customFormat="1" ht="12" customHeight="1" thickBot="1">
      <c r="A8" s="214" t="s">
        <v>7</v>
      </c>
      <c r="B8" s="210" t="s">
        <v>305</v>
      </c>
      <c r="C8" s="241">
        <f>SUM(C9:C14)</f>
        <v>0</v>
      </c>
      <c r="D8" s="241">
        <f>SUM(D9:D14)</f>
        <v>0</v>
      </c>
      <c r="E8" s="224">
        <f>SUM(E9:E14)</f>
        <v>0</v>
      </c>
    </row>
    <row r="9" spans="1:5" s="332" customFormat="1" ht="12" customHeight="1">
      <c r="A9" s="342" t="s">
        <v>73</v>
      </c>
      <c r="B9" s="252" t="s">
        <v>306</v>
      </c>
      <c r="C9" s="243"/>
      <c r="D9" s="243"/>
      <c r="E9" s="226"/>
    </row>
    <row r="10" spans="1:5" s="359" customFormat="1" ht="12" customHeight="1">
      <c r="A10" s="343" t="s">
        <v>74</v>
      </c>
      <c r="B10" s="253" t="s">
        <v>307</v>
      </c>
      <c r="C10" s="242"/>
      <c r="D10" s="242"/>
      <c r="E10" s="225"/>
    </row>
    <row r="11" spans="1:5" s="359" customFormat="1" ht="12" customHeight="1">
      <c r="A11" s="343" t="s">
        <v>75</v>
      </c>
      <c r="B11" s="253" t="s">
        <v>308</v>
      </c>
      <c r="C11" s="242"/>
      <c r="D11" s="242"/>
      <c r="E11" s="225"/>
    </row>
    <row r="12" spans="1:5" s="359" customFormat="1" ht="12" customHeight="1">
      <c r="A12" s="343" t="s">
        <v>76</v>
      </c>
      <c r="B12" s="253" t="s">
        <v>309</v>
      </c>
      <c r="C12" s="242"/>
      <c r="D12" s="242"/>
      <c r="E12" s="225"/>
    </row>
    <row r="13" spans="1:5" s="359" customFormat="1" ht="12" customHeight="1">
      <c r="A13" s="343" t="s">
        <v>109</v>
      </c>
      <c r="B13" s="253" t="s">
        <v>310</v>
      </c>
      <c r="C13" s="242"/>
      <c r="D13" s="242"/>
      <c r="E13" s="225"/>
    </row>
    <row r="14" spans="1:5" s="332" customFormat="1" ht="12" customHeight="1" thickBot="1">
      <c r="A14" s="344" t="s">
        <v>77</v>
      </c>
      <c r="B14" s="254" t="s">
        <v>311</v>
      </c>
      <c r="C14" s="244"/>
      <c r="D14" s="244"/>
      <c r="E14" s="227"/>
    </row>
    <row r="15" spans="1:5" s="332" customFormat="1" ht="12" customHeight="1" thickBot="1">
      <c r="A15" s="214" t="s">
        <v>8</v>
      </c>
      <c r="B15" s="231" t="s">
        <v>312</v>
      </c>
      <c r="C15" s="241">
        <f>SUM(C16:C20)</f>
        <v>0</v>
      </c>
      <c r="D15" s="241">
        <f>SUM(D16:D20)</f>
        <v>0</v>
      </c>
      <c r="E15" s="224">
        <f>SUM(E16:E20)</f>
        <v>0</v>
      </c>
    </row>
    <row r="16" spans="1:5" s="332" customFormat="1" ht="12" customHeight="1">
      <c r="A16" s="342" t="s">
        <v>79</v>
      </c>
      <c r="B16" s="252" t="s">
        <v>313</v>
      </c>
      <c r="C16" s="243"/>
      <c r="D16" s="243"/>
      <c r="E16" s="226"/>
    </row>
    <row r="17" spans="1:5" s="332" customFormat="1" ht="12" customHeight="1">
      <c r="A17" s="343" t="s">
        <v>80</v>
      </c>
      <c r="B17" s="253" t="s">
        <v>314</v>
      </c>
      <c r="C17" s="242"/>
      <c r="D17" s="242"/>
      <c r="E17" s="225"/>
    </row>
    <row r="18" spans="1:5" s="332" customFormat="1" ht="12" customHeight="1">
      <c r="A18" s="343" t="s">
        <v>81</v>
      </c>
      <c r="B18" s="253" t="s">
        <v>315</v>
      </c>
      <c r="C18" s="242"/>
      <c r="D18" s="242"/>
      <c r="E18" s="225"/>
    </row>
    <row r="19" spans="1:5" s="332" customFormat="1" ht="12" customHeight="1">
      <c r="A19" s="343" t="s">
        <v>82</v>
      </c>
      <c r="B19" s="253" t="s">
        <v>316</v>
      </c>
      <c r="C19" s="242"/>
      <c r="D19" s="242"/>
      <c r="E19" s="225"/>
    </row>
    <row r="20" spans="1:5" s="332" customFormat="1" ht="12" customHeight="1">
      <c r="A20" s="343" t="s">
        <v>83</v>
      </c>
      <c r="B20" s="253" t="s">
        <v>317</v>
      </c>
      <c r="C20" s="242"/>
      <c r="D20" s="242"/>
      <c r="E20" s="225"/>
    </row>
    <row r="21" spans="1:5" s="359" customFormat="1" ht="12" customHeight="1" thickBot="1">
      <c r="A21" s="344" t="s">
        <v>90</v>
      </c>
      <c r="B21" s="254" t="s">
        <v>318</v>
      </c>
      <c r="C21" s="244"/>
      <c r="D21" s="244"/>
      <c r="E21" s="227"/>
    </row>
    <row r="22" spans="1:5" s="359" customFormat="1" ht="12" customHeight="1" thickBot="1">
      <c r="A22" s="214" t="s">
        <v>9</v>
      </c>
      <c r="B22" s="210" t="s">
        <v>319</v>
      </c>
      <c r="C22" s="241">
        <f>SUM(C23:C27)</f>
        <v>0</v>
      </c>
      <c r="D22" s="241">
        <f>SUM(D23:D27)</f>
        <v>0</v>
      </c>
      <c r="E22" s="224">
        <f>SUM(E23:E27)</f>
        <v>0</v>
      </c>
    </row>
    <row r="23" spans="1:5" s="359" customFormat="1" ht="12" customHeight="1">
      <c r="A23" s="342" t="s">
        <v>62</v>
      </c>
      <c r="B23" s="252" t="s">
        <v>320</v>
      </c>
      <c r="C23" s="243"/>
      <c r="D23" s="243"/>
      <c r="E23" s="226"/>
    </row>
    <row r="24" spans="1:5" s="332" customFormat="1" ht="12" customHeight="1">
      <c r="A24" s="343" t="s">
        <v>63</v>
      </c>
      <c r="B24" s="253" t="s">
        <v>321</v>
      </c>
      <c r="C24" s="242"/>
      <c r="D24" s="242"/>
      <c r="E24" s="225"/>
    </row>
    <row r="25" spans="1:5" s="359" customFormat="1" ht="12" customHeight="1">
      <c r="A25" s="343" t="s">
        <v>64</v>
      </c>
      <c r="B25" s="253" t="s">
        <v>322</v>
      </c>
      <c r="C25" s="242"/>
      <c r="D25" s="242"/>
      <c r="E25" s="225"/>
    </row>
    <row r="26" spans="1:5" s="359" customFormat="1" ht="12" customHeight="1">
      <c r="A26" s="343" t="s">
        <v>65</v>
      </c>
      <c r="B26" s="253" t="s">
        <v>323</v>
      </c>
      <c r="C26" s="242"/>
      <c r="D26" s="242"/>
      <c r="E26" s="225"/>
    </row>
    <row r="27" spans="1:5" s="359" customFormat="1" ht="12" customHeight="1">
      <c r="A27" s="343" t="s">
        <v>123</v>
      </c>
      <c r="B27" s="253" t="s">
        <v>324</v>
      </c>
      <c r="C27" s="242"/>
      <c r="D27" s="242"/>
      <c r="E27" s="225"/>
    </row>
    <row r="28" spans="1:5" s="359" customFormat="1" ht="12" customHeight="1" thickBot="1">
      <c r="A28" s="344" t="s">
        <v>124</v>
      </c>
      <c r="B28" s="254" t="s">
        <v>325</v>
      </c>
      <c r="C28" s="244"/>
      <c r="D28" s="244"/>
      <c r="E28" s="227"/>
    </row>
    <row r="29" spans="1:5" s="359" customFormat="1" ht="12" customHeight="1" thickBot="1">
      <c r="A29" s="214" t="s">
        <v>125</v>
      </c>
      <c r="B29" s="210" t="s">
        <v>326</v>
      </c>
      <c r="C29" s="247">
        <f>+C30+C33+C34+C35</f>
        <v>0</v>
      </c>
      <c r="D29" s="247">
        <f>+D30+D33+D34+D35</f>
        <v>0</v>
      </c>
      <c r="E29" s="260">
        <f>+E30+E33+E34+E35</f>
        <v>0</v>
      </c>
    </row>
    <row r="30" spans="1:5" s="359" customFormat="1" ht="12" customHeight="1">
      <c r="A30" s="342" t="s">
        <v>327</v>
      </c>
      <c r="B30" s="252" t="s">
        <v>328</v>
      </c>
      <c r="C30" s="262">
        <f>+C31+C32</f>
        <v>0</v>
      </c>
      <c r="D30" s="262">
        <f>+D31+D32</f>
        <v>0</v>
      </c>
      <c r="E30" s="261">
        <f>+E31+E32</f>
        <v>0</v>
      </c>
    </row>
    <row r="31" spans="1:5" s="359" customFormat="1" ht="12" customHeight="1">
      <c r="A31" s="343" t="s">
        <v>329</v>
      </c>
      <c r="B31" s="253" t="s">
        <v>330</v>
      </c>
      <c r="C31" s="242"/>
      <c r="D31" s="242"/>
      <c r="E31" s="225"/>
    </row>
    <row r="32" spans="1:5" s="359" customFormat="1" ht="12" customHeight="1">
      <c r="A32" s="343" t="s">
        <v>331</v>
      </c>
      <c r="B32" s="253" t="s">
        <v>332</v>
      </c>
      <c r="C32" s="242"/>
      <c r="D32" s="242"/>
      <c r="E32" s="225"/>
    </row>
    <row r="33" spans="1:5" s="359" customFormat="1" ht="12" customHeight="1">
      <c r="A33" s="343" t="s">
        <v>333</v>
      </c>
      <c r="B33" s="253" t="s">
        <v>334</v>
      </c>
      <c r="C33" s="242"/>
      <c r="D33" s="242"/>
      <c r="E33" s="225"/>
    </row>
    <row r="34" spans="1:5" s="359" customFormat="1" ht="12" customHeight="1">
      <c r="A34" s="343" t="s">
        <v>335</v>
      </c>
      <c r="B34" s="253" t="s">
        <v>336</v>
      </c>
      <c r="C34" s="242"/>
      <c r="D34" s="242"/>
      <c r="E34" s="225"/>
    </row>
    <row r="35" spans="1:5" s="359" customFormat="1" ht="12" customHeight="1" thickBot="1">
      <c r="A35" s="344" t="s">
        <v>337</v>
      </c>
      <c r="B35" s="254" t="s">
        <v>338</v>
      </c>
      <c r="C35" s="244"/>
      <c r="D35" s="244"/>
      <c r="E35" s="227"/>
    </row>
    <row r="36" spans="1:5" s="359" customFormat="1" ht="12" customHeight="1" thickBot="1">
      <c r="A36" s="214" t="s">
        <v>11</v>
      </c>
      <c r="B36" s="210" t="s">
        <v>339</v>
      </c>
      <c r="C36" s="241">
        <f>SUM(C37:C46)</f>
        <v>0</v>
      </c>
      <c r="D36" s="241">
        <f>SUM(D37:D46)</f>
        <v>0</v>
      </c>
      <c r="E36" s="224">
        <f>SUM(E37:E46)</f>
        <v>0</v>
      </c>
    </row>
    <row r="37" spans="1:5" s="359" customFormat="1" ht="12" customHeight="1">
      <c r="A37" s="342" t="s">
        <v>66</v>
      </c>
      <c r="B37" s="252" t="s">
        <v>340</v>
      </c>
      <c r="C37" s="243"/>
      <c r="D37" s="243"/>
      <c r="E37" s="226"/>
    </row>
    <row r="38" spans="1:5" s="359" customFormat="1" ht="12" customHeight="1">
      <c r="A38" s="343" t="s">
        <v>67</v>
      </c>
      <c r="B38" s="253" t="s">
        <v>341</v>
      </c>
      <c r="C38" s="242"/>
      <c r="D38" s="242"/>
      <c r="E38" s="225"/>
    </row>
    <row r="39" spans="1:5" s="359" customFormat="1" ht="12" customHeight="1">
      <c r="A39" s="343" t="s">
        <v>68</v>
      </c>
      <c r="B39" s="253" t="s">
        <v>342</v>
      </c>
      <c r="C39" s="242"/>
      <c r="D39" s="242"/>
      <c r="E39" s="225"/>
    </row>
    <row r="40" spans="1:5" s="359" customFormat="1" ht="12" customHeight="1">
      <c r="A40" s="343" t="s">
        <v>127</v>
      </c>
      <c r="B40" s="253" t="s">
        <v>343</v>
      </c>
      <c r="C40" s="242"/>
      <c r="D40" s="242"/>
      <c r="E40" s="225"/>
    </row>
    <row r="41" spans="1:5" s="359" customFormat="1" ht="12" customHeight="1">
      <c r="A41" s="343" t="s">
        <v>128</v>
      </c>
      <c r="B41" s="253" t="s">
        <v>344</v>
      </c>
      <c r="C41" s="242"/>
      <c r="D41" s="242"/>
      <c r="E41" s="225"/>
    </row>
    <row r="42" spans="1:5" s="359" customFormat="1" ht="12" customHeight="1">
      <c r="A42" s="343" t="s">
        <v>129</v>
      </c>
      <c r="B42" s="253" t="s">
        <v>345</v>
      </c>
      <c r="C42" s="242"/>
      <c r="D42" s="242"/>
      <c r="E42" s="225"/>
    </row>
    <row r="43" spans="1:5" s="359" customFormat="1" ht="12" customHeight="1">
      <c r="A43" s="343" t="s">
        <v>130</v>
      </c>
      <c r="B43" s="253" t="s">
        <v>346</v>
      </c>
      <c r="C43" s="242"/>
      <c r="D43" s="242"/>
      <c r="E43" s="225"/>
    </row>
    <row r="44" spans="1:5" s="359" customFormat="1" ht="12" customHeight="1">
      <c r="A44" s="343" t="s">
        <v>131</v>
      </c>
      <c r="B44" s="253" t="s">
        <v>347</v>
      </c>
      <c r="C44" s="242"/>
      <c r="D44" s="242"/>
      <c r="E44" s="225"/>
    </row>
    <row r="45" spans="1:5" s="359" customFormat="1" ht="12" customHeight="1">
      <c r="A45" s="343" t="s">
        <v>348</v>
      </c>
      <c r="B45" s="253" t="s">
        <v>349</v>
      </c>
      <c r="C45" s="245"/>
      <c r="D45" s="245"/>
      <c r="E45" s="228"/>
    </row>
    <row r="46" spans="1:5" s="332" customFormat="1" ht="12" customHeight="1" thickBot="1">
      <c r="A46" s="344" t="s">
        <v>350</v>
      </c>
      <c r="B46" s="254" t="s">
        <v>351</v>
      </c>
      <c r="C46" s="246"/>
      <c r="D46" s="246"/>
      <c r="E46" s="229"/>
    </row>
    <row r="47" spans="1:5" s="359" customFormat="1" ht="12" customHeight="1" thickBot="1">
      <c r="A47" s="214" t="s">
        <v>12</v>
      </c>
      <c r="B47" s="210" t="s">
        <v>352</v>
      </c>
      <c r="C47" s="241">
        <f>SUM(C48:C52)</f>
        <v>0</v>
      </c>
      <c r="D47" s="241">
        <f>SUM(D48:D52)</f>
        <v>0</v>
      </c>
      <c r="E47" s="224">
        <f>SUM(E48:E52)</f>
        <v>0</v>
      </c>
    </row>
    <row r="48" spans="1:5" s="359" customFormat="1" ht="12" customHeight="1">
      <c r="A48" s="342" t="s">
        <v>69</v>
      </c>
      <c r="B48" s="252" t="s">
        <v>353</v>
      </c>
      <c r="C48" s="264"/>
      <c r="D48" s="264"/>
      <c r="E48" s="230"/>
    </row>
    <row r="49" spans="1:5" s="359" customFormat="1" ht="12" customHeight="1">
      <c r="A49" s="343" t="s">
        <v>70</v>
      </c>
      <c r="B49" s="253" t="s">
        <v>354</v>
      </c>
      <c r="C49" s="245"/>
      <c r="D49" s="245"/>
      <c r="E49" s="228"/>
    </row>
    <row r="50" spans="1:5" s="359" customFormat="1" ht="12" customHeight="1">
      <c r="A50" s="343" t="s">
        <v>355</v>
      </c>
      <c r="B50" s="253" t="s">
        <v>356</v>
      </c>
      <c r="C50" s="245"/>
      <c r="D50" s="245"/>
      <c r="E50" s="228"/>
    </row>
    <row r="51" spans="1:5" s="359" customFormat="1" ht="12" customHeight="1">
      <c r="A51" s="343" t="s">
        <v>357</v>
      </c>
      <c r="B51" s="253" t="s">
        <v>358</v>
      </c>
      <c r="C51" s="245"/>
      <c r="D51" s="245"/>
      <c r="E51" s="228"/>
    </row>
    <row r="52" spans="1:5" s="359" customFormat="1" ht="12" customHeight="1" thickBot="1">
      <c r="A52" s="344" t="s">
        <v>359</v>
      </c>
      <c r="B52" s="254" t="s">
        <v>360</v>
      </c>
      <c r="C52" s="246"/>
      <c r="D52" s="246"/>
      <c r="E52" s="229"/>
    </row>
    <row r="53" spans="1:5" s="359" customFormat="1" ht="12" customHeight="1" thickBot="1">
      <c r="A53" s="214" t="s">
        <v>132</v>
      </c>
      <c r="B53" s="210" t="s">
        <v>361</v>
      </c>
      <c r="C53" s="241">
        <f>SUM(C54:C56)</f>
        <v>0</v>
      </c>
      <c r="D53" s="241">
        <f>SUM(D54:D56)</f>
        <v>0</v>
      </c>
      <c r="E53" s="224">
        <f>SUM(E54:E56)</f>
        <v>0</v>
      </c>
    </row>
    <row r="54" spans="1:5" s="332" customFormat="1" ht="12" customHeight="1">
      <c r="A54" s="342" t="s">
        <v>71</v>
      </c>
      <c r="B54" s="252" t="s">
        <v>362</v>
      </c>
      <c r="C54" s="243"/>
      <c r="D54" s="243"/>
      <c r="E54" s="226"/>
    </row>
    <row r="55" spans="1:5" s="332" customFormat="1" ht="12" customHeight="1">
      <c r="A55" s="343" t="s">
        <v>72</v>
      </c>
      <c r="B55" s="253" t="s">
        <v>363</v>
      </c>
      <c r="C55" s="242"/>
      <c r="D55" s="242"/>
      <c r="E55" s="225"/>
    </row>
    <row r="56" spans="1:5" s="332" customFormat="1" ht="12" customHeight="1">
      <c r="A56" s="343" t="s">
        <v>364</v>
      </c>
      <c r="B56" s="253" t="s">
        <v>365</v>
      </c>
      <c r="C56" s="242"/>
      <c r="D56" s="242"/>
      <c r="E56" s="225"/>
    </row>
    <row r="57" spans="1:5" s="332" customFormat="1" ht="12" customHeight="1" thickBot="1">
      <c r="A57" s="344" t="s">
        <v>366</v>
      </c>
      <c r="B57" s="254" t="s">
        <v>367</v>
      </c>
      <c r="C57" s="244"/>
      <c r="D57" s="244"/>
      <c r="E57" s="227"/>
    </row>
    <row r="58" spans="1:5" s="359" customFormat="1" ht="12" customHeight="1" thickBot="1">
      <c r="A58" s="214" t="s">
        <v>14</v>
      </c>
      <c r="B58" s="231" t="s">
        <v>368</v>
      </c>
      <c r="C58" s="241">
        <f>SUM(C59:C61)</f>
        <v>0</v>
      </c>
      <c r="D58" s="241">
        <f>SUM(D59:D61)</f>
        <v>0</v>
      </c>
      <c r="E58" s="224">
        <f>SUM(E59:E61)</f>
        <v>0</v>
      </c>
    </row>
    <row r="59" spans="1:5" s="359" customFormat="1" ht="12" customHeight="1">
      <c r="A59" s="342" t="s">
        <v>133</v>
      </c>
      <c r="B59" s="252" t="s">
        <v>369</v>
      </c>
      <c r="C59" s="245"/>
      <c r="D59" s="245"/>
      <c r="E59" s="228"/>
    </row>
    <row r="60" spans="1:5" s="359" customFormat="1" ht="12" customHeight="1">
      <c r="A60" s="343" t="s">
        <v>134</v>
      </c>
      <c r="B60" s="253" t="s">
        <v>557</v>
      </c>
      <c r="C60" s="245"/>
      <c r="D60" s="245"/>
      <c r="E60" s="228"/>
    </row>
    <row r="61" spans="1:5" s="359" customFormat="1" ht="12" customHeight="1">
      <c r="A61" s="343" t="s">
        <v>162</v>
      </c>
      <c r="B61" s="253" t="s">
        <v>371</v>
      </c>
      <c r="C61" s="245"/>
      <c r="D61" s="245"/>
      <c r="E61" s="228"/>
    </row>
    <row r="62" spans="1:5" s="359" customFormat="1" ht="12" customHeight="1" thickBot="1">
      <c r="A62" s="344" t="s">
        <v>372</v>
      </c>
      <c r="B62" s="254" t="s">
        <v>373</v>
      </c>
      <c r="C62" s="245"/>
      <c r="D62" s="245"/>
      <c r="E62" s="228"/>
    </row>
    <row r="63" spans="1:5" s="359" customFormat="1" ht="12" customHeight="1" thickBot="1">
      <c r="A63" s="214" t="s">
        <v>15</v>
      </c>
      <c r="B63" s="210" t="s">
        <v>374</v>
      </c>
      <c r="C63" s="247">
        <f>+C8+C15+C22+C29+C36+C47+C53+C58</f>
        <v>0</v>
      </c>
      <c r="D63" s="247">
        <f>+D8+D15+D22+D29+D36+D47+D53+D58</f>
        <v>0</v>
      </c>
      <c r="E63" s="260">
        <f>+E8+E15+E22+E29+E36+E47+E53+E58</f>
        <v>0</v>
      </c>
    </row>
    <row r="64" spans="1:5" s="359" customFormat="1" ht="12" customHeight="1" thickBot="1">
      <c r="A64" s="345" t="s">
        <v>555</v>
      </c>
      <c r="B64" s="231" t="s">
        <v>376</v>
      </c>
      <c r="C64" s="241">
        <f>SUM(C65:C67)</f>
        <v>0</v>
      </c>
      <c r="D64" s="241">
        <f>SUM(D65:D67)</f>
        <v>0</v>
      </c>
      <c r="E64" s="224">
        <f>SUM(E65:E67)</f>
        <v>0</v>
      </c>
    </row>
    <row r="65" spans="1:5" s="359" customFormat="1" ht="12" customHeight="1">
      <c r="A65" s="342" t="s">
        <v>377</v>
      </c>
      <c r="B65" s="252" t="s">
        <v>378</v>
      </c>
      <c r="C65" s="245"/>
      <c r="D65" s="245"/>
      <c r="E65" s="228"/>
    </row>
    <row r="66" spans="1:5" s="359" customFormat="1" ht="12" customHeight="1">
      <c r="A66" s="343" t="s">
        <v>379</v>
      </c>
      <c r="B66" s="253" t="s">
        <v>380</v>
      </c>
      <c r="C66" s="245"/>
      <c r="D66" s="245"/>
      <c r="E66" s="228"/>
    </row>
    <row r="67" spans="1:5" s="359" customFormat="1" ht="12" customHeight="1" thickBot="1">
      <c r="A67" s="344" t="s">
        <v>381</v>
      </c>
      <c r="B67" s="338" t="s">
        <v>382</v>
      </c>
      <c r="C67" s="245"/>
      <c r="D67" s="245"/>
      <c r="E67" s="228"/>
    </row>
    <row r="68" spans="1:5" s="359" customFormat="1" ht="12" customHeight="1" thickBot="1">
      <c r="A68" s="345" t="s">
        <v>383</v>
      </c>
      <c r="B68" s="231" t="s">
        <v>384</v>
      </c>
      <c r="C68" s="241">
        <f>SUM(C69:C72)</f>
        <v>0</v>
      </c>
      <c r="D68" s="241">
        <f>SUM(D69:D72)</f>
        <v>0</v>
      </c>
      <c r="E68" s="224">
        <f>SUM(E69:E72)</f>
        <v>0</v>
      </c>
    </row>
    <row r="69" spans="1:5" s="359" customFormat="1" ht="12" customHeight="1">
      <c r="A69" s="342" t="s">
        <v>110</v>
      </c>
      <c r="B69" s="252" t="s">
        <v>385</v>
      </c>
      <c r="C69" s="245"/>
      <c r="D69" s="245"/>
      <c r="E69" s="228"/>
    </row>
    <row r="70" spans="1:5" s="359" customFormat="1" ht="12" customHeight="1">
      <c r="A70" s="343" t="s">
        <v>111</v>
      </c>
      <c r="B70" s="253" t="s">
        <v>386</v>
      </c>
      <c r="C70" s="245"/>
      <c r="D70" s="245"/>
      <c r="E70" s="228"/>
    </row>
    <row r="71" spans="1:5" s="359" customFormat="1" ht="12" customHeight="1">
      <c r="A71" s="343" t="s">
        <v>387</v>
      </c>
      <c r="B71" s="253" t="s">
        <v>388</v>
      </c>
      <c r="C71" s="245"/>
      <c r="D71" s="245"/>
      <c r="E71" s="228"/>
    </row>
    <row r="72" spans="1:5" s="359" customFormat="1" ht="12" customHeight="1" thickBot="1">
      <c r="A72" s="344" t="s">
        <v>389</v>
      </c>
      <c r="B72" s="254" t="s">
        <v>390</v>
      </c>
      <c r="C72" s="245"/>
      <c r="D72" s="245"/>
      <c r="E72" s="228"/>
    </row>
    <row r="73" spans="1:5" s="359" customFormat="1" ht="12" customHeight="1" thickBot="1">
      <c r="A73" s="345" t="s">
        <v>391</v>
      </c>
      <c r="B73" s="231" t="s">
        <v>392</v>
      </c>
      <c r="C73" s="241">
        <f>SUM(C74:C75)</f>
        <v>0</v>
      </c>
      <c r="D73" s="241">
        <f>SUM(D74:D75)</f>
        <v>0</v>
      </c>
      <c r="E73" s="224">
        <f>SUM(E74:E75)</f>
        <v>0</v>
      </c>
    </row>
    <row r="74" spans="1:5" s="359" customFormat="1" ht="12" customHeight="1">
      <c r="A74" s="342" t="s">
        <v>393</v>
      </c>
      <c r="B74" s="252" t="s">
        <v>394</v>
      </c>
      <c r="C74" s="245"/>
      <c r="D74" s="245"/>
      <c r="E74" s="228"/>
    </row>
    <row r="75" spans="1:5" s="359" customFormat="1" ht="12" customHeight="1" thickBot="1">
      <c r="A75" s="344" t="s">
        <v>395</v>
      </c>
      <c r="B75" s="254" t="s">
        <v>396</v>
      </c>
      <c r="C75" s="245"/>
      <c r="D75" s="245"/>
      <c r="E75" s="228"/>
    </row>
    <row r="76" spans="1:5" s="359" customFormat="1" ht="12" customHeight="1" thickBot="1">
      <c r="A76" s="345" t="s">
        <v>397</v>
      </c>
      <c r="B76" s="231" t="s">
        <v>398</v>
      </c>
      <c r="C76" s="241">
        <f>SUM(C77:C79)</f>
        <v>0</v>
      </c>
      <c r="D76" s="241">
        <f>SUM(D77:D79)</f>
        <v>0</v>
      </c>
      <c r="E76" s="224">
        <f>SUM(E77:E79)</f>
        <v>0</v>
      </c>
    </row>
    <row r="77" spans="1:5" s="359" customFormat="1" ht="12" customHeight="1">
      <c r="A77" s="342" t="s">
        <v>399</v>
      </c>
      <c r="B77" s="252" t="s">
        <v>400</v>
      </c>
      <c r="C77" s="245"/>
      <c r="D77" s="245"/>
      <c r="E77" s="228"/>
    </row>
    <row r="78" spans="1:5" s="359" customFormat="1" ht="12" customHeight="1">
      <c r="A78" s="343" t="s">
        <v>401</v>
      </c>
      <c r="B78" s="253" t="s">
        <v>402</v>
      </c>
      <c r="C78" s="245"/>
      <c r="D78" s="245"/>
      <c r="E78" s="228"/>
    </row>
    <row r="79" spans="1:5" s="359" customFormat="1" ht="12" customHeight="1" thickBot="1">
      <c r="A79" s="344" t="s">
        <v>403</v>
      </c>
      <c r="B79" s="254" t="s">
        <v>404</v>
      </c>
      <c r="C79" s="245"/>
      <c r="D79" s="245"/>
      <c r="E79" s="228"/>
    </row>
    <row r="80" spans="1:5" s="359" customFormat="1" ht="12" customHeight="1" thickBot="1">
      <c r="A80" s="345" t="s">
        <v>405</v>
      </c>
      <c r="B80" s="231" t="s">
        <v>406</v>
      </c>
      <c r="C80" s="241">
        <f>SUM(C81:C84)</f>
        <v>0</v>
      </c>
      <c r="D80" s="241">
        <f>SUM(D81:D84)</f>
        <v>0</v>
      </c>
      <c r="E80" s="224">
        <f>SUM(E81:E84)</f>
        <v>0</v>
      </c>
    </row>
    <row r="81" spans="1:5" s="359" customFormat="1" ht="12" customHeight="1">
      <c r="A81" s="346" t="s">
        <v>407</v>
      </c>
      <c r="B81" s="252" t="s">
        <v>408</v>
      </c>
      <c r="C81" s="245"/>
      <c r="D81" s="245"/>
      <c r="E81" s="228"/>
    </row>
    <row r="82" spans="1:5" s="359" customFormat="1" ht="12" customHeight="1">
      <c r="A82" s="347" t="s">
        <v>409</v>
      </c>
      <c r="B82" s="253" t="s">
        <v>410</v>
      </c>
      <c r="C82" s="245"/>
      <c r="D82" s="245"/>
      <c r="E82" s="228"/>
    </row>
    <row r="83" spans="1:5" s="359" customFormat="1" ht="12" customHeight="1">
      <c r="A83" s="347" t="s">
        <v>411</v>
      </c>
      <c r="B83" s="253" t="s">
        <v>412</v>
      </c>
      <c r="C83" s="245"/>
      <c r="D83" s="245"/>
      <c r="E83" s="228"/>
    </row>
    <row r="84" spans="1:5" s="359" customFormat="1" ht="12" customHeight="1" thickBot="1">
      <c r="A84" s="348" t="s">
        <v>413</v>
      </c>
      <c r="B84" s="254" t="s">
        <v>414</v>
      </c>
      <c r="C84" s="245"/>
      <c r="D84" s="245"/>
      <c r="E84" s="228"/>
    </row>
    <row r="85" spans="1:5" s="359" customFormat="1" ht="12" customHeight="1" thickBot="1">
      <c r="A85" s="345" t="s">
        <v>415</v>
      </c>
      <c r="B85" s="231" t="s">
        <v>416</v>
      </c>
      <c r="C85" s="268"/>
      <c r="D85" s="268"/>
      <c r="E85" s="269"/>
    </row>
    <row r="86" spans="1:5" s="359" customFormat="1" ht="12" customHeight="1" thickBot="1">
      <c r="A86" s="345" t="s">
        <v>417</v>
      </c>
      <c r="B86" s="339" t="s">
        <v>418</v>
      </c>
      <c r="C86" s="247">
        <f>+C64+C68+C73+C76+C80+C85</f>
        <v>0</v>
      </c>
      <c r="D86" s="247">
        <f>+D64+D68+D73+D76+D80+D85</f>
        <v>0</v>
      </c>
      <c r="E86" s="260">
        <f>+E64+E68+E73+E76+E80+E85</f>
        <v>0</v>
      </c>
    </row>
    <row r="87" spans="1:5" s="359" customFormat="1" ht="12" customHeight="1" thickBot="1">
      <c r="A87" s="349" t="s">
        <v>419</v>
      </c>
      <c r="B87" s="340" t="s">
        <v>556</v>
      </c>
      <c r="C87" s="247">
        <f>+C63+C86</f>
        <v>0</v>
      </c>
      <c r="D87" s="247">
        <f>+D63+D86</f>
        <v>0</v>
      </c>
      <c r="E87" s="260">
        <f>+E63+E86</f>
        <v>0</v>
      </c>
    </row>
    <row r="88" spans="1:5" s="359" customFormat="1" ht="15" customHeight="1">
      <c r="A88" s="314"/>
      <c r="B88" s="315"/>
      <c r="C88" s="330"/>
      <c r="D88" s="330"/>
      <c r="E88" s="330"/>
    </row>
    <row r="89" spans="1:5" ht="13.5" thickBot="1">
      <c r="A89" s="316"/>
      <c r="B89" s="317"/>
      <c r="C89" s="331"/>
      <c r="D89" s="331"/>
      <c r="E89" s="331"/>
    </row>
    <row r="90" spans="1:5" s="358" customFormat="1" ht="16.5" customHeight="1" thickBot="1">
      <c r="A90" s="979" t="s">
        <v>45</v>
      </c>
      <c r="B90" s="980"/>
      <c r="C90" s="980"/>
      <c r="D90" s="980"/>
      <c r="E90" s="981"/>
    </row>
    <row r="91" spans="1:5" s="179" customFormat="1" ht="12" customHeight="1" thickBot="1">
      <c r="A91" s="337" t="s">
        <v>7</v>
      </c>
      <c r="B91" s="213" t="s">
        <v>427</v>
      </c>
      <c r="C91" s="240">
        <f>SUM(C92:C96)</f>
        <v>0</v>
      </c>
      <c r="D91" s="240">
        <f>SUM(D92:D96)</f>
        <v>0</v>
      </c>
      <c r="E91" s="195">
        <f>SUM(E92:E96)</f>
        <v>0</v>
      </c>
    </row>
    <row r="92" spans="1:5" ht="12" customHeight="1">
      <c r="A92" s="350" t="s">
        <v>73</v>
      </c>
      <c r="B92" s="199" t="s">
        <v>37</v>
      </c>
      <c r="C92" s="53"/>
      <c r="D92" s="53"/>
      <c r="E92" s="194"/>
    </row>
    <row r="93" spans="1:5" ht="12" customHeight="1">
      <c r="A93" s="343" t="s">
        <v>74</v>
      </c>
      <c r="B93" s="197" t="s">
        <v>135</v>
      </c>
      <c r="C93" s="242"/>
      <c r="D93" s="242"/>
      <c r="E93" s="225"/>
    </row>
    <row r="94" spans="1:5" ht="12" customHeight="1">
      <c r="A94" s="343" t="s">
        <v>75</v>
      </c>
      <c r="B94" s="197" t="s">
        <v>102</v>
      </c>
      <c r="C94" s="244"/>
      <c r="D94" s="244"/>
      <c r="E94" s="227"/>
    </row>
    <row r="95" spans="1:5" ht="12" customHeight="1">
      <c r="A95" s="343" t="s">
        <v>76</v>
      </c>
      <c r="B95" s="200" t="s">
        <v>136</v>
      </c>
      <c r="C95" s="244"/>
      <c r="D95" s="244"/>
      <c r="E95" s="227"/>
    </row>
    <row r="96" spans="1:5" ht="12" customHeight="1">
      <c r="A96" s="343" t="s">
        <v>85</v>
      </c>
      <c r="B96" s="208" t="s">
        <v>137</v>
      </c>
      <c r="C96" s="244"/>
      <c r="D96" s="244"/>
      <c r="E96" s="227"/>
    </row>
    <row r="97" spans="1:5" ht="12" customHeight="1">
      <c r="A97" s="343" t="s">
        <v>77</v>
      </c>
      <c r="B97" s="197" t="s">
        <v>428</v>
      </c>
      <c r="C97" s="244"/>
      <c r="D97" s="244"/>
      <c r="E97" s="227"/>
    </row>
    <row r="98" spans="1:5" ht="12" customHeight="1">
      <c r="A98" s="343" t="s">
        <v>78</v>
      </c>
      <c r="B98" s="220" t="s">
        <v>429</v>
      </c>
      <c r="C98" s="244"/>
      <c r="D98" s="244"/>
      <c r="E98" s="227"/>
    </row>
    <row r="99" spans="1:5" ht="12" customHeight="1">
      <c r="A99" s="343" t="s">
        <v>86</v>
      </c>
      <c r="B99" s="221" t="s">
        <v>430</v>
      </c>
      <c r="C99" s="244"/>
      <c r="D99" s="244"/>
      <c r="E99" s="227"/>
    </row>
    <row r="100" spans="1:5" ht="12" customHeight="1">
      <c r="A100" s="343" t="s">
        <v>87</v>
      </c>
      <c r="B100" s="221" t="s">
        <v>431</v>
      </c>
      <c r="C100" s="244"/>
      <c r="D100" s="244"/>
      <c r="E100" s="227"/>
    </row>
    <row r="101" spans="1:5" ht="12" customHeight="1">
      <c r="A101" s="343" t="s">
        <v>88</v>
      </c>
      <c r="B101" s="220" t="s">
        <v>432</v>
      </c>
      <c r="C101" s="244"/>
      <c r="D101" s="244"/>
      <c r="E101" s="227"/>
    </row>
    <row r="102" spans="1:5" ht="12" customHeight="1">
      <c r="A102" s="343" t="s">
        <v>89</v>
      </c>
      <c r="B102" s="220" t="s">
        <v>433</v>
      </c>
      <c r="C102" s="244"/>
      <c r="D102" s="244"/>
      <c r="E102" s="227"/>
    </row>
    <row r="103" spans="1:5" ht="12" customHeight="1">
      <c r="A103" s="343" t="s">
        <v>91</v>
      </c>
      <c r="B103" s="221" t="s">
        <v>434</v>
      </c>
      <c r="C103" s="244"/>
      <c r="D103" s="244"/>
      <c r="E103" s="227"/>
    </row>
    <row r="104" spans="1:5" ht="12" customHeight="1">
      <c r="A104" s="351" t="s">
        <v>138</v>
      </c>
      <c r="B104" s="222" t="s">
        <v>435</v>
      </c>
      <c r="C104" s="244"/>
      <c r="D104" s="244"/>
      <c r="E104" s="227"/>
    </row>
    <row r="105" spans="1:5" ht="12" customHeight="1">
      <c r="A105" s="343" t="s">
        <v>436</v>
      </c>
      <c r="B105" s="222" t="s">
        <v>437</v>
      </c>
      <c r="C105" s="244"/>
      <c r="D105" s="244"/>
      <c r="E105" s="227"/>
    </row>
    <row r="106" spans="1:5" s="179" customFormat="1" ht="12" customHeight="1" thickBot="1">
      <c r="A106" s="352" t="s">
        <v>438</v>
      </c>
      <c r="B106" s="223" t="s">
        <v>439</v>
      </c>
      <c r="C106" s="54"/>
      <c r="D106" s="54"/>
      <c r="E106" s="188"/>
    </row>
    <row r="107" spans="1:5" ht="12" customHeight="1" thickBot="1">
      <c r="A107" s="214" t="s">
        <v>8</v>
      </c>
      <c r="B107" s="212" t="s">
        <v>440</v>
      </c>
      <c r="C107" s="241">
        <f>+C108+C110+C112</f>
        <v>0</v>
      </c>
      <c r="D107" s="241">
        <f>+D108+D110+D112</f>
        <v>0</v>
      </c>
      <c r="E107" s="224">
        <f>+E108+E110+E112</f>
        <v>0</v>
      </c>
    </row>
    <row r="108" spans="1:5" ht="12" customHeight="1">
      <c r="A108" s="342" t="s">
        <v>79</v>
      </c>
      <c r="B108" s="197" t="s">
        <v>160</v>
      </c>
      <c r="C108" s="243"/>
      <c r="D108" s="243"/>
      <c r="E108" s="226"/>
    </row>
    <row r="109" spans="1:5" ht="12" customHeight="1">
      <c r="A109" s="342" t="s">
        <v>80</v>
      </c>
      <c r="B109" s="201" t="s">
        <v>441</v>
      </c>
      <c r="C109" s="243"/>
      <c r="D109" s="243"/>
      <c r="E109" s="226"/>
    </row>
    <row r="110" spans="1:5" ht="12" customHeight="1">
      <c r="A110" s="342" t="s">
        <v>81</v>
      </c>
      <c r="B110" s="201" t="s">
        <v>139</v>
      </c>
      <c r="C110" s="242"/>
      <c r="D110" s="242"/>
      <c r="E110" s="225"/>
    </row>
    <row r="111" spans="1:5" ht="12" customHeight="1">
      <c r="A111" s="342" t="s">
        <v>82</v>
      </c>
      <c r="B111" s="201" t="s">
        <v>442</v>
      </c>
      <c r="C111" s="242"/>
      <c r="D111" s="242"/>
      <c r="E111" s="225"/>
    </row>
    <row r="112" spans="1:5" ht="12" customHeight="1">
      <c r="A112" s="342" t="s">
        <v>83</v>
      </c>
      <c r="B112" s="233" t="s">
        <v>163</v>
      </c>
      <c r="C112" s="242"/>
      <c r="D112" s="242"/>
      <c r="E112" s="225"/>
    </row>
    <row r="113" spans="1:5" ht="12" customHeight="1">
      <c r="A113" s="342" t="s">
        <v>90</v>
      </c>
      <c r="B113" s="232" t="s">
        <v>443</v>
      </c>
      <c r="C113" s="242"/>
      <c r="D113" s="242"/>
      <c r="E113" s="225"/>
    </row>
    <row r="114" spans="1:5" ht="12" customHeight="1">
      <c r="A114" s="342" t="s">
        <v>92</v>
      </c>
      <c r="B114" s="248" t="s">
        <v>444</v>
      </c>
      <c r="C114" s="242"/>
      <c r="D114" s="242"/>
      <c r="E114" s="225"/>
    </row>
    <row r="115" spans="1:5" ht="12" customHeight="1">
      <c r="A115" s="342" t="s">
        <v>140</v>
      </c>
      <c r="B115" s="221" t="s">
        <v>431</v>
      </c>
      <c r="C115" s="242"/>
      <c r="D115" s="242"/>
      <c r="E115" s="225"/>
    </row>
    <row r="116" spans="1:5" ht="12" customHeight="1">
      <c r="A116" s="342" t="s">
        <v>141</v>
      </c>
      <c r="B116" s="221" t="s">
        <v>445</v>
      </c>
      <c r="C116" s="242"/>
      <c r="D116" s="242"/>
      <c r="E116" s="225"/>
    </row>
    <row r="117" spans="1:5" ht="12" customHeight="1">
      <c r="A117" s="342" t="s">
        <v>142</v>
      </c>
      <c r="B117" s="221" t="s">
        <v>446</v>
      </c>
      <c r="C117" s="242"/>
      <c r="D117" s="242"/>
      <c r="E117" s="225"/>
    </row>
    <row r="118" spans="1:5" ht="12" customHeight="1">
      <c r="A118" s="342" t="s">
        <v>447</v>
      </c>
      <c r="B118" s="221" t="s">
        <v>434</v>
      </c>
      <c r="C118" s="242"/>
      <c r="D118" s="242"/>
      <c r="E118" s="225"/>
    </row>
    <row r="119" spans="1:5" ht="12" customHeight="1">
      <c r="A119" s="342" t="s">
        <v>448</v>
      </c>
      <c r="B119" s="221" t="s">
        <v>449</v>
      </c>
      <c r="C119" s="242"/>
      <c r="D119" s="242"/>
      <c r="E119" s="225"/>
    </row>
    <row r="120" spans="1:5" ht="12" customHeight="1" thickBot="1">
      <c r="A120" s="351" t="s">
        <v>450</v>
      </c>
      <c r="B120" s="221" t="s">
        <v>451</v>
      </c>
      <c r="C120" s="244"/>
      <c r="D120" s="244"/>
      <c r="E120" s="227"/>
    </row>
    <row r="121" spans="1:5" ht="12" customHeight="1" thickBot="1">
      <c r="A121" s="214" t="s">
        <v>9</v>
      </c>
      <c r="B121" s="217" t="s">
        <v>452</v>
      </c>
      <c r="C121" s="241">
        <f>+C122+C123</f>
        <v>0</v>
      </c>
      <c r="D121" s="241">
        <f>+D122+D123</f>
        <v>0</v>
      </c>
      <c r="E121" s="224">
        <f>+E122+E123</f>
        <v>0</v>
      </c>
    </row>
    <row r="122" spans="1:5" ht="12" customHeight="1">
      <c r="A122" s="342" t="s">
        <v>62</v>
      </c>
      <c r="B122" s="198" t="s">
        <v>47</v>
      </c>
      <c r="C122" s="243"/>
      <c r="D122" s="243"/>
      <c r="E122" s="226"/>
    </row>
    <row r="123" spans="1:5" ht="12" customHeight="1" thickBot="1">
      <c r="A123" s="344" t="s">
        <v>63</v>
      </c>
      <c r="B123" s="201" t="s">
        <v>48</v>
      </c>
      <c r="C123" s="244"/>
      <c r="D123" s="244"/>
      <c r="E123" s="227"/>
    </row>
    <row r="124" spans="1:5" ht="12" customHeight="1" thickBot="1">
      <c r="A124" s="214" t="s">
        <v>10</v>
      </c>
      <c r="B124" s="217" t="s">
        <v>453</v>
      </c>
      <c r="C124" s="241">
        <f>+C91+C107+C121</f>
        <v>0</v>
      </c>
      <c r="D124" s="241">
        <f>+D91+D107+D121</f>
        <v>0</v>
      </c>
      <c r="E124" s="224">
        <f>+E91+E107+E121</f>
        <v>0</v>
      </c>
    </row>
    <row r="125" spans="1:5" ht="12" customHeight="1" thickBot="1">
      <c r="A125" s="214" t="s">
        <v>11</v>
      </c>
      <c r="B125" s="217" t="s">
        <v>558</v>
      </c>
      <c r="C125" s="241">
        <f>+C126+C127+C128</f>
        <v>0</v>
      </c>
      <c r="D125" s="241">
        <f>+D126+D127+D128</f>
        <v>0</v>
      </c>
      <c r="E125" s="224">
        <f>+E126+E127+E128</f>
        <v>0</v>
      </c>
    </row>
    <row r="126" spans="1:5" ht="12" customHeight="1">
      <c r="A126" s="342" t="s">
        <v>66</v>
      </c>
      <c r="B126" s="198" t="s">
        <v>455</v>
      </c>
      <c r="C126" s="242"/>
      <c r="D126" s="242"/>
      <c r="E126" s="225"/>
    </row>
    <row r="127" spans="1:5" ht="12" customHeight="1">
      <c r="A127" s="342" t="s">
        <v>67</v>
      </c>
      <c r="B127" s="198" t="s">
        <v>456</v>
      </c>
      <c r="C127" s="242"/>
      <c r="D127" s="242"/>
      <c r="E127" s="225"/>
    </row>
    <row r="128" spans="1:5" ht="12" customHeight="1" thickBot="1">
      <c r="A128" s="351" t="s">
        <v>68</v>
      </c>
      <c r="B128" s="196" t="s">
        <v>457</v>
      </c>
      <c r="C128" s="242"/>
      <c r="D128" s="242"/>
      <c r="E128" s="225"/>
    </row>
    <row r="129" spans="1:11" ht="12" customHeight="1" thickBot="1">
      <c r="A129" s="214" t="s">
        <v>12</v>
      </c>
      <c r="B129" s="217" t="s">
        <v>458</v>
      </c>
      <c r="C129" s="241">
        <f>+C130+C131+C132+C133</f>
        <v>0</v>
      </c>
      <c r="D129" s="241">
        <f>+D130+D131+D132+D133</f>
        <v>0</v>
      </c>
      <c r="E129" s="224">
        <f>+E130+E131+E132+E133</f>
        <v>0</v>
      </c>
    </row>
    <row r="130" spans="1:11" ht="12" customHeight="1">
      <c r="A130" s="342" t="s">
        <v>69</v>
      </c>
      <c r="B130" s="198" t="s">
        <v>459</v>
      </c>
      <c r="C130" s="242"/>
      <c r="D130" s="242"/>
      <c r="E130" s="225"/>
    </row>
    <row r="131" spans="1:11" ht="12" customHeight="1">
      <c r="A131" s="342" t="s">
        <v>70</v>
      </c>
      <c r="B131" s="198" t="s">
        <v>460</v>
      </c>
      <c r="C131" s="242"/>
      <c r="D131" s="242"/>
      <c r="E131" s="225"/>
    </row>
    <row r="132" spans="1:11" ht="12" customHeight="1">
      <c r="A132" s="342" t="s">
        <v>355</v>
      </c>
      <c r="B132" s="198" t="s">
        <v>461</v>
      </c>
      <c r="C132" s="242"/>
      <c r="D132" s="242"/>
      <c r="E132" s="225"/>
    </row>
    <row r="133" spans="1:11" s="179" customFormat="1" ht="12" customHeight="1" thickBot="1">
      <c r="A133" s="351" t="s">
        <v>357</v>
      </c>
      <c r="B133" s="196" t="s">
        <v>462</v>
      </c>
      <c r="C133" s="242"/>
      <c r="D133" s="242"/>
      <c r="E133" s="225"/>
    </row>
    <row r="134" spans="1:11" ht="13.5" thickBot="1">
      <c r="A134" s="214" t="s">
        <v>13</v>
      </c>
      <c r="B134" s="217" t="s">
        <v>671</v>
      </c>
      <c r="C134" s="247">
        <f>+C135+C136+C138+C139+C137</f>
        <v>0</v>
      </c>
      <c r="D134" s="247">
        <f>+D135+D136+D138+D139+D137</f>
        <v>0</v>
      </c>
      <c r="E134" s="260">
        <f>+E135+E136+E138+E139+E137</f>
        <v>0</v>
      </c>
      <c r="K134" s="305"/>
    </row>
    <row r="135" spans="1:11">
      <c r="A135" s="342" t="s">
        <v>71</v>
      </c>
      <c r="B135" s="198" t="s">
        <v>464</v>
      </c>
      <c r="C135" s="242"/>
      <c r="D135" s="242"/>
      <c r="E135" s="225"/>
    </row>
    <row r="136" spans="1:11" ht="12" customHeight="1">
      <c r="A136" s="342" t="s">
        <v>72</v>
      </c>
      <c r="B136" s="198" t="s">
        <v>465</v>
      </c>
      <c r="C136" s="242"/>
      <c r="D136" s="242"/>
      <c r="E136" s="225"/>
    </row>
    <row r="137" spans="1:11" ht="12" customHeight="1">
      <c r="A137" s="342" t="s">
        <v>364</v>
      </c>
      <c r="B137" s="198" t="s">
        <v>670</v>
      </c>
      <c r="C137" s="242"/>
      <c r="D137" s="242"/>
      <c r="E137" s="225"/>
    </row>
    <row r="138" spans="1:11" s="179" customFormat="1" ht="12" customHeight="1">
      <c r="A138" s="342" t="s">
        <v>366</v>
      </c>
      <c r="B138" s="198" t="s">
        <v>466</v>
      </c>
      <c r="C138" s="242"/>
      <c r="D138" s="242"/>
      <c r="E138" s="225"/>
    </row>
    <row r="139" spans="1:11" s="179" customFormat="1" ht="12" customHeight="1" thickBot="1">
      <c r="A139" s="351" t="s">
        <v>669</v>
      </c>
      <c r="B139" s="196" t="s">
        <v>467</v>
      </c>
      <c r="C139" s="242"/>
      <c r="D139" s="242"/>
      <c r="E139" s="225"/>
    </row>
    <row r="140" spans="1:11" s="179" customFormat="1" ht="12" customHeight="1" thickBot="1">
      <c r="A140" s="214" t="s">
        <v>14</v>
      </c>
      <c r="B140" s="217" t="s">
        <v>559</v>
      </c>
      <c r="C140" s="55">
        <f>+C141+C142+C143+C144</f>
        <v>0</v>
      </c>
      <c r="D140" s="55">
        <f>+D141+D142+D143+D144</f>
        <v>0</v>
      </c>
      <c r="E140" s="193">
        <f>+E141+E142+E143+E144</f>
        <v>0</v>
      </c>
    </row>
    <row r="141" spans="1:11" s="179" customFormat="1" ht="12" customHeight="1">
      <c r="A141" s="342" t="s">
        <v>133</v>
      </c>
      <c r="B141" s="198" t="s">
        <v>469</v>
      </c>
      <c r="C141" s="242"/>
      <c r="D141" s="242"/>
      <c r="E141" s="225"/>
    </row>
    <row r="142" spans="1:11" s="179" customFormat="1" ht="12" customHeight="1">
      <c r="A142" s="342" t="s">
        <v>134</v>
      </c>
      <c r="B142" s="198" t="s">
        <v>470</v>
      </c>
      <c r="C142" s="242"/>
      <c r="D142" s="242"/>
      <c r="E142" s="225"/>
    </row>
    <row r="143" spans="1:11" s="179" customFormat="1" ht="12" customHeight="1">
      <c r="A143" s="342" t="s">
        <v>162</v>
      </c>
      <c r="B143" s="198" t="s">
        <v>471</v>
      </c>
      <c r="C143" s="242"/>
      <c r="D143" s="242"/>
      <c r="E143" s="225"/>
    </row>
    <row r="144" spans="1:11" ht="12.75" customHeight="1" thickBot="1">
      <c r="A144" s="342" t="s">
        <v>372</v>
      </c>
      <c r="B144" s="198" t="s">
        <v>472</v>
      </c>
      <c r="C144" s="242"/>
      <c r="D144" s="242"/>
      <c r="E144" s="225"/>
    </row>
    <row r="145" spans="1:5" ht="12" customHeight="1" thickBot="1">
      <c r="A145" s="214" t="s">
        <v>15</v>
      </c>
      <c r="B145" s="217" t="s">
        <v>473</v>
      </c>
      <c r="C145" s="191">
        <f>+C125+C129+C134+C140</f>
        <v>0</v>
      </c>
      <c r="D145" s="191">
        <f>+D125+D129+D134+D140</f>
        <v>0</v>
      </c>
      <c r="E145" s="192">
        <f>+E125+E129+E134+E140</f>
        <v>0</v>
      </c>
    </row>
    <row r="146" spans="1:5" ht="15" customHeight="1" thickBot="1">
      <c r="A146" s="353" t="s">
        <v>16</v>
      </c>
      <c r="B146" s="237" t="s">
        <v>474</v>
      </c>
      <c r="C146" s="191">
        <f>+C124+C145</f>
        <v>0</v>
      </c>
      <c r="D146" s="191">
        <f>+D124+D145</f>
        <v>0</v>
      </c>
      <c r="E146" s="192">
        <f>+E124+E145</f>
        <v>0</v>
      </c>
    </row>
    <row r="147" spans="1:5" ht="13.5" thickBot="1">
      <c r="A147" s="36"/>
      <c r="B147" s="37"/>
      <c r="C147" s="38"/>
      <c r="D147" s="38"/>
      <c r="E147" s="38"/>
    </row>
    <row r="148" spans="1:5" ht="15" customHeight="1" thickBot="1">
      <c r="A148" s="318" t="s">
        <v>672</v>
      </c>
      <c r="B148" s="319"/>
      <c r="C148" s="67"/>
      <c r="D148" s="68"/>
      <c r="E148" s="65"/>
    </row>
    <row r="149" spans="1:5" ht="14.25" customHeight="1" thickBot="1">
      <c r="A149" s="318" t="s">
        <v>150</v>
      </c>
      <c r="B149" s="319"/>
      <c r="C149" s="67"/>
      <c r="D149" s="68"/>
      <c r="E149" s="65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E58"/>
  <sheetViews>
    <sheetView view="pageBreakPreview" zoomScale="115" zoomScaleSheetLayoutView="115" workbookViewId="0">
      <selection activeCell="B62" sqref="B62"/>
    </sheetView>
  </sheetViews>
  <sheetFormatPr defaultRowHeight="12.75"/>
  <cols>
    <col min="1" max="1" width="16" style="374" customWidth="1"/>
    <col min="2" max="2" width="59.33203125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+CONCATENATE("7.1. melléklet a ……/",LEFT(ÖSSZEFÜGGÉSEK!A4,4)+1,". (……) önkormányzati rendelethez")</f>
        <v>7.1. melléklet a ……/2017. (……) önkormányzati rendelethez</v>
      </c>
    </row>
    <row r="2" spans="1:5" s="356" customFormat="1" ht="25.5" customHeight="1">
      <c r="A2" s="336" t="s">
        <v>148</v>
      </c>
      <c r="B2" s="973" t="s">
        <v>560</v>
      </c>
      <c r="C2" s="974"/>
      <c r="D2" s="975"/>
      <c r="E2" s="379" t="s">
        <v>49</v>
      </c>
    </row>
    <row r="3" spans="1:5" s="356" customFormat="1" ht="24.75" thickBot="1">
      <c r="A3" s="354" t="s">
        <v>561</v>
      </c>
      <c r="B3" s="976" t="s">
        <v>553</v>
      </c>
      <c r="C3" s="982"/>
      <c r="D3" s="983"/>
      <c r="E3" s="380" t="s">
        <v>41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275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61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27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27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27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27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27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27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62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27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274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275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27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27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273"/>
      <c r="E22" s="69"/>
    </row>
    <row r="23" spans="1:5" s="359" customFormat="1" ht="12" customHeight="1" thickBot="1">
      <c r="A23" s="382" t="s">
        <v>82</v>
      </c>
      <c r="B23" s="197" t="s">
        <v>676</v>
      </c>
      <c r="C23" s="273"/>
      <c r="D23" s="273"/>
      <c r="E23" s="69"/>
    </row>
    <row r="24" spans="1:5" s="359" customFormat="1" ht="12" customHeight="1" thickBot="1">
      <c r="A24" s="369" t="s">
        <v>9</v>
      </c>
      <c r="B24" s="217" t="s">
        <v>126</v>
      </c>
      <c r="C24" s="35"/>
      <c r="D24" s="35"/>
      <c r="E24" s="375"/>
    </row>
    <row r="25" spans="1:5" s="359" customFormat="1" ht="12" customHeight="1" thickBot="1">
      <c r="A25" s="369" t="s">
        <v>10</v>
      </c>
      <c r="B25" s="217" t="s">
        <v>568</v>
      </c>
      <c r="C25" s="275">
        <f>SUM(C26:C27)</f>
        <v>0</v>
      </c>
      <c r="D25" s="275">
        <f>SUM(D26:D27)</f>
        <v>0</v>
      </c>
      <c r="E25" s="376">
        <f>SUM(E26:E27)</f>
        <v>0</v>
      </c>
    </row>
    <row r="26" spans="1:5" s="359" customFormat="1" ht="12" customHeight="1">
      <c r="A26" s="383" t="s">
        <v>327</v>
      </c>
      <c r="B26" s="384" t="s">
        <v>566</v>
      </c>
      <c r="C26" s="58"/>
      <c r="D26" s="58"/>
      <c r="E26" s="363"/>
    </row>
    <row r="27" spans="1:5" s="359" customFormat="1" ht="12" customHeight="1">
      <c r="A27" s="383" t="s">
        <v>333</v>
      </c>
      <c r="B27" s="385" t="s">
        <v>569</v>
      </c>
      <c r="C27" s="276"/>
      <c r="D27" s="276"/>
      <c r="E27" s="362"/>
    </row>
    <row r="28" spans="1:5" s="359" customFormat="1" ht="12" customHeight="1" thickBot="1">
      <c r="A28" s="382" t="s">
        <v>335</v>
      </c>
      <c r="B28" s="386" t="s">
        <v>677</v>
      </c>
      <c r="C28" s="366"/>
      <c r="D28" s="366"/>
      <c r="E28" s="361"/>
    </row>
    <row r="29" spans="1:5" s="359" customFormat="1" ht="12" customHeight="1" thickBot="1">
      <c r="A29" s="369" t="s">
        <v>11</v>
      </c>
      <c r="B29" s="217" t="s">
        <v>570</v>
      </c>
      <c r="C29" s="275">
        <f>SUM(C30:C32)</f>
        <v>0</v>
      </c>
      <c r="D29" s="275">
        <f>SUM(D30:D32)</f>
        <v>0</v>
      </c>
      <c r="E29" s="376">
        <f>SUM(E30:E32)</f>
        <v>0</v>
      </c>
    </row>
    <row r="30" spans="1:5" s="359" customFormat="1" ht="12" customHeight="1">
      <c r="A30" s="383" t="s">
        <v>66</v>
      </c>
      <c r="B30" s="384" t="s">
        <v>353</v>
      </c>
      <c r="C30" s="58"/>
      <c r="D30" s="58"/>
      <c r="E30" s="363"/>
    </row>
    <row r="31" spans="1:5" s="359" customFormat="1" ht="12" customHeight="1">
      <c r="A31" s="383" t="s">
        <v>67</v>
      </c>
      <c r="B31" s="385" t="s">
        <v>354</v>
      </c>
      <c r="C31" s="276"/>
      <c r="D31" s="276"/>
      <c r="E31" s="362"/>
    </row>
    <row r="32" spans="1:5" s="359" customFormat="1" ht="12" customHeight="1" thickBot="1">
      <c r="A32" s="382" t="s">
        <v>68</v>
      </c>
      <c r="B32" s="368" t="s">
        <v>356</v>
      </c>
      <c r="C32" s="366"/>
      <c r="D32" s="366"/>
      <c r="E32" s="361"/>
    </row>
    <row r="33" spans="1:5" s="359" customFormat="1" ht="12" customHeight="1" thickBot="1">
      <c r="A33" s="369" t="s">
        <v>12</v>
      </c>
      <c r="B33" s="217" t="s">
        <v>481</v>
      </c>
      <c r="C33" s="35"/>
      <c r="D33" s="3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5"/>
      <c r="E34" s="375"/>
    </row>
    <row r="35" spans="1:5" s="332" customFormat="1" ht="12" customHeight="1" thickBot="1">
      <c r="A35" s="306" t="s">
        <v>14</v>
      </c>
      <c r="B35" s="217" t="s">
        <v>678</v>
      </c>
      <c r="C35" s="275">
        <f>+C8+C19+C24+C25+C29+C33+C34</f>
        <v>0</v>
      </c>
      <c r="D35" s="275">
        <f>+D8+D19+D24+D25+D29+D33+D34</f>
        <v>0</v>
      </c>
      <c r="E35" s="376">
        <f>+E8+E19+E24+E25+E29+E33+E34</f>
        <v>0</v>
      </c>
    </row>
    <row r="36" spans="1:5" s="332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275">
        <f>+D37+D38+D39</f>
        <v>0</v>
      </c>
      <c r="E36" s="376">
        <f>+E37+E38+E39</f>
        <v>0</v>
      </c>
    </row>
    <row r="37" spans="1:5" s="332" customFormat="1" ht="12" customHeight="1">
      <c r="A37" s="383" t="s">
        <v>574</v>
      </c>
      <c r="B37" s="384" t="s">
        <v>170</v>
      </c>
      <c r="C37" s="58"/>
      <c r="D37" s="58"/>
      <c r="E37" s="363"/>
    </row>
    <row r="38" spans="1:5" s="359" customFormat="1" ht="12" customHeight="1">
      <c r="A38" s="383" t="s">
        <v>575</v>
      </c>
      <c r="B38" s="385" t="s">
        <v>3</v>
      </c>
      <c r="C38" s="276"/>
      <c r="D38" s="276"/>
      <c r="E38" s="362"/>
    </row>
    <row r="39" spans="1:5" s="359" customFormat="1" ht="12" customHeight="1" thickBot="1">
      <c r="A39" s="382" t="s">
        <v>576</v>
      </c>
      <c r="B39" s="368" t="s">
        <v>577</v>
      </c>
      <c r="C39" s="366"/>
      <c r="D39" s="366"/>
      <c r="E39" s="361"/>
    </row>
    <row r="40" spans="1:5" s="359" customFormat="1" ht="15" customHeight="1" thickBot="1">
      <c r="A40" s="371" t="s">
        <v>16</v>
      </c>
      <c r="B40" s="372" t="s">
        <v>578</v>
      </c>
      <c r="C40" s="63">
        <f>+C35+C36</f>
        <v>0</v>
      </c>
      <c r="D40" s="63">
        <f>+D35+D36</f>
        <v>0</v>
      </c>
      <c r="E40" s="377">
        <f>+E35+E36</f>
        <v>0</v>
      </c>
    </row>
    <row r="41" spans="1:5" s="359" customFormat="1" ht="15" customHeight="1">
      <c r="A41" s="314"/>
      <c r="B41" s="315"/>
      <c r="C41" s="330"/>
      <c r="D41" s="330"/>
      <c r="E41" s="330"/>
    </row>
    <row r="42" spans="1:5" ht="13.5" thickBot="1">
      <c r="A42" s="316"/>
      <c r="B42" s="317"/>
      <c r="C42" s="331"/>
      <c r="D42" s="331"/>
      <c r="E42" s="331"/>
    </row>
    <row r="43" spans="1:5" s="358" customFormat="1" ht="16.5" customHeight="1" thickBot="1">
      <c r="A43" s="979" t="s">
        <v>45</v>
      </c>
      <c r="B43" s="980"/>
      <c r="C43" s="980"/>
      <c r="D43" s="980"/>
      <c r="E43" s="981"/>
    </row>
    <row r="44" spans="1:5" s="179" customFormat="1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290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286"/>
    </row>
    <row r="46" spans="1:5" ht="12" customHeight="1">
      <c r="A46" s="382" t="s">
        <v>74</v>
      </c>
      <c r="B46" s="197" t="s">
        <v>135</v>
      </c>
      <c r="C46" s="272"/>
      <c r="D46" s="272"/>
      <c r="E46" s="287"/>
    </row>
    <row r="47" spans="1:5" ht="12" customHeight="1">
      <c r="A47" s="382" t="s">
        <v>75</v>
      </c>
      <c r="B47" s="197" t="s">
        <v>102</v>
      </c>
      <c r="C47" s="272"/>
      <c r="D47" s="272"/>
      <c r="E47" s="287"/>
    </row>
    <row r="48" spans="1:5" ht="12" customHeight="1">
      <c r="A48" s="382" t="s">
        <v>76</v>
      </c>
      <c r="B48" s="197" t="s">
        <v>136</v>
      </c>
      <c r="C48" s="272"/>
      <c r="D48" s="272"/>
      <c r="E48" s="2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2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290">
        <f>SUM(E51:E53)</f>
        <v>0</v>
      </c>
    </row>
    <row r="51" spans="1:5" s="179" customFormat="1" ht="12" customHeight="1">
      <c r="A51" s="382" t="s">
        <v>79</v>
      </c>
      <c r="B51" s="198" t="s">
        <v>160</v>
      </c>
      <c r="C51" s="58"/>
      <c r="D51" s="58"/>
      <c r="E51" s="286"/>
    </row>
    <row r="52" spans="1:5" ht="12" customHeight="1">
      <c r="A52" s="382" t="s">
        <v>80</v>
      </c>
      <c r="B52" s="197" t="s">
        <v>139</v>
      </c>
      <c r="C52" s="272"/>
      <c r="D52" s="272"/>
      <c r="E52" s="287"/>
    </row>
    <row r="53" spans="1:5" ht="12" customHeight="1">
      <c r="A53" s="382" t="s">
        <v>81</v>
      </c>
      <c r="B53" s="197" t="s">
        <v>46</v>
      </c>
      <c r="C53" s="272"/>
      <c r="D53" s="272"/>
      <c r="E53" s="287"/>
    </row>
    <row r="54" spans="1:5" ht="12" customHeight="1" thickBot="1">
      <c r="A54" s="382" t="s">
        <v>82</v>
      </c>
      <c r="B54" s="197" t="s">
        <v>679</v>
      </c>
      <c r="C54" s="272"/>
      <c r="D54" s="272"/>
      <c r="E54" s="287"/>
    </row>
    <row r="55" spans="1:5" ht="12" customHeight="1" thickBot="1">
      <c r="A55" s="369" t="s">
        <v>9</v>
      </c>
      <c r="B55" s="373" t="s">
        <v>581</v>
      </c>
      <c r="C55" s="275">
        <f>+C44+C50</f>
        <v>0</v>
      </c>
      <c r="D55" s="275">
        <f>+D44+D50</f>
        <v>0</v>
      </c>
      <c r="E55" s="290">
        <f>+E44+E50</f>
        <v>0</v>
      </c>
    </row>
    <row r="56" spans="1:5" ht="13.5" thickBot="1">
      <c r="C56" s="378"/>
      <c r="D56" s="378"/>
      <c r="E56" s="378"/>
    </row>
    <row r="57" spans="1:5" ht="15" customHeight="1" thickBot="1">
      <c r="A57" s="318" t="s">
        <v>672</v>
      </c>
      <c r="B57" s="319"/>
      <c r="C57" s="67"/>
      <c r="D57" s="67"/>
      <c r="E57" s="367"/>
    </row>
    <row r="58" spans="1:5" ht="14.25" customHeight="1" thickBot="1">
      <c r="A58" s="318" t="s">
        <v>150</v>
      </c>
      <c r="B58" s="319"/>
      <c r="C58" s="67"/>
      <c r="D58" s="67"/>
      <c r="E58" s="367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E58"/>
  <sheetViews>
    <sheetView view="pageBreakPreview" zoomScale="115" zoomScaleSheetLayoutView="115" workbookViewId="0">
      <selection activeCell="B2" sqref="B2:D2"/>
    </sheetView>
  </sheetViews>
  <sheetFormatPr defaultRowHeight="12.75"/>
  <cols>
    <col min="1" max="1" width="16" style="374" customWidth="1"/>
    <col min="2" max="2" width="59.33203125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+CONCATENATE("7.2. melléklet a ……/",LEFT(ÖSSZEFÜGGÉSEK!A4,4)+1,". (……) önkormányzati rendelethez")</f>
        <v>7.2. melléklet a ……/2017. (……) önkormányzati rendelethez</v>
      </c>
    </row>
    <row r="2" spans="1:5" s="356" customFormat="1" ht="25.5" customHeight="1">
      <c r="A2" s="336" t="s">
        <v>148</v>
      </c>
      <c r="B2" s="973" t="s">
        <v>560</v>
      </c>
      <c r="C2" s="974"/>
      <c r="D2" s="975"/>
      <c r="E2" s="379" t="s">
        <v>49</v>
      </c>
    </row>
    <row r="3" spans="1:5" s="356" customFormat="1" ht="24.75" thickBot="1">
      <c r="A3" s="354" t="s">
        <v>561</v>
      </c>
      <c r="B3" s="976" t="s">
        <v>673</v>
      </c>
      <c r="C3" s="982"/>
      <c r="D3" s="983"/>
      <c r="E3" s="380" t="s">
        <v>49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275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61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27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27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27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27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27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27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62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27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274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275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27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27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273"/>
      <c r="E22" s="69"/>
    </row>
    <row r="23" spans="1:5" s="359" customFormat="1" ht="12" customHeight="1" thickBot="1">
      <c r="A23" s="382" t="s">
        <v>82</v>
      </c>
      <c r="B23" s="197" t="s">
        <v>676</v>
      </c>
      <c r="C23" s="273"/>
      <c r="D23" s="273"/>
      <c r="E23" s="69"/>
    </row>
    <row r="24" spans="1:5" s="359" customFormat="1" ht="12" customHeight="1" thickBot="1">
      <c r="A24" s="369" t="s">
        <v>9</v>
      </c>
      <c r="B24" s="217" t="s">
        <v>126</v>
      </c>
      <c r="C24" s="35"/>
      <c r="D24" s="35"/>
      <c r="E24" s="375"/>
    </row>
    <row r="25" spans="1:5" s="359" customFormat="1" ht="12" customHeight="1" thickBot="1">
      <c r="A25" s="369" t="s">
        <v>10</v>
      </c>
      <c r="B25" s="217" t="s">
        <v>568</v>
      </c>
      <c r="C25" s="275">
        <f>SUM(C26:C27)</f>
        <v>0</v>
      </c>
      <c r="D25" s="275">
        <f>SUM(D26:D27)</f>
        <v>0</v>
      </c>
      <c r="E25" s="376">
        <f>SUM(E26:E27)</f>
        <v>0</v>
      </c>
    </row>
    <row r="26" spans="1:5" s="359" customFormat="1" ht="12" customHeight="1">
      <c r="A26" s="383" t="s">
        <v>327</v>
      </c>
      <c r="B26" s="384" t="s">
        <v>566</v>
      </c>
      <c r="C26" s="58"/>
      <c r="D26" s="58"/>
      <c r="E26" s="363"/>
    </row>
    <row r="27" spans="1:5" s="359" customFormat="1" ht="12" customHeight="1">
      <c r="A27" s="383" t="s">
        <v>333</v>
      </c>
      <c r="B27" s="385" t="s">
        <v>569</v>
      </c>
      <c r="C27" s="276"/>
      <c r="D27" s="276"/>
      <c r="E27" s="362"/>
    </row>
    <row r="28" spans="1:5" s="359" customFormat="1" ht="12" customHeight="1" thickBot="1">
      <c r="A28" s="382" t="s">
        <v>335</v>
      </c>
      <c r="B28" s="386" t="s">
        <v>677</v>
      </c>
      <c r="C28" s="366"/>
      <c r="D28" s="366"/>
      <c r="E28" s="361"/>
    </row>
    <row r="29" spans="1:5" s="359" customFormat="1" ht="12" customHeight="1" thickBot="1">
      <c r="A29" s="369" t="s">
        <v>11</v>
      </c>
      <c r="B29" s="217" t="s">
        <v>570</v>
      </c>
      <c r="C29" s="275">
        <f>SUM(C30:C32)</f>
        <v>0</v>
      </c>
      <c r="D29" s="275">
        <f>SUM(D30:D32)</f>
        <v>0</v>
      </c>
      <c r="E29" s="376">
        <f>SUM(E30:E32)</f>
        <v>0</v>
      </c>
    </row>
    <row r="30" spans="1:5" s="359" customFormat="1" ht="12" customHeight="1">
      <c r="A30" s="383" t="s">
        <v>66</v>
      </c>
      <c r="B30" s="384" t="s">
        <v>353</v>
      </c>
      <c r="C30" s="58"/>
      <c r="D30" s="58"/>
      <c r="E30" s="363"/>
    </row>
    <row r="31" spans="1:5" s="359" customFormat="1" ht="12" customHeight="1">
      <c r="A31" s="383" t="s">
        <v>67</v>
      </c>
      <c r="B31" s="385" t="s">
        <v>354</v>
      </c>
      <c r="C31" s="276"/>
      <c r="D31" s="276"/>
      <c r="E31" s="362"/>
    </row>
    <row r="32" spans="1:5" s="359" customFormat="1" ht="12" customHeight="1" thickBot="1">
      <c r="A32" s="382" t="s">
        <v>68</v>
      </c>
      <c r="B32" s="368" t="s">
        <v>356</v>
      </c>
      <c r="C32" s="366"/>
      <c r="D32" s="366"/>
      <c r="E32" s="361"/>
    </row>
    <row r="33" spans="1:5" s="359" customFormat="1" ht="12" customHeight="1" thickBot="1">
      <c r="A33" s="369" t="s">
        <v>12</v>
      </c>
      <c r="B33" s="217" t="s">
        <v>481</v>
      </c>
      <c r="C33" s="35"/>
      <c r="D33" s="3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5"/>
      <c r="E34" s="375"/>
    </row>
    <row r="35" spans="1:5" s="332" customFormat="1" ht="12" customHeight="1" thickBot="1">
      <c r="A35" s="306" t="s">
        <v>14</v>
      </c>
      <c r="B35" s="217" t="s">
        <v>678</v>
      </c>
      <c r="C35" s="275">
        <f>+C8+C19+C24+C25+C29+C33+C34</f>
        <v>0</v>
      </c>
      <c r="D35" s="275">
        <f>+D8+D19+D24+D25+D29+D33+D34</f>
        <v>0</v>
      </c>
      <c r="E35" s="376">
        <f>+E8+E19+E24+E25+E29+E33+E34</f>
        <v>0</v>
      </c>
    </row>
    <row r="36" spans="1:5" s="332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275">
        <f>+D37+D38+D39</f>
        <v>0</v>
      </c>
      <c r="E36" s="376">
        <f>+E37+E38+E39</f>
        <v>0</v>
      </c>
    </row>
    <row r="37" spans="1:5" s="332" customFormat="1" ht="12" customHeight="1">
      <c r="A37" s="383" t="s">
        <v>574</v>
      </c>
      <c r="B37" s="384" t="s">
        <v>170</v>
      </c>
      <c r="C37" s="58"/>
      <c r="D37" s="58"/>
      <c r="E37" s="363"/>
    </row>
    <row r="38" spans="1:5" s="359" customFormat="1" ht="12" customHeight="1">
      <c r="A38" s="383" t="s">
        <v>575</v>
      </c>
      <c r="B38" s="385" t="s">
        <v>3</v>
      </c>
      <c r="C38" s="276"/>
      <c r="D38" s="276"/>
      <c r="E38" s="362"/>
    </row>
    <row r="39" spans="1:5" s="359" customFormat="1" ht="12" customHeight="1" thickBot="1">
      <c r="A39" s="382" t="s">
        <v>576</v>
      </c>
      <c r="B39" s="368" t="s">
        <v>577</v>
      </c>
      <c r="C39" s="366"/>
      <c r="D39" s="366"/>
      <c r="E39" s="361"/>
    </row>
    <row r="40" spans="1:5" s="359" customFormat="1" ht="15" customHeight="1" thickBot="1">
      <c r="A40" s="371" t="s">
        <v>16</v>
      </c>
      <c r="B40" s="372" t="s">
        <v>578</v>
      </c>
      <c r="C40" s="63">
        <f>+C35+C36</f>
        <v>0</v>
      </c>
      <c r="D40" s="63">
        <f>+D35+D36</f>
        <v>0</v>
      </c>
      <c r="E40" s="377">
        <f>+E35+E36</f>
        <v>0</v>
      </c>
    </row>
    <row r="41" spans="1:5" s="359" customFormat="1" ht="15" customHeight="1">
      <c r="A41" s="314"/>
      <c r="B41" s="315"/>
      <c r="C41" s="330"/>
      <c r="D41" s="330"/>
      <c r="E41" s="330"/>
    </row>
    <row r="42" spans="1:5" ht="13.5" thickBot="1">
      <c r="A42" s="316"/>
      <c r="B42" s="317"/>
      <c r="C42" s="331"/>
      <c r="D42" s="331"/>
      <c r="E42" s="331"/>
    </row>
    <row r="43" spans="1:5" s="358" customFormat="1" ht="16.5" customHeight="1" thickBot="1">
      <c r="A43" s="979" t="s">
        <v>45</v>
      </c>
      <c r="B43" s="980"/>
      <c r="C43" s="980"/>
      <c r="D43" s="980"/>
      <c r="E43" s="981"/>
    </row>
    <row r="44" spans="1:5" s="179" customFormat="1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290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286"/>
    </row>
    <row r="46" spans="1:5" ht="12" customHeight="1">
      <c r="A46" s="382" t="s">
        <v>74</v>
      </c>
      <c r="B46" s="197" t="s">
        <v>135</v>
      </c>
      <c r="C46" s="272"/>
      <c r="D46" s="272"/>
      <c r="E46" s="287"/>
    </row>
    <row r="47" spans="1:5" ht="12" customHeight="1">
      <c r="A47" s="382" t="s">
        <v>75</v>
      </c>
      <c r="B47" s="197" t="s">
        <v>102</v>
      </c>
      <c r="C47" s="272"/>
      <c r="D47" s="272"/>
      <c r="E47" s="287"/>
    </row>
    <row r="48" spans="1:5" ht="12" customHeight="1">
      <c r="A48" s="382" t="s">
        <v>76</v>
      </c>
      <c r="B48" s="197" t="s">
        <v>136</v>
      </c>
      <c r="C48" s="272"/>
      <c r="D48" s="272"/>
      <c r="E48" s="2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2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290">
        <f>SUM(E51:E53)</f>
        <v>0</v>
      </c>
    </row>
    <row r="51" spans="1:5" s="179" customFormat="1" ht="12" customHeight="1">
      <c r="A51" s="382" t="s">
        <v>79</v>
      </c>
      <c r="B51" s="198" t="s">
        <v>160</v>
      </c>
      <c r="C51" s="58"/>
      <c r="D51" s="58"/>
      <c r="E51" s="286"/>
    </row>
    <row r="52" spans="1:5" ht="12" customHeight="1">
      <c r="A52" s="382" t="s">
        <v>80</v>
      </c>
      <c r="B52" s="197" t="s">
        <v>139</v>
      </c>
      <c r="C52" s="272"/>
      <c r="D52" s="272"/>
      <c r="E52" s="287"/>
    </row>
    <row r="53" spans="1:5" ht="12" customHeight="1">
      <c r="A53" s="382" t="s">
        <v>81</v>
      </c>
      <c r="B53" s="197" t="s">
        <v>46</v>
      </c>
      <c r="C53" s="272"/>
      <c r="D53" s="272"/>
      <c r="E53" s="287"/>
    </row>
    <row r="54" spans="1:5" ht="12" customHeight="1" thickBot="1">
      <c r="A54" s="382" t="s">
        <v>82</v>
      </c>
      <c r="B54" s="197" t="s">
        <v>679</v>
      </c>
      <c r="C54" s="272"/>
      <c r="D54" s="272"/>
      <c r="E54" s="287"/>
    </row>
    <row r="55" spans="1:5" ht="12" customHeight="1" thickBot="1">
      <c r="A55" s="369" t="s">
        <v>9</v>
      </c>
      <c r="B55" s="373" t="s">
        <v>581</v>
      </c>
      <c r="C55" s="275">
        <f>+C44+C50</f>
        <v>0</v>
      </c>
      <c r="D55" s="275">
        <f>+D44+D50</f>
        <v>0</v>
      </c>
      <c r="E55" s="290">
        <f>+E44+E50</f>
        <v>0</v>
      </c>
    </row>
    <row r="56" spans="1:5" ht="13.5" thickBot="1">
      <c r="C56" s="378"/>
      <c r="D56" s="378"/>
      <c r="E56" s="378"/>
    </row>
    <row r="57" spans="1:5" ht="15" customHeight="1" thickBot="1">
      <c r="A57" s="318" t="s">
        <v>672</v>
      </c>
      <c r="B57" s="319"/>
      <c r="C57" s="67"/>
      <c r="D57" s="67"/>
      <c r="E57" s="367"/>
    </row>
    <row r="58" spans="1:5" ht="14.25" customHeight="1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E58"/>
  <sheetViews>
    <sheetView view="pageBreakPreview" zoomScale="115" zoomScaleSheetLayoutView="115" workbookViewId="0">
      <selection activeCell="C20" sqref="C20"/>
    </sheetView>
  </sheetViews>
  <sheetFormatPr defaultRowHeight="12.75"/>
  <cols>
    <col min="1" max="1" width="16" style="374" customWidth="1"/>
    <col min="2" max="2" width="59.33203125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+CONCATENATE("7.3. melléklet a ……/",LEFT(ÖSSZEFÜGGÉSEK!A4,4)+1,". (……) önkormányzati rendelethez")</f>
        <v>7.3. melléklet a ……/2017. (……) önkormányzati rendelethez</v>
      </c>
    </row>
    <row r="2" spans="1:5" s="356" customFormat="1" ht="25.5" customHeight="1">
      <c r="A2" s="336" t="s">
        <v>148</v>
      </c>
      <c r="B2" s="973" t="s">
        <v>560</v>
      </c>
      <c r="C2" s="974"/>
      <c r="D2" s="975"/>
      <c r="E2" s="379" t="s">
        <v>49</v>
      </c>
    </row>
    <row r="3" spans="1:5" s="356" customFormat="1" ht="24.75" thickBot="1">
      <c r="A3" s="354" t="s">
        <v>561</v>
      </c>
      <c r="B3" s="976" t="s">
        <v>680</v>
      </c>
      <c r="C3" s="982"/>
      <c r="D3" s="983"/>
      <c r="E3" s="380" t="s">
        <v>50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275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61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27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27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27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27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27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27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62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27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274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275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27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27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273"/>
      <c r="E22" s="69"/>
    </row>
    <row r="23" spans="1:5" s="359" customFormat="1" ht="12" customHeight="1" thickBot="1">
      <c r="A23" s="382" t="s">
        <v>82</v>
      </c>
      <c r="B23" s="197" t="s">
        <v>676</v>
      </c>
      <c r="C23" s="273"/>
      <c r="D23" s="273"/>
      <c r="E23" s="69"/>
    </row>
    <row r="24" spans="1:5" s="359" customFormat="1" ht="12" customHeight="1" thickBot="1">
      <c r="A24" s="369" t="s">
        <v>9</v>
      </c>
      <c r="B24" s="217" t="s">
        <v>126</v>
      </c>
      <c r="C24" s="35"/>
      <c r="D24" s="35"/>
      <c r="E24" s="375"/>
    </row>
    <row r="25" spans="1:5" s="359" customFormat="1" ht="12" customHeight="1" thickBot="1">
      <c r="A25" s="369" t="s">
        <v>10</v>
      </c>
      <c r="B25" s="217" t="s">
        <v>568</v>
      </c>
      <c r="C25" s="275">
        <f>SUM(C26:C27)</f>
        <v>0</v>
      </c>
      <c r="D25" s="275">
        <f>SUM(D26:D27)</f>
        <v>0</v>
      </c>
      <c r="E25" s="376">
        <f>SUM(E26:E27)</f>
        <v>0</v>
      </c>
    </row>
    <row r="26" spans="1:5" s="359" customFormat="1" ht="12" customHeight="1">
      <c r="A26" s="383" t="s">
        <v>327</v>
      </c>
      <c r="B26" s="384" t="s">
        <v>566</v>
      </c>
      <c r="C26" s="58"/>
      <c r="D26" s="58"/>
      <c r="E26" s="363"/>
    </row>
    <row r="27" spans="1:5" s="359" customFormat="1" ht="12" customHeight="1">
      <c r="A27" s="383" t="s">
        <v>333</v>
      </c>
      <c r="B27" s="385" t="s">
        <v>569</v>
      </c>
      <c r="C27" s="276"/>
      <c r="D27" s="276"/>
      <c r="E27" s="362"/>
    </row>
    <row r="28" spans="1:5" s="359" customFormat="1" ht="12" customHeight="1" thickBot="1">
      <c r="A28" s="382" t="s">
        <v>335</v>
      </c>
      <c r="B28" s="386" t="s">
        <v>677</v>
      </c>
      <c r="C28" s="366"/>
      <c r="D28" s="366"/>
      <c r="E28" s="361"/>
    </row>
    <row r="29" spans="1:5" s="359" customFormat="1" ht="12" customHeight="1" thickBot="1">
      <c r="A29" s="369" t="s">
        <v>11</v>
      </c>
      <c r="B29" s="217" t="s">
        <v>570</v>
      </c>
      <c r="C29" s="275">
        <f>SUM(C30:C32)</f>
        <v>0</v>
      </c>
      <c r="D29" s="275">
        <f>SUM(D30:D32)</f>
        <v>0</v>
      </c>
      <c r="E29" s="376">
        <f>SUM(E30:E32)</f>
        <v>0</v>
      </c>
    </row>
    <row r="30" spans="1:5" s="359" customFormat="1" ht="12" customHeight="1">
      <c r="A30" s="383" t="s">
        <v>66</v>
      </c>
      <c r="B30" s="384" t="s">
        <v>353</v>
      </c>
      <c r="C30" s="58"/>
      <c r="D30" s="58"/>
      <c r="E30" s="363"/>
    </row>
    <row r="31" spans="1:5" s="359" customFormat="1" ht="12" customHeight="1">
      <c r="A31" s="383" t="s">
        <v>67</v>
      </c>
      <c r="B31" s="385" t="s">
        <v>354</v>
      </c>
      <c r="C31" s="276"/>
      <c r="D31" s="276"/>
      <c r="E31" s="362"/>
    </row>
    <row r="32" spans="1:5" s="359" customFormat="1" ht="12" customHeight="1" thickBot="1">
      <c r="A32" s="382" t="s">
        <v>68</v>
      </c>
      <c r="B32" s="368" t="s">
        <v>356</v>
      </c>
      <c r="C32" s="366"/>
      <c r="D32" s="366"/>
      <c r="E32" s="361"/>
    </row>
    <row r="33" spans="1:5" s="359" customFormat="1" ht="12" customHeight="1" thickBot="1">
      <c r="A33" s="369" t="s">
        <v>12</v>
      </c>
      <c r="B33" s="217" t="s">
        <v>481</v>
      </c>
      <c r="C33" s="35"/>
      <c r="D33" s="3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5"/>
      <c r="E34" s="375"/>
    </row>
    <row r="35" spans="1:5" s="332" customFormat="1" ht="12" customHeight="1" thickBot="1">
      <c r="A35" s="306" t="s">
        <v>14</v>
      </c>
      <c r="B35" s="217" t="s">
        <v>678</v>
      </c>
      <c r="C35" s="275">
        <f>+C8+C19+C24+C25+C29+C33+C34</f>
        <v>0</v>
      </c>
      <c r="D35" s="275">
        <f>+D8+D19+D24+D25+D29+D33+D34</f>
        <v>0</v>
      </c>
      <c r="E35" s="376">
        <f>+E8+E19+E24+E25+E29+E33+E34</f>
        <v>0</v>
      </c>
    </row>
    <row r="36" spans="1:5" s="332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275">
        <f>+D37+D38+D39</f>
        <v>0</v>
      </c>
      <c r="E36" s="376">
        <f>+E37+E38+E39</f>
        <v>0</v>
      </c>
    </row>
    <row r="37" spans="1:5" s="332" customFormat="1" ht="12" customHeight="1">
      <c r="A37" s="383" t="s">
        <v>574</v>
      </c>
      <c r="B37" s="384" t="s">
        <v>170</v>
      </c>
      <c r="C37" s="58"/>
      <c r="D37" s="58"/>
      <c r="E37" s="363"/>
    </row>
    <row r="38" spans="1:5" s="359" customFormat="1" ht="12" customHeight="1">
      <c r="A38" s="383" t="s">
        <v>575</v>
      </c>
      <c r="B38" s="385" t="s">
        <v>3</v>
      </c>
      <c r="C38" s="276"/>
      <c r="D38" s="276"/>
      <c r="E38" s="362"/>
    </row>
    <row r="39" spans="1:5" s="359" customFormat="1" ht="12" customHeight="1" thickBot="1">
      <c r="A39" s="382" t="s">
        <v>576</v>
      </c>
      <c r="B39" s="368" t="s">
        <v>577</v>
      </c>
      <c r="C39" s="366"/>
      <c r="D39" s="366"/>
      <c r="E39" s="361"/>
    </row>
    <row r="40" spans="1:5" s="359" customFormat="1" ht="15" customHeight="1" thickBot="1">
      <c r="A40" s="371" t="s">
        <v>16</v>
      </c>
      <c r="B40" s="372" t="s">
        <v>578</v>
      </c>
      <c r="C40" s="63">
        <f>+C35+C36</f>
        <v>0</v>
      </c>
      <c r="D40" s="63">
        <f>+D35+D36</f>
        <v>0</v>
      </c>
      <c r="E40" s="377">
        <f>+E35+E36</f>
        <v>0</v>
      </c>
    </row>
    <row r="41" spans="1:5" s="359" customFormat="1" ht="15" customHeight="1">
      <c r="A41" s="314"/>
      <c r="B41" s="315"/>
      <c r="C41" s="330"/>
      <c r="D41" s="330"/>
      <c r="E41" s="330"/>
    </row>
    <row r="42" spans="1:5" ht="13.5" thickBot="1">
      <c r="A42" s="316"/>
      <c r="B42" s="317"/>
      <c r="C42" s="331"/>
      <c r="D42" s="331"/>
      <c r="E42" s="331"/>
    </row>
    <row r="43" spans="1:5" s="358" customFormat="1" ht="16.5" customHeight="1" thickBot="1">
      <c r="A43" s="979" t="s">
        <v>45</v>
      </c>
      <c r="B43" s="980"/>
      <c r="C43" s="980"/>
      <c r="D43" s="980"/>
      <c r="E43" s="981"/>
    </row>
    <row r="44" spans="1:5" s="179" customFormat="1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290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286"/>
    </row>
    <row r="46" spans="1:5" ht="12" customHeight="1">
      <c r="A46" s="382" t="s">
        <v>74</v>
      </c>
      <c r="B46" s="197" t="s">
        <v>135</v>
      </c>
      <c r="C46" s="272"/>
      <c r="D46" s="272"/>
      <c r="E46" s="287"/>
    </row>
    <row r="47" spans="1:5" ht="12" customHeight="1">
      <c r="A47" s="382" t="s">
        <v>75</v>
      </c>
      <c r="B47" s="197" t="s">
        <v>102</v>
      </c>
      <c r="C47" s="272"/>
      <c r="D47" s="272"/>
      <c r="E47" s="287"/>
    </row>
    <row r="48" spans="1:5" ht="12" customHeight="1">
      <c r="A48" s="382" t="s">
        <v>76</v>
      </c>
      <c r="B48" s="197" t="s">
        <v>136</v>
      </c>
      <c r="C48" s="272"/>
      <c r="D48" s="272"/>
      <c r="E48" s="2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2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290">
        <f>SUM(E51:E53)</f>
        <v>0</v>
      </c>
    </row>
    <row r="51" spans="1:5" s="179" customFormat="1" ht="12" customHeight="1">
      <c r="A51" s="382" t="s">
        <v>79</v>
      </c>
      <c r="B51" s="198" t="s">
        <v>160</v>
      </c>
      <c r="C51" s="58"/>
      <c r="D51" s="58"/>
      <c r="E51" s="286"/>
    </row>
    <row r="52" spans="1:5" ht="12" customHeight="1">
      <c r="A52" s="382" t="s">
        <v>80</v>
      </c>
      <c r="B52" s="197" t="s">
        <v>139</v>
      </c>
      <c r="C52" s="272"/>
      <c r="D52" s="272"/>
      <c r="E52" s="287"/>
    </row>
    <row r="53" spans="1:5" ht="12" customHeight="1">
      <c r="A53" s="382" t="s">
        <v>81</v>
      </c>
      <c r="B53" s="197" t="s">
        <v>46</v>
      </c>
      <c r="C53" s="272"/>
      <c r="D53" s="272"/>
      <c r="E53" s="287"/>
    </row>
    <row r="54" spans="1:5" ht="12" customHeight="1" thickBot="1">
      <c r="A54" s="382" t="s">
        <v>82</v>
      </c>
      <c r="B54" s="197" t="s">
        <v>679</v>
      </c>
      <c r="C54" s="272"/>
      <c r="D54" s="272"/>
      <c r="E54" s="287"/>
    </row>
    <row r="55" spans="1:5" ht="12" customHeight="1" thickBot="1">
      <c r="A55" s="369" t="s">
        <v>9</v>
      </c>
      <c r="B55" s="373" t="s">
        <v>581</v>
      </c>
      <c r="C55" s="275">
        <f>+C44+C50</f>
        <v>0</v>
      </c>
      <c r="D55" s="275">
        <f>+D44+D50</f>
        <v>0</v>
      </c>
      <c r="E55" s="290">
        <f>+E44+E50</f>
        <v>0</v>
      </c>
    </row>
    <row r="56" spans="1:5" ht="13.5" thickBot="1">
      <c r="C56" s="378"/>
      <c r="D56" s="378"/>
      <c r="E56" s="378"/>
    </row>
    <row r="57" spans="1:5" ht="15" customHeight="1" thickBot="1">
      <c r="A57" s="318" t="s">
        <v>672</v>
      </c>
      <c r="B57" s="319"/>
      <c r="C57" s="67"/>
      <c r="D57" s="67"/>
      <c r="E57" s="367"/>
    </row>
    <row r="58" spans="1:5" ht="14.25" customHeight="1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view="pageBreakPreview" zoomScale="115" zoomScaleSheetLayoutView="115" workbookViewId="0">
      <selection activeCell="H8" sqref="H8"/>
    </sheetView>
  </sheetViews>
  <sheetFormatPr defaultRowHeight="12.75"/>
  <cols>
    <col min="1" max="1" width="16" style="374" customWidth="1"/>
    <col min="2" max="2" width="59.33203125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+CONCATENATE("7.4. melléklet a ……/",LEFT(ÖSSZEFÜGGÉSEK!A4,4)+1,". (……) önkormányzati rendelethez")</f>
        <v>7.4. melléklet a ……/2017. (……) önkormányzati rendelethez</v>
      </c>
    </row>
    <row r="2" spans="1:5" s="356" customFormat="1" ht="25.5" customHeight="1">
      <c r="A2" s="336" t="s">
        <v>148</v>
      </c>
      <c r="B2" s="973" t="s">
        <v>560</v>
      </c>
      <c r="C2" s="974"/>
      <c r="D2" s="975"/>
      <c r="E2" s="379" t="s">
        <v>49</v>
      </c>
    </row>
    <row r="3" spans="1:5" s="356" customFormat="1" ht="24.75" thickBot="1">
      <c r="A3" s="354" t="s">
        <v>561</v>
      </c>
      <c r="B3" s="976" t="s">
        <v>675</v>
      </c>
      <c r="C3" s="982"/>
      <c r="D3" s="983"/>
      <c r="E3" s="380" t="s">
        <v>51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275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61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27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27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27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27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27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27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62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27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274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275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27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27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273"/>
      <c r="E22" s="69"/>
    </row>
    <row r="23" spans="1:5" s="359" customFormat="1" ht="12" customHeight="1" thickBot="1">
      <c r="A23" s="382" t="s">
        <v>82</v>
      </c>
      <c r="B23" s="197" t="s">
        <v>676</v>
      </c>
      <c r="C23" s="273"/>
      <c r="D23" s="273"/>
      <c r="E23" s="69"/>
    </row>
    <row r="24" spans="1:5" s="359" customFormat="1" ht="12" customHeight="1" thickBot="1">
      <c r="A24" s="369" t="s">
        <v>9</v>
      </c>
      <c r="B24" s="217" t="s">
        <v>126</v>
      </c>
      <c r="C24" s="35"/>
      <c r="D24" s="35"/>
      <c r="E24" s="375"/>
    </row>
    <row r="25" spans="1:5" s="359" customFormat="1" ht="12" customHeight="1" thickBot="1">
      <c r="A25" s="369" t="s">
        <v>10</v>
      </c>
      <c r="B25" s="217" t="s">
        <v>568</v>
      </c>
      <c r="C25" s="275">
        <f>SUM(C26:C27)</f>
        <v>0</v>
      </c>
      <c r="D25" s="275">
        <f>SUM(D26:D27)</f>
        <v>0</v>
      </c>
      <c r="E25" s="376">
        <f>SUM(E26:E27)</f>
        <v>0</v>
      </c>
    </row>
    <row r="26" spans="1:5" s="359" customFormat="1" ht="12" customHeight="1">
      <c r="A26" s="383" t="s">
        <v>327</v>
      </c>
      <c r="B26" s="384" t="s">
        <v>566</v>
      </c>
      <c r="C26" s="58"/>
      <c r="D26" s="58"/>
      <c r="E26" s="363"/>
    </row>
    <row r="27" spans="1:5" s="359" customFormat="1" ht="12" customHeight="1">
      <c r="A27" s="383" t="s">
        <v>333</v>
      </c>
      <c r="B27" s="385" t="s">
        <v>569</v>
      </c>
      <c r="C27" s="276"/>
      <c r="D27" s="276"/>
      <c r="E27" s="362"/>
    </row>
    <row r="28" spans="1:5" s="359" customFormat="1" ht="12" customHeight="1" thickBot="1">
      <c r="A28" s="382" t="s">
        <v>335</v>
      </c>
      <c r="B28" s="386" t="s">
        <v>677</v>
      </c>
      <c r="C28" s="366"/>
      <c r="D28" s="366"/>
      <c r="E28" s="361"/>
    </row>
    <row r="29" spans="1:5" s="359" customFormat="1" ht="12" customHeight="1" thickBot="1">
      <c r="A29" s="369" t="s">
        <v>11</v>
      </c>
      <c r="B29" s="217" t="s">
        <v>570</v>
      </c>
      <c r="C29" s="275">
        <f>SUM(C30:C32)</f>
        <v>0</v>
      </c>
      <c r="D29" s="275">
        <f>SUM(D30:D32)</f>
        <v>0</v>
      </c>
      <c r="E29" s="376">
        <f>SUM(E30:E32)</f>
        <v>0</v>
      </c>
    </row>
    <row r="30" spans="1:5" s="359" customFormat="1" ht="12" customHeight="1">
      <c r="A30" s="383" t="s">
        <v>66</v>
      </c>
      <c r="B30" s="384" t="s">
        <v>353</v>
      </c>
      <c r="C30" s="58"/>
      <c r="D30" s="58"/>
      <c r="E30" s="363"/>
    </row>
    <row r="31" spans="1:5" s="359" customFormat="1" ht="12" customHeight="1">
      <c r="A31" s="383" t="s">
        <v>67</v>
      </c>
      <c r="B31" s="385" t="s">
        <v>354</v>
      </c>
      <c r="C31" s="276"/>
      <c r="D31" s="276"/>
      <c r="E31" s="362"/>
    </row>
    <row r="32" spans="1:5" s="359" customFormat="1" ht="12" customHeight="1" thickBot="1">
      <c r="A32" s="382" t="s">
        <v>68</v>
      </c>
      <c r="B32" s="368" t="s">
        <v>356</v>
      </c>
      <c r="C32" s="366"/>
      <c r="D32" s="366"/>
      <c r="E32" s="361"/>
    </row>
    <row r="33" spans="1:5" s="359" customFormat="1" ht="12" customHeight="1" thickBot="1">
      <c r="A33" s="369" t="s">
        <v>12</v>
      </c>
      <c r="B33" s="217" t="s">
        <v>481</v>
      </c>
      <c r="C33" s="35"/>
      <c r="D33" s="3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5"/>
      <c r="E34" s="375"/>
    </row>
    <row r="35" spans="1:5" s="332" customFormat="1" ht="12" customHeight="1" thickBot="1">
      <c r="A35" s="306" t="s">
        <v>14</v>
      </c>
      <c r="B35" s="217" t="s">
        <v>678</v>
      </c>
      <c r="C35" s="275">
        <f>+C8+C19+C24+C25+C29+C33+C34</f>
        <v>0</v>
      </c>
      <c r="D35" s="275">
        <f>+D8+D19+D24+D25+D29+D33+D34</f>
        <v>0</v>
      </c>
      <c r="E35" s="376">
        <f>+E8+E19+E24+E25+E29+E33+E34</f>
        <v>0</v>
      </c>
    </row>
    <row r="36" spans="1:5" s="332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275">
        <f>+D37+D38+D39</f>
        <v>0</v>
      </c>
      <c r="E36" s="376">
        <f>+E37+E38+E39</f>
        <v>0</v>
      </c>
    </row>
    <row r="37" spans="1:5" s="332" customFormat="1" ht="12" customHeight="1">
      <c r="A37" s="383" t="s">
        <v>574</v>
      </c>
      <c r="B37" s="384" t="s">
        <v>170</v>
      </c>
      <c r="C37" s="58"/>
      <c r="D37" s="58"/>
      <c r="E37" s="363"/>
    </row>
    <row r="38" spans="1:5" s="359" customFormat="1" ht="12" customHeight="1">
      <c r="A38" s="383" t="s">
        <v>575</v>
      </c>
      <c r="B38" s="385" t="s">
        <v>3</v>
      </c>
      <c r="C38" s="276"/>
      <c r="D38" s="276"/>
      <c r="E38" s="362"/>
    </row>
    <row r="39" spans="1:5" s="359" customFormat="1" ht="12" customHeight="1" thickBot="1">
      <c r="A39" s="382" t="s">
        <v>576</v>
      </c>
      <c r="B39" s="368" t="s">
        <v>577</v>
      </c>
      <c r="C39" s="366"/>
      <c r="D39" s="366"/>
      <c r="E39" s="361"/>
    </row>
    <row r="40" spans="1:5" s="359" customFormat="1" ht="15" customHeight="1" thickBot="1">
      <c r="A40" s="371" t="s">
        <v>16</v>
      </c>
      <c r="B40" s="372" t="s">
        <v>578</v>
      </c>
      <c r="C40" s="63">
        <f>+C35+C36</f>
        <v>0</v>
      </c>
      <c r="D40" s="63">
        <f>+D35+D36</f>
        <v>0</v>
      </c>
      <c r="E40" s="377">
        <f>+E35+E36</f>
        <v>0</v>
      </c>
    </row>
    <row r="41" spans="1:5" s="359" customFormat="1" ht="15" customHeight="1">
      <c r="A41" s="314"/>
      <c r="B41" s="315"/>
      <c r="C41" s="330"/>
      <c r="D41" s="330"/>
      <c r="E41" s="330"/>
    </row>
    <row r="42" spans="1:5" ht="13.5" thickBot="1">
      <c r="A42" s="316"/>
      <c r="B42" s="317"/>
      <c r="C42" s="331"/>
      <c r="D42" s="331"/>
      <c r="E42" s="331"/>
    </row>
    <row r="43" spans="1:5" s="358" customFormat="1" ht="16.5" customHeight="1" thickBot="1">
      <c r="A43" s="979" t="s">
        <v>45</v>
      </c>
      <c r="B43" s="980"/>
      <c r="C43" s="980"/>
      <c r="D43" s="980"/>
      <c r="E43" s="981"/>
    </row>
    <row r="44" spans="1:5" s="179" customFormat="1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290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286"/>
    </row>
    <row r="46" spans="1:5" ht="12" customHeight="1">
      <c r="A46" s="382" t="s">
        <v>74</v>
      </c>
      <c r="B46" s="197" t="s">
        <v>135</v>
      </c>
      <c r="C46" s="272"/>
      <c r="D46" s="272"/>
      <c r="E46" s="287"/>
    </row>
    <row r="47" spans="1:5" ht="12" customHeight="1">
      <c r="A47" s="382" t="s">
        <v>75</v>
      </c>
      <c r="B47" s="197" t="s">
        <v>102</v>
      </c>
      <c r="C47" s="272"/>
      <c r="D47" s="272"/>
      <c r="E47" s="287"/>
    </row>
    <row r="48" spans="1:5" ht="12" customHeight="1">
      <c r="A48" s="382" t="s">
        <v>76</v>
      </c>
      <c r="B48" s="197" t="s">
        <v>136</v>
      </c>
      <c r="C48" s="272"/>
      <c r="D48" s="272"/>
      <c r="E48" s="2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2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290">
        <f>SUM(E51:E53)</f>
        <v>0</v>
      </c>
    </row>
    <row r="51" spans="1:5" s="179" customFormat="1" ht="12" customHeight="1">
      <c r="A51" s="382" t="s">
        <v>79</v>
      </c>
      <c r="B51" s="198" t="s">
        <v>160</v>
      </c>
      <c r="C51" s="58"/>
      <c r="D51" s="58"/>
      <c r="E51" s="286"/>
    </row>
    <row r="52" spans="1:5" ht="12" customHeight="1">
      <c r="A52" s="382" t="s">
        <v>80</v>
      </c>
      <c r="B52" s="197" t="s">
        <v>139</v>
      </c>
      <c r="C52" s="272"/>
      <c r="D52" s="272"/>
      <c r="E52" s="287"/>
    </row>
    <row r="53" spans="1:5" ht="12" customHeight="1">
      <c r="A53" s="382" t="s">
        <v>81</v>
      </c>
      <c r="B53" s="197" t="s">
        <v>46</v>
      </c>
      <c r="C53" s="272"/>
      <c r="D53" s="272"/>
      <c r="E53" s="287"/>
    </row>
    <row r="54" spans="1:5" ht="12" customHeight="1" thickBot="1">
      <c r="A54" s="382" t="s">
        <v>82</v>
      </c>
      <c r="B54" s="197" t="s">
        <v>679</v>
      </c>
      <c r="C54" s="272"/>
      <c r="D54" s="272"/>
      <c r="E54" s="287"/>
    </row>
    <row r="55" spans="1:5" ht="12" customHeight="1" thickBot="1">
      <c r="A55" s="369" t="s">
        <v>9</v>
      </c>
      <c r="B55" s="373" t="s">
        <v>581</v>
      </c>
      <c r="C55" s="275">
        <f>+C44+C50</f>
        <v>0</v>
      </c>
      <c r="D55" s="275">
        <f>+D44+D50</f>
        <v>0</v>
      </c>
      <c r="E55" s="290">
        <f>+E44+E50</f>
        <v>0</v>
      </c>
    </row>
    <row r="56" spans="1:5" ht="13.5" thickBot="1">
      <c r="C56" s="378"/>
      <c r="D56" s="378"/>
      <c r="E56" s="378"/>
    </row>
    <row r="57" spans="1:5" ht="15" customHeight="1" thickBot="1">
      <c r="A57" s="318" t="s">
        <v>672</v>
      </c>
      <c r="B57" s="319"/>
      <c r="C57" s="67"/>
      <c r="D57" s="67"/>
      <c r="E57" s="367"/>
    </row>
    <row r="58" spans="1:5" ht="14.25" customHeight="1" thickBot="1">
      <c r="A58" s="318" t="s">
        <v>150</v>
      </c>
      <c r="B58" s="319"/>
      <c r="C58" s="67"/>
      <c r="D58" s="67"/>
      <c r="E58" s="367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3"/>
  <sheetViews>
    <sheetView zoomScale="130" zoomScaleNormal="130" zoomScaleSheetLayoutView="100" workbookViewId="0">
      <selection activeCell="E134" sqref="E134"/>
    </sheetView>
  </sheetViews>
  <sheetFormatPr defaultRowHeight="15.75"/>
  <cols>
    <col min="1" max="1" width="7" style="238" customWidth="1"/>
    <col min="2" max="2" width="60.83203125" style="238" customWidth="1"/>
    <col min="3" max="5" width="15.83203125" style="239" customWidth="1"/>
    <col min="6" max="16384" width="9.33203125" style="249"/>
  </cols>
  <sheetData>
    <row r="1" spans="1:5" ht="15.95" customHeight="1">
      <c r="A1" s="907" t="s">
        <v>4</v>
      </c>
      <c r="B1" s="907"/>
      <c r="C1" s="907"/>
      <c r="D1" s="907"/>
      <c r="E1" s="907"/>
    </row>
    <row r="2" spans="1:5" ht="15.95" customHeight="1" thickBot="1">
      <c r="A2" s="39" t="s">
        <v>113</v>
      </c>
      <c r="B2" s="39"/>
      <c r="C2" s="236"/>
      <c r="D2" s="236"/>
      <c r="E2" s="236" t="s">
        <v>771</v>
      </c>
    </row>
    <row r="3" spans="1:5" ht="15.95" customHeight="1">
      <c r="A3" s="915" t="s">
        <v>61</v>
      </c>
      <c r="B3" s="911" t="s">
        <v>6</v>
      </c>
      <c r="C3" s="917" t="str">
        <f>+CONCATENATE(LEFT(ÖSSZEFÜGGÉSEK!A4,4),". évi")</f>
        <v>2016. évi</v>
      </c>
      <c r="D3" s="917"/>
      <c r="E3" s="918"/>
    </row>
    <row r="4" spans="1:5" ht="38.1" customHeight="1" thickBot="1">
      <c r="A4" s="916"/>
      <c r="B4" s="912"/>
      <c r="C4" s="41" t="s">
        <v>183</v>
      </c>
      <c r="D4" s="41" t="s">
        <v>188</v>
      </c>
      <c r="E4" s="42" t="s">
        <v>189</v>
      </c>
    </row>
    <row r="5" spans="1:5" s="250" customFormat="1" ht="20.100000000000001" customHeight="1" thickBot="1">
      <c r="A5" s="214" t="s">
        <v>421</v>
      </c>
      <c r="B5" s="215" t="s">
        <v>422</v>
      </c>
      <c r="C5" s="215" t="s">
        <v>423</v>
      </c>
      <c r="D5" s="215" t="s">
        <v>424</v>
      </c>
      <c r="E5" s="263" t="s">
        <v>425</v>
      </c>
    </row>
    <row r="6" spans="1:5" s="251" customFormat="1" ht="18" customHeight="1" thickBot="1">
      <c r="A6" s="432" t="s">
        <v>7</v>
      </c>
      <c r="B6" s="433" t="s">
        <v>305</v>
      </c>
      <c r="C6" s="434">
        <f>SUM(C7:C12)</f>
        <v>76735325</v>
      </c>
      <c r="D6" s="434">
        <f>SUM(D7:D12)</f>
        <v>81605748</v>
      </c>
      <c r="E6" s="435">
        <f>SUM(E7:E12)</f>
        <v>81605748</v>
      </c>
    </row>
    <row r="7" spans="1:5" s="251" customFormat="1" ht="18" customHeight="1">
      <c r="A7" s="436" t="s">
        <v>73</v>
      </c>
      <c r="B7" s="437" t="s">
        <v>306</v>
      </c>
      <c r="C7" s="438">
        <v>18682114</v>
      </c>
      <c r="D7" s="438">
        <v>19426919</v>
      </c>
      <c r="E7" s="439">
        <v>19426919</v>
      </c>
    </row>
    <row r="8" spans="1:5" s="251" customFormat="1" ht="18" customHeight="1">
      <c r="A8" s="440" t="s">
        <v>74</v>
      </c>
      <c r="B8" s="441" t="s">
        <v>307</v>
      </c>
      <c r="C8" s="442">
        <v>24088034</v>
      </c>
      <c r="D8" s="443">
        <v>25157300</v>
      </c>
      <c r="E8" s="443">
        <v>25157300</v>
      </c>
    </row>
    <row r="9" spans="1:5" s="251" customFormat="1" ht="19.5" customHeight="1">
      <c r="A9" s="440" t="s">
        <v>75</v>
      </c>
      <c r="B9" s="519" t="s">
        <v>308</v>
      </c>
      <c r="C9" s="442">
        <v>32657597</v>
      </c>
      <c r="D9" s="443">
        <v>31583144</v>
      </c>
      <c r="E9" s="443">
        <v>31583144</v>
      </c>
    </row>
    <row r="10" spans="1:5" s="251" customFormat="1" ht="18" customHeight="1">
      <c r="A10" s="440" t="s">
        <v>76</v>
      </c>
      <c r="B10" s="441" t="s">
        <v>309</v>
      </c>
      <c r="C10" s="442">
        <v>1307580</v>
      </c>
      <c r="D10" s="443">
        <v>1307580</v>
      </c>
      <c r="E10" s="443">
        <v>1307580</v>
      </c>
    </row>
    <row r="11" spans="1:5" s="251" customFormat="1" ht="18" customHeight="1">
      <c r="A11" s="440" t="s">
        <v>109</v>
      </c>
      <c r="B11" s="444" t="s">
        <v>311</v>
      </c>
      <c r="C11" s="442"/>
      <c r="D11" s="443">
        <v>4130805</v>
      </c>
      <c r="E11" s="443">
        <v>4130805</v>
      </c>
    </row>
    <row r="12" spans="1:5" s="251" customFormat="1" ht="18" customHeight="1" thickBot="1">
      <c r="A12" s="445" t="s">
        <v>77</v>
      </c>
      <c r="B12" s="444" t="s">
        <v>742</v>
      </c>
      <c r="C12" s="446"/>
      <c r="D12" s="447"/>
      <c r="E12" s="447"/>
    </row>
    <row r="13" spans="1:5" s="251" customFormat="1" ht="24.75" customHeight="1" thickBot="1">
      <c r="A13" s="432" t="s">
        <v>8</v>
      </c>
      <c r="B13" s="448" t="s">
        <v>312</v>
      </c>
      <c r="C13" s="434">
        <f>SUM(C14:C18)</f>
        <v>19394751</v>
      </c>
      <c r="D13" s="434">
        <f>SUM(D14:D18)</f>
        <v>75294331</v>
      </c>
      <c r="E13" s="435">
        <f>SUM(E14:E18)</f>
        <v>75294331</v>
      </c>
    </row>
    <row r="14" spans="1:5" s="251" customFormat="1" ht="18" customHeight="1">
      <c r="A14" s="436" t="s">
        <v>79</v>
      </c>
      <c r="B14" s="437" t="s">
        <v>313</v>
      </c>
      <c r="C14" s="438"/>
      <c r="D14" s="438"/>
      <c r="E14" s="439"/>
    </row>
    <row r="15" spans="1:5" s="251" customFormat="1" ht="18" customHeight="1">
      <c r="A15" s="440" t="s">
        <v>80</v>
      </c>
      <c r="B15" s="441" t="s">
        <v>314</v>
      </c>
      <c r="C15" s="442"/>
      <c r="D15" s="442"/>
      <c r="E15" s="443"/>
    </row>
    <row r="16" spans="1:5" s="251" customFormat="1" ht="18" customHeight="1">
      <c r="A16" s="440" t="s">
        <v>81</v>
      </c>
      <c r="B16" s="520" t="s">
        <v>315</v>
      </c>
      <c r="C16" s="442"/>
      <c r="D16" s="442"/>
      <c r="E16" s="443"/>
    </row>
    <row r="17" spans="1:5" s="251" customFormat="1" ht="18" customHeight="1">
      <c r="A17" s="440" t="s">
        <v>82</v>
      </c>
      <c r="B17" s="521" t="s">
        <v>316</v>
      </c>
      <c r="C17" s="442"/>
      <c r="D17" s="442"/>
      <c r="E17" s="443"/>
    </row>
    <row r="18" spans="1:5" s="251" customFormat="1" ht="18" customHeight="1">
      <c r="A18" s="440" t="s">
        <v>83</v>
      </c>
      <c r="B18" s="441" t="s">
        <v>317</v>
      </c>
      <c r="C18" s="442">
        <v>19394751</v>
      </c>
      <c r="D18" s="442">
        <v>75294331</v>
      </c>
      <c r="E18" s="443">
        <v>75294331</v>
      </c>
    </row>
    <row r="19" spans="1:5" s="251" customFormat="1" ht="18" customHeight="1" thickBot="1">
      <c r="A19" s="445" t="s">
        <v>90</v>
      </c>
      <c r="B19" s="444" t="s">
        <v>318</v>
      </c>
      <c r="C19" s="446"/>
      <c r="D19" s="446"/>
      <c r="E19" s="447"/>
    </row>
    <row r="20" spans="1:5" s="251" customFormat="1" ht="24.75" customHeight="1" thickBot="1">
      <c r="A20" s="432" t="s">
        <v>9</v>
      </c>
      <c r="B20" s="433" t="s">
        <v>319</v>
      </c>
      <c r="C20" s="434">
        <f>SUM(C21:C25)</f>
        <v>0</v>
      </c>
      <c r="D20" s="434">
        <f>SUM(D21:D25)</f>
        <v>16712353</v>
      </c>
      <c r="E20" s="435">
        <f>SUM(E21:E25)</f>
        <v>16712353</v>
      </c>
    </row>
    <row r="21" spans="1:5" s="251" customFormat="1" ht="18" customHeight="1">
      <c r="A21" s="436" t="s">
        <v>62</v>
      </c>
      <c r="B21" s="437" t="s">
        <v>320</v>
      </c>
      <c r="C21" s="438"/>
      <c r="D21" s="438"/>
      <c r="E21" s="439"/>
    </row>
    <row r="22" spans="1:5" s="251" customFormat="1" ht="18" customHeight="1">
      <c r="A22" s="440" t="s">
        <v>63</v>
      </c>
      <c r="B22" s="441" t="s">
        <v>321</v>
      </c>
      <c r="C22" s="442"/>
      <c r="D22" s="442"/>
      <c r="E22" s="443"/>
    </row>
    <row r="23" spans="1:5" s="251" customFormat="1" ht="18" customHeight="1">
      <c r="A23" s="440" t="s">
        <v>64</v>
      </c>
      <c r="B23" s="519" t="s">
        <v>322</v>
      </c>
      <c r="C23" s="442"/>
      <c r="D23" s="442"/>
      <c r="E23" s="443"/>
    </row>
    <row r="24" spans="1:5" s="251" customFormat="1" ht="18" customHeight="1">
      <c r="A24" s="440" t="s">
        <v>65</v>
      </c>
      <c r="B24" s="519" t="s">
        <v>323</v>
      </c>
      <c r="C24" s="442"/>
      <c r="D24" s="442"/>
      <c r="E24" s="443"/>
    </row>
    <row r="25" spans="1:5" s="251" customFormat="1" ht="18" customHeight="1">
      <c r="A25" s="440" t="s">
        <v>123</v>
      </c>
      <c r="B25" s="441" t="s">
        <v>324</v>
      </c>
      <c r="C25" s="442"/>
      <c r="D25" s="442">
        <v>16712353</v>
      </c>
      <c r="E25" s="443">
        <v>16712353</v>
      </c>
    </row>
    <row r="26" spans="1:5" s="251" customFormat="1" ht="18" customHeight="1" thickBot="1">
      <c r="A26" s="445" t="s">
        <v>124</v>
      </c>
      <c r="B26" s="449" t="s">
        <v>325</v>
      </c>
      <c r="C26" s="446"/>
      <c r="D26" s="446"/>
      <c r="E26" s="447"/>
    </row>
    <row r="27" spans="1:5" s="251" customFormat="1" ht="18" customHeight="1" thickBot="1">
      <c r="A27" s="432" t="s">
        <v>125</v>
      </c>
      <c r="B27" s="433" t="s">
        <v>326</v>
      </c>
      <c r="C27" s="450">
        <f>+C28+C31+C32+C33</f>
        <v>6100000</v>
      </c>
      <c r="D27" s="450">
        <f>+D28+D31+D32+D33</f>
        <v>11287291</v>
      </c>
      <c r="E27" s="451">
        <f>+E28+E31+E32+E33</f>
        <v>6941006</v>
      </c>
    </row>
    <row r="28" spans="1:5" s="251" customFormat="1" ht="18" customHeight="1">
      <c r="A28" s="436" t="s">
        <v>327</v>
      </c>
      <c r="B28" s="437" t="s">
        <v>328</v>
      </c>
      <c r="C28" s="452">
        <f>+C29+C30</f>
        <v>4500000</v>
      </c>
      <c r="D28" s="452">
        <f>+D29+D30</f>
        <v>7545310</v>
      </c>
      <c r="E28" s="453">
        <f>+E29+E30</f>
        <v>5223779</v>
      </c>
    </row>
    <row r="29" spans="1:5" s="251" customFormat="1" ht="18" customHeight="1">
      <c r="A29" s="642" t="s">
        <v>329</v>
      </c>
      <c r="B29" s="454" t="s">
        <v>728</v>
      </c>
      <c r="C29" s="442">
        <v>2000000</v>
      </c>
      <c r="D29" s="442">
        <v>2373989</v>
      </c>
      <c r="E29" s="443">
        <v>1964409</v>
      </c>
    </row>
    <row r="30" spans="1:5" s="251" customFormat="1" ht="18" customHeight="1">
      <c r="A30" s="642" t="s">
        <v>331</v>
      </c>
      <c r="B30" s="454" t="s">
        <v>729</v>
      </c>
      <c r="C30" s="442">
        <v>2500000</v>
      </c>
      <c r="D30" s="442">
        <v>5171321</v>
      </c>
      <c r="E30" s="443">
        <v>3259370</v>
      </c>
    </row>
    <row r="31" spans="1:5" s="251" customFormat="1" ht="18" customHeight="1">
      <c r="A31" s="440" t="s">
        <v>333</v>
      </c>
      <c r="B31" s="441" t="s">
        <v>334</v>
      </c>
      <c r="C31" s="442">
        <v>1600000</v>
      </c>
      <c r="D31" s="442">
        <v>3152107</v>
      </c>
      <c r="E31" s="443">
        <v>1678771</v>
      </c>
    </row>
    <row r="32" spans="1:5" s="251" customFormat="1" ht="18" customHeight="1">
      <c r="A32" s="440" t="s">
        <v>335</v>
      </c>
      <c r="B32" s="441" t="s">
        <v>336</v>
      </c>
      <c r="C32" s="442"/>
      <c r="D32" s="442"/>
      <c r="E32" s="443"/>
    </row>
    <row r="33" spans="1:5" s="251" customFormat="1" ht="18" customHeight="1" thickBot="1">
      <c r="A33" s="445" t="s">
        <v>337</v>
      </c>
      <c r="B33" s="449" t="s">
        <v>338</v>
      </c>
      <c r="C33" s="446"/>
      <c r="D33" s="446">
        <v>589874</v>
      </c>
      <c r="E33" s="447">
        <v>38456</v>
      </c>
    </row>
    <row r="34" spans="1:5" s="251" customFormat="1" ht="18" customHeight="1" thickBot="1">
      <c r="A34" s="432" t="s">
        <v>11</v>
      </c>
      <c r="B34" s="433" t="s">
        <v>339</v>
      </c>
      <c r="C34" s="434">
        <f>SUM(C35:C44)</f>
        <v>19564252</v>
      </c>
      <c r="D34" s="434">
        <f>SUM(D35:D44)</f>
        <v>17989246</v>
      </c>
      <c r="E34" s="435">
        <f>SUM(E35:E44)</f>
        <v>16268074</v>
      </c>
    </row>
    <row r="35" spans="1:5" s="251" customFormat="1" ht="18" customHeight="1">
      <c r="A35" s="436" t="s">
        <v>66</v>
      </c>
      <c r="B35" s="437" t="s">
        <v>340</v>
      </c>
      <c r="C35" s="438"/>
      <c r="D35" s="438">
        <v>1829355</v>
      </c>
      <c r="E35" s="438">
        <v>1829355</v>
      </c>
    </row>
    <row r="36" spans="1:5" s="251" customFormat="1" ht="18" customHeight="1">
      <c r="A36" s="440" t="s">
        <v>67</v>
      </c>
      <c r="B36" s="441" t="s">
        <v>341</v>
      </c>
      <c r="C36" s="442">
        <v>515000</v>
      </c>
      <c r="D36" s="442">
        <v>675639</v>
      </c>
      <c r="E36" s="442">
        <v>675639</v>
      </c>
    </row>
    <row r="37" spans="1:5" s="251" customFormat="1" ht="18" customHeight="1">
      <c r="A37" s="440" t="s">
        <v>68</v>
      </c>
      <c r="B37" s="441" t="s">
        <v>342</v>
      </c>
      <c r="C37" s="442">
        <v>1344000</v>
      </c>
      <c r="D37" s="442">
        <v>1636045</v>
      </c>
      <c r="E37" s="443">
        <v>1462662</v>
      </c>
    </row>
    <row r="38" spans="1:5" s="251" customFormat="1" ht="18" customHeight="1">
      <c r="A38" s="440" t="s">
        <v>127</v>
      </c>
      <c r="B38" s="441" t="s">
        <v>343</v>
      </c>
      <c r="C38" s="442">
        <v>4577000</v>
      </c>
      <c r="D38" s="442">
        <v>5310569</v>
      </c>
      <c r="E38" s="443">
        <v>4249782</v>
      </c>
    </row>
    <row r="39" spans="1:5" s="251" customFormat="1" ht="18" customHeight="1">
      <c r="A39" s="440" t="s">
        <v>128</v>
      </c>
      <c r="B39" s="441" t="s">
        <v>344</v>
      </c>
      <c r="C39" s="442">
        <v>7315467</v>
      </c>
      <c r="D39" s="442">
        <v>2748356</v>
      </c>
      <c r="E39" s="443">
        <v>2719299</v>
      </c>
    </row>
    <row r="40" spans="1:5" s="251" customFormat="1" ht="18" customHeight="1">
      <c r="A40" s="440" t="s">
        <v>129</v>
      </c>
      <c r="B40" s="441" t="s">
        <v>345</v>
      </c>
      <c r="C40" s="442">
        <v>3712785</v>
      </c>
      <c r="D40" s="442">
        <v>3162828</v>
      </c>
      <c r="E40" s="443">
        <v>2821758</v>
      </c>
    </row>
    <row r="41" spans="1:5" s="251" customFormat="1" ht="18" customHeight="1">
      <c r="A41" s="440" t="s">
        <v>130</v>
      </c>
      <c r="B41" s="441" t="s">
        <v>346</v>
      </c>
      <c r="C41" s="442"/>
      <c r="D41" s="442">
        <v>115935</v>
      </c>
      <c r="E41" s="443"/>
    </row>
    <row r="42" spans="1:5" s="251" customFormat="1" ht="18" customHeight="1">
      <c r="A42" s="440" t="s">
        <v>131</v>
      </c>
      <c r="B42" s="441" t="s">
        <v>347</v>
      </c>
      <c r="C42" s="442">
        <v>100000</v>
      </c>
      <c r="D42" s="442">
        <v>19003</v>
      </c>
      <c r="E42" s="443">
        <v>18063</v>
      </c>
    </row>
    <row r="43" spans="1:5" s="251" customFormat="1" ht="18" customHeight="1">
      <c r="A43" s="440" t="s">
        <v>348</v>
      </c>
      <c r="B43" s="441" t="s">
        <v>349</v>
      </c>
      <c r="C43" s="455"/>
      <c r="D43" s="442"/>
      <c r="E43" s="443"/>
    </row>
    <row r="44" spans="1:5" s="251" customFormat="1" ht="18" customHeight="1" thickBot="1">
      <c r="A44" s="445" t="s">
        <v>350</v>
      </c>
      <c r="B44" s="444" t="s">
        <v>351</v>
      </c>
      <c r="C44" s="456">
        <v>2000000</v>
      </c>
      <c r="D44" s="446">
        <v>2491516</v>
      </c>
      <c r="E44" s="446">
        <v>2491516</v>
      </c>
    </row>
    <row r="45" spans="1:5" s="251" customFormat="1" ht="18" customHeight="1" thickBot="1">
      <c r="A45" s="432" t="s">
        <v>12</v>
      </c>
      <c r="B45" s="433" t="s">
        <v>352</v>
      </c>
      <c r="C45" s="434">
        <f>SUM(C46:C50)</f>
        <v>0</v>
      </c>
      <c r="D45" s="434">
        <f>SUM(D46:D50)</f>
        <v>5900000</v>
      </c>
      <c r="E45" s="435">
        <f>SUM(E46:E50)</f>
        <v>4460000</v>
      </c>
    </row>
    <row r="46" spans="1:5" s="251" customFormat="1" ht="18" customHeight="1">
      <c r="A46" s="436" t="s">
        <v>69</v>
      </c>
      <c r="B46" s="437" t="s">
        <v>353</v>
      </c>
      <c r="C46" s="457"/>
      <c r="D46" s="457"/>
      <c r="E46" s="458"/>
    </row>
    <row r="47" spans="1:5" s="251" customFormat="1" ht="18" customHeight="1">
      <c r="A47" s="440" t="s">
        <v>70</v>
      </c>
      <c r="B47" s="441" t="s">
        <v>354</v>
      </c>
      <c r="C47" s="455"/>
      <c r="D47" s="455">
        <v>1300000</v>
      </c>
      <c r="E47" s="459">
        <v>1300000</v>
      </c>
    </row>
    <row r="48" spans="1:5" s="251" customFormat="1" ht="18" customHeight="1">
      <c r="A48" s="440" t="s">
        <v>355</v>
      </c>
      <c r="B48" s="441" t="s">
        <v>356</v>
      </c>
      <c r="C48" s="455"/>
      <c r="D48" s="455">
        <v>4600000</v>
      </c>
      <c r="E48" s="459">
        <v>3160000</v>
      </c>
    </row>
    <row r="49" spans="1:5" s="251" customFormat="1" ht="18" customHeight="1">
      <c r="A49" s="440" t="s">
        <v>357</v>
      </c>
      <c r="B49" s="441" t="s">
        <v>358</v>
      </c>
      <c r="C49" s="455"/>
      <c r="D49" s="455"/>
      <c r="E49" s="459"/>
    </row>
    <row r="50" spans="1:5" s="251" customFormat="1" ht="18" customHeight="1" thickBot="1">
      <c r="A50" s="445" t="s">
        <v>359</v>
      </c>
      <c r="B50" s="444" t="s">
        <v>360</v>
      </c>
      <c r="C50" s="456"/>
      <c r="D50" s="456"/>
      <c r="E50" s="460"/>
    </row>
    <row r="51" spans="1:5" s="251" customFormat="1" ht="18" customHeight="1" thickBot="1">
      <c r="A51" s="432" t="s">
        <v>132</v>
      </c>
      <c r="B51" s="433" t="s">
        <v>361</v>
      </c>
      <c r="C51" s="434">
        <f>SUM(C52:C54)</f>
        <v>0</v>
      </c>
      <c r="D51" s="434">
        <f>SUM(D52:D54)</f>
        <v>50000</v>
      </c>
      <c r="E51" s="435">
        <f>SUM(E52:E54)</f>
        <v>50000</v>
      </c>
    </row>
    <row r="52" spans="1:5" s="251" customFormat="1" ht="18" customHeight="1">
      <c r="A52" s="436" t="s">
        <v>71</v>
      </c>
      <c r="B52" s="522" t="s">
        <v>362</v>
      </c>
      <c r="C52" s="438"/>
      <c r="D52" s="438"/>
      <c r="E52" s="439"/>
    </row>
    <row r="53" spans="1:5" s="251" customFormat="1" ht="18" customHeight="1">
      <c r="A53" s="440" t="s">
        <v>72</v>
      </c>
      <c r="B53" s="519" t="s">
        <v>363</v>
      </c>
      <c r="C53" s="442"/>
      <c r="D53" s="442"/>
      <c r="E53" s="443"/>
    </row>
    <row r="54" spans="1:5" s="251" customFormat="1" ht="18" customHeight="1">
      <c r="A54" s="440" t="s">
        <v>364</v>
      </c>
      <c r="B54" s="441" t="s">
        <v>365</v>
      </c>
      <c r="C54" s="442"/>
      <c r="D54" s="442">
        <v>50000</v>
      </c>
      <c r="E54" s="443">
        <v>50000</v>
      </c>
    </row>
    <row r="55" spans="1:5" s="251" customFormat="1" ht="18" customHeight="1" thickBot="1">
      <c r="A55" s="445" t="s">
        <v>366</v>
      </c>
      <c r="B55" s="444" t="s">
        <v>367</v>
      </c>
      <c r="C55" s="446"/>
      <c r="D55" s="446"/>
      <c r="E55" s="447"/>
    </row>
    <row r="56" spans="1:5" s="251" customFormat="1" ht="18" customHeight="1" thickBot="1">
      <c r="A56" s="432" t="s">
        <v>14</v>
      </c>
      <c r="B56" s="448" t="s">
        <v>368</v>
      </c>
      <c r="C56" s="434">
        <f>SUM(C57:C59)</f>
        <v>0</v>
      </c>
      <c r="D56" s="434">
        <f>SUM(D57:D59)</f>
        <v>0</v>
      </c>
      <c r="E56" s="435">
        <f>SUM(E57:E59)</f>
        <v>0</v>
      </c>
    </row>
    <row r="57" spans="1:5" s="251" customFormat="1" ht="18" customHeight="1">
      <c r="A57" s="436" t="s">
        <v>133</v>
      </c>
      <c r="B57" s="522" t="s">
        <v>369</v>
      </c>
      <c r="C57" s="455"/>
      <c r="D57" s="455"/>
      <c r="E57" s="459"/>
    </row>
    <row r="58" spans="1:5" s="251" customFormat="1" ht="18" customHeight="1">
      <c r="A58" s="440" t="s">
        <v>134</v>
      </c>
      <c r="B58" s="519" t="s">
        <v>370</v>
      </c>
      <c r="C58" s="455"/>
      <c r="D58" s="455"/>
      <c r="E58" s="459"/>
    </row>
    <row r="59" spans="1:5" s="251" customFormat="1" ht="18" customHeight="1">
      <c r="A59" s="440" t="s">
        <v>162</v>
      </c>
      <c r="B59" s="441" t="s">
        <v>371</v>
      </c>
      <c r="C59" s="455"/>
      <c r="D59" s="455"/>
      <c r="E59" s="459"/>
    </row>
    <row r="60" spans="1:5" s="251" customFormat="1" ht="18" customHeight="1" thickBot="1">
      <c r="A60" s="445" t="s">
        <v>372</v>
      </c>
      <c r="B60" s="444" t="s">
        <v>373</v>
      </c>
      <c r="C60" s="455"/>
      <c r="D60" s="455"/>
      <c r="E60" s="459"/>
    </row>
    <row r="61" spans="1:5" s="251" customFormat="1" ht="18" customHeight="1" thickBot="1">
      <c r="A61" s="432" t="s">
        <v>15</v>
      </c>
      <c r="B61" s="433" t="s">
        <v>374</v>
      </c>
      <c r="C61" s="450">
        <f>+C6+C13+C20+C27+C34+C45+C51+C56</f>
        <v>121794328</v>
      </c>
      <c r="D61" s="450">
        <f>+D6+D13+D20+D27+D34+D45+D51+D56</f>
        <v>208838969</v>
      </c>
      <c r="E61" s="451">
        <f>+E6+E13+E20+E27+E34+E45+E51+E56</f>
        <v>201331512</v>
      </c>
    </row>
    <row r="62" spans="1:5" s="251" customFormat="1" ht="23.25" customHeight="1" thickBot="1">
      <c r="A62" s="461" t="s">
        <v>375</v>
      </c>
      <c r="B62" s="448" t="s">
        <v>376</v>
      </c>
      <c r="C62" s="434">
        <f>+C63+C64+C65</f>
        <v>0</v>
      </c>
      <c r="D62" s="434">
        <f>+D63+D64+D65</f>
        <v>0</v>
      </c>
      <c r="E62" s="435">
        <f>+E63+E64+E65</f>
        <v>0</v>
      </c>
    </row>
    <row r="63" spans="1:5" s="251" customFormat="1" ht="18" customHeight="1">
      <c r="A63" s="436" t="s">
        <v>377</v>
      </c>
      <c r="B63" s="437" t="s">
        <v>378</v>
      </c>
      <c r="C63" s="455"/>
      <c r="D63" s="455"/>
      <c r="E63" s="459"/>
    </row>
    <row r="64" spans="1:5" s="251" customFormat="1" ht="18" customHeight="1">
      <c r="A64" s="440" t="s">
        <v>379</v>
      </c>
      <c r="B64" s="519" t="s">
        <v>380</v>
      </c>
      <c r="C64" s="455"/>
      <c r="D64" s="455"/>
      <c r="E64" s="459"/>
    </row>
    <row r="65" spans="1:5" s="251" customFormat="1" ht="18" customHeight="1" thickBot="1">
      <c r="A65" s="445" t="s">
        <v>381</v>
      </c>
      <c r="B65" s="462" t="s">
        <v>426</v>
      </c>
      <c r="C65" s="455"/>
      <c r="D65" s="455"/>
      <c r="E65" s="459"/>
    </row>
    <row r="66" spans="1:5" s="251" customFormat="1" ht="18" customHeight="1" thickBot="1">
      <c r="A66" s="461" t="s">
        <v>383</v>
      </c>
      <c r="B66" s="448" t="s">
        <v>384</v>
      </c>
      <c r="C66" s="434">
        <f>+C67+C68+C69+C70</f>
        <v>0</v>
      </c>
      <c r="D66" s="434">
        <f>+D67+D68+D69+D70</f>
        <v>0</v>
      </c>
      <c r="E66" s="435">
        <f>+E67+E68+E69+E70</f>
        <v>0</v>
      </c>
    </row>
    <row r="67" spans="1:5" s="251" customFormat="1" ht="18" customHeight="1">
      <c r="A67" s="436" t="s">
        <v>110</v>
      </c>
      <c r="B67" s="437" t="s">
        <v>385</v>
      </c>
      <c r="C67" s="455"/>
      <c r="D67" s="455"/>
      <c r="E67" s="459"/>
    </row>
    <row r="68" spans="1:5" s="251" customFormat="1" ht="18" customHeight="1">
      <c r="A68" s="440" t="s">
        <v>111</v>
      </c>
      <c r="B68" s="441" t="s">
        <v>386</v>
      </c>
      <c r="C68" s="455"/>
      <c r="D68" s="455"/>
      <c r="E68" s="459"/>
    </row>
    <row r="69" spans="1:5" s="251" customFormat="1" ht="18" customHeight="1">
      <c r="A69" s="440" t="s">
        <v>387</v>
      </c>
      <c r="B69" s="441" t="s">
        <v>388</v>
      </c>
      <c r="C69" s="455"/>
      <c r="D69" s="455"/>
      <c r="E69" s="459"/>
    </row>
    <row r="70" spans="1:5" s="251" customFormat="1" ht="18" customHeight="1" thickBot="1">
      <c r="A70" s="445" t="s">
        <v>389</v>
      </c>
      <c r="B70" s="444" t="s">
        <v>390</v>
      </c>
      <c r="C70" s="455"/>
      <c r="D70" s="455"/>
      <c r="E70" s="459"/>
    </row>
    <row r="71" spans="1:5" s="251" customFormat="1" ht="18" customHeight="1" thickBot="1">
      <c r="A71" s="461" t="s">
        <v>391</v>
      </c>
      <c r="B71" s="448" t="s">
        <v>392</v>
      </c>
      <c r="C71" s="434">
        <f>+C72+C73</f>
        <v>7141000</v>
      </c>
      <c r="D71" s="434">
        <f>+D72+D73</f>
        <v>7240000</v>
      </c>
      <c r="E71" s="435">
        <f>+E72+E73</f>
        <v>7240000</v>
      </c>
    </row>
    <row r="72" spans="1:5" s="251" customFormat="1" ht="18" customHeight="1">
      <c r="A72" s="436" t="s">
        <v>393</v>
      </c>
      <c r="B72" s="437" t="s">
        <v>394</v>
      </c>
      <c r="C72" s="455">
        <v>7141000</v>
      </c>
      <c r="D72" s="455">
        <v>7240000</v>
      </c>
      <c r="E72" s="459">
        <v>7240000</v>
      </c>
    </row>
    <row r="73" spans="1:5" s="251" customFormat="1" ht="18" customHeight="1" thickBot="1">
      <c r="A73" s="445" t="s">
        <v>395</v>
      </c>
      <c r="B73" s="444" t="s">
        <v>396</v>
      </c>
      <c r="C73" s="455"/>
      <c r="D73" s="455"/>
      <c r="E73" s="459"/>
    </row>
    <row r="74" spans="1:5" s="251" customFormat="1" ht="18" customHeight="1" thickBot="1">
      <c r="A74" s="461" t="s">
        <v>397</v>
      </c>
      <c r="B74" s="448" t="s">
        <v>398</v>
      </c>
      <c r="C74" s="434">
        <f>+C75+C76+C77</f>
        <v>0</v>
      </c>
      <c r="D74" s="434">
        <f>+D75+D76+D77</f>
        <v>2849330</v>
      </c>
      <c r="E74" s="435">
        <f>+E75+E76+E77</f>
        <v>171849330</v>
      </c>
    </row>
    <row r="75" spans="1:5" s="251" customFormat="1" ht="18" customHeight="1">
      <c r="A75" s="436" t="s">
        <v>399</v>
      </c>
      <c r="B75" s="437" t="s">
        <v>400</v>
      </c>
      <c r="C75" s="455"/>
      <c r="D75" s="455">
        <v>2849330</v>
      </c>
      <c r="E75" s="459">
        <v>2849330</v>
      </c>
    </row>
    <row r="76" spans="1:5" s="251" customFormat="1" ht="18" customHeight="1">
      <c r="A76" s="440" t="s">
        <v>401</v>
      </c>
      <c r="B76" s="441" t="s">
        <v>402</v>
      </c>
      <c r="C76" s="455"/>
      <c r="D76" s="455"/>
      <c r="E76" s="459"/>
    </row>
    <row r="77" spans="1:5" s="251" customFormat="1" ht="18" customHeight="1" thickBot="1">
      <c r="A77" s="445" t="s">
        <v>403</v>
      </c>
      <c r="B77" s="449" t="s">
        <v>404</v>
      </c>
      <c r="C77" s="455"/>
      <c r="D77" s="455"/>
      <c r="E77" s="459">
        <v>169000000</v>
      </c>
    </row>
    <row r="78" spans="1:5" s="251" customFormat="1" ht="18" customHeight="1" thickBot="1">
      <c r="A78" s="461" t="s">
        <v>405</v>
      </c>
      <c r="B78" s="448" t="s">
        <v>406</v>
      </c>
      <c r="C78" s="434">
        <f>+C79+C80+C81+C82</f>
        <v>0</v>
      </c>
      <c r="D78" s="434">
        <f>+D79+D80+D81+D82</f>
        <v>0</v>
      </c>
      <c r="E78" s="435">
        <f>+E79+E80+E81+E82</f>
        <v>0</v>
      </c>
    </row>
    <row r="79" spans="1:5" s="251" customFormat="1" ht="18" customHeight="1">
      <c r="A79" s="878" t="s">
        <v>407</v>
      </c>
      <c r="B79" s="437" t="s">
        <v>408</v>
      </c>
      <c r="C79" s="455"/>
      <c r="D79" s="455"/>
      <c r="E79" s="459"/>
    </row>
    <row r="80" spans="1:5" s="251" customFormat="1" ht="18" customHeight="1">
      <c r="A80" s="879" t="s">
        <v>409</v>
      </c>
      <c r="B80" s="441" t="s">
        <v>410</v>
      </c>
      <c r="C80" s="455"/>
      <c r="D80" s="455"/>
      <c r="E80" s="459"/>
    </row>
    <row r="81" spans="1:5" s="251" customFormat="1" ht="18" customHeight="1">
      <c r="A81" s="879" t="s">
        <v>411</v>
      </c>
      <c r="B81" s="441" t="s">
        <v>412</v>
      </c>
      <c r="C81" s="455"/>
      <c r="D81" s="455"/>
      <c r="E81" s="459"/>
    </row>
    <row r="82" spans="1:5" s="251" customFormat="1" ht="18" customHeight="1" thickBot="1">
      <c r="A82" s="880" t="s">
        <v>413</v>
      </c>
      <c r="B82" s="449" t="s">
        <v>414</v>
      </c>
      <c r="C82" s="455"/>
      <c r="D82" s="455"/>
      <c r="E82" s="459"/>
    </row>
    <row r="83" spans="1:5" s="251" customFormat="1" ht="18" customHeight="1" thickBot="1">
      <c r="A83" s="461" t="s">
        <v>415</v>
      </c>
      <c r="B83" s="448" t="s">
        <v>416</v>
      </c>
      <c r="C83" s="466"/>
      <c r="D83" s="466"/>
      <c r="E83" s="467"/>
    </row>
    <row r="84" spans="1:5" s="251" customFormat="1" ht="18" customHeight="1" thickBot="1">
      <c r="A84" s="461" t="s">
        <v>417</v>
      </c>
      <c r="B84" s="468" t="s">
        <v>418</v>
      </c>
      <c r="C84" s="450">
        <f>+C62+C66+C71+C74+C78+C83</f>
        <v>7141000</v>
      </c>
      <c r="D84" s="450">
        <f>+D62+D66+D71+D74+D78+D83</f>
        <v>10089330</v>
      </c>
      <c r="E84" s="451">
        <f>+E62+E66+E71+E74+E78+E83</f>
        <v>179089330</v>
      </c>
    </row>
    <row r="85" spans="1:5" s="251" customFormat="1" ht="26.25" customHeight="1" thickBot="1">
      <c r="A85" s="469" t="s">
        <v>419</v>
      </c>
      <c r="B85" s="470" t="s">
        <v>420</v>
      </c>
      <c r="C85" s="450">
        <f>+C61+C84</f>
        <v>128935328</v>
      </c>
      <c r="D85" s="450">
        <f>+D61+D84</f>
        <v>218928299</v>
      </c>
      <c r="E85" s="451">
        <f>+E61+E84</f>
        <v>380420842</v>
      </c>
    </row>
    <row r="86" spans="1:5" s="251" customFormat="1" ht="18" customHeight="1">
      <c r="A86" s="471"/>
      <c r="B86" s="471"/>
      <c r="C86" s="472"/>
      <c r="D86" s="472"/>
      <c r="E86" s="472"/>
    </row>
    <row r="87" spans="1:5" s="473" customFormat="1" ht="18" customHeight="1">
      <c r="A87" s="908" t="s">
        <v>36</v>
      </c>
      <c r="B87" s="908"/>
      <c r="C87" s="908"/>
      <c r="D87" s="908"/>
      <c r="E87" s="908"/>
    </row>
    <row r="88" spans="1:5" s="475" customFormat="1" ht="18" customHeight="1" thickBot="1">
      <c r="A88" s="474" t="s">
        <v>114</v>
      </c>
      <c r="B88" s="474"/>
      <c r="C88" s="218"/>
      <c r="D88" s="218"/>
      <c r="E88" s="218" t="s">
        <v>161</v>
      </c>
    </row>
    <row r="89" spans="1:5" s="475" customFormat="1" ht="18" customHeight="1">
      <c r="A89" s="909" t="s">
        <v>61</v>
      </c>
      <c r="B89" s="911" t="s">
        <v>182</v>
      </c>
      <c r="C89" s="913" t="str">
        <f>+C3</f>
        <v>2016. évi</v>
      </c>
      <c r="D89" s="913"/>
      <c r="E89" s="914"/>
    </row>
    <row r="90" spans="1:5" s="473" customFormat="1" ht="27" customHeight="1" thickBot="1">
      <c r="A90" s="910"/>
      <c r="B90" s="912"/>
      <c r="C90" s="476" t="s">
        <v>183</v>
      </c>
      <c r="D90" s="476" t="s">
        <v>188</v>
      </c>
      <c r="E90" s="477" t="s">
        <v>189</v>
      </c>
    </row>
    <row r="91" spans="1:5" s="251" customFormat="1" ht="18" customHeight="1" thickBot="1">
      <c r="A91" s="478" t="s">
        <v>421</v>
      </c>
      <c r="B91" s="479" t="s">
        <v>422</v>
      </c>
      <c r="C91" s="479" t="s">
        <v>423</v>
      </c>
      <c r="D91" s="479" t="s">
        <v>424</v>
      </c>
      <c r="E91" s="480" t="s">
        <v>425</v>
      </c>
    </row>
    <row r="92" spans="1:5" s="473" customFormat="1" ht="18" customHeight="1" thickBot="1">
      <c r="A92" s="481" t="s">
        <v>7</v>
      </c>
      <c r="B92" s="482" t="s">
        <v>753</v>
      </c>
      <c r="C92" s="483">
        <f>SUM(C93:C97)</f>
        <v>127535328</v>
      </c>
      <c r="D92" s="483">
        <f>SUM(D93:D97)</f>
        <v>192996318</v>
      </c>
      <c r="E92" s="484">
        <f>SUM(E93:E97)</f>
        <v>182420930</v>
      </c>
    </row>
    <row r="93" spans="1:5" s="473" customFormat="1" ht="18" customHeight="1" thickBot="1">
      <c r="A93" s="485" t="s">
        <v>73</v>
      </c>
      <c r="B93" s="486" t="s">
        <v>37</v>
      </c>
      <c r="C93" s="487">
        <v>53038510</v>
      </c>
      <c r="D93" s="487">
        <v>87258481</v>
      </c>
      <c r="E93" s="488">
        <v>86367712</v>
      </c>
    </row>
    <row r="94" spans="1:5" s="473" customFormat="1" ht="18" customHeight="1" thickBot="1">
      <c r="A94" s="440" t="s">
        <v>74</v>
      </c>
      <c r="B94" s="489" t="s">
        <v>135</v>
      </c>
      <c r="C94" s="442">
        <v>12227048</v>
      </c>
      <c r="D94" s="487">
        <v>18051472</v>
      </c>
      <c r="E94" s="443">
        <v>17829616</v>
      </c>
    </row>
    <row r="95" spans="1:5" s="473" customFormat="1" ht="18" customHeight="1">
      <c r="A95" s="440" t="s">
        <v>75</v>
      </c>
      <c r="B95" s="489" t="s">
        <v>102</v>
      </c>
      <c r="C95" s="446">
        <v>44485770</v>
      </c>
      <c r="D95" s="487">
        <v>63482086</v>
      </c>
      <c r="E95" s="447">
        <v>60541251</v>
      </c>
    </row>
    <row r="96" spans="1:5" s="473" customFormat="1" ht="18" customHeight="1">
      <c r="A96" s="440" t="s">
        <v>76</v>
      </c>
      <c r="B96" s="490" t="s">
        <v>136</v>
      </c>
      <c r="C96" s="446">
        <v>10150000</v>
      </c>
      <c r="D96" s="446">
        <v>13194335</v>
      </c>
      <c r="E96" s="447">
        <v>9657823</v>
      </c>
    </row>
    <row r="97" spans="1:5" s="473" customFormat="1" ht="18" customHeight="1">
      <c r="A97" s="440" t="s">
        <v>85</v>
      </c>
      <c r="B97" s="491" t="s">
        <v>137</v>
      </c>
      <c r="C97" s="446">
        <v>7634000</v>
      </c>
      <c r="D97" s="446">
        <v>11009944</v>
      </c>
      <c r="E97" s="446">
        <v>8024528</v>
      </c>
    </row>
    <row r="98" spans="1:5" s="473" customFormat="1" ht="18" customHeight="1">
      <c r="A98" s="440" t="s">
        <v>77</v>
      </c>
      <c r="B98" s="489" t="s">
        <v>428</v>
      </c>
      <c r="C98" s="446"/>
      <c r="D98" s="446"/>
      <c r="E98" s="447"/>
    </row>
    <row r="99" spans="1:5" s="473" customFormat="1" ht="18" customHeight="1">
      <c r="A99" s="440" t="s">
        <v>78</v>
      </c>
      <c r="B99" s="492" t="s">
        <v>429</v>
      </c>
      <c r="C99" s="446"/>
      <c r="D99" s="446"/>
      <c r="E99" s="447"/>
    </row>
    <row r="100" spans="1:5" s="473" customFormat="1" ht="25.5" customHeight="1">
      <c r="A100" s="440" t="s">
        <v>86</v>
      </c>
      <c r="B100" s="493" t="s">
        <v>430</v>
      </c>
      <c r="C100" s="446"/>
      <c r="D100" s="446"/>
      <c r="E100" s="447"/>
    </row>
    <row r="101" spans="1:5" s="473" customFormat="1" ht="23.25" customHeight="1">
      <c r="A101" s="440" t="s">
        <v>87</v>
      </c>
      <c r="B101" s="493" t="s">
        <v>431</v>
      </c>
      <c r="C101" s="446"/>
      <c r="D101" s="446"/>
      <c r="E101" s="447"/>
    </row>
    <row r="102" spans="1:5" s="473" customFormat="1" ht="18" customHeight="1">
      <c r="A102" s="440" t="s">
        <v>88</v>
      </c>
      <c r="B102" s="492" t="s">
        <v>432</v>
      </c>
      <c r="C102" s="446">
        <v>5194000</v>
      </c>
      <c r="D102" s="446">
        <v>5194000</v>
      </c>
      <c r="E102" s="447">
        <v>3935720</v>
      </c>
    </row>
    <row r="103" spans="1:5" s="473" customFormat="1" ht="18" customHeight="1">
      <c r="A103" s="440" t="s">
        <v>89</v>
      </c>
      <c r="B103" s="492" t="s">
        <v>433</v>
      </c>
      <c r="C103" s="446"/>
      <c r="D103" s="446"/>
      <c r="E103" s="447"/>
    </row>
    <row r="104" spans="1:5" s="473" customFormat="1" ht="18" customHeight="1">
      <c r="A104" s="440" t="s">
        <v>91</v>
      </c>
      <c r="B104" s="493" t="s">
        <v>434</v>
      </c>
      <c r="C104" s="446"/>
      <c r="D104" s="446"/>
      <c r="E104" s="447"/>
    </row>
    <row r="105" spans="1:5" s="473" customFormat="1" ht="18" customHeight="1">
      <c r="A105" s="494" t="s">
        <v>138</v>
      </c>
      <c r="B105" s="495" t="s">
        <v>435</v>
      </c>
      <c r="C105" s="446"/>
      <c r="D105" s="446"/>
      <c r="E105" s="447"/>
    </row>
    <row r="106" spans="1:5" s="473" customFormat="1" ht="18" customHeight="1">
      <c r="A106" s="440" t="s">
        <v>436</v>
      </c>
      <c r="B106" s="495" t="s">
        <v>437</v>
      </c>
      <c r="C106" s="446"/>
      <c r="D106" s="446"/>
      <c r="E106" s="447"/>
    </row>
    <row r="107" spans="1:5" s="473" customFormat="1" ht="24.75" customHeight="1" thickBot="1">
      <c r="A107" s="496" t="s">
        <v>438</v>
      </c>
      <c r="B107" s="497" t="s">
        <v>439</v>
      </c>
      <c r="C107" s="498">
        <v>2440000</v>
      </c>
      <c r="D107" s="498">
        <v>2875304</v>
      </c>
      <c r="E107" s="499">
        <v>2465784</v>
      </c>
    </row>
    <row r="108" spans="1:5" s="473" customFormat="1" ht="18" customHeight="1" thickBot="1">
      <c r="A108" s="432" t="s">
        <v>8</v>
      </c>
      <c r="B108" s="500" t="s">
        <v>754</v>
      </c>
      <c r="C108" s="434">
        <f>+C109+C111+C113</f>
        <v>1400000</v>
      </c>
      <c r="D108" s="434">
        <f>+D109+D111+D113</f>
        <v>23250287</v>
      </c>
      <c r="E108" s="435">
        <f>+E109+E111+E113</f>
        <v>16346724</v>
      </c>
    </row>
    <row r="109" spans="1:5" s="473" customFormat="1" ht="18" customHeight="1">
      <c r="A109" s="436" t="s">
        <v>79</v>
      </c>
      <c r="B109" s="489" t="s">
        <v>160</v>
      </c>
      <c r="C109" s="438">
        <v>1400000</v>
      </c>
      <c r="D109" s="438">
        <v>16411984</v>
      </c>
      <c r="E109" s="439">
        <v>16346724</v>
      </c>
    </row>
    <row r="110" spans="1:5" s="473" customFormat="1" ht="18" customHeight="1">
      <c r="A110" s="436" t="s">
        <v>80</v>
      </c>
      <c r="B110" s="501" t="s">
        <v>441</v>
      </c>
      <c r="C110" s="438"/>
      <c r="D110" s="438"/>
      <c r="E110" s="439"/>
    </row>
    <row r="111" spans="1:5" s="473" customFormat="1" ht="18" customHeight="1">
      <c r="A111" s="436" t="s">
        <v>81</v>
      </c>
      <c r="B111" s="501" t="s">
        <v>139</v>
      </c>
      <c r="C111" s="442"/>
      <c r="D111" s="442">
        <v>6838303</v>
      </c>
      <c r="E111" s="443"/>
    </row>
    <row r="112" spans="1:5" s="473" customFormat="1" ht="18" customHeight="1">
      <c r="A112" s="436" t="s">
        <v>82</v>
      </c>
      <c r="B112" s="501" t="s">
        <v>442</v>
      </c>
      <c r="C112" s="442"/>
      <c r="D112" s="442"/>
      <c r="E112" s="443"/>
    </row>
    <row r="113" spans="1:5" s="473" customFormat="1" ht="18" customHeight="1" thickBot="1">
      <c r="A113" s="436" t="s">
        <v>83</v>
      </c>
      <c r="B113" s="449" t="s">
        <v>163</v>
      </c>
      <c r="C113" s="442"/>
      <c r="D113" s="442"/>
      <c r="E113" s="443"/>
    </row>
    <row r="114" spans="1:5" s="473" customFormat="1" ht="18" customHeight="1" thickBot="1">
      <c r="A114" s="432" t="s">
        <v>9</v>
      </c>
      <c r="B114" s="505" t="s">
        <v>452</v>
      </c>
      <c r="C114" s="434">
        <f>+C115+C116</f>
        <v>0</v>
      </c>
      <c r="D114" s="434">
        <f>+D115+D116</f>
        <v>0</v>
      </c>
      <c r="E114" s="435">
        <f>+E115+E116</f>
        <v>0</v>
      </c>
    </row>
    <row r="115" spans="1:5" s="473" customFormat="1" ht="18" customHeight="1">
      <c r="A115" s="436" t="s">
        <v>62</v>
      </c>
      <c r="B115" s="506" t="s">
        <v>47</v>
      </c>
      <c r="C115" s="438"/>
      <c r="D115" s="438"/>
      <c r="E115" s="439"/>
    </row>
    <row r="116" spans="1:5" s="473" customFormat="1" ht="18" customHeight="1" thickBot="1">
      <c r="A116" s="445" t="s">
        <v>63</v>
      </c>
      <c r="B116" s="501" t="s">
        <v>48</v>
      </c>
      <c r="C116" s="446"/>
      <c r="D116" s="446"/>
      <c r="E116" s="447"/>
    </row>
    <row r="117" spans="1:5" s="473" customFormat="1" ht="18" customHeight="1" thickBot="1">
      <c r="A117" s="432" t="s">
        <v>10</v>
      </c>
      <c r="B117" s="505" t="s">
        <v>453</v>
      </c>
      <c r="C117" s="434">
        <f>+C92+C108+C114</f>
        <v>128935328</v>
      </c>
      <c r="D117" s="434">
        <f>+D92+D108+D114</f>
        <v>216246605</v>
      </c>
      <c r="E117" s="435">
        <f>+E92+E108+E114</f>
        <v>198767654</v>
      </c>
    </row>
    <row r="118" spans="1:5" s="473" customFormat="1" ht="25.5" customHeight="1" thickBot="1">
      <c r="A118" s="432" t="s">
        <v>11</v>
      </c>
      <c r="B118" s="505" t="s">
        <v>454</v>
      </c>
      <c r="C118" s="434">
        <f>+C119+C120+C121</f>
        <v>0</v>
      </c>
      <c r="D118" s="434">
        <f>+D119+D120+D121</f>
        <v>0</v>
      </c>
      <c r="E118" s="435">
        <f>+E119+E120+E121</f>
        <v>0</v>
      </c>
    </row>
    <row r="119" spans="1:5" s="473" customFormat="1" ht="18" customHeight="1">
      <c r="A119" s="436" t="s">
        <v>66</v>
      </c>
      <c r="B119" s="506" t="s">
        <v>455</v>
      </c>
      <c r="C119" s="442"/>
      <c r="D119" s="442"/>
      <c r="E119" s="443"/>
    </row>
    <row r="120" spans="1:5" s="473" customFormat="1" ht="18" customHeight="1">
      <c r="A120" s="436" t="s">
        <v>67</v>
      </c>
      <c r="B120" s="506" t="s">
        <v>456</v>
      </c>
      <c r="C120" s="442"/>
      <c r="D120" s="442"/>
      <c r="E120" s="443"/>
    </row>
    <row r="121" spans="1:5" s="473" customFormat="1" ht="18" customHeight="1" thickBot="1">
      <c r="A121" s="494" t="s">
        <v>68</v>
      </c>
      <c r="B121" s="507" t="s">
        <v>457</v>
      </c>
      <c r="C121" s="442"/>
      <c r="D121" s="442"/>
      <c r="E121" s="443"/>
    </row>
    <row r="122" spans="1:5" s="473" customFormat="1" ht="18" customHeight="1" thickBot="1">
      <c r="A122" s="432" t="s">
        <v>12</v>
      </c>
      <c r="B122" s="505" t="s">
        <v>458</v>
      </c>
      <c r="C122" s="434">
        <f>+C123+C124+C126+C125</f>
        <v>0</v>
      </c>
      <c r="D122" s="434">
        <f>+D123+D124+D126+D125</f>
        <v>0</v>
      </c>
      <c r="E122" s="435">
        <f>+E123+E124+E126+E125</f>
        <v>0</v>
      </c>
    </row>
    <row r="123" spans="1:5" s="473" customFormat="1" ht="18" customHeight="1">
      <c r="A123" s="436" t="s">
        <v>69</v>
      </c>
      <c r="B123" s="506" t="s">
        <v>459</v>
      </c>
      <c r="C123" s="442"/>
      <c r="D123" s="442"/>
      <c r="E123" s="443"/>
    </row>
    <row r="124" spans="1:5" s="473" customFormat="1" ht="18" customHeight="1">
      <c r="A124" s="436" t="s">
        <v>70</v>
      </c>
      <c r="B124" s="506" t="s">
        <v>460</v>
      </c>
      <c r="C124" s="442"/>
      <c r="D124" s="442"/>
      <c r="E124" s="443"/>
    </row>
    <row r="125" spans="1:5" s="473" customFormat="1" ht="18" customHeight="1">
      <c r="A125" s="436" t="s">
        <v>355</v>
      </c>
      <c r="B125" s="506" t="s">
        <v>461</v>
      </c>
      <c r="C125" s="442"/>
      <c r="D125" s="442"/>
      <c r="E125" s="443"/>
    </row>
    <row r="126" spans="1:5" s="473" customFormat="1" ht="18" customHeight="1" thickBot="1">
      <c r="A126" s="494" t="s">
        <v>357</v>
      </c>
      <c r="B126" s="507" t="s">
        <v>462</v>
      </c>
      <c r="C126" s="442"/>
      <c r="D126" s="442"/>
      <c r="E126" s="443"/>
    </row>
    <row r="127" spans="1:5" s="473" customFormat="1" ht="18" customHeight="1" thickBot="1">
      <c r="A127" s="432" t="s">
        <v>13</v>
      </c>
      <c r="B127" s="505" t="s">
        <v>463</v>
      </c>
      <c r="C127" s="450">
        <f>+C128+C129+C130+C131</f>
        <v>0</v>
      </c>
      <c r="D127" s="450">
        <f>+D128+D129+D130+D131</f>
        <v>2681694</v>
      </c>
      <c r="E127" s="451">
        <f>+E128+E129+E130+E131</f>
        <v>155681694</v>
      </c>
    </row>
    <row r="128" spans="1:5" s="473" customFormat="1" ht="18" customHeight="1">
      <c r="A128" s="436" t="s">
        <v>71</v>
      </c>
      <c r="B128" s="506" t="s">
        <v>464</v>
      </c>
      <c r="C128" s="442"/>
      <c r="D128" s="442"/>
      <c r="E128" s="443"/>
    </row>
    <row r="129" spans="1:9" s="473" customFormat="1" ht="18" customHeight="1">
      <c r="A129" s="436" t="s">
        <v>72</v>
      </c>
      <c r="B129" s="506" t="s">
        <v>465</v>
      </c>
      <c r="C129" s="442"/>
      <c r="D129" s="442">
        <v>2681694</v>
      </c>
      <c r="E129" s="443">
        <v>2681694</v>
      </c>
    </row>
    <row r="130" spans="1:9" s="473" customFormat="1" ht="18" customHeight="1">
      <c r="A130" s="436" t="s">
        <v>364</v>
      </c>
      <c r="B130" s="506" t="s">
        <v>466</v>
      </c>
      <c r="C130" s="442"/>
      <c r="D130" s="442"/>
      <c r="E130" s="443">
        <v>153000000</v>
      </c>
    </row>
    <row r="131" spans="1:9" s="473" customFormat="1" ht="18" customHeight="1" thickBot="1">
      <c r="A131" s="494" t="s">
        <v>366</v>
      </c>
      <c r="B131" s="507" t="s">
        <v>727</v>
      </c>
      <c r="C131" s="442"/>
      <c r="D131" s="442"/>
      <c r="E131" s="443"/>
    </row>
    <row r="132" spans="1:9" s="473" customFormat="1" ht="18" customHeight="1" thickBot="1">
      <c r="A132" s="432" t="s">
        <v>14</v>
      </c>
      <c r="B132" s="505" t="s">
        <v>468</v>
      </c>
      <c r="C132" s="508">
        <f>+C133+C134+C135+C136</f>
        <v>0</v>
      </c>
      <c r="D132" s="508">
        <f>+D133+D134+D135+D136</f>
        <v>0</v>
      </c>
      <c r="E132" s="509">
        <f>+E133+E134+E135+E136</f>
        <v>0</v>
      </c>
      <c r="F132" s="510"/>
      <c r="G132" s="511"/>
      <c r="H132" s="511"/>
      <c r="I132" s="511"/>
    </row>
    <row r="133" spans="1:9" s="251" customFormat="1" ht="18" customHeight="1">
      <c r="A133" s="436" t="s">
        <v>133</v>
      </c>
      <c r="B133" s="506" t="s">
        <v>469</v>
      </c>
      <c r="C133" s="442"/>
      <c r="D133" s="442"/>
      <c r="E133" s="443"/>
    </row>
    <row r="134" spans="1:9" s="473" customFormat="1" ht="18" customHeight="1">
      <c r="A134" s="436" t="s">
        <v>134</v>
      </c>
      <c r="B134" s="506" t="s">
        <v>470</v>
      </c>
      <c r="C134" s="442"/>
      <c r="D134" s="442"/>
      <c r="E134" s="443"/>
    </row>
    <row r="135" spans="1:9" s="473" customFormat="1" ht="18" customHeight="1">
      <c r="A135" s="436" t="s">
        <v>162</v>
      </c>
      <c r="B135" s="506" t="s">
        <v>471</v>
      </c>
      <c r="C135" s="442"/>
      <c r="D135" s="442"/>
      <c r="E135" s="443"/>
    </row>
    <row r="136" spans="1:9" s="473" customFormat="1" ht="18" customHeight="1" thickBot="1">
      <c r="A136" s="436" t="s">
        <v>372</v>
      </c>
      <c r="B136" s="506" t="s">
        <v>472</v>
      </c>
      <c r="C136" s="442"/>
      <c r="D136" s="442"/>
      <c r="E136" s="443"/>
    </row>
    <row r="137" spans="1:9" s="473" customFormat="1" ht="18" customHeight="1" thickBot="1">
      <c r="A137" s="432" t="s">
        <v>15</v>
      </c>
      <c r="B137" s="505" t="s">
        <v>473</v>
      </c>
      <c r="C137" s="512">
        <f>+C118+C122+C127+C132</f>
        <v>0</v>
      </c>
      <c r="D137" s="512">
        <f>+D118+D122+D127+D132</f>
        <v>2681694</v>
      </c>
      <c r="E137" s="513">
        <f>+E118+E122+E127+E132</f>
        <v>155681694</v>
      </c>
    </row>
    <row r="138" spans="1:9" s="473" customFormat="1" ht="19.5" customHeight="1" thickBot="1">
      <c r="A138" s="514" t="s">
        <v>16</v>
      </c>
      <c r="B138" s="515" t="s">
        <v>474</v>
      </c>
      <c r="C138" s="512">
        <f>+C117+C137</f>
        <v>128935328</v>
      </c>
      <c r="D138" s="512">
        <f>+D117+D137</f>
        <v>218928299</v>
      </c>
      <c r="E138" s="513">
        <f>+E117+E137</f>
        <v>354449348</v>
      </c>
    </row>
    <row r="139" spans="1:9" s="473" customFormat="1" ht="18" customHeight="1">
      <c r="C139" s="516"/>
      <c r="D139" s="516"/>
      <c r="E139" s="516"/>
    </row>
    <row r="140" spans="1:9" s="473" customFormat="1" ht="18" customHeight="1">
      <c r="A140" s="906" t="s">
        <v>475</v>
      </c>
      <c r="B140" s="906"/>
      <c r="C140" s="906"/>
      <c r="D140" s="906"/>
      <c r="E140" s="906"/>
    </row>
    <row r="141" spans="1:9" s="473" customFormat="1" ht="18" customHeight="1" thickBot="1">
      <c r="A141" s="517" t="s">
        <v>115</v>
      </c>
      <c r="B141" s="517"/>
      <c r="D141" s="516"/>
      <c r="E141" s="236" t="s">
        <v>161</v>
      </c>
    </row>
    <row r="142" spans="1:9" s="473" customFormat="1" ht="28.5" customHeight="1" thickBot="1">
      <c r="A142" s="432">
        <v>1</v>
      </c>
      <c r="B142" s="500" t="s">
        <v>476</v>
      </c>
      <c r="C142" s="518">
        <f>+C61-C117</f>
        <v>-7141000</v>
      </c>
      <c r="D142" s="518">
        <f>+D61-D117</f>
        <v>-7407636</v>
      </c>
      <c r="E142" s="518">
        <f>+E61-E117</f>
        <v>2563858</v>
      </c>
    </row>
    <row r="143" spans="1:9" s="473" customFormat="1" ht="26.25" customHeight="1" thickBot="1">
      <c r="A143" s="432" t="s">
        <v>8</v>
      </c>
      <c r="B143" s="500" t="s">
        <v>477</v>
      </c>
      <c r="C143" s="518">
        <f>+C84-C137</f>
        <v>7141000</v>
      </c>
      <c r="D143" s="518">
        <f>+D84-D137</f>
        <v>7407636</v>
      </c>
      <c r="E143" s="518">
        <f>+E84-E137</f>
        <v>23407636</v>
      </c>
    </row>
    <row r="144" spans="1:9" ht="7.5" customHeight="1"/>
    <row r="145" s="249" customFormat="1"/>
    <row r="146" s="249" customFormat="1" ht="12.75" customHeight="1"/>
    <row r="147" s="249" customFormat="1" ht="12.75" customHeight="1"/>
    <row r="148" s="249" customFormat="1" ht="12.75" customHeight="1"/>
    <row r="149" s="249" customFormat="1" ht="12.75" customHeight="1"/>
    <row r="150" s="249" customFormat="1" ht="12.75" customHeight="1"/>
    <row r="151" s="249" customFormat="1" ht="12.75" customHeight="1"/>
    <row r="152" s="249" customFormat="1" ht="12.75" customHeight="1"/>
    <row r="153" s="249" customFormat="1" ht="12.75" customHeight="1"/>
  </sheetData>
  <mergeCells count="9">
    <mergeCell ref="A140:E140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62992125984251968" header="0.78740157480314965" footer="0.59055118110236227"/>
  <pageSetup paperSize="9" scale="70" fitToHeight="2" orientation="portrait" r:id="rId1"/>
  <headerFooter alignWithMargins="0">
    <oddHeader>&amp;LSzentpéterszeg Községi Önk.&amp;C&amp;"Times New Roman CE,Félkövér"&amp;12Szentpéterszeg Községi Önkormányzat2016. ÉVI ZÁRSZÁMADÁSÁNAK PÉNZÜGYI MÉRLEGE&amp;10&amp;R&amp;"Times New Roman CE,Félkövér dőlt"&amp;11 1.1. melléklet a ..../2017. (V.25.) önkormányzati rendelet-terv.hez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2"/>
  <sheetViews>
    <sheetView topLeftCell="A143" workbookViewId="0">
      <selection activeCell="C152" sqref="C152"/>
    </sheetView>
  </sheetViews>
  <sheetFormatPr defaultRowHeight="15.75"/>
  <cols>
    <col min="1" max="1" width="9.1640625" style="238" customWidth="1"/>
    <col min="2" max="2" width="81.5" style="238" customWidth="1"/>
    <col min="3" max="3" width="14" style="239" customWidth="1"/>
    <col min="4" max="4" width="15.1640625" style="239" customWidth="1"/>
    <col min="5" max="5" width="14.6640625" style="239" customWidth="1"/>
    <col min="6" max="16384" width="9.33203125" style="249"/>
  </cols>
  <sheetData>
    <row r="1" spans="1:5" ht="18" customHeight="1" thickBot="1">
      <c r="A1" s="426"/>
      <c r="B1" s="426"/>
      <c r="C1" s="427"/>
      <c r="D1" s="427"/>
      <c r="E1" s="249"/>
    </row>
    <row r="2" spans="1:5" ht="27" customHeight="1">
      <c r="A2" s="336" t="s">
        <v>54</v>
      </c>
      <c r="B2" s="967" t="s">
        <v>731</v>
      </c>
      <c r="C2" s="968"/>
      <c r="D2" s="969"/>
      <c r="E2" s="329" t="s">
        <v>41</v>
      </c>
    </row>
    <row r="3" spans="1:5" ht="36.75" customHeight="1" thickBot="1">
      <c r="A3" s="354" t="s">
        <v>554</v>
      </c>
      <c r="B3" s="970" t="s">
        <v>688</v>
      </c>
      <c r="C3" s="971"/>
      <c r="D3" s="972"/>
      <c r="E3" s="304" t="s">
        <v>49</v>
      </c>
    </row>
    <row r="4" spans="1:5" ht="18" customHeight="1" thickBot="1">
      <c r="A4" s="428"/>
      <c r="B4" s="429"/>
      <c r="C4" s="430"/>
      <c r="D4" s="430"/>
      <c r="E4" s="423" t="s">
        <v>771</v>
      </c>
    </row>
    <row r="5" spans="1:5" ht="18" customHeight="1">
      <c r="A5" s="961" t="s">
        <v>61</v>
      </c>
      <c r="B5" s="911" t="s">
        <v>43</v>
      </c>
      <c r="C5" s="963" t="str">
        <f>+CONCATENATE(LEFT(ÖSSZEFÜGGÉSEK!A4,4),". évi")</f>
        <v>2016. évi</v>
      </c>
      <c r="D5" s="963"/>
      <c r="E5" s="964"/>
    </row>
    <row r="6" spans="1:5" ht="51" customHeight="1" thickBot="1">
      <c r="A6" s="962"/>
      <c r="B6" s="912"/>
      <c r="C6" s="881" t="s">
        <v>183</v>
      </c>
      <c r="D6" s="881" t="s">
        <v>188</v>
      </c>
      <c r="E6" s="425" t="s">
        <v>189</v>
      </c>
    </row>
    <row r="7" spans="1:5" s="251" customFormat="1" ht="20.100000000000001" customHeight="1" thickBot="1">
      <c r="A7" s="478" t="s">
        <v>421</v>
      </c>
      <c r="B7" s="479" t="s">
        <v>422</v>
      </c>
      <c r="C7" s="479" t="s">
        <v>423</v>
      </c>
      <c r="D7" s="479" t="s">
        <v>424</v>
      </c>
      <c r="E7" s="523" t="s">
        <v>425</v>
      </c>
    </row>
    <row r="8" spans="1:5" s="251" customFormat="1" ht="20.100000000000001" customHeight="1" thickBot="1">
      <c r="A8" s="432" t="s">
        <v>7</v>
      </c>
      <c r="B8" s="433" t="s">
        <v>305</v>
      </c>
      <c r="C8" s="434">
        <f>SUM(C9:C14)</f>
        <v>76735325</v>
      </c>
      <c r="D8" s="434">
        <f>SUM(D9:D14)</f>
        <v>81605748</v>
      </c>
      <c r="E8" s="435">
        <f>SUM(E9:E14)</f>
        <v>81605748</v>
      </c>
    </row>
    <row r="9" spans="1:5" s="251" customFormat="1" ht="20.100000000000001" customHeight="1">
      <c r="A9" s="436" t="s">
        <v>73</v>
      </c>
      <c r="B9" s="437" t="s">
        <v>306</v>
      </c>
      <c r="C9" s="438">
        <v>18682114</v>
      </c>
      <c r="D9" s="438">
        <v>19426919</v>
      </c>
      <c r="E9" s="438">
        <v>19426919</v>
      </c>
    </row>
    <row r="10" spans="1:5" s="251" customFormat="1" ht="20.100000000000001" customHeight="1">
      <c r="A10" s="440" t="s">
        <v>74</v>
      </c>
      <c r="B10" s="441" t="s">
        <v>307</v>
      </c>
      <c r="C10" s="442">
        <v>24088034</v>
      </c>
      <c r="D10" s="443">
        <v>25157300</v>
      </c>
      <c r="E10" s="443">
        <v>25157300</v>
      </c>
    </row>
    <row r="11" spans="1:5" s="251" customFormat="1" ht="20.100000000000001" customHeight="1">
      <c r="A11" s="440" t="s">
        <v>75</v>
      </c>
      <c r="B11" s="441" t="s">
        <v>308</v>
      </c>
      <c r="C11" s="442">
        <v>32657597</v>
      </c>
      <c r="D11" s="443">
        <v>31583144</v>
      </c>
      <c r="E11" s="443">
        <v>31583144</v>
      </c>
    </row>
    <row r="12" spans="1:5" s="251" customFormat="1" ht="20.100000000000001" customHeight="1">
      <c r="A12" s="440" t="s">
        <v>76</v>
      </c>
      <c r="B12" s="441" t="s">
        <v>309</v>
      </c>
      <c r="C12" s="442">
        <v>1307580</v>
      </c>
      <c r="D12" s="442">
        <v>1307580</v>
      </c>
      <c r="E12" s="442">
        <v>1307580</v>
      </c>
    </row>
    <row r="13" spans="1:5" s="251" customFormat="1" ht="20.100000000000001" customHeight="1">
      <c r="A13" s="440" t="s">
        <v>109</v>
      </c>
      <c r="B13" s="444" t="s">
        <v>311</v>
      </c>
      <c r="C13" s="442"/>
      <c r="D13" s="443">
        <v>4130805</v>
      </c>
      <c r="E13" s="443">
        <v>4130805</v>
      </c>
    </row>
    <row r="14" spans="1:5" s="251" customFormat="1" ht="20.100000000000001" customHeight="1" thickBot="1">
      <c r="A14" s="445" t="s">
        <v>77</v>
      </c>
      <c r="B14" s="444" t="s">
        <v>742</v>
      </c>
      <c r="C14" s="446"/>
      <c r="D14" s="447"/>
      <c r="E14" s="447"/>
    </row>
    <row r="15" spans="1:5" s="251" customFormat="1" ht="32.25" customHeight="1" thickBot="1">
      <c r="A15" s="432" t="s">
        <v>8</v>
      </c>
      <c r="B15" s="448" t="s">
        <v>312</v>
      </c>
      <c r="C15" s="434">
        <f>SUM(C16:C20)</f>
        <v>18394751</v>
      </c>
      <c r="D15" s="434">
        <f>SUM(D16:D20)</f>
        <v>73294331</v>
      </c>
      <c r="E15" s="435">
        <f>SUM(E16:E20)</f>
        <v>73294331</v>
      </c>
    </row>
    <row r="16" spans="1:5" s="251" customFormat="1" ht="20.100000000000001" customHeight="1">
      <c r="A16" s="436" t="s">
        <v>79</v>
      </c>
      <c r="B16" s="437" t="s">
        <v>313</v>
      </c>
      <c r="C16" s="438"/>
      <c r="D16" s="438"/>
      <c r="E16" s="439"/>
    </row>
    <row r="17" spans="1:5" s="251" customFormat="1" ht="20.100000000000001" customHeight="1">
      <c r="A17" s="440" t="s">
        <v>80</v>
      </c>
      <c r="B17" s="441" t="s">
        <v>314</v>
      </c>
      <c r="C17" s="442"/>
      <c r="D17" s="442"/>
      <c r="E17" s="443"/>
    </row>
    <row r="18" spans="1:5" s="251" customFormat="1" ht="20.100000000000001" customHeight="1">
      <c r="A18" s="440" t="s">
        <v>81</v>
      </c>
      <c r="B18" s="441" t="s">
        <v>315</v>
      </c>
      <c r="C18" s="442"/>
      <c r="D18" s="442"/>
      <c r="E18" s="443"/>
    </row>
    <row r="19" spans="1:5" s="251" customFormat="1" ht="20.100000000000001" customHeight="1">
      <c r="A19" s="440" t="s">
        <v>82</v>
      </c>
      <c r="B19" s="441" t="s">
        <v>316</v>
      </c>
      <c r="C19" s="442"/>
      <c r="D19" s="442"/>
      <c r="E19" s="443"/>
    </row>
    <row r="20" spans="1:5" s="251" customFormat="1" ht="20.100000000000001" customHeight="1">
      <c r="A20" s="440" t="s">
        <v>83</v>
      </c>
      <c r="B20" s="441" t="s">
        <v>317</v>
      </c>
      <c r="C20" s="442">
        <v>18394751</v>
      </c>
      <c r="D20" s="442">
        <v>73294331</v>
      </c>
      <c r="E20" s="442">
        <v>73294331</v>
      </c>
    </row>
    <row r="21" spans="1:5" s="251" customFormat="1" ht="20.100000000000001" customHeight="1" thickBot="1">
      <c r="A21" s="445" t="s">
        <v>90</v>
      </c>
      <c r="B21" s="444" t="s">
        <v>318</v>
      </c>
      <c r="C21" s="446"/>
      <c r="D21" s="446"/>
      <c r="E21" s="447"/>
    </row>
    <row r="22" spans="1:5" s="251" customFormat="1" ht="20.100000000000001" customHeight="1" thickBot="1">
      <c r="A22" s="432" t="s">
        <v>9</v>
      </c>
      <c r="B22" s="433" t="s">
        <v>319</v>
      </c>
      <c r="C22" s="434">
        <f>SUM(C23:C27)</f>
        <v>0</v>
      </c>
      <c r="D22" s="434">
        <f>SUM(D23:D27)</f>
        <v>16712353</v>
      </c>
      <c r="E22" s="435">
        <f>SUM(E23:E27)</f>
        <v>16712353</v>
      </c>
    </row>
    <row r="23" spans="1:5" s="251" customFormat="1" ht="20.100000000000001" customHeight="1">
      <c r="A23" s="436" t="s">
        <v>62</v>
      </c>
      <c r="B23" s="437" t="s">
        <v>320</v>
      </c>
      <c r="C23" s="438"/>
      <c r="D23" s="438"/>
      <c r="E23" s="439"/>
    </row>
    <row r="24" spans="1:5" s="251" customFormat="1" ht="20.100000000000001" customHeight="1">
      <c r="A24" s="440" t="s">
        <v>63</v>
      </c>
      <c r="B24" s="441" t="s">
        <v>321</v>
      </c>
      <c r="C24" s="442"/>
      <c r="D24" s="442"/>
      <c r="E24" s="443"/>
    </row>
    <row r="25" spans="1:5" s="251" customFormat="1" ht="20.100000000000001" customHeight="1">
      <c r="A25" s="440" t="s">
        <v>64</v>
      </c>
      <c r="B25" s="441" t="s">
        <v>322</v>
      </c>
      <c r="C25" s="442"/>
      <c r="D25" s="442"/>
      <c r="E25" s="443"/>
    </row>
    <row r="26" spans="1:5" s="251" customFormat="1" ht="20.100000000000001" customHeight="1">
      <c r="A26" s="440" t="s">
        <v>65</v>
      </c>
      <c r="B26" s="441" t="s">
        <v>323</v>
      </c>
      <c r="C26" s="442"/>
      <c r="D26" s="442"/>
      <c r="E26" s="443"/>
    </row>
    <row r="27" spans="1:5" s="251" customFormat="1" ht="20.100000000000001" customHeight="1">
      <c r="A27" s="440" t="s">
        <v>123</v>
      </c>
      <c r="B27" s="441" t="s">
        <v>324</v>
      </c>
      <c r="C27" s="442"/>
      <c r="D27" s="442">
        <v>16712353</v>
      </c>
      <c r="E27" s="442">
        <v>16712353</v>
      </c>
    </row>
    <row r="28" spans="1:5" s="251" customFormat="1" ht="20.100000000000001" customHeight="1" thickBot="1">
      <c r="A28" s="445" t="s">
        <v>124</v>
      </c>
      <c r="B28" s="449" t="s">
        <v>325</v>
      </c>
      <c r="C28" s="446"/>
      <c r="D28" s="446"/>
      <c r="E28" s="447"/>
    </row>
    <row r="29" spans="1:5" s="251" customFormat="1" ht="20.100000000000001" customHeight="1" thickBot="1">
      <c r="A29" s="432" t="s">
        <v>125</v>
      </c>
      <c r="B29" s="433" t="s">
        <v>326</v>
      </c>
      <c r="C29" s="450">
        <f>+C30+C33+C34+C35</f>
        <v>6100000</v>
      </c>
      <c r="D29" s="450">
        <f>+D30+D33+D34+D35</f>
        <v>11287291</v>
      </c>
      <c r="E29" s="451">
        <f>+E30+E33+E34+E35</f>
        <v>6941006</v>
      </c>
    </row>
    <row r="30" spans="1:5" s="251" customFormat="1" ht="20.100000000000001" customHeight="1">
      <c r="A30" s="436" t="s">
        <v>327</v>
      </c>
      <c r="B30" s="437" t="s">
        <v>328</v>
      </c>
      <c r="C30" s="452">
        <f>+C31+C32</f>
        <v>4500000</v>
      </c>
      <c r="D30" s="452">
        <f>+D31+D32</f>
        <v>7545310</v>
      </c>
      <c r="E30" s="453">
        <f>+E31+E32</f>
        <v>5223779</v>
      </c>
    </row>
    <row r="31" spans="1:5" s="251" customFormat="1" ht="20.100000000000001" customHeight="1">
      <c r="A31" s="640" t="s">
        <v>329</v>
      </c>
      <c r="B31" s="454" t="s">
        <v>728</v>
      </c>
      <c r="C31" s="442">
        <v>2000000</v>
      </c>
      <c r="D31" s="442">
        <v>2373989</v>
      </c>
      <c r="E31" s="443">
        <v>1964409</v>
      </c>
    </row>
    <row r="32" spans="1:5" s="251" customFormat="1" ht="20.100000000000001" customHeight="1">
      <c r="A32" s="640" t="s">
        <v>331</v>
      </c>
      <c r="B32" s="454" t="s">
        <v>729</v>
      </c>
      <c r="C32" s="442">
        <v>2500000</v>
      </c>
      <c r="D32" s="442">
        <v>5171321</v>
      </c>
      <c r="E32" s="443">
        <v>3259370</v>
      </c>
    </row>
    <row r="33" spans="1:5" s="251" customFormat="1" ht="20.100000000000001" customHeight="1">
      <c r="A33" s="440" t="s">
        <v>333</v>
      </c>
      <c r="B33" s="441" t="s">
        <v>334</v>
      </c>
      <c r="C33" s="442">
        <v>1600000</v>
      </c>
      <c r="D33" s="442">
        <v>3152107</v>
      </c>
      <c r="E33" s="443">
        <v>1678771</v>
      </c>
    </row>
    <row r="34" spans="1:5" s="251" customFormat="1" ht="20.100000000000001" customHeight="1">
      <c r="A34" s="440" t="s">
        <v>335</v>
      </c>
      <c r="B34" s="441" t="s">
        <v>336</v>
      </c>
      <c r="C34" s="442"/>
      <c r="D34" s="442"/>
      <c r="E34" s="443"/>
    </row>
    <row r="35" spans="1:5" s="251" customFormat="1" ht="20.100000000000001" customHeight="1" thickBot="1">
      <c r="A35" s="445" t="s">
        <v>337</v>
      </c>
      <c r="B35" s="449" t="s">
        <v>338</v>
      </c>
      <c r="C35" s="446"/>
      <c r="D35" s="446">
        <v>589874</v>
      </c>
      <c r="E35" s="447">
        <v>38456</v>
      </c>
    </row>
    <row r="36" spans="1:5" s="251" customFormat="1" ht="20.100000000000001" customHeight="1" thickBot="1">
      <c r="A36" s="432" t="s">
        <v>11</v>
      </c>
      <c r="B36" s="433" t="s">
        <v>339</v>
      </c>
      <c r="C36" s="434">
        <f>SUM(C37:C46)</f>
        <v>19564252</v>
      </c>
      <c r="D36" s="434">
        <f>SUM(D37:D46)</f>
        <v>17988246</v>
      </c>
      <c r="E36" s="435">
        <f>SUM(E37:E46)</f>
        <v>16268014</v>
      </c>
    </row>
    <row r="37" spans="1:5" s="251" customFormat="1" ht="20.100000000000001" customHeight="1">
      <c r="A37" s="436" t="s">
        <v>66</v>
      </c>
      <c r="B37" s="437" t="s">
        <v>340</v>
      </c>
      <c r="C37" s="438"/>
      <c r="D37" s="438">
        <v>1829355</v>
      </c>
      <c r="E37" s="438">
        <v>1829355</v>
      </c>
    </row>
    <row r="38" spans="1:5" s="251" customFormat="1" ht="20.100000000000001" customHeight="1">
      <c r="A38" s="440" t="s">
        <v>67</v>
      </c>
      <c r="B38" s="441" t="s">
        <v>341</v>
      </c>
      <c r="C38" s="442">
        <v>515000</v>
      </c>
      <c r="D38" s="442">
        <v>675639</v>
      </c>
      <c r="E38" s="442">
        <v>675639</v>
      </c>
    </row>
    <row r="39" spans="1:5" s="251" customFormat="1" ht="20.100000000000001" customHeight="1">
      <c r="A39" s="440" t="s">
        <v>68</v>
      </c>
      <c r="B39" s="441" t="s">
        <v>342</v>
      </c>
      <c r="C39" s="442">
        <v>1344000</v>
      </c>
      <c r="D39" s="442">
        <v>1636045</v>
      </c>
      <c r="E39" s="443">
        <v>1462662</v>
      </c>
    </row>
    <row r="40" spans="1:5" s="251" customFormat="1" ht="20.100000000000001" customHeight="1">
      <c r="A40" s="440" t="s">
        <v>127</v>
      </c>
      <c r="B40" s="441" t="s">
        <v>343</v>
      </c>
      <c r="C40" s="442">
        <v>4577000</v>
      </c>
      <c r="D40" s="442">
        <v>5310569</v>
      </c>
      <c r="E40" s="443">
        <v>4249782</v>
      </c>
    </row>
    <row r="41" spans="1:5" s="251" customFormat="1" ht="20.100000000000001" customHeight="1">
      <c r="A41" s="440" t="s">
        <v>128</v>
      </c>
      <c r="B41" s="441" t="s">
        <v>344</v>
      </c>
      <c r="C41" s="442">
        <v>7315467</v>
      </c>
      <c r="D41" s="442">
        <v>2748356</v>
      </c>
      <c r="E41" s="443">
        <v>2719299</v>
      </c>
    </row>
    <row r="42" spans="1:5" s="251" customFormat="1" ht="20.100000000000001" customHeight="1">
      <c r="A42" s="440" t="s">
        <v>129</v>
      </c>
      <c r="B42" s="441" t="s">
        <v>345</v>
      </c>
      <c r="C42" s="442">
        <v>3712785</v>
      </c>
      <c r="D42" s="442">
        <v>3162828</v>
      </c>
      <c r="E42" s="443">
        <v>2821758</v>
      </c>
    </row>
    <row r="43" spans="1:5" s="251" customFormat="1" ht="20.100000000000001" customHeight="1">
      <c r="A43" s="440" t="s">
        <v>130</v>
      </c>
      <c r="B43" s="441" t="s">
        <v>346</v>
      </c>
      <c r="C43" s="442"/>
      <c r="D43" s="442">
        <v>115935</v>
      </c>
      <c r="E43" s="443"/>
    </row>
    <row r="44" spans="1:5" s="251" customFormat="1" ht="20.100000000000001" customHeight="1">
      <c r="A44" s="440" t="s">
        <v>131</v>
      </c>
      <c r="B44" s="441" t="s">
        <v>347</v>
      </c>
      <c r="C44" s="442">
        <v>100000</v>
      </c>
      <c r="D44" s="442">
        <v>18003</v>
      </c>
      <c r="E44" s="443">
        <v>18003</v>
      </c>
    </row>
    <row r="45" spans="1:5" s="251" customFormat="1" ht="20.100000000000001" customHeight="1">
      <c r="A45" s="440" t="s">
        <v>348</v>
      </c>
      <c r="B45" s="441" t="s">
        <v>349</v>
      </c>
      <c r="C45" s="455"/>
      <c r="D45" s="442"/>
      <c r="E45" s="443"/>
    </row>
    <row r="46" spans="1:5" s="251" customFormat="1" ht="20.100000000000001" customHeight="1" thickBot="1">
      <c r="A46" s="440" t="s">
        <v>350</v>
      </c>
      <c r="B46" s="444" t="s">
        <v>351</v>
      </c>
      <c r="C46" s="456">
        <v>2000000</v>
      </c>
      <c r="D46" s="446">
        <v>2491516</v>
      </c>
      <c r="E46" s="446">
        <v>2491516</v>
      </c>
    </row>
    <row r="47" spans="1:5" s="251" customFormat="1" ht="20.100000000000001" customHeight="1" thickBot="1">
      <c r="A47" s="432" t="s">
        <v>12</v>
      </c>
      <c r="B47" s="433" t="s">
        <v>352</v>
      </c>
      <c r="C47" s="434">
        <f>SUM(C48:C52)</f>
        <v>0</v>
      </c>
      <c r="D47" s="434">
        <f>SUM(D48:D52)</f>
        <v>5900000</v>
      </c>
      <c r="E47" s="435">
        <f>SUM(E48:E52)</f>
        <v>4460000</v>
      </c>
    </row>
    <row r="48" spans="1:5" s="251" customFormat="1" ht="20.100000000000001" customHeight="1">
      <c r="A48" s="436" t="s">
        <v>69</v>
      </c>
      <c r="B48" s="437" t="s">
        <v>353</v>
      </c>
      <c r="C48" s="457"/>
      <c r="D48" s="457"/>
      <c r="E48" s="458"/>
    </row>
    <row r="49" spans="1:5" s="251" customFormat="1" ht="20.100000000000001" customHeight="1">
      <c r="A49" s="440" t="s">
        <v>70</v>
      </c>
      <c r="B49" s="441" t="s">
        <v>354</v>
      </c>
      <c r="C49" s="455"/>
      <c r="D49" s="455">
        <v>1300000</v>
      </c>
      <c r="E49" s="459">
        <v>1300000</v>
      </c>
    </row>
    <row r="50" spans="1:5" s="251" customFormat="1" ht="20.100000000000001" customHeight="1">
      <c r="A50" s="440" t="s">
        <v>355</v>
      </c>
      <c r="B50" s="441" t="s">
        <v>356</v>
      </c>
      <c r="C50" s="455"/>
      <c r="D50" s="455">
        <v>4600000</v>
      </c>
      <c r="E50" s="459">
        <v>3160000</v>
      </c>
    </row>
    <row r="51" spans="1:5" s="251" customFormat="1" ht="20.100000000000001" customHeight="1">
      <c r="A51" s="440" t="s">
        <v>357</v>
      </c>
      <c r="B51" s="441" t="s">
        <v>358</v>
      </c>
      <c r="C51" s="455"/>
      <c r="D51" s="455"/>
      <c r="E51" s="459"/>
    </row>
    <row r="52" spans="1:5" s="251" customFormat="1" ht="20.100000000000001" customHeight="1" thickBot="1">
      <c r="A52" s="445" t="s">
        <v>359</v>
      </c>
      <c r="B52" s="444" t="s">
        <v>360</v>
      </c>
      <c r="C52" s="456"/>
      <c r="D52" s="456"/>
      <c r="E52" s="460"/>
    </row>
    <row r="53" spans="1:5" s="251" customFormat="1" ht="20.100000000000001" customHeight="1" thickBot="1">
      <c r="A53" s="432" t="s">
        <v>132</v>
      </c>
      <c r="B53" s="433" t="s">
        <v>361</v>
      </c>
      <c r="C53" s="434">
        <f>SUM(C54:C56)</f>
        <v>0</v>
      </c>
      <c r="D53" s="434">
        <f>SUM(D54:D56)</f>
        <v>0</v>
      </c>
      <c r="E53" s="435">
        <f>SUM(E54:E56)</f>
        <v>0</v>
      </c>
    </row>
    <row r="54" spans="1:5" s="251" customFormat="1" ht="20.100000000000001" customHeight="1">
      <c r="A54" s="436" t="s">
        <v>71</v>
      </c>
      <c r="B54" s="437" t="s">
        <v>362</v>
      </c>
      <c r="C54" s="438"/>
      <c r="D54" s="438"/>
      <c r="E54" s="439"/>
    </row>
    <row r="55" spans="1:5" s="251" customFormat="1" ht="20.100000000000001" customHeight="1">
      <c r="A55" s="440" t="s">
        <v>72</v>
      </c>
      <c r="B55" s="519" t="s">
        <v>363</v>
      </c>
      <c r="C55" s="442"/>
      <c r="D55" s="442"/>
      <c r="E55" s="443"/>
    </row>
    <row r="56" spans="1:5" s="251" customFormat="1" ht="20.100000000000001" customHeight="1">
      <c r="A56" s="440" t="s">
        <v>364</v>
      </c>
      <c r="B56" s="441" t="s">
        <v>365</v>
      </c>
      <c r="C56" s="442"/>
      <c r="D56" s="442"/>
      <c r="E56" s="443"/>
    </row>
    <row r="57" spans="1:5" s="251" customFormat="1" ht="20.100000000000001" customHeight="1" thickBot="1">
      <c r="A57" s="445" t="s">
        <v>366</v>
      </c>
      <c r="B57" s="444" t="s">
        <v>367</v>
      </c>
      <c r="C57" s="446"/>
      <c r="D57" s="446"/>
      <c r="E57" s="447"/>
    </row>
    <row r="58" spans="1:5" s="251" customFormat="1" ht="20.100000000000001" customHeight="1" thickBot="1">
      <c r="A58" s="432" t="s">
        <v>14</v>
      </c>
      <c r="B58" s="448" t="s">
        <v>368</v>
      </c>
      <c r="C58" s="434">
        <f>SUM(C59:C61)</f>
        <v>0</v>
      </c>
      <c r="D58" s="434">
        <f>SUM(D59:D61)</f>
        <v>0</v>
      </c>
      <c r="E58" s="435">
        <f>SUM(E59:E61)</f>
        <v>0</v>
      </c>
    </row>
    <row r="59" spans="1:5" s="251" customFormat="1" ht="20.100000000000001" customHeight="1">
      <c r="A59" s="436" t="s">
        <v>133</v>
      </c>
      <c r="B59" s="437" t="s">
        <v>369</v>
      </c>
      <c r="C59" s="455"/>
      <c r="D59" s="455"/>
      <c r="E59" s="459"/>
    </row>
    <row r="60" spans="1:5" s="251" customFormat="1" ht="20.100000000000001" customHeight="1">
      <c r="A60" s="440" t="s">
        <v>134</v>
      </c>
      <c r="B60" s="441" t="s">
        <v>370</v>
      </c>
      <c r="C60" s="455"/>
      <c r="D60" s="455"/>
      <c r="E60" s="459"/>
    </row>
    <row r="61" spans="1:5" s="251" customFormat="1" ht="20.100000000000001" customHeight="1">
      <c r="A61" s="440" t="s">
        <v>162</v>
      </c>
      <c r="B61" s="441" t="s">
        <v>371</v>
      </c>
      <c r="C61" s="455"/>
      <c r="D61" s="455"/>
      <c r="E61" s="459"/>
    </row>
    <row r="62" spans="1:5" s="251" customFormat="1" ht="20.100000000000001" customHeight="1" thickBot="1">
      <c r="A62" s="445" t="s">
        <v>372</v>
      </c>
      <c r="B62" s="444" t="s">
        <v>373</v>
      </c>
      <c r="C62" s="455"/>
      <c r="D62" s="455"/>
      <c r="E62" s="459"/>
    </row>
    <row r="63" spans="1:5" s="251" customFormat="1" ht="20.100000000000001" customHeight="1" thickBot="1">
      <c r="A63" s="432" t="s">
        <v>15</v>
      </c>
      <c r="B63" s="433" t="s">
        <v>374</v>
      </c>
      <c r="C63" s="450">
        <f>+C8+C15+C22+C29+C36+C47+C53+C58</f>
        <v>120794328</v>
      </c>
      <c r="D63" s="450">
        <f>+D8+D15+D22+D29+D36+D47+D53+D58</f>
        <v>206787969</v>
      </c>
      <c r="E63" s="451">
        <f>+E8+E15+E22+E29+E36+E47+E53+E58</f>
        <v>199281452</v>
      </c>
    </row>
    <row r="64" spans="1:5" s="251" customFormat="1" ht="20.100000000000001" customHeight="1" thickBot="1">
      <c r="A64" s="461" t="s">
        <v>375</v>
      </c>
      <c r="B64" s="448" t="s">
        <v>376</v>
      </c>
      <c r="C64" s="434">
        <f>+C65+C66+C67</f>
        <v>0</v>
      </c>
      <c r="D64" s="434">
        <f>+D65+D66+D67</f>
        <v>0</v>
      </c>
      <c r="E64" s="435">
        <f>+E65+E66+E67</f>
        <v>0</v>
      </c>
    </row>
    <row r="65" spans="1:5" s="251" customFormat="1" ht="20.100000000000001" customHeight="1">
      <c r="A65" s="641" t="s">
        <v>377</v>
      </c>
      <c r="B65" s="437" t="s">
        <v>378</v>
      </c>
      <c r="C65" s="455"/>
      <c r="D65" s="455"/>
      <c r="E65" s="459"/>
    </row>
    <row r="66" spans="1:5" s="251" customFormat="1" ht="20.100000000000001" customHeight="1">
      <c r="A66" s="642" t="s">
        <v>379</v>
      </c>
      <c r="B66" s="441" t="s">
        <v>380</v>
      </c>
      <c r="C66" s="455"/>
      <c r="D66" s="455"/>
      <c r="E66" s="459"/>
    </row>
    <row r="67" spans="1:5" s="251" customFormat="1" ht="20.100000000000001" customHeight="1" thickBot="1">
      <c r="A67" s="643" t="s">
        <v>381</v>
      </c>
      <c r="B67" s="462" t="s">
        <v>426</v>
      </c>
      <c r="C67" s="455"/>
      <c r="D67" s="455"/>
      <c r="E67" s="459"/>
    </row>
    <row r="68" spans="1:5" s="251" customFormat="1" ht="20.100000000000001" customHeight="1" thickBot="1">
      <c r="A68" s="461" t="s">
        <v>383</v>
      </c>
      <c r="B68" s="448" t="s">
        <v>384</v>
      </c>
      <c r="C68" s="434">
        <f>+C69+C70+C71+C72</f>
        <v>0</v>
      </c>
      <c r="D68" s="434">
        <f>+D69+D70+D71+D72</f>
        <v>0</v>
      </c>
      <c r="E68" s="435">
        <f>+E69+E70+E71+E72</f>
        <v>0</v>
      </c>
    </row>
    <row r="69" spans="1:5" s="251" customFormat="1" ht="20.100000000000001" customHeight="1">
      <c r="A69" s="641" t="s">
        <v>110</v>
      </c>
      <c r="B69" s="437" t="s">
        <v>385</v>
      </c>
      <c r="C69" s="455"/>
      <c r="D69" s="455"/>
      <c r="E69" s="459"/>
    </row>
    <row r="70" spans="1:5" s="251" customFormat="1" ht="20.100000000000001" customHeight="1">
      <c r="A70" s="642" t="s">
        <v>111</v>
      </c>
      <c r="B70" s="441" t="s">
        <v>386</v>
      </c>
      <c r="C70" s="455"/>
      <c r="D70" s="455"/>
      <c r="E70" s="459"/>
    </row>
    <row r="71" spans="1:5" s="251" customFormat="1" ht="20.100000000000001" customHeight="1">
      <c r="A71" s="642" t="s">
        <v>387</v>
      </c>
      <c r="B71" s="441" t="s">
        <v>388</v>
      </c>
      <c r="C71" s="455"/>
      <c r="D71" s="455"/>
      <c r="E71" s="459"/>
    </row>
    <row r="72" spans="1:5" s="251" customFormat="1" ht="20.100000000000001" customHeight="1" thickBot="1">
      <c r="A72" s="643" t="s">
        <v>389</v>
      </c>
      <c r="B72" s="444" t="s">
        <v>390</v>
      </c>
      <c r="C72" s="455"/>
      <c r="D72" s="455"/>
      <c r="E72" s="459"/>
    </row>
    <row r="73" spans="1:5" s="251" customFormat="1" ht="20.100000000000001" customHeight="1" thickBot="1">
      <c r="A73" s="461" t="s">
        <v>391</v>
      </c>
      <c r="B73" s="448" t="s">
        <v>392</v>
      </c>
      <c r="C73" s="434">
        <f>+C74+C75</f>
        <v>5975000</v>
      </c>
      <c r="D73" s="434">
        <f>+D74+D75</f>
        <v>6074000</v>
      </c>
      <c r="E73" s="435">
        <f>+E74+E75</f>
        <v>6074000</v>
      </c>
    </row>
    <row r="74" spans="1:5" s="251" customFormat="1" ht="20.100000000000001" customHeight="1">
      <c r="A74" s="641" t="s">
        <v>393</v>
      </c>
      <c r="B74" s="437" t="s">
        <v>394</v>
      </c>
      <c r="C74" s="455">
        <v>5975000</v>
      </c>
      <c r="D74" s="455">
        <v>6074000</v>
      </c>
      <c r="E74" s="459">
        <v>6074000</v>
      </c>
    </row>
    <row r="75" spans="1:5" s="251" customFormat="1" ht="20.100000000000001" customHeight="1" thickBot="1">
      <c r="A75" s="643" t="s">
        <v>395</v>
      </c>
      <c r="B75" s="444" t="s">
        <v>396</v>
      </c>
      <c r="C75" s="455"/>
      <c r="D75" s="455"/>
      <c r="E75" s="459"/>
    </row>
    <row r="76" spans="1:5" s="251" customFormat="1" ht="20.100000000000001" customHeight="1" thickBot="1">
      <c r="A76" s="461" t="s">
        <v>397</v>
      </c>
      <c r="B76" s="448" t="s">
        <v>398</v>
      </c>
      <c r="C76" s="434">
        <f>+C77+C78+C79</f>
        <v>0</v>
      </c>
      <c r="D76" s="434">
        <f>+D77+D78+D79</f>
        <v>2849330</v>
      </c>
      <c r="E76" s="435">
        <f>+E77+E78+E79</f>
        <v>171849330</v>
      </c>
    </row>
    <row r="77" spans="1:5" s="251" customFormat="1" ht="20.100000000000001" customHeight="1">
      <c r="A77" s="641" t="s">
        <v>399</v>
      </c>
      <c r="B77" s="437" t="s">
        <v>400</v>
      </c>
      <c r="C77" s="455"/>
      <c r="D77" s="455">
        <v>2849330</v>
      </c>
      <c r="E77" s="459">
        <v>2849330</v>
      </c>
    </row>
    <row r="78" spans="1:5" s="251" customFormat="1" ht="20.100000000000001" customHeight="1">
      <c r="A78" s="642" t="s">
        <v>401</v>
      </c>
      <c r="B78" s="441" t="s">
        <v>402</v>
      </c>
      <c r="C78" s="455"/>
      <c r="D78" s="455"/>
      <c r="E78" s="459"/>
    </row>
    <row r="79" spans="1:5" s="251" customFormat="1" ht="20.100000000000001" customHeight="1" thickBot="1">
      <c r="A79" s="643" t="s">
        <v>403</v>
      </c>
      <c r="B79" s="449" t="s">
        <v>404</v>
      </c>
      <c r="C79" s="455"/>
      <c r="D79" s="455"/>
      <c r="E79" s="459">
        <v>169000000</v>
      </c>
    </row>
    <row r="80" spans="1:5" s="251" customFormat="1" ht="20.100000000000001" customHeight="1" thickBot="1">
      <c r="A80" s="461" t="s">
        <v>405</v>
      </c>
      <c r="B80" s="448" t="s">
        <v>406</v>
      </c>
      <c r="C80" s="434">
        <f>+C81+C82+C83+C84</f>
        <v>0</v>
      </c>
      <c r="D80" s="434">
        <f>+D81+D82+D83+D84</f>
        <v>0</v>
      </c>
      <c r="E80" s="435">
        <f>+E81+E82+E83+E84</f>
        <v>0</v>
      </c>
    </row>
    <row r="81" spans="1:5" s="251" customFormat="1" ht="20.100000000000001" customHeight="1">
      <c r="A81" s="463" t="s">
        <v>407</v>
      </c>
      <c r="B81" s="437" t="s">
        <v>408</v>
      </c>
      <c r="C81" s="455"/>
      <c r="D81" s="455"/>
      <c r="E81" s="459"/>
    </row>
    <row r="82" spans="1:5" s="251" customFormat="1" ht="20.100000000000001" customHeight="1">
      <c r="A82" s="464" t="s">
        <v>409</v>
      </c>
      <c r="B82" s="441" t="s">
        <v>410</v>
      </c>
      <c r="C82" s="455"/>
      <c r="D82" s="455"/>
      <c r="E82" s="459"/>
    </row>
    <row r="83" spans="1:5" s="251" customFormat="1" ht="20.100000000000001" customHeight="1">
      <c r="A83" s="464" t="s">
        <v>411</v>
      </c>
      <c r="B83" s="441" t="s">
        <v>412</v>
      </c>
      <c r="C83" s="455"/>
      <c r="D83" s="455"/>
      <c r="E83" s="459"/>
    </row>
    <row r="84" spans="1:5" s="251" customFormat="1" ht="26.25" customHeight="1" thickBot="1">
      <c r="A84" s="644" t="s">
        <v>413</v>
      </c>
      <c r="B84" s="449" t="s">
        <v>414</v>
      </c>
      <c r="C84" s="455"/>
      <c r="D84" s="455"/>
      <c r="E84" s="459"/>
    </row>
    <row r="85" spans="1:5" s="251" customFormat="1" ht="20.100000000000001" customHeight="1" thickBot="1">
      <c r="A85" s="461" t="s">
        <v>415</v>
      </c>
      <c r="B85" s="448" t="s">
        <v>416</v>
      </c>
      <c r="C85" s="466"/>
      <c r="D85" s="466"/>
      <c r="E85" s="467"/>
    </row>
    <row r="86" spans="1:5" s="251" customFormat="1" ht="20.100000000000001" customHeight="1" thickBot="1">
      <c r="A86" s="461" t="s">
        <v>417</v>
      </c>
      <c r="B86" s="468" t="s">
        <v>418</v>
      </c>
      <c r="C86" s="450">
        <f>+C64+C68+C73+C76+C80+C85</f>
        <v>5975000</v>
      </c>
      <c r="D86" s="450">
        <f>+D64+D68+D73+D76+D80+D85</f>
        <v>8923330</v>
      </c>
      <c r="E86" s="451">
        <f>+E64+E68+E73+E76+E80+E85</f>
        <v>177923330</v>
      </c>
    </row>
    <row r="87" spans="1:5" s="251" customFormat="1" ht="42" customHeight="1" thickBot="1">
      <c r="A87" s="469" t="s">
        <v>419</v>
      </c>
      <c r="B87" s="470" t="s">
        <v>420</v>
      </c>
      <c r="C87" s="450">
        <f>+C63+C86</f>
        <v>126769328</v>
      </c>
      <c r="D87" s="450">
        <f>+D63+D86</f>
        <v>215711299</v>
      </c>
      <c r="E87" s="451">
        <f>+E63+E86</f>
        <v>377204782</v>
      </c>
    </row>
    <row r="88" spans="1:5" s="251" customFormat="1" ht="20.100000000000001" customHeight="1">
      <c r="A88" s="471"/>
      <c r="B88" s="471"/>
      <c r="C88" s="472"/>
      <c r="D88" s="472"/>
      <c r="E88" s="472"/>
    </row>
    <row r="89" spans="1:5" s="473" customFormat="1" ht="20.100000000000001" customHeight="1">
      <c r="A89" s="908" t="s">
        <v>36</v>
      </c>
      <c r="B89" s="908"/>
      <c r="C89" s="908"/>
      <c r="D89" s="908"/>
      <c r="E89" s="908"/>
    </row>
    <row r="90" spans="1:5" s="475" customFormat="1" ht="20.100000000000001" customHeight="1" thickBot="1">
      <c r="A90" s="474" t="s">
        <v>114</v>
      </c>
      <c r="B90" s="474"/>
      <c r="C90" s="218"/>
      <c r="D90" s="218"/>
      <c r="E90" s="218" t="s">
        <v>161</v>
      </c>
    </row>
    <row r="91" spans="1:5" s="475" customFormat="1" ht="20.100000000000001" customHeight="1">
      <c r="A91" s="909" t="s">
        <v>61</v>
      </c>
      <c r="B91" s="965" t="s">
        <v>182</v>
      </c>
      <c r="C91" s="913" t="str">
        <f>+C5</f>
        <v>2016. évi</v>
      </c>
      <c r="D91" s="913"/>
      <c r="E91" s="914"/>
    </row>
    <row r="92" spans="1:5" s="473" customFormat="1" ht="36" customHeight="1" thickBot="1">
      <c r="A92" s="910"/>
      <c r="B92" s="966"/>
      <c r="C92" s="882" t="s">
        <v>183</v>
      </c>
      <c r="D92" s="882" t="s">
        <v>188</v>
      </c>
      <c r="E92" s="477" t="s">
        <v>189</v>
      </c>
    </row>
    <row r="93" spans="1:5" s="251" customFormat="1" ht="20.100000000000001" customHeight="1" thickBot="1">
      <c r="A93" s="478" t="s">
        <v>421</v>
      </c>
      <c r="B93" s="479" t="s">
        <v>422</v>
      </c>
      <c r="C93" s="479" t="s">
        <v>423</v>
      </c>
      <c r="D93" s="479" t="s">
        <v>424</v>
      </c>
      <c r="E93" s="480" t="s">
        <v>425</v>
      </c>
    </row>
    <row r="94" spans="1:5" s="473" customFormat="1" ht="20.100000000000001" customHeight="1" thickBot="1">
      <c r="A94" s="481" t="s">
        <v>7</v>
      </c>
      <c r="B94" s="482" t="s">
        <v>753</v>
      </c>
      <c r="C94" s="483">
        <f>SUM(C95:C99)</f>
        <v>100447000</v>
      </c>
      <c r="D94" s="483">
        <f>SUM(D95:D99)</f>
        <v>164548117</v>
      </c>
      <c r="E94" s="484">
        <f>SUM(E95:E99)</f>
        <v>155673435</v>
      </c>
    </row>
    <row r="95" spans="1:5" s="473" customFormat="1" ht="20.100000000000001" customHeight="1" thickBot="1">
      <c r="A95" s="485" t="s">
        <v>73</v>
      </c>
      <c r="B95" s="486" t="s">
        <v>37</v>
      </c>
      <c r="C95" s="487">
        <v>33629590</v>
      </c>
      <c r="D95" s="487">
        <v>67262716</v>
      </c>
      <c r="E95" s="488">
        <v>66892856</v>
      </c>
    </row>
    <row r="96" spans="1:5" s="473" customFormat="1" ht="20.100000000000001" customHeight="1" thickBot="1">
      <c r="A96" s="440" t="s">
        <v>74</v>
      </c>
      <c r="B96" s="489" t="s">
        <v>135</v>
      </c>
      <c r="C96" s="442">
        <v>6986640</v>
      </c>
      <c r="D96" s="487">
        <v>12585312</v>
      </c>
      <c r="E96" s="443">
        <v>12553454</v>
      </c>
    </row>
    <row r="97" spans="1:5" s="473" customFormat="1" ht="20.100000000000001" customHeight="1">
      <c r="A97" s="440" t="s">
        <v>75</v>
      </c>
      <c r="B97" s="489" t="s">
        <v>102</v>
      </c>
      <c r="C97" s="446">
        <v>42046770</v>
      </c>
      <c r="D97" s="487">
        <v>60495810</v>
      </c>
      <c r="E97" s="447">
        <v>58544774</v>
      </c>
    </row>
    <row r="98" spans="1:5" s="473" customFormat="1" ht="20.100000000000001" customHeight="1">
      <c r="A98" s="440" t="s">
        <v>76</v>
      </c>
      <c r="B98" s="490" t="s">
        <v>136</v>
      </c>
      <c r="C98" s="446">
        <v>10150000</v>
      </c>
      <c r="D98" s="446">
        <v>13194335</v>
      </c>
      <c r="E98" s="447">
        <v>9657823</v>
      </c>
    </row>
    <row r="99" spans="1:5" s="473" customFormat="1" ht="20.100000000000001" customHeight="1">
      <c r="A99" s="440" t="s">
        <v>85</v>
      </c>
      <c r="B99" s="491" t="s">
        <v>137</v>
      </c>
      <c r="C99" s="446">
        <v>7634000</v>
      </c>
      <c r="D99" s="446">
        <v>11009944</v>
      </c>
      <c r="E99" s="446">
        <v>8024528</v>
      </c>
    </row>
    <row r="100" spans="1:5" s="473" customFormat="1" ht="20.100000000000001" customHeight="1">
      <c r="A100" s="440" t="s">
        <v>77</v>
      </c>
      <c r="B100" s="489" t="s">
        <v>428</v>
      </c>
      <c r="C100" s="446"/>
      <c r="D100" s="446"/>
      <c r="E100" s="447"/>
    </row>
    <row r="101" spans="1:5" s="473" customFormat="1" ht="20.100000000000001" customHeight="1">
      <c r="A101" s="440" t="s">
        <v>78</v>
      </c>
      <c r="B101" s="492" t="s">
        <v>429</v>
      </c>
      <c r="C101" s="446"/>
      <c r="D101" s="446"/>
      <c r="E101" s="447"/>
    </row>
    <row r="102" spans="1:5" s="473" customFormat="1" ht="20.100000000000001" customHeight="1">
      <c r="A102" s="440" t="s">
        <v>86</v>
      </c>
      <c r="B102" s="493" t="s">
        <v>430</v>
      </c>
      <c r="C102" s="446"/>
      <c r="D102" s="446"/>
      <c r="E102" s="447"/>
    </row>
    <row r="103" spans="1:5" s="473" customFormat="1" ht="20.100000000000001" customHeight="1">
      <c r="A103" s="440" t="s">
        <v>87</v>
      </c>
      <c r="B103" s="493" t="s">
        <v>431</v>
      </c>
      <c r="C103" s="446"/>
      <c r="D103" s="446"/>
      <c r="E103" s="447"/>
    </row>
    <row r="104" spans="1:5" s="473" customFormat="1" ht="20.100000000000001" customHeight="1">
      <c r="A104" s="642" t="s">
        <v>88</v>
      </c>
      <c r="B104" s="492" t="s">
        <v>432</v>
      </c>
      <c r="C104" s="446">
        <v>5194000</v>
      </c>
      <c r="D104" s="446">
        <v>5194000</v>
      </c>
      <c r="E104" s="447">
        <v>3935720</v>
      </c>
    </row>
    <row r="105" spans="1:5" s="473" customFormat="1" ht="20.100000000000001" customHeight="1">
      <c r="A105" s="642" t="s">
        <v>89</v>
      </c>
      <c r="B105" s="492" t="s">
        <v>433</v>
      </c>
      <c r="C105" s="446"/>
      <c r="D105" s="446"/>
      <c r="E105" s="447"/>
    </row>
    <row r="106" spans="1:5" s="473" customFormat="1" ht="20.100000000000001" customHeight="1">
      <c r="A106" s="642" t="s">
        <v>91</v>
      </c>
      <c r="B106" s="493" t="s">
        <v>434</v>
      </c>
      <c r="C106" s="446"/>
      <c r="D106" s="446"/>
      <c r="E106" s="447"/>
    </row>
    <row r="107" spans="1:5" s="473" customFormat="1" ht="20.100000000000001" customHeight="1">
      <c r="A107" s="645" t="s">
        <v>138</v>
      </c>
      <c r="B107" s="495" t="s">
        <v>435</v>
      </c>
      <c r="C107" s="446"/>
      <c r="D107" s="446"/>
      <c r="E107" s="447"/>
    </row>
    <row r="108" spans="1:5" s="473" customFormat="1" ht="20.100000000000001" customHeight="1">
      <c r="A108" s="642" t="s">
        <v>436</v>
      </c>
      <c r="B108" s="495" t="s">
        <v>437</v>
      </c>
      <c r="C108" s="446"/>
      <c r="D108" s="446"/>
      <c r="E108" s="447"/>
    </row>
    <row r="109" spans="1:5" s="473" customFormat="1" ht="20.100000000000001" customHeight="1" thickBot="1">
      <c r="A109" s="646" t="s">
        <v>438</v>
      </c>
      <c r="B109" s="497" t="s">
        <v>439</v>
      </c>
      <c r="C109" s="498">
        <v>2440000</v>
      </c>
      <c r="D109" s="498">
        <v>2875304</v>
      </c>
      <c r="E109" s="499">
        <v>2465784</v>
      </c>
    </row>
    <row r="110" spans="1:5" s="473" customFormat="1" ht="20.100000000000001" customHeight="1" thickBot="1">
      <c r="A110" s="432" t="s">
        <v>8</v>
      </c>
      <c r="B110" s="500" t="s">
        <v>754</v>
      </c>
      <c r="C110" s="434">
        <f>+C111+C113+C115</f>
        <v>1100000</v>
      </c>
      <c r="D110" s="434">
        <f>+D111+D113+D115</f>
        <v>22677287</v>
      </c>
      <c r="E110" s="435">
        <f>+E111+E113+E115</f>
        <v>15838984</v>
      </c>
    </row>
    <row r="111" spans="1:5" s="473" customFormat="1" ht="20.100000000000001" customHeight="1">
      <c r="A111" s="436" t="s">
        <v>79</v>
      </c>
      <c r="B111" s="489" t="s">
        <v>160</v>
      </c>
      <c r="C111" s="438">
        <v>1100000</v>
      </c>
      <c r="D111" s="438">
        <v>15838984</v>
      </c>
      <c r="E111" s="438">
        <v>15838984</v>
      </c>
    </row>
    <row r="112" spans="1:5" s="473" customFormat="1" ht="20.100000000000001" customHeight="1">
      <c r="A112" s="436" t="s">
        <v>80</v>
      </c>
      <c r="B112" s="501" t="s">
        <v>441</v>
      </c>
      <c r="C112" s="438"/>
      <c r="D112" s="438"/>
      <c r="E112" s="439"/>
    </row>
    <row r="113" spans="1:5" s="473" customFormat="1" ht="20.100000000000001" customHeight="1">
      <c r="A113" s="436" t="s">
        <v>81</v>
      </c>
      <c r="B113" s="501" t="s">
        <v>139</v>
      </c>
      <c r="C113" s="442"/>
      <c r="D113" s="442">
        <v>6838303</v>
      </c>
      <c r="E113" s="443"/>
    </row>
    <row r="114" spans="1:5" s="473" customFormat="1" ht="20.100000000000001" customHeight="1">
      <c r="A114" s="436" t="s">
        <v>82</v>
      </c>
      <c r="B114" s="501" t="s">
        <v>442</v>
      </c>
      <c r="C114" s="442"/>
      <c r="D114" s="442"/>
      <c r="E114" s="443"/>
    </row>
    <row r="115" spans="1:5" s="473" customFormat="1" ht="20.100000000000001" customHeight="1">
      <c r="A115" s="436" t="s">
        <v>83</v>
      </c>
      <c r="B115" s="449" t="s">
        <v>163</v>
      </c>
      <c r="C115" s="442"/>
      <c r="D115" s="442"/>
      <c r="E115" s="443"/>
    </row>
    <row r="116" spans="1:5" s="473" customFormat="1" ht="20.100000000000001" customHeight="1">
      <c r="A116" s="436" t="s">
        <v>90</v>
      </c>
      <c r="B116" s="502" t="s">
        <v>443</v>
      </c>
      <c r="C116" s="442"/>
      <c r="D116" s="442"/>
      <c r="E116" s="443"/>
    </row>
    <row r="117" spans="1:5" s="473" customFormat="1" ht="20.100000000000001" customHeight="1">
      <c r="A117" s="436" t="s">
        <v>92</v>
      </c>
      <c r="B117" s="503" t="s">
        <v>444</v>
      </c>
      <c r="C117" s="442"/>
      <c r="D117" s="442"/>
      <c r="E117" s="443"/>
    </row>
    <row r="118" spans="1:5" s="473" customFormat="1" ht="20.100000000000001" customHeight="1">
      <c r="A118" s="436" t="s">
        <v>140</v>
      </c>
      <c r="B118" s="493" t="s">
        <v>431</v>
      </c>
      <c r="C118" s="442"/>
      <c r="D118" s="442"/>
      <c r="E118" s="443"/>
    </row>
    <row r="119" spans="1:5" s="473" customFormat="1" ht="20.100000000000001" customHeight="1">
      <c r="A119" s="436" t="s">
        <v>141</v>
      </c>
      <c r="B119" s="493" t="s">
        <v>445</v>
      </c>
      <c r="C119" s="442"/>
      <c r="D119" s="442"/>
      <c r="E119" s="443"/>
    </row>
    <row r="120" spans="1:5" s="473" customFormat="1" ht="20.100000000000001" customHeight="1">
      <c r="A120" s="641" t="s">
        <v>142</v>
      </c>
      <c r="B120" s="493" t="s">
        <v>446</v>
      </c>
      <c r="C120" s="442"/>
      <c r="D120" s="442"/>
      <c r="E120" s="443"/>
    </row>
    <row r="121" spans="1:5" s="504" customFormat="1" ht="20.100000000000001" customHeight="1">
      <c r="A121" s="641" t="s">
        <v>447</v>
      </c>
      <c r="B121" s="493" t="s">
        <v>434</v>
      </c>
      <c r="C121" s="442"/>
      <c r="D121" s="442"/>
      <c r="E121" s="443"/>
    </row>
    <row r="122" spans="1:5" s="473" customFormat="1" ht="20.100000000000001" customHeight="1">
      <c r="A122" s="641" t="s">
        <v>448</v>
      </c>
      <c r="B122" s="493" t="s">
        <v>449</v>
      </c>
      <c r="C122" s="442"/>
      <c r="D122" s="442"/>
      <c r="E122" s="443"/>
    </row>
    <row r="123" spans="1:5" s="473" customFormat="1" ht="20.100000000000001" customHeight="1" thickBot="1">
      <c r="A123" s="645" t="s">
        <v>450</v>
      </c>
      <c r="B123" s="493" t="s">
        <v>451</v>
      </c>
      <c r="C123" s="446"/>
      <c r="D123" s="446"/>
      <c r="E123" s="447"/>
    </row>
    <row r="124" spans="1:5" s="473" customFormat="1" ht="20.100000000000001" customHeight="1" thickBot="1">
      <c r="A124" s="432" t="s">
        <v>9</v>
      </c>
      <c r="B124" s="505" t="s">
        <v>452</v>
      </c>
      <c r="C124" s="434">
        <f>+C125+C126</f>
        <v>0</v>
      </c>
      <c r="D124" s="434">
        <f>+D125+D126</f>
        <v>0</v>
      </c>
      <c r="E124" s="435">
        <f>+E125+E126</f>
        <v>0</v>
      </c>
    </row>
    <row r="125" spans="1:5" s="473" customFormat="1" ht="20.100000000000001" customHeight="1">
      <c r="A125" s="436" t="s">
        <v>62</v>
      </c>
      <c r="B125" s="506" t="s">
        <v>47</v>
      </c>
      <c r="C125" s="438"/>
      <c r="D125" s="438"/>
      <c r="E125" s="439"/>
    </row>
    <row r="126" spans="1:5" s="473" customFormat="1" ht="20.100000000000001" customHeight="1" thickBot="1">
      <c r="A126" s="445" t="s">
        <v>63</v>
      </c>
      <c r="B126" s="501" t="s">
        <v>48</v>
      </c>
      <c r="C126" s="446"/>
      <c r="D126" s="446"/>
      <c r="E126" s="447"/>
    </row>
    <row r="127" spans="1:5" s="473" customFormat="1" ht="20.100000000000001" customHeight="1" thickBot="1">
      <c r="A127" s="432" t="s">
        <v>10</v>
      </c>
      <c r="B127" s="505" t="s">
        <v>453</v>
      </c>
      <c r="C127" s="434">
        <f>+C94+C110+C124</f>
        <v>101547000</v>
      </c>
      <c r="D127" s="434">
        <f>+D94+D110+D124</f>
        <v>187225404</v>
      </c>
      <c r="E127" s="435">
        <f>+E94+E110+E124</f>
        <v>171512419</v>
      </c>
    </row>
    <row r="128" spans="1:5" s="473" customFormat="1" ht="30" customHeight="1" thickBot="1">
      <c r="A128" s="432" t="s">
        <v>11</v>
      </c>
      <c r="B128" s="505" t="s">
        <v>454</v>
      </c>
      <c r="C128" s="434">
        <f>+C129+C130+C131</f>
        <v>0</v>
      </c>
      <c r="D128" s="434">
        <f>+D129+D130+D131</f>
        <v>0</v>
      </c>
      <c r="E128" s="435">
        <f>+E129+E130+E131</f>
        <v>0</v>
      </c>
    </row>
    <row r="129" spans="1:9" s="473" customFormat="1" ht="21" customHeight="1">
      <c r="A129" s="436" t="s">
        <v>66</v>
      </c>
      <c r="B129" s="506" t="s">
        <v>455</v>
      </c>
      <c r="C129" s="442"/>
      <c r="D129" s="442"/>
      <c r="E129" s="443"/>
    </row>
    <row r="130" spans="1:9" s="473" customFormat="1" ht="20.100000000000001" customHeight="1">
      <c r="A130" s="436" t="s">
        <v>67</v>
      </c>
      <c r="B130" s="506" t="s">
        <v>456</v>
      </c>
      <c r="C130" s="442"/>
      <c r="D130" s="442"/>
      <c r="E130" s="443"/>
    </row>
    <row r="131" spans="1:9" s="473" customFormat="1" ht="20.100000000000001" customHeight="1" thickBot="1">
      <c r="A131" s="494" t="s">
        <v>68</v>
      </c>
      <c r="B131" s="507" t="s">
        <v>457</v>
      </c>
      <c r="C131" s="442"/>
      <c r="D131" s="442"/>
      <c r="E131" s="443"/>
    </row>
    <row r="132" spans="1:9" s="473" customFormat="1" ht="20.100000000000001" customHeight="1" thickBot="1">
      <c r="A132" s="432" t="s">
        <v>12</v>
      </c>
      <c r="B132" s="505" t="s">
        <v>458</v>
      </c>
      <c r="C132" s="434">
        <f>+C133+C134+C136+C135</f>
        <v>0</v>
      </c>
      <c r="D132" s="434">
        <f>+D133+D134+D136+D135</f>
        <v>0</v>
      </c>
      <c r="E132" s="435">
        <f>+E133+E134+E136+E135</f>
        <v>0</v>
      </c>
    </row>
    <row r="133" spans="1:9" s="473" customFormat="1" ht="20.100000000000001" customHeight="1">
      <c r="A133" s="436" t="s">
        <v>69</v>
      </c>
      <c r="B133" s="506" t="s">
        <v>459</v>
      </c>
      <c r="C133" s="442"/>
      <c r="D133" s="442"/>
      <c r="E133" s="443"/>
    </row>
    <row r="134" spans="1:9" s="473" customFormat="1" ht="20.100000000000001" customHeight="1">
      <c r="A134" s="436" t="s">
        <v>70</v>
      </c>
      <c r="B134" s="506" t="s">
        <v>460</v>
      </c>
      <c r="C134" s="442"/>
      <c r="D134" s="442"/>
      <c r="E134" s="443"/>
    </row>
    <row r="135" spans="1:9" s="473" customFormat="1" ht="20.100000000000001" customHeight="1">
      <c r="A135" s="436" t="s">
        <v>355</v>
      </c>
      <c r="B135" s="506" t="s">
        <v>461</v>
      </c>
      <c r="C135" s="442"/>
      <c r="D135" s="442"/>
      <c r="E135" s="443"/>
    </row>
    <row r="136" spans="1:9" s="473" customFormat="1" ht="20.100000000000001" customHeight="1" thickBot="1">
      <c r="A136" s="494" t="s">
        <v>357</v>
      </c>
      <c r="B136" s="507" t="s">
        <v>462</v>
      </c>
      <c r="C136" s="442"/>
      <c r="D136" s="442"/>
      <c r="E136" s="443"/>
    </row>
    <row r="137" spans="1:9" s="473" customFormat="1" ht="20.100000000000001" customHeight="1" thickBot="1">
      <c r="A137" s="432" t="s">
        <v>13</v>
      </c>
      <c r="B137" s="505" t="s">
        <v>463</v>
      </c>
      <c r="C137" s="450">
        <f>+C138+C139+C140+C141</f>
        <v>25222328</v>
      </c>
      <c r="D137" s="450">
        <f>+D138+D139+D140+D141</f>
        <v>28485895</v>
      </c>
      <c r="E137" s="451">
        <f>+E138+E139+E140+E141</f>
        <v>181485895</v>
      </c>
    </row>
    <row r="138" spans="1:9" s="473" customFormat="1" ht="20.100000000000001" customHeight="1">
      <c r="A138" s="436" t="s">
        <v>71</v>
      </c>
      <c r="B138" s="506" t="s">
        <v>464</v>
      </c>
      <c r="C138" s="442"/>
      <c r="D138" s="442"/>
      <c r="E138" s="443"/>
    </row>
    <row r="139" spans="1:9" s="473" customFormat="1" ht="20.100000000000001" customHeight="1">
      <c r="A139" s="436" t="s">
        <v>72</v>
      </c>
      <c r="B139" s="506" t="s">
        <v>465</v>
      </c>
      <c r="C139" s="442"/>
      <c r="D139" s="442">
        <v>2681694</v>
      </c>
      <c r="E139" s="443">
        <v>2681694</v>
      </c>
    </row>
    <row r="140" spans="1:9" s="473" customFormat="1" ht="20.100000000000001" customHeight="1">
      <c r="A140" s="436" t="s">
        <v>364</v>
      </c>
      <c r="B140" s="506" t="s">
        <v>466</v>
      </c>
      <c r="C140" s="442"/>
      <c r="D140" s="442"/>
      <c r="E140" s="443">
        <v>153000000</v>
      </c>
    </row>
    <row r="141" spans="1:9" s="473" customFormat="1" ht="20.100000000000001" customHeight="1" thickBot="1">
      <c r="A141" s="494" t="s">
        <v>366</v>
      </c>
      <c r="B141" s="507" t="s">
        <v>727</v>
      </c>
      <c r="C141" s="442">
        <v>25222328</v>
      </c>
      <c r="D141" s="442">
        <v>25804201</v>
      </c>
      <c r="E141" s="443">
        <v>25804201</v>
      </c>
    </row>
    <row r="142" spans="1:9" s="473" customFormat="1" ht="20.100000000000001" customHeight="1" thickBot="1">
      <c r="A142" s="432" t="s">
        <v>14</v>
      </c>
      <c r="B142" s="505" t="s">
        <v>468</v>
      </c>
      <c r="C142" s="508">
        <f>+C143+C144+C145+C146</f>
        <v>0</v>
      </c>
      <c r="D142" s="508">
        <f>+D143+D144+D145+D146</f>
        <v>0</v>
      </c>
      <c r="E142" s="509">
        <f>+E143+E144+E145+E146</f>
        <v>0</v>
      </c>
      <c r="F142" s="510"/>
      <c r="G142" s="511"/>
      <c r="H142" s="511"/>
      <c r="I142" s="511"/>
    </row>
    <row r="143" spans="1:9" s="251" customFormat="1" ht="20.100000000000001" customHeight="1">
      <c r="A143" s="436" t="s">
        <v>133</v>
      </c>
      <c r="B143" s="506" t="s">
        <v>469</v>
      </c>
      <c r="C143" s="442"/>
      <c r="D143" s="442"/>
      <c r="E143" s="443"/>
    </row>
    <row r="144" spans="1:9" s="473" customFormat="1" ht="20.100000000000001" customHeight="1">
      <c r="A144" s="436" t="s">
        <v>134</v>
      </c>
      <c r="B144" s="506" t="s">
        <v>470</v>
      </c>
      <c r="C144" s="442"/>
      <c r="D144" s="442"/>
      <c r="E144" s="443"/>
    </row>
    <row r="145" spans="1:5" s="473" customFormat="1" ht="20.100000000000001" customHeight="1">
      <c r="A145" s="436" t="s">
        <v>162</v>
      </c>
      <c r="B145" s="506" t="s">
        <v>471</v>
      </c>
      <c r="C145" s="442"/>
      <c r="D145" s="442"/>
      <c r="E145" s="443"/>
    </row>
    <row r="146" spans="1:5" s="473" customFormat="1" ht="20.100000000000001" customHeight="1" thickBot="1">
      <c r="A146" s="436" t="s">
        <v>372</v>
      </c>
      <c r="B146" s="506" t="s">
        <v>472</v>
      </c>
      <c r="C146" s="442"/>
      <c r="D146" s="442"/>
      <c r="E146" s="443"/>
    </row>
    <row r="147" spans="1:5" s="473" customFormat="1" ht="20.100000000000001" customHeight="1" thickBot="1">
      <c r="A147" s="432" t="s">
        <v>15</v>
      </c>
      <c r="B147" s="505" t="s">
        <v>473</v>
      </c>
      <c r="C147" s="512">
        <f>+C128+C132+C137+C142</f>
        <v>25222328</v>
      </c>
      <c r="D147" s="512">
        <f>+D128+D132+D137+D142</f>
        <v>28485895</v>
      </c>
      <c r="E147" s="513">
        <f>+E128+E132+E137+E142</f>
        <v>181485895</v>
      </c>
    </row>
    <row r="148" spans="1:5" s="473" customFormat="1" ht="20.100000000000001" customHeight="1" thickBot="1">
      <c r="A148" s="514" t="s">
        <v>16</v>
      </c>
      <c r="B148" s="515" t="s">
        <v>474</v>
      </c>
      <c r="C148" s="512">
        <f>+C127+C147</f>
        <v>126769328</v>
      </c>
      <c r="D148" s="512">
        <f>+D127+D147</f>
        <v>215711299</v>
      </c>
      <c r="E148" s="513">
        <f>+E127+E147</f>
        <v>352998314</v>
      </c>
    </row>
    <row r="149" spans="1:5" s="473" customFormat="1" ht="13.5" customHeight="1" thickBot="1">
      <c r="C149" s="516"/>
      <c r="D149" s="516"/>
      <c r="E149" s="516"/>
    </row>
    <row r="150" spans="1:5" s="473" customFormat="1" ht="21.75" customHeight="1" thickBot="1">
      <c r="A150" s="860" t="s">
        <v>672</v>
      </c>
      <c r="B150" s="859"/>
      <c r="C150" s="67">
        <v>8</v>
      </c>
      <c r="D150" s="67">
        <v>8</v>
      </c>
      <c r="E150" s="367">
        <v>8</v>
      </c>
    </row>
    <row r="151" spans="1:5" s="473" customFormat="1" ht="21.75" customHeight="1" thickBot="1">
      <c r="A151" s="860" t="s">
        <v>150</v>
      </c>
      <c r="B151" s="859"/>
      <c r="C151" s="67">
        <v>57</v>
      </c>
      <c r="D151" s="67">
        <v>46</v>
      </c>
      <c r="E151" s="367">
        <v>46</v>
      </c>
    </row>
    <row r="152" spans="1:5" s="473" customFormat="1" ht="33" customHeight="1">
      <c r="A152" s="856"/>
      <c r="B152" s="857"/>
      <c r="C152" s="858"/>
      <c r="D152" s="858"/>
      <c r="E152" s="858"/>
    </row>
    <row r="153" spans="1:5" ht="7.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>
      <c r="A159" s="249"/>
      <c r="B159" s="249"/>
      <c r="C159" s="249"/>
      <c r="D159" s="249"/>
      <c r="E159" s="249"/>
    </row>
    <row r="160" spans="1:5" ht="12.75" customHeight="1">
      <c r="A160" s="249"/>
      <c r="B160" s="249"/>
      <c r="C160" s="249"/>
      <c r="D160" s="249"/>
      <c r="E160" s="249"/>
    </row>
    <row r="161" spans="1:5" ht="12.75" customHeight="1">
      <c r="A161" s="249"/>
      <c r="B161" s="249"/>
      <c r="C161" s="249"/>
      <c r="D161" s="249"/>
      <c r="E161" s="249"/>
    </row>
    <row r="162" spans="1:5" ht="12.75" customHeight="1">
      <c r="A162" s="249"/>
      <c r="B162" s="249"/>
      <c r="C162" s="249"/>
      <c r="D162" s="249"/>
      <c r="E162" s="249"/>
    </row>
  </sheetData>
  <mergeCells count="9">
    <mergeCell ref="A89:E89"/>
    <mergeCell ref="A91:A92"/>
    <mergeCell ref="B91:B92"/>
    <mergeCell ref="C91:E91"/>
    <mergeCell ref="B2:D2"/>
    <mergeCell ref="B3:D3"/>
    <mergeCell ref="A5:A6"/>
    <mergeCell ref="B5:B6"/>
    <mergeCell ref="C5:E5"/>
  </mergeCells>
  <pageMargins left="0.86614173228346458" right="0.70866141732283472" top="0.74803149606299213" bottom="0.74803149606299213" header="0.47244094488188981" footer="0.39370078740157483"/>
  <pageSetup paperSize="9" scale="70" orientation="portrait" r:id="rId1"/>
  <headerFooter>
    <oddHeader>&amp;LSzentpéterszeg Községi Önkormányzat&amp;R6.1.1. melléklet a .../2017. (V.25.) sz. önkormányzati rendelet-tervezethez</oddHeader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7"/>
  <sheetViews>
    <sheetView zoomScaleSheetLayoutView="145" workbookViewId="0">
      <selection activeCell="I50" sqref="I50"/>
    </sheetView>
  </sheetViews>
  <sheetFormatPr defaultRowHeight="12.75"/>
  <cols>
    <col min="1" max="1" width="9.1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+CONCATENATE("8.1. melléklet a .../",LEFT(ÖSSZEFÜGGÉSEK!A4,4)+1,". (V.25.) önkormányzati rendelet-tervezethez")</f>
        <v>8.1. melléklet a .../2017. (V.25.) önkormányzati rendelet-tervezethez</v>
      </c>
    </row>
    <row r="2" spans="1:5" s="357" customFormat="1" ht="38.25" customHeight="1">
      <c r="A2" s="647" t="s">
        <v>759</v>
      </c>
      <c r="B2" s="967" t="s">
        <v>730</v>
      </c>
      <c r="C2" s="968"/>
      <c r="D2" s="969"/>
      <c r="E2" s="648" t="s">
        <v>50</v>
      </c>
    </row>
    <row r="3" spans="1:5" s="357" customFormat="1" ht="37.5" customHeight="1" thickBot="1">
      <c r="A3" s="649" t="s">
        <v>760</v>
      </c>
      <c r="B3" s="970" t="s">
        <v>553</v>
      </c>
      <c r="C3" s="990"/>
      <c r="D3" s="991"/>
      <c r="E3" s="650" t="s">
        <v>41</v>
      </c>
    </row>
    <row r="4" spans="1:5" s="357" customFormat="1" ht="18.95" customHeight="1" thickBot="1">
      <c r="C4" s="312"/>
      <c r="D4" s="312"/>
      <c r="E4" s="312" t="s">
        <v>778</v>
      </c>
    </row>
    <row r="5" spans="1:5" s="655" customFormat="1" ht="27.75" customHeight="1" thickBot="1">
      <c r="A5" s="651" t="s">
        <v>149</v>
      </c>
      <c r="B5" s="652" t="s">
        <v>43</v>
      </c>
      <c r="C5" s="653" t="s">
        <v>183</v>
      </c>
      <c r="D5" s="653" t="s">
        <v>188</v>
      </c>
      <c r="E5" s="654" t="s">
        <v>189</v>
      </c>
    </row>
    <row r="6" spans="1:5" s="178" customFormat="1" ht="18.95" customHeight="1" thickBot="1">
      <c r="A6" s="656" t="s">
        <v>421</v>
      </c>
      <c r="B6" s="657" t="s">
        <v>422</v>
      </c>
      <c r="C6" s="657" t="s">
        <v>423</v>
      </c>
      <c r="D6" s="658" t="s">
        <v>424</v>
      </c>
      <c r="E6" s="659" t="s">
        <v>425</v>
      </c>
    </row>
    <row r="7" spans="1:5" s="178" customFormat="1" ht="18.95" customHeight="1" thickBot="1">
      <c r="A7" s="984" t="s">
        <v>44</v>
      </c>
      <c r="B7" s="985"/>
      <c r="C7" s="985"/>
      <c r="D7" s="985"/>
      <c r="E7" s="986"/>
    </row>
    <row r="8" spans="1:5" s="179" customFormat="1" ht="18.95" customHeight="1" thickBot="1">
      <c r="A8" s="656" t="s">
        <v>7</v>
      </c>
      <c r="B8" s="660" t="s">
        <v>562</v>
      </c>
      <c r="C8" s="56">
        <f>SUM(C9:C18)</f>
        <v>0</v>
      </c>
      <c r="D8" s="661">
        <f>SUM(D9:D18)</f>
        <v>1000</v>
      </c>
      <c r="E8" s="281">
        <f>SUM(E9:E18)</f>
        <v>60</v>
      </c>
    </row>
    <row r="9" spans="1:5" s="179" customFormat="1" ht="18.95" customHeight="1">
      <c r="A9" s="662" t="s">
        <v>73</v>
      </c>
      <c r="B9" s="486" t="s">
        <v>340</v>
      </c>
      <c r="C9" s="663"/>
      <c r="D9" s="664"/>
      <c r="E9" s="665"/>
    </row>
    <row r="10" spans="1:5" s="179" customFormat="1" ht="18.95" customHeight="1">
      <c r="A10" s="666" t="s">
        <v>74</v>
      </c>
      <c r="B10" s="489" t="s">
        <v>341</v>
      </c>
      <c r="C10" s="524"/>
      <c r="D10" s="667"/>
      <c r="E10" s="668"/>
    </row>
    <row r="11" spans="1:5" s="179" customFormat="1" ht="18.95" customHeight="1">
      <c r="A11" s="666" t="s">
        <v>75</v>
      </c>
      <c r="B11" s="489" t="s">
        <v>342</v>
      </c>
      <c r="C11" s="524"/>
      <c r="D11" s="667"/>
      <c r="E11" s="668"/>
    </row>
    <row r="12" spans="1:5" s="179" customFormat="1" ht="18.95" customHeight="1">
      <c r="A12" s="666" t="s">
        <v>76</v>
      </c>
      <c r="B12" s="489" t="s">
        <v>343</v>
      </c>
      <c r="C12" s="524"/>
      <c r="D12" s="667"/>
      <c r="E12" s="668"/>
    </row>
    <row r="13" spans="1:5" s="179" customFormat="1" ht="18.95" customHeight="1">
      <c r="A13" s="666" t="s">
        <v>109</v>
      </c>
      <c r="B13" s="489" t="s">
        <v>344</v>
      </c>
      <c r="C13" s="524"/>
      <c r="D13" s="667"/>
      <c r="E13" s="668"/>
    </row>
    <row r="14" spans="1:5" s="179" customFormat="1" ht="18.95" customHeight="1">
      <c r="A14" s="666" t="s">
        <v>77</v>
      </c>
      <c r="B14" s="489" t="s">
        <v>563</v>
      </c>
      <c r="C14" s="524"/>
      <c r="D14" s="667"/>
      <c r="E14" s="668"/>
    </row>
    <row r="15" spans="1:5" s="669" customFormat="1" ht="18.95" customHeight="1">
      <c r="A15" s="666" t="s">
        <v>78</v>
      </c>
      <c r="B15" s="507" t="s">
        <v>564</v>
      </c>
      <c r="C15" s="524"/>
      <c r="D15" s="667"/>
      <c r="E15" s="668"/>
    </row>
    <row r="16" spans="1:5" s="669" customFormat="1" ht="18.95" customHeight="1">
      <c r="A16" s="666" t="s">
        <v>86</v>
      </c>
      <c r="B16" s="489" t="s">
        <v>347</v>
      </c>
      <c r="C16" s="528"/>
      <c r="D16" s="670">
        <v>1000</v>
      </c>
      <c r="E16" s="671">
        <v>60</v>
      </c>
    </row>
    <row r="17" spans="1:5" s="179" customFormat="1" ht="18.95" customHeight="1">
      <c r="A17" s="666" t="s">
        <v>87</v>
      </c>
      <c r="B17" s="489" t="s">
        <v>349</v>
      </c>
      <c r="C17" s="524"/>
      <c r="D17" s="667"/>
      <c r="E17" s="668"/>
    </row>
    <row r="18" spans="1:5" s="669" customFormat="1" ht="18.95" customHeight="1" thickBot="1">
      <c r="A18" s="666" t="s">
        <v>88</v>
      </c>
      <c r="B18" s="507" t="s">
        <v>351</v>
      </c>
      <c r="C18" s="526"/>
      <c r="D18" s="672"/>
      <c r="E18" s="673"/>
    </row>
    <row r="19" spans="1:5" s="669" customFormat="1" ht="27" customHeight="1" thickBot="1">
      <c r="A19" s="656" t="s">
        <v>8</v>
      </c>
      <c r="B19" s="660" t="s">
        <v>565</v>
      </c>
      <c r="C19" s="56">
        <f>SUM(C20:C22)</f>
        <v>1000000</v>
      </c>
      <c r="D19" s="661">
        <f>SUM(D20:D22)</f>
        <v>2000000</v>
      </c>
      <c r="E19" s="281">
        <f>SUM(E20:E22)</f>
        <v>2000000</v>
      </c>
    </row>
    <row r="20" spans="1:5" s="669" customFormat="1" ht="18.95" customHeight="1">
      <c r="A20" s="666" t="s">
        <v>79</v>
      </c>
      <c r="B20" s="506" t="s">
        <v>313</v>
      </c>
      <c r="C20" s="524"/>
      <c r="D20" s="667"/>
      <c r="E20" s="668"/>
    </row>
    <row r="21" spans="1:5" s="669" customFormat="1" ht="25.5" customHeight="1">
      <c r="A21" s="666" t="s">
        <v>80</v>
      </c>
      <c r="B21" s="489" t="s">
        <v>566</v>
      </c>
      <c r="C21" s="524"/>
      <c r="D21" s="667"/>
      <c r="E21" s="668"/>
    </row>
    <row r="22" spans="1:5" s="669" customFormat="1" ht="24.75" customHeight="1">
      <c r="A22" s="666" t="s">
        <v>81</v>
      </c>
      <c r="B22" s="489" t="s">
        <v>567</v>
      </c>
      <c r="C22" s="524">
        <v>1000000</v>
      </c>
      <c r="D22" s="667">
        <v>2000000</v>
      </c>
      <c r="E22" s="668">
        <v>2000000</v>
      </c>
    </row>
    <row r="23" spans="1:5" s="179" customFormat="1" ht="18.95" customHeight="1" thickBot="1">
      <c r="A23" s="666" t="s">
        <v>82</v>
      </c>
      <c r="B23" s="489" t="s">
        <v>681</v>
      </c>
      <c r="C23" s="524"/>
      <c r="D23" s="667"/>
      <c r="E23" s="668"/>
    </row>
    <row r="24" spans="1:5" s="179" customFormat="1" ht="18.95" customHeight="1" thickBot="1">
      <c r="A24" s="674" t="s">
        <v>9</v>
      </c>
      <c r="B24" s="505" t="s">
        <v>126</v>
      </c>
      <c r="C24" s="675"/>
      <c r="D24" s="676"/>
      <c r="E24" s="677"/>
    </row>
    <row r="25" spans="1:5" s="179" customFormat="1" ht="31.5" customHeight="1" thickBot="1">
      <c r="A25" s="674" t="s">
        <v>10</v>
      </c>
      <c r="B25" s="505" t="s">
        <v>568</v>
      </c>
      <c r="C25" s="56">
        <f>+C26+C27</f>
        <v>0</v>
      </c>
      <c r="D25" s="661">
        <f>+D26+D27</f>
        <v>0</v>
      </c>
      <c r="E25" s="281">
        <f>+E26+E27</f>
        <v>0</v>
      </c>
    </row>
    <row r="26" spans="1:5" s="179" customFormat="1" ht="18.95" customHeight="1">
      <c r="A26" s="678" t="s">
        <v>327</v>
      </c>
      <c r="B26" s="679" t="s">
        <v>566</v>
      </c>
      <c r="C26" s="539"/>
      <c r="D26" s="680"/>
      <c r="E26" s="681"/>
    </row>
    <row r="27" spans="1:5" s="179" customFormat="1" ht="18.95" customHeight="1">
      <c r="A27" s="678" t="s">
        <v>333</v>
      </c>
      <c r="B27" s="682" t="s">
        <v>569</v>
      </c>
      <c r="C27" s="558"/>
      <c r="D27" s="683"/>
      <c r="E27" s="684"/>
    </row>
    <row r="28" spans="1:5" s="179" customFormat="1" ht="18.95" customHeight="1" thickBot="1">
      <c r="A28" s="666" t="s">
        <v>335</v>
      </c>
      <c r="B28" s="685" t="s">
        <v>682</v>
      </c>
      <c r="C28" s="570"/>
      <c r="D28" s="686"/>
      <c r="E28" s="687"/>
    </row>
    <row r="29" spans="1:5" s="179" customFormat="1" ht="18.95" customHeight="1" thickBot="1">
      <c r="A29" s="674" t="s">
        <v>11</v>
      </c>
      <c r="B29" s="505" t="s">
        <v>570</v>
      </c>
      <c r="C29" s="56">
        <f>+C30+C31+C32</f>
        <v>0</v>
      </c>
      <c r="D29" s="661">
        <f>+D30+D31+D32</f>
        <v>0</v>
      </c>
      <c r="E29" s="281">
        <f>+E30+E31+E32</f>
        <v>0</v>
      </c>
    </row>
    <row r="30" spans="1:5" s="179" customFormat="1" ht="18.95" customHeight="1">
      <c r="A30" s="678" t="s">
        <v>66</v>
      </c>
      <c r="B30" s="679" t="s">
        <v>353</v>
      </c>
      <c r="C30" s="539"/>
      <c r="D30" s="680"/>
      <c r="E30" s="681"/>
    </row>
    <row r="31" spans="1:5" s="179" customFormat="1" ht="18.95" customHeight="1">
      <c r="A31" s="678" t="s">
        <v>67</v>
      </c>
      <c r="B31" s="682" t="s">
        <v>354</v>
      </c>
      <c r="C31" s="558"/>
      <c r="D31" s="683"/>
      <c r="E31" s="684"/>
    </row>
    <row r="32" spans="1:5" s="179" customFormat="1" ht="18.95" customHeight="1" thickBot="1">
      <c r="A32" s="666" t="s">
        <v>68</v>
      </c>
      <c r="B32" s="688" t="s">
        <v>356</v>
      </c>
      <c r="C32" s="570"/>
      <c r="D32" s="686"/>
      <c r="E32" s="687"/>
    </row>
    <row r="33" spans="1:5" s="179" customFormat="1" ht="18.95" customHeight="1" thickBot="1">
      <c r="A33" s="674" t="s">
        <v>12</v>
      </c>
      <c r="B33" s="505" t="s">
        <v>481</v>
      </c>
      <c r="C33" s="675"/>
      <c r="D33" s="676">
        <v>50000</v>
      </c>
      <c r="E33" s="677">
        <v>50000</v>
      </c>
    </row>
    <row r="34" spans="1:5" s="179" customFormat="1" ht="18.95" customHeight="1" thickBot="1">
      <c r="A34" s="674" t="s">
        <v>13</v>
      </c>
      <c r="B34" s="505" t="s">
        <v>571</v>
      </c>
      <c r="C34" s="675"/>
      <c r="D34" s="676"/>
      <c r="E34" s="677"/>
    </row>
    <row r="35" spans="1:5" s="179" customFormat="1" ht="18.95" customHeight="1" thickBot="1">
      <c r="A35" s="656" t="s">
        <v>14</v>
      </c>
      <c r="B35" s="505" t="s">
        <v>572</v>
      </c>
      <c r="C35" s="56">
        <f>+C8+C19+C24+C25+C29+C33+C34</f>
        <v>1000000</v>
      </c>
      <c r="D35" s="661">
        <f>+D8+D19+D24+D25+D29+D33+D34</f>
        <v>2051000</v>
      </c>
      <c r="E35" s="281">
        <f>+E8+E19+E24+E25+E29+E33+E34</f>
        <v>2050060</v>
      </c>
    </row>
    <row r="36" spans="1:5" s="669" customFormat="1" ht="18.95" customHeight="1" thickBot="1">
      <c r="A36" s="689" t="s">
        <v>15</v>
      </c>
      <c r="B36" s="505" t="s">
        <v>573</v>
      </c>
      <c r="C36" s="56">
        <f>+C37+C38+C39</f>
        <v>26388328</v>
      </c>
      <c r="D36" s="661">
        <f>+D37+D38+D39</f>
        <v>26970201</v>
      </c>
      <c r="E36" s="281">
        <f>+E37+E38+E39</f>
        <v>26970201</v>
      </c>
    </row>
    <row r="37" spans="1:5" s="669" customFormat="1" ht="18.95" customHeight="1">
      <c r="A37" s="678" t="s">
        <v>574</v>
      </c>
      <c r="B37" s="679" t="s">
        <v>170</v>
      </c>
      <c r="C37" s="539">
        <v>1166000</v>
      </c>
      <c r="D37" s="680">
        <v>1166000</v>
      </c>
      <c r="E37" s="681">
        <v>1166000</v>
      </c>
    </row>
    <row r="38" spans="1:5" s="669" customFormat="1" ht="18.95" customHeight="1">
      <c r="A38" s="678" t="s">
        <v>575</v>
      </c>
      <c r="B38" s="682" t="s">
        <v>3</v>
      </c>
      <c r="C38" s="558"/>
      <c r="D38" s="683"/>
      <c r="E38" s="684"/>
    </row>
    <row r="39" spans="1:5" s="655" customFormat="1" ht="18.95" customHeight="1" thickBot="1">
      <c r="A39" s="666" t="s">
        <v>576</v>
      </c>
      <c r="B39" s="688" t="s">
        <v>577</v>
      </c>
      <c r="C39" s="570">
        <v>25222328</v>
      </c>
      <c r="D39" s="686">
        <v>25804201</v>
      </c>
      <c r="E39" s="687">
        <v>25804201</v>
      </c>
    </row>
    <row r="40" spans="1:5" s="178" customFormat="1" ht="18.95" customHeight="1" thickBot="1">
      <c r="A40" s="689" t="s">
        <v>16</v>
      </c>
      <c r="B40" s="690" t="s">
        <v>578</v>
      </c>
      <c r="C40" s="527">
        <f>+C35+C36</f>
        <v>27388328</v>
      </c>
      <c r="D40" s="691">
        <f>+D35+D36</f>
        <v>29021201</v>
      </c>
      <c r="E40" s="529">
        <f>+E35+E36</f>
        <v>29020261</v>
      </c>
    </row>
    <row r="41" spans="1:5" s="179" customFormat="1" ht="18.95" customHeight="1" thickBot="1">
      <c r="A41" s="692"/>
      <c r="B41" s="693"/>
      <c r="C41" s="694"/>
      <c r="D41" s="694"/>
      <c r="E41" s="694"/>
    </row>
    <row r="42" spans="1:5" s="655" customFormat="1" ht="18.95" customHeight="1" thickBot="1">
      <c r="A42" s="987" t="s">
        <v>45</v>
      </c>
      <c r="B42" s="988"/>
      <c r="C42" s="988"/>
      <c r="D42" s="988"/>
      <c r="E42" s="989"/>
    </row>
    <row r="43" spans="1:5" s="655" customFormat="1" ht="18.95" customHeight="1" thickBot="1">
      <c r="A43" s="674" t="s">
        <v>7</v>
      </c>
      <c r="B43" s="505" t="s">
        <v>579</v>
      </c>
      <c r="C43" s="56">
        <f>SUM(C44:C48)</f>
        <v>27088328</v>
      </c>
      <c r="D43" s="56">
        <f>SUM(D44:D48)</f>
        <v>28448201</v>
      </c>
      <c r="E43" s="281">
        <f>SUM(E44:E48)</f>
        <v>26747495</v>
      </c>
    </row>
    <row r="44" spans="1:5" s="655" customFormat="1" ht="18.95" customHeight="1">
      <c r="A44" s="666" t="s">
        <v>73</v>
      </c>
      <c r="B44" s="506" t="s">
        <v>37</v>
      </c>
      <c r="C44" s="539">
        <v>19408920</v>
      </c>
      <c r="D44" s="539">
        <v>19995765</v>
      </c>
      <c r="E44" s="681">
        <v>19474856</v>
      </c>
    </row>
    <row r="45" spans="1:5" s="655" customFormat="1" ht="18.95" customHeight="1">
      <c r="A45" s="666" t="s">
        <v>74</v>
      </c>
      <c r="B45" s="489" t="s">
        <v>135</v>
      </c>
      <c r="C45" s="544">
        <v>5240408</v>
      </c>
      <c r="D45" s="544">
        <v>5466160</v>
      </c>
      <c r="E45" s="571">
        <v>5276162</v>
      </c>
    </row>
    <row r="46" spans="1:5" s="655" customFormat="1" ht="18.95" customHeight="1">
      <c r="A46" s="666" t="s">
        <v>75</v>
      </c>
      <c r="B46" s="489" t="s">
        <v>102</v>
      </c>
      <c r="C46" s="544">
        <v>2439000</v>
      </c>
      <c r="D46" s="544">
        <v>2986276</v>
      </c>
      <c r="E46" s="571">
        <v>1996477</v>
      </c>
    </row>
    <row r="47" spans="1:5" s="179" customFormat="1" ht="18.95" customHeight="1">
      <c r="A47" s="666" t="s">
        <v>76</v>
      </c>
      <c r="B47" s="489" t="s">
        <v>136</v>
      </c>
      <c r="C47" s="544"/>
      <c r="D47" s="544"/>
      <c r="E47" s="571"/>
    </row>
    <row r="48" spans="1:5" s="655" customFormat="1" ht="18.95" customHeight="1" thickBot="1">
      <c r="A48" s="666" t="s">
        <v>109</v>
      </c>
      <c r="B48" s="489" t="s">
        <v>137</v>
      </c>
      <c r="C48" s="544"/>
      <c r="D48" s="544"/>
      <c r="E48" s="571"/>
    </row>
    <row r="49" spans="1:5" s="655" customFormat="1" ht="18.95" customHeight="1" thickBot="1">
      <c r="A49" s="674" t="s">
        <v>8</v>
      </c>
      <c r="B49" s="505" t="s">
        <v>580</v>
      </c>
      <c r="C49" s="56">
        <f>SUM(C50:C52)</f>
        <v>300000</v>
      </c>
      <c r="D49" s="56">
        <f>SUM(D50:D52)</f>
        <v>573000</v>
      </c>
      <c r="E49" s="281">
        <f>SUM(E50:E52)</f>
        <v>507740</v>
      </c>
    </row>
    <row r="50" spans="1:5" s="655" customFormat="1" ht="18.95" customHeight="1">
      <c r="A50" s="666" t="s">
        <v>79</v>
      </c>
      <c r="B50" s="506" t="s">
        <v>160</v>
      </c>
      <c r="C50" s="539">
        <v>300000</v>
      </c>
      <c r="D50" s="539">
        <v>573000</v>
      </c>
      <c r="E50" s="681">
        <v>507740</v>
      </c>
    </row>
    <row r="51" spans="1:5" s="655" customFormat="1" ht="18.95" customHeight="1">
      <c r="A51" s="666" t="s">
        <v>80</v>
      </c>
      <c r="B51" s="489" t="s">
        <v>139</v>
      </c>
      <c r="C51" s="544"/>
      <c r="D51" s="544"/>
      <c r="E51" s="571"/>
    </row>
    <row r="52" spans="1:5" s="655" customFormat="1" ht="18.95" customHeight="1">
      <c r="A52" s="666" t="s">
        <v>81</v>
      </c>
      <c r="B52" s="489" t="s">
        <v>46</v>
      </c>
      <c r="C52" s="544"/>
      <c r="D52" s="544"/>
      <c r="E52" s="571"/>
    </row>
    <row r="53" spans="1:5" s="655" customFormat="1" ht="25.5" customHeight="1" thickBot="1">
      <c r="A53" s="666" t="s">
        <v>82</v>
      </c>
      <c r="B53" s="489" t="s">
        <v>683</v>
      </c>
      <c r="C53" s="544"/>
      <c r="D53" s="544"/>
      <c r="E53" s="571"/>
    </row>
    <row r="54" spans="1:5" s="655" customFormat="1" ht="18.95" customHeight="1" thickBot="1">
      <c r="A54" s="674" t="s">
        <v>9</v>
      </c>
      <c r="B54" s="697" t="s">
        <v>581</v>
      </c>
      <c r="C54" s="527">
        <f>+C43+C49</f>
        <v>27388328</v>
      </c>
      <c r="D54" s="527">
        <f>+D43+D49</f>
        <v>29021201</v>
      </c>
      <c r="E54" s="529">
        <f>+E43+E49</f>
        <v>27255235</v>
      </c>
    </row>
    <row r="55" spans="1:5" s="655" customFormat="1" ht="18.95" customHeight="1" thickBot="1">
      <c r="A55" s="698"/>
      <c r="C55" s="699"/>
      <c r="D55" s="699"/>
      <c r="E55" s="699"/>
    </row>
    <row r="56" spans="1:5" s="655" customFormat="1" ht="18.95" customHeight="1" thickBot="1">
      <c r="A56" s="318" t="s">
        <v>672</v>
      </c>
      <c r="B56" s="319"/>
      <c r="C56" s="67">
        <v>6</v>
      </c>
      <c r="D56" s="67">
        <v>6</v>
      </c>
      <c r="E56" s="367">
        <v>6</v>
      </c>
    </row>
    <row r="57" spans="1:5" s="655" customFormat="1" ht="18.95" customHeight="1" thickBot="1">
      <c r="A57" s="318" t="s">
        <v>150</v>
      </c>
      <c r="B57" s="319"/>
      <c r="C57" s="67"/>
      <c r="D57" s="67"/>
      <c r="E57" s="367"/>
    </row>
  </sheetData>
  <sheetProtection formatCells="0"/>
  <mergeCells count="4">
    <mergeCell ref="A7:E7"/>
    <mergeCell ref="A42:E42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>
    <oddHeader>&amp;LSzentpéterszeg Községi Önkormányzat</oddHeader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7"/>
  <sheetViews>
    <sheetView zoomScaleSheetLayoutView="145" workbookViewId="0">
      <selection activeCell="I10" sqref="I10"/>
    </sheetView>
  </sheetViews>
  <sheetFormatPr defaultRowHeight="12.75"/>
  <cols>
    <col min="1" max="1" width="9.1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+CONCATENATE("8.1.1. melléklet a .../",LEFT(ÖSSZEFÜGGÉSEK!A4,4)+1,". (V.25.) önkormányzati rendelet-tervezethez")</f>
        <v>8.1.1. melléklet a .../2017. (V.25.) önkormányzati rendelet-tervezethez</v>
      </c>
    </row>
    <row r="2" spans="1:5" s="357" customFormat="1" ht="38.25" customHeight="1">
      <c r="A2" s="647" t="s">
        <v>759</v>
      </c>
      <c r="B2" s="967" t="s">
        <v>730</v>
      </c>
      <c r="C2" s="968"/>
      <c r="D2" s="969"/>
      <c r="E2" s="648" t="s">
        <v>50</v>
      </c>
    </row>
    <row r="3" spans="1:5" s="357" customFormat="1" ht="37.5" customHeight="1" thickBot="1">
      <c r="A3" s="649" t="s">
        <v>760</v>
      </c>
      <c r="B3" s="970" t="s">
        <v>688</v>
      </c>
      <c r="C3" s="990"/>
      <c r="D3" s="991"/>
      <c r="E3" s="650" t="s">
        <v>41</v>
      </c>
    </row>
    <row r="4" spans="1:5" s="357" customFormat="1" ht="18.95" customHeight="1" thickBot="1">
      <c r="C4" s="312"/>
      <c r="D4" s="312"/>
      <c r="E4" s="312" t="s">
        <v>778</v>
      </c>
    </row>
    <row r="5" spans="1:5" s="655" customFormat="1" ht="27.75" customHeight="1" thickBot="1">
      <c r="A5" s="883" t="s">
        <v>149</v>
      </c>
      <c r="B5" s="652" t="s">
        <v>43</v>
      </c>
      <c r="C5" s="653" t="s">
        <v>183</v>
      </c>
      <c r="D5" s="653" t="s">
        <v>188</v>
      </c>
      <c r="E5" s="654" t="s">
        <v>189</v>
      </c>
    </row>
    <row r="6" spans="1:5" s="178" customFormat="1" ht="18.95" customHeight="1" thickBot="1">
      <c r="A6" s="656" t="s">
        <v>421</v>
      </c>
      <c r="B6" s="657" t="s">
        <v>422</v>
      </c>
      <c r="C6" s="657" t="s">
        <v>423</v>
      </c>
      <c r="D6" s="658" t="s">
        <v>424</v>
      </c>
      <c r="E6" s="884" t="s">
        <v>425</v>
      </c>
    </row>
    <row r="7" spans="1:5" s="178" customFormat="1" ht="18.95" customHeight="1" thickBot="1">
      <c r="A7" s="984" t="s">
        <v>44</v>
      </c>
      <c r="B7" s="985"/>
      <c r="C7" s="985"/>
      <c r="D7" s="985"/>
      <c r="E7" s="986"/>
    </row>
    <row r="8" spans="1:5" s="179" customFormat="1" ht="18.95" customHeight="1" thickBot="1">
      <c r="A8" s="656" t="s">
        <v>7</v>
      </c>
      <c r="B8" s="660" t="s">
        <v>562</v>
      </c>
      <c r="C8" s="56">
        <f>SUM(C9:C18)</f>
        <v>0</v>
      </c>
      <c r="D8" s="661">
        <f>SUM(D9:D18)</f>
        <v>1000</v>
      </c>
      <c r="E8" s="281">
        <f>SUM(E9:E18)</f>
        <v>60</v>
      </c>
    </row>
    <row r="9" spans="1:5" s="179" customFormat="1" ht="18.95" customHeight="1">
      <c r="A9" s="662" t="s">
        <v>73</v>
      </c>
      <c r="B9" s="486" t="s">
        <v>340</v>
      </c>
      <c r="C9" s="663"/>
      <c r="D9" s="664"/>
      <c r="E9" s="665"/>
    </row>
    <row r="10" spans="1:5" s="179" customFormat="1" ht="18.95" customHeight="1">
      <c r="A10" s="666" t="s">
        <v>74</v>
      </c>
      <c r="B10" s="489" t="s">
        <v>341</v>
      </c>
      <c r="C10" s="524"/>
      <c r="D10" s="667"/>
      <c r="E10" s="668"/>
    </row>
    <row r="11" spans="1:5" s="179" customFormat="1" ht="18.95" customHeight="1">
      <c r="A11" s="666" t="s">
        <v>75</v>
      </c>
      <c r="B11" s="489" t="s">
        <v>342</v>
      </c>
      <c r="C11" s="524"/>
      <c r="D11" s="667"/>
      <c r="E11" s="668"/>
    </row>
    <row r="12" spans="1:5" s="179" customFormat="1" ht="18.95" customHeight="1">
      <c r="A12" s="666" t="s">
        <v>76</v>
      </c>
      <c r="B12" s="489" t="s">
        <v>343</v>
      </c>
      <c r="C12" s="524"/>
      <c r="D12" s="667"/>
      <c r="E12" s="668"/>
    </row>
    <row r="13" spans="1:5" s="179" customFormat="1" ht="18.95" customHeight="1">
      <c r="A13" s="666" t="s">
        <v>109</v>
      </c>
      <c r="B13" s="489" t="s">
        <v>344</v>
      </c>
      <c r="C13" s="524"/>
      <c r="D13" s="667"/>
      <c r="E13" s="668"/>
    </row>
    <row r="14" spans="1:5" s="179" customFormat="1" ht="18.95" customHeight="1">
      <c r="A14" s="666" t="s">
        <v>77</v>
      </c>
      <c r="B14" s="489" t="s">
        <v>563</v>
      </c>
      <c r="C14" s="524"/>
      <c r="D14" s="667"/>
      <c r="E14" s="668"/>
    </row>
    <row r="15" spans="1:5" s="669" customFormat="1" ht="18.95" customHeight="1">
      <c r="A15" s="666" t="s">
        <v>78</v>
      </c>
      <c r="B15" s="507" t="s">
        <v>564</v>
      </c>
      <c r="C15" s="524"/>
      <c r="D15" s="667"/>
      <c r="E15" s="668"/>
    </row>
    <row r="16" spans="1:5" s="669" customFormat="1" ht="18.95" customHeight="1">
      <c r="A16" s="666" t="s">
        <v>86</v>
      </c>
      <c r="B16" s="489" t="s">
        <v>347</v>
      </c>
      <c r="C16" s="528"/>
      <c r="D16" s="670">
        <v>1000</v>
      </c>
      <c r="E16" s="671">
        <v>60</v>
      </c>
    </row>
    <row r="17" spans="1:5" s="179" customFormat="1" ht="18.95" customHeight="1">
      <c r="A17" s="666" t="s">
        <v>87</v>
      </c>
      <c r="B17" s="489" t="s">
        <v>349</v>
      </c>
      <c r="C17" s="524"/>
      <c r="D17" s="667"/>
      <c r="E17" s="668"/>
    </row>
    <row r="18" spans="1:5" s="669" customFormat="1" ht="18.95" customHeight="1" thickBot="1">
      <c r="A18" s="666" t="s">
        <v>88</v>
      </c>
      <c r="B18" s="507" t="s">
        <v>351</v>
      </c>
      <c r="C18" s="526"/>
      <c r="D18" s="672"/>
      <c r="E18" s="673"/>
    </row>
    <row r="19" spans="1:5" s="669" customFormat="1" ht="27" customHeight="1" thickBot="1">
      <c r="A19" s="656" t="s">
        <v>8</v>
      </c>
      <c r="B19" s="660" t="s">
        <v>565</v>
      </c>
      <c r="C19" s="56">
        <f>SUM(C20:C22)</f>
        <v>1000000</v>
      </c>
      <c r="D19" s="661">
        <f>SUM(D20:D22)</f>
        <v>2000000</v>
      </c>
      <c r="E19" s="281">
        <f>SUM(E20:E22)</f>
        <v>2000000</v>
      </c>
    </row>
    <row r="20" spans="1:5" s="669" customFormat="1" ht="18.95" customHeight="1">
      <c r="A20" s="666" t="s">
        <v>79</v>
      </c>
      <c r="B20" s="506" t="s">
        <v>313</v>
      </c>
      <c r="C20" s="524"/>
      <c r="D20" s="667"/>
      <c r="E20" s="668"/>
    </row>
    <row r="21" spans="1:5" s="669" customFormat="1" ht="18.95" customHeight="1">
      <c r="A21" s="666" t="s">
        <v>80</v>
      </c>
      <c r="B21" s="489" t="s">
        <v>566</v>
      </c>
      <c r="C21" s="524"/>
      <c r="D21" s="667"/>
      <c r="E21" s="668"/>
    </row>
    <row r="22" spans="1:5" s="669" customFormat="1" ht="24" customHeight="1">
      <c r="A22" s="666" t="s">
        <v>81</v>
      </c>
      <c r="B22" s="489" t="s">
        <v>567</v>
      </c>
      <c r="C22" s="524">
        <v>1000000</v>
      </c>
      <c r="D22" s="667">
        <v>2000000</v>
      </c>
      <c r="E22" s="668">
        <v>2000000</v>
      </c>
    </row>
    <row r="23" spans="1:5" s="179" customFormat="1" ht="18.95" customHeight="1" thickBot="1">
      <c r="A23" s="666" t="s">
        <v>82</v>
      </c>
      <c r="B23" s="489" t="s">
        <v>681</v>
      </c>
      <c r="C23" s="524"/>
      <c r="D23" s="667"/>
      <c r="E23" s="668"/>
    </row>
    <row r="24" spans="1:5" s="179" customFormat="1" ht="18.95" customHeight="1" thickBot="1">
      <c r="A24" s="674" t="s">
        <v>9</v>
      </c>
      <c r="B24" s="505" t="s">
        <v>126</v>
      </c>
      <c r="C24" s="675"/>
      <c r="D24" s="676"/>
      <c r="E24" s="677"/>
    </row>
    <row r="25" spans="1:5" s="179" customFormat="1" ht="31.5" customHeight="1" thickBot="1">
      <c r="A25" s="674" t="s">
        <v>10</v>
      </c>
      <c r="B25" s="505" t="s">
        <v>568</v>
      </c>
      <c r="C25" s="56">
        <f>+C26+C27</f>
        <v>0</v>
      </c>
      <c r="D25" s="661">
        <f>+D26+D27</f>
        <v>0</v>
      </c>
      <c r="E25" s="281">
        <f>+E26+E27</f>
        <v>0</v>
      </c>
    </row>
    <row r="26" spans="1:5" s="179" customFormat="1" ht="18.95" customHeight="1">
      <c r="A26" s="678" t="s">
        <v>327</v>
      </c>
      <c r="B26" s="679" t="s">
        <v>566</v>
      </c>
      <c r="C26" s="539"/>
      <c r="D26" s="680"/>
      <c r="E26" s="681"/>
    </row>
    <row r="27" spans="1:5" s="179" customFormat="1" ht="18.95" customHeight="1">
      <c r="A27" s="678" t="s">
        <v>333</v>
      </c>
      <c r="B27" s="682" t="s">
        <v>569</v>
      </c>
      <c r="C27" s="558"/>
      <c r="D27" s="683"/>
      <c r="E27" s="684"/>
    </row>
    <row r="28" spans="1:5" s="179" customFormat="1" ht="18.95" customHeight="1" thickBot="1">
      <c r="A28" s="666" t="s">
        <v>335</v>
      </c>
      <c r="B28" s="685" t="s">
        <v>682</v>
      </c>
      <c r="C28" s="570"/>
      <c r="D28" s="686"/>
      <c r="E28" s="687"/>
    </row>
    <row r="29" spans="1:5" s="179" customFormat="1" ht="18.95" customHeight="1" thickBot="1">
      <c r="A29" s="674" t="s">
        <v>11</v>
      </c>
      <c r="B29" s="505" t="s">
        <v>570</v>
      </c>
      <c r="C29" s="56">
        <f>+C30+C31+C32</f>
        <v>0</v>
      </c>
      <c r="D29" s="661">
        <f>+D30+D31+D32</f>
        <v>0</v>
      </c>
      <c r="E29" s="281">
        <f>+E30+E31+E32</f>
        <v>0</v>
      </c>
    </row>
    <row r="30" spans="1:5" s="179" customFormat="1" ht="18.95" customHeight="1">
      <c r="A30" s="678" t="s">
        <v>66</v>
      </c>
      <c r="B30" s="679" t="s">
        <v>353</v>
      </c>
      <c r="C30" s="539"/>
      <c r="D30" s="680"/>
      <c r="E30" s="681"/>
    </row>
    <row r="31" spans="1:5" s="179" customFormat="1" ht="18.95" customHeight="1">
      <c r="A31" s="678" t="s">
        <v>67</v>
      </c>
      <c r="B31" s="682" t="s">
        <v>354</v>
      </c>
      <c r="C31" s="558"/>
      <c r="D31" s="683"/>
      <c r="E31" s="684"/>
    </row>
    <row r="32" spans="1:5" s="179" customFormat="1" ht="18.95" customHeight="1" thickBot="1">
      <c r="A32" s="666" t="s">
        <v>68</v>
      </c>
      <c r="B32" s="688" t="s">
        <v>356</v>
      </c>
      <c r="C32" s="570"/>
      <c r="D32" s="686"/>
      <c r="E32" s="687"/>
    </row>
    <row r="33" spans="1:5" s="179" customFormat="1" ht="18.95" customHeight="1" thickBot="1">
      <c r="A33" s="674" t="s">
        <v>12</v>
      </c>
      <c r="B33" s="505" t="s">
        <v>481</v>
      </c>
      <c r="C33" s="675"/>
      <c r="D33" s="676">
        <v>50000</v>
      </c>
      <c r="E33" s="677">
        <v>50000</v>
      </c>
    </row>
    <row r="34" spans="1:5" s="179" customFormat="1" ht="18.95" customHeight="1" thickBot="1">
      <c r="A34" s="674" t="s">
        <v>13</v>
      </c>
      <c r="B34" s="505" t="s">
        <v>571</v>
      </c>
      <c r="C34" s="675"/>
      <c r="D34" s="676"/>
      <c r="E34" s="677"/>
    </row>
    <row r="35" spans="1:5" s="179" customFormat="1" ht="18.95" customHeight="1" thickBot="1">
      <c r="A35" s="656" t="s">
        <v>14</v>
      </c>
      <c r="B35" s="505" t="s">
        <v>572</v>
      </c>
      <c r="C35" s="56">
        <f>+C8+C19+C24+C25+C29+C33+C34</f>
        <v>1000000</v>
      </c>
      <c r="D35" s="661">
        <f>+D8+D19+D24+D25+D29+D33+D34</f>
        <v>2051000</v>
      </c>
      <c r="E35" s="281">
        <f>+E8+E19+E24+E25+E29+E33+E34</f>
        <v>2050060</v>
      </c>
    </row>
    <row r="36" spans="1:5" s="669" customFormat="1" ht="18.95" customHeight="1" thickBot="1">
      <c r="A36" s="689" t="s">
        <v>15</v>
      </c>
      <c r="B36" s="505" t="s">
        <v>573</v>
      </c>
      <c r="C36" s="56">
        <f>+C37+C38+C39</f>
        <v>26388328</v>
      </c>
      <c r="D36" s="661">
        <f>+D37+D38+D39</f>
        <v>26970201</v>
      </c>
      <c r="E36" s="281">
        <f>+E37+E38+E39</f>
        <v>26970201</v>
      </c>
    </row>
    <row r="37" spans="1:5" s="669" customFormat="1" ht="18.95" customHeight="1">
      <c r="A37" s="678" t="s">
        <v>574</v>
      </c>
      <c r="B37" s="679" t="s">
        <v>170</v>
      </c>
      <c r="C37" s="539">
        <v>1166000</v>
      </c>
      <c r="D37" s="680">
        <v>1166000</v>
      </c>
      <c r="E37" s="681">
        <v>1166000</v>
      </c>
    </row>
    <row r="38" spans="1:5" s="669" customFormat="1" ht="18.95" customHeight="1">
      <c r="A38" s="678" t="s">
        <v>575</v>
      </c>
      <c r="B38" s="682" t="s">
        <v>3</v>
      </c>
      <c r="C38" s="558"/>
      <c r="D38" s="683"/>
      <c r="E38" s="684"/>
    </row>
    <row r="39" spans="1:5" s="655" customFormat="1" ht="18.95" customHeight="1" thickBot="1">
      <c r="A39" s="666" t="s">
        <v>576</v>
      </c>
      <c r="B39" s="688" t="s">
        <v>577</v>
      </c>
      <c r="C39" s="570">
        <v>25222328</v>
      </c>
      <c r="D39" s="686">
        <v>25804201</v>
      </c>
      <c r="E39" s="687">
        <v>25804201</v>
      </c>
    </row>
    <row r="40" spans="1:5" s="178" customFormat="1" ht="18.95" customHeight="1" thickBot="1">
      <c r="A40" s="689" t="s">
        <v>16</v>
      </c>
      <c r="B40" s="690" t="s">
        <v>578</v>
      </c>
      <c r="C40" s="527">
        <f>+C35+C36</f>
        <v>27388328</v>
      </c>
      <c r="D40" s="691">
        <f>+D35+D36</f>
        <v>29021201</v>
      </c>
      <c r="E40" s="529">
        <f>+E35+E36</f>
        <v>29020261</v>
      </c>
    </row>
    <row r="41" spans="1:5" s="179" customFormat="1" ht="18.95" customHeight="1" thickBot="1">
      <c r="A41" s="692"/>
      <c r="B41" s="693"/>
      <c r="C41" s="694"/>
      <c r="D41" s="694"/>
      <c r="E41" s="694"/>
    </row>
    <row r="42" spans="1:5" s="655" customFormat="1" ht="18.95" customHeight="1" thickBot="1">
      <c r="A42" s="987" t="s">
        <v>45</v>
      </c>
      <c r="B42" s="988"/>
      <c r="C42" s="988"/>
      <c r="D42" s="988"/>
      <c r="E42" s="989"/>
    </row>
    <row r="43" spans="1:5" s="655" customFormat="1" ht="18.95" customHeight="1" thickBot="1">
      <c r="A43" s="674" t="s">
        <v>7</v>
      </c>
      <c r="B43" s="505" t="s">
        <v>579</v>
      </c>
      <c r="C43" s="56">
        <f>SUM(C44:C48)</f>
        <v>27088328</v>
      </c>
      <c r="D43" s="56">
        <f>SUM(D44:D48)</f>
        <v>28448201</v>
      </c>
      <c r="E43" s="281">
        <f>SUM(E44:E48)</f>
        <v>26747495</v>
      </c>
    </row>
    <row r="44" spans="1:5" s="655" customFormat="1" ht="18.95" customHeight="1">
      <c r="A44" s="666" t="s">
        <v>73</v>
      </c>
      <c r="B44" s="506" t="s">
        <v>37</v>
      </c>
      <c r="C44" s="539">
        <v>19408920</v>
      </c>
      <c r="D44" s="539">
        <v>19995765</v>
      </c>
      <c r="E44" s="681">
        <v>19474856</v>
      </c>
    </row>
    <row r="45" spans="1:5" s="655" customFormat="1" ht="18.95" customHeight="1">
      <c r="A45" s="666" t="s">
        <v>74</v>
      </c>
      <c r="B45" s="489" t="s">
        <v>135</v>
      </c>
      <c r="C45" s="544">
        <v>5240408</v>
      </c>
      <c r="D45" s="544">
        <v>5466160</v>
      </c>
      <c r="E45" s="571">
        <v>5276162</v>
      </c>
    </row>
    <row r="46" spans="1:5" s="655" customFormat="1" ht="18.95" customHeight="1">
      <c r="A46" s="666" t="s">
        <v>75</v>
      </c>
      <c r="B46" s="489" t="s">
        <v>102</v>
      </c>
      <c r="C46" s="544">
        <v>2439000</v>
      </c>
      <c r="D46" s="544">
        <v>2986276</v>
      </c>
      <c r="E46" s="571">
        <v>1996477</v>
      </c>
    </row>
    <row r="47" spans="1:5" s="179" customFormat="1" ht="18.95" customHeight="1">
      <c r="A47" s="666" t="s">
        <v>76</v>
      </c>
      <c r="B47" s="489" t="s">
        <v>136</v>
      </c>
      <c r="C47" s="544"/>
      <c r="D47" s="544"/>
      <c r="E47" s="571"/>
    </row>
    <row r="48" spans="1:5" s="655" customFormat="1" ht="18.95" customHeight="1" thickBot="1">
      <c r="A48" s="666" t="s">
        <v>109</v>
      </c>
      <c r="B48" s="489" t="s">
        <v>137</v>
      </c>
      <c r="C48" s="544"/>
      <c r="D48" s="544"/>
      <c r="E48" s="571"/>
    </row>
    <row r="49" spans="1:5" s="655" customFormat="1" ht="18.95" customHeight="1" thickBot="1">
      <c r="A49" s="674" t="s">
        <v>8</v>
      </c>
      <c r="B49" s="505" t="s">
        <v>580</v>
      </c>
      <c r="C49" s="56">
        <f>SUM(C50:C52)</f>
        <v>300000</v>
      </c>
      <c r="D49" s="56">
        <f>SUM(D50:D52)</f>
        <v>573000</v>
      </c>
      <c r="E49" s="281">
        <f>SUM(E50:E52)</f>
        <v>507740</v>
      </c>
    </row>
    <row r="50" spans="1:5" s="655" customFormat="1" ht="18.95" customHeight="1">
      <c r="A50" s="666" t="s">
        <v>79</v>
      </c>
      <c r="B50" s="506" t="s">
        <v>160</v>
      </c>
      <c r="C50" s="539">
        <v>300000</v>
      </c>
      <c r="D50" s="539">
        <v>573000</v>
      </c>
      <c r="E50" s="681">
        <v>507740</v>
      </c>
    </row>
    <row r="51" spans="1:5" s="655" customFormat="1" ht="18.95" customHeight="1">
      <c r="A51" s="666" t="s">
        <v>80</v>
      </c>
      <c r="B51" s="489" t="s">
        <v>139</v>
      </c>
      <c r="C51" s="544"/>
      <c r="D51" s="544"/>
      <c r="E51" s="571"/>
    </row>
    <row r="52" spans="1:5" s="655" customFormat="1" ht="18.95" customHeight="1">
      <c r="A52" s="666" t="s">
        <v>81</v>
      </c>
      <c r="B52" s="489" t="s">
        <v>46</v>
      </c>
      <c r="C52" s="544"/>
      <c r="D52" s="544"/>
      <c r="E52" s="571"/>
    </row>
    <row r="53" spans="1:5" s="655" customFormat="1" ht="25.5" customHeight="1" thickBot="1">
      <c r="A53" s="666" t="s">
        <v>82</v>
      </c>
      <c r="B53" s="489" t="s">
        <v>683</v>
      </c>
      <c r="C53" s="544"/>
      <c r="D53" s="544"/>
      <c r="E53" s="571"/>
    </row>
    <row r="54" spans="1:5" s="655" customFormat="1" ht="18.95" customHeight="1" thickBot="1">
      <c r="A54" s="674" t="s">
        <v>9</v>
      </c>
      <c r="B54" s="697" t="s">
        <v>581</v>
      </c>
      <c r="C54" s="527">
        <f>+C43+C49</f>
        <v>27388328</v>
      </c>
      <c r="D54" s="527">
        <f>+D43+D49</f>
        <v>29021201</v>
      </c>
      <c r="E54" s="529">
        <f>+E43+E49</f>
        <v>27255235</v>
      </c>
    </row>
    <row r="55" spans="1:5" s="655" customFormat="1" ht="18.95" customHeight="1" thickBot="1">
      <c r="A55" s="698"/>
      <c r="C55" s="699"/>
      <c r="D55" s="699"/>
      <c r="E55" s="699"/>
    </row>
    <row r="56" spans="1:5" s="655" customFormat="1" ht="18.95" customHeight="1" thickBot="1">
      <c r="A56" s="318" t="s">
        <v>672</v>
      </c>
      <c r="B56" s="319"/>
      <c r="C56" s="67">
        <v>6</v>
      </c>
      <c r="D56" s="67">
        <v>6</v>
      </c>
      <c r="E56" s="367">
        <v>6</v>
      </c>
    </row>
    <row r="57" spans="1:5" s="655" customFormat="1" ht="18.95" customHeight="1" thickBot="1">
      <c r="A57" s="318" t="s">
        <v>150</v>
      </c>
      <c r="B57" s="319"/>
      <c r="C57" s="67"/>
      <c r="D57" s="67"/>
      <c r="E57" s="367"/>
    </row>
  </sheetData>
  <sheetProtection formatCells="0"/>
  <mergeCells count="4">
    <mergeCell ref="B2:D2"/>
    <mergeCell ref="B3:D3"/>
    <mergeCell ref="A7:E7"/>
    <mergeCell ref="A42:E4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>
    <oddHeader>&amp;LSzentpéterszeg Községi Önkormányzat</oddHead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0000"/>
  </sheetPr>
  <dimension ref="A1:E58"/>
  <sheetViews>
    <sheetView zoomScaleSheetLayoutView="145" workbookViewId="0">
      <selection activeCell="D23" sqref="D23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+CONCATENATE("8.1.2. melléklet a ……/",LEFT(ÖSSZEFÜGGÉSEK!A4,4)+1,". (……) önkormányzati rendelethez")</f>
        <v>8.1.2. melléklet a ……/2017. (……) önkormányzati rendelethez</v>
      </c>
    </row>
    <row r="2" spans="1:5" s="356" customFormat="1" ht="25.5" customHeight="1">
      <c r="A2" s="336" t="s">
        <v>148</v>
      </c>
      <c r="B2" s="973" t="s">
        <v>151</v>
      </c>
      <c r="C2" s="974"/>
      <c r="D2" s="975"/>
      <c r="E2" s="379" t="s">
        <v>50</v>
      </c>
    </row>
    <row r="3" spans="1:5" s="356" customFormat="1" ht="24.75" thickBot="1">
      <c r="A3" s="354" t="s">
        <v>147</v>
      </c>
      <c r="B3" s="976" t="s">
        <v>680</v>
      </c>
      <c r="C3" s="982"/>
      <c r="D3" s="983"/>
      <c r="E3" s="380" t="s">
        <v>50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391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392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39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39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39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39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39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39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394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39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70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391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39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39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393"/>
      <c r="E22" s="69"/>
    </row>
    <row r="23" spans="1:5" s="332" customFormat="1" ht="12" customHeight="1" thickBot="1">
      <c r="A23" s="382" t="s">
        <v>82</v>
      </c>
      <c r="B23" s="197" t="s">
        <v>681</v>
      </c>
      <c r="C23" s="273"/>
      <c r="D23" s="393"/>
      <c r="E23" s="69"/>
    </row>
    <row r="24" spans="1:5" s="332" customFormat="1" ht="12" customHeight="1" thickBot="1">
      <c r="A24" s="369" t="s">
        <v>9</v>
      </c>
      <c r="B24" s="217" t="s">
        <v>126</v>
      </c>
      <c r="C24" s="35"/>
      <c r="D24" s="395"/>
      <c r="E24" s="375"/>
    </row>
    <row r="25" spans="1:5" s="332" customFormat="1" ht="12" customHeight="1" thickBot="1">
      <c r="A25" s="369" t="s">
        <v>10</v>
      </c>
      <c r="B25" s="217" t="s">
        <v>568</v>
      </c>
      <c r="C25" s="275">
        <f>+C26+C27</f>
        <v>0</v>
      </c>
      <c r="D25" s="391">
        <f>+D26+D27</f>
        <v>0</v>
      </c>
      <c r="E25" s="376">
        <f>+E26+E27</f>
        <v>0</v>
      </c>
    </row>
    <row r="26" spans="1:5" s="332" customFormat="1" ht="12" customHeight="1">
      <c r="A26" s="383" t="s">
        <v>327</v>
      </c>
      <c r="B26" s="384" t="s">
        <v>566</v>
      </c>
      <c r="C26" s="58"/>
      <c r="D26" s="389"/>
      <c r="E26" s="363"/>
    </row>
    <row r="27" spans="1:5" s="332" customFormat="1" ht="12" customHeight="1">
      <c r="A27" s="383" t="s">
        <v>333</v>
      </c>
      <c r="B27" s="385" t="s">
        <v>569</v>
      </c>
      <c r="C27" s="276"/>
      <c r="D27" s="396"/>
      <c r="E27" s="362"/>
    </row>
    <row r="28" spans="1:5" s="332" customFormat="1" ht="12" customHeight="1" thickBot="1">
      <c r="A28" s="382" t="s">
        <v>335</v>
      </c>
      <c r="B28" s="386" t="s">
        <v>682</v>
      </c>
      <c r="C28" s="366"/>
      <c r="D28" s="397"/>
      <c r="E28" s="361"/>
    </row>
    <row r="29" spans="1:5" s="332" customFormat="1" ht="12" customHeight="1" thickBot="1">
      <c r="A29" s="369" t="s">
        <v>11</v>
      </c>
      <c r="B29" s="217" t="s">
        <v>570</v>
      </c>
      <c r="C29" s="275">
        <f>+C30+C31+C32</f>
        <v>0</v>
      </c>
      <c r="D29" s="391">
        <f>+D30+D31+D32</f>
        <v>0</v>
      </c>
      <c r="E29" s="376">
        <f>+E30+E31+E32</f>
        <v>0</v>
      </c>
    </row>
    <row r="30" spans="1:5" s="332" customFormat="1" ht="12" customHeight="1">
      <c r="A30" s="383" t="s">
        <v>66</v>
      </c>
      <c r="B30" s="384" t="s">
        <v>353</v>
      </c>
      <c r="C30" s="58"/>
      <c r="D30" s="389"/>
      <c r="E30" s="363"/>
    </row>
    <row r="31" spans="1:5" s="332" customFormat="1" ht="12" customHeight="1">
      <c r="A31" s="383" t="s">
        <v>67</v>
      </c>
      <c r="B31" s="385" t="s">
        <v>354</v>
      </c>
      <c r="C31" s="276"/>
      <c r="D31" s="396"/>
      <c r="E31" s="362"/>
    </row>
    <row r="32" spans="1:5" s="332" customFormat="1" ht="12" customHeight="1" thickBot="1">
      <c r="A32" s="382" t="s">
        <v>68</v>
      </c>
      <c r="B32" s="368" t="s">
        <v>356</v>
      </c>
      <c r="C32" s="366"/>
      <c r="D32" s="397"/>
      <c r="E32" s="361"/>
    </row>
    <row r="33" spans="1:5" s="332" customFormat="1" ht="12" customHeight="1" thickBot="1">
      <c r="A33" s="369" t="s">
        <v>12</v>
      </c>
      <c r="B33" s="217" t="s">
        <v>481</v>
      </c>
      <c r="C33" s="35"/>
      <c r="D33" s="39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95"/>
      <c r="E34" s="375"/>
    </row>
    <row r="35" spans="1:5" s="332" customFormat="1" ht="12" customHeight="1" thickBot="1">
      <c r="A35" s="306" t="s">
        <v>14</v>
      </c>
      <c r="B35" s="217" t="s">
        <v>572</v>
      </c>
      <c r="C35" s="275">
        <f>+C8+C19+C24+C25+C29+C33+C34</f>
        <v>0</v>
      </c>
      <c r="D35" s="391">
        <f>+D8+D19+D24+D25+D29+D33+D34</f>
        <v>0</v>
      </c>
      <c r="E35" s="376">
        <f>+E8+E19+E24+E25+E29+E33+E34</f>
        <v>0</v>
      </c>
    </row>
    <row r="36" spans="1:5" s="359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391">
        <f>+D37+D38+D39</f>
        <v>0</v>
      </c>
      <c r="E36" s="376">
        <f>+E37+E38+E39</f>
        <v>0</v>
      </c>
    </row>
    <row r="37" spans="1:5" s="359" customFormat="1" ht="15" customHeight="1">
      <c r="A37" s="383" t="s">
        <v>574</v>
      </c>
      <c r="B37" s="384" t="s">
        <v>170</v>
      </c>
      <c r="C37" s="58"/>
      <c r="D37" s="389"/>
      <c r="E37" s="363"/>
    </row>
    <row r="38" spans="1:5" s="359" customFormat="1" ht="15" customHeight="1">
      <c r="A38" s="383" t="s">
        <v>575</v>
      </c>
      <c r="B38" s="385" t="s">
        <v>3</v>
      </c>
      <c r="C38" s="276"/>
      <c r="D38" s="396"/>
      <c r="E38" s="362"/>
    </row>
    <row r="39" spans="1:5" ht="13.5" thickBot="1">
      <c r="A39" s="382" t="s">
        <v>576</v>
      </c>
      <c r="B39" s="368" t="s">
        <v>577</v>
      </c>
      <c r="C39" s="366"/>
      <c r="D39" s="397"/>
      <c r="E39" s="361"/>
    </row>
    <row r="40" spans="1:5" s="358" customFormat="1" ht="16.5" customHeight="1" thickBot="1">
      <c r="A40" s="371" t="s">
        <v>16</v>
      </c>
      <c r="B40" s="372" t="s">
        <v>578</v>
      </c>
      <c r="C40" s="63">
        <f>+C35+C36</f>
        <v>0</v>
      </c>
      <c r="D40" s="398">
        <f>+D35+D36</f>
        <v>0</v>
      </c>
      <c r="E40" s="377">
        <f>+E35+E36</f>
        <v>0</v>
      </c>
    </row>
    <row r="41" spans="1:5" s="179" customFormat="1" ht="12" customHeight="1">
      <c r="A41" s="314"/>
      <c r="B41" s="315"/>
      <c r="C41" s="330"/>
      <c r="D41" s="330"/>
      <c r="E41" s="330"/>
    </row>
    <row r="42" spans="1:5" ht="12" customHeight="1" thickBot="1">
      <c r="A42" s="316"/>
      <c r="B42" s="317"/>
      <c r="C42" s="331"/>
      <c r="D42" s="331"/>
      <c r="E42" s="331"/>
    </row>
    <row r="43" spans="1:5" ht="12" customHeight="1" thickBot="1">
      <c r="A43" s="979" t="s">
        <v>45</v>
      </c>
      <c r="B43" s="980"/>
      <c r="C43" s="980"/>
      <c r="D43" s="980"/>
      <c r="E43" s="981"/>
    </row>
    <row r="44" spans="1:5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376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363"/>
    </row>
    <row r="46" spans="1:5" ht="12" customHeight="1">
      <c r="A46" s="382" t="s">
        <v>74</v>
      </c>
      <c r="B46" s="197" t="s">
        <v>135</v>
      </c>
      <c r="C46" s="272"/>
      <c r="D46" s="272"/>
      <c r="E46" s="387"/>
    </row>
    <row r="47" spans="1:5" ht="12" customHeight="1">
      <c r="A47" s="382" t="s">
        <v>75</v>
      </c>
      <c r="B47" s="197" t="s">
        <v>102</v>
      </c>
      <c r="C47" s="272"/>
      <c r="D47" s="272"/>
      <c r="E47" s="387"/>
    </row>
    <row r="48" spans="1:5" s="179" customFormat="1" ht="12" customHeight="1">
      <c r="A48" s="382" t="s">
        <v>76</v>
      </c>
      <c r="B48" s="197" t="s">
        <v>136</v>
      </c>
      <c r="C48" s="272"/>
      <c r="D48" s="272"/>
      <c r="E48" s="3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3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376">
        <f>SUM(E51:E53)</f>
        <v>0</v>
      </c>
    </row>
    <row r="51" spans="1:5" ht="12" customHeight="1">
      <c r="A51" s="382" t="s">
        <v>79</v>
      </c>
      <c r="B51" s="198" t="s">
        <v>160</v>
      </c>
      <c r="C51" s="58"/>
      <c r="D51" s="58"/>
      <c r="E51" s="363"/>
    </row>
    <row r="52" spans="1:5" ht="12" customHeight="1">
      <c r="A52" s="382" t="s">
        <v>80</v>
      </c>
      <c r="B52" s="197" t="s">
        <v>139</v>
      </c>
      <c r="C52" s="272"/>
      <c r="D52" s="272"/>
      <c r="E52" s="387"/>
    </row>
    <row r="53" spans="1:5" ht="15" customHeight="1">
      <c r="A53" s="382" t="s">
        <v>81</v>
      </c>
      <c r="B53" s="197" t="s">
        <v>46</v>
      </c>
      <c r="C53" s="272"/>
      <c r="D53" s="272"/>
      <c r="E53" s="387"/>
    </row>
    <row r="54" spans="1:5" ht="13.5" thickBot="1">
      <c r="A54" s="382" t="s">
        <v>82</v>
      </c>
      <c r="B54" s="197" t="s">
        <v>683</v>
      </c>
      <c r="C54" s="272"/>
      <c r="D54" s="272"/>
      <c r="E54" s="387"/>
    </row>
    <row r="55" spans="1:5" ht="15" customHeight="1" thickBot="1">
      <c r="A55" s="369" t="s">
        <v>9</v>
      </c>
      <c r="B55" s="373" t="s">
        <v>581</v>
      </c>
      <c r="C55" s="63">
        <f>+C44+C50</f>
        <v>0</v>
      </c>
      <c r="D55" s="63">
        <f>+D44+D50</f>
        <v>0</v>
      </c>
      <c r="E55" s="377">
        <f>+E44+E50</f>
        <v>0</v>
      </c>
    </row>
    <row r="56" spans="1:5" ht="13.5" thickBot="1">
      <c r="C56" s="378"/>
      <c r="D56" s="378"/>
      <c r="E56" s="378"/>
    </row>
    <row r="57" spans="1:5" ht="13.5" thickBot="1">
      <c r="A57" s="318" t="s">
        <v>672</v>
      </c>
      <c r="B57" s="319"/>
      <c r="C57" s="67"/>
      <c r="D57" s="67"/>
      <c r="E57" s="367"/>
    </row>
    <row r="58" spans="1:5" ht="13.5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B8" sqref="B8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+CONCATENATE("8.1.3. melléklet a ……/",LEFT(ÖSSZEFÜGGÉSEK!A4,4)+1,". (……) önkormányzati rendelethez")</f>
        <v>8.1.3. melléklet a ……/2017. (……) önkormányzati rendelethez</v>
      </c>
    </row>
    <row r="2" spans="1:5" s="356" customFormat="1" ht="25.5" customHeight="1">
      <c r="A2" s="336" t="s">
        <v>148</v>
      </c>
      <c r="B2" s="973" t="s">
        <v>151</v>
      </c>
      <c r="C2" s="974"/>
      <c r="D2" s="975"/>
      <c r="E2" s="379" t="s">
        <v>50</v>
      </c>
    </row>
    <row r="3" spans="1:5" s="356" customFormat="1" ht="24.75" thickBot="1">
      <c r="A3" s="354" t="s">
        <v>147</v>
      </c>
      <c r="B3" s="976" t="s">
        <v>689</v>
      </c>
      <c r="C3" s="982"/>
      <c r="D3" s="983"/>
      <c r="E3" s="380" t="s">
        <v>51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391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392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39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39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39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39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39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39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394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39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70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391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39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39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393"/>
      <c r="E22" s="69"/>
    </row>
    <row r="23" spans="1:5" s="332" customFormat="1" ht="12" customHeight="1" thickBot="1">
      <c r="A23" s="382" t="s">
        <v>82</v>
      </c>
      <c r="B23" s="197" t="s">
        <v>681</v>
      </c>
      <c r="C23" s="273"/>
      <c r="D23" s="393"/>
      <c r="E23" s="69"/>
    </row>
    <row r="24" spans="1:5" s="332" customFormat="1" ht="12" customHeight="1" thickBot="1">
      <c r="A24" s="369" t="s">
        <v>9</v>
      </c>
      <c r="B24" s="217" t="s">
        <v>126</v>
      </c>
      <c r="C24" s="35"/>
      <c r="D24" s="395"/>
      <c r="E24" s="375"/>
    </row>
    <row r="25" spans="1:5" s="332" customFormat="1" ht="12" customHeight="1" thickBot="1">
      <c r="A25" s="369" t="s">
        <v>10</v>
      </c>
      <c r="B25" s="217" t="s">
        <v>568</v>
      </c>
      <c r="C25" s="275">
        <f>+C26+C27</f>
        <v>0</v>
      </c>
      <c r="D25" s="391">
        <f>+D26+D27</f>
        <v>0</v>
      </c>
      <c r="E25" s="376">
        <f>+E26+E27</f>
        <v>0</v>
      </c>
    </row>
    <row r="26" spans="1:5" s="332" customFormat="1" ht="12" customHeight="1">
      <c r="A26" s="383" t="s">
        <v>327</v>
      </c>
      <c r="B26" s="384" t="s">
        <v>566</v>
      </c>
      <c r="C26" s="58"/>
      <c r="D26" s="389"/>
      <c r="E26" s="363"/>
    </row>
    <row r="27" spans="1:5" s="332" customFormat="1" ht="12" customHeight="1">
      <c r="A27" s="383" t="s">
        <v>333</v>
      </c>
      <c r="B27" s="385" t="s">
        <v>569</v>
      </c>
      <c r="C27" s="276"/>
      <c r="D27" s="396"/>
      <c r="E27" s="362"/>
    </row>
    <row r="28" spans="1:5" s="332" customFormat="1" ht="12" customHeight="1" thickBot="1">
      <c r="A28" s="382" t="s">
        <v>335</v>
      </c>
      <c r="B28" s="386" t="s">
        <v>682</v>
      </c>
      <c r="C28" s="366"/>
      <c r="D28" s="397"/>
      <c r="E28" s="361"/>
    </row>
    <row r="29" spans="1:5" s="332" customFormat="1" ht="12" customHeight="1" thickBot="1">
      <c r="A29" s="369" t="s">
        <v>11</v>
      </c>
      <c r="B29" s="217" t="s">
        <v>570</v>
      </c>
      <c r="C29" s="275">
        <f>+C30+C31+C32</f>
        <v>0</v>
      </c>
      <c r="D29" s="391">
        <f>+D30+D31+D32</f>
        <v>0</v>
      </c>
      <c r="E29" s="376">
        <f>+E30+E31+E32</f>
        <v>0</v>
      </c>
    </row>
    <row r="30" spans="1:5" s="332" customFormat="1" ht="12" customHeight="1">
      <c r="A30" s="383" t="s">
        <v>66</v>
      </c>
      <c r="B30" s="384" t="s">
        <v>353</v>
      </c>
      <c r="C30" s="58"/>
      <c r="D30" s="389"/>
      <c r="E30" s="363"/>
    </row>
    <row r="31" spans="1:5" s="332" customFormat="1" ht="12" customHeight="1">
      <c r="A31" s="383" t="s">
        <v>67</v>
      </c>
      <c r="B31" s="385" t="s">
        <v>354</v>
      </c>
      <c r="C31" s="276"/>
      <c r="D31" s="396"/>
      <c r="E31" s="362"/>
    </row>
    <row r="32" spans="1:5" s="332" customFormat="1" ht="12" customHeight="1" thickBot="1">
      <c r="A32" s="382" t="s">
        <v>68</v>
      </c>
      <c r="B32" s="368" t="s">
        <v>356</v>
      </c>
      <c r="C32" s="366"/>
      <c r="D32" s="397"/>
      <c r="E32" s="361"/>
    </row>
    <row r="33" spans="1:5" s="332" customFormat="1" ht="12" customHeight="1" thickBot="1">
      <c r="A33" s="369" t="s">
        <v>12</v>
      </c>
      <c r="B33" s="217" t="s">
        <v>481</v>
      </c>
      <c r="C33" s="35"/>
      <c r="D33" s="39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95"/>
      <c r="E34" s="375"/>
    </row>
    <row r="35" spans="1:5" s="332" customFormat="1" ht="12" customHeight="1" thickBot="1">
      <c r="A35" s="306" t="s">
        <v>14</v>
      </c>
      <c r="B35" s="217" t="s">
        <v>572</v>
      </c>
      <c r="C35" s="275">
        <f>+C8+C19+C24+C25+C29+C33+C34</f>
        <v>0</v>
      </c>
      <c r="D35" s="391">
        <f>+D8+D19+D24+D25+D29+D33+D34</f>
        <v>0</v>
      </c>
      <c r="E35" s="376">
        <f>+E8+E19+E24+E25+E29+E33+E34</f>
        <v>0</v>
      </c>
    </row>
    <row r="36" spans="1:5" s="359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391">
        <f>+D37+D38+D39</f>
        <v>0</v>
      </c>
      <c r="E36" s="376">
        <f>+E37+E38+E39</f>
        <v>0</v>
      </c>
    </row>
    <row r="37" spans="1:5" s="359" customFormat="1" ht="15" customHeight="1">
      <c r="A37" s="383" t="s">
        <v>574</v>
      </c>
      <c r="B37" s="384" t="s">
        <v>170</v>
      </c>
      <c r="C37" s="58"/>
      <c r="D37" s="389"/>
      <c r="E37" s="363"/>
    </row>
    <row r="38" spans="1:5" s="359" customFormat="1" ht="15" customHeight="1">
      <c r="A38" s="383" t="s">
        <v>575</v>
      </c>
      <c r="B38" s="385" t="s">
        <v>3</v>
      </c>
      <c r="C38" s="276"/>
      <c r="D38" s="396"/>
      <c r="E38" s="362"/>
    </row>
    <row r="39" spans="1:5" ht="13.5" thickBot="1">
      <c r="A39" s="382" t="s">
        <v>576</v>
      </c>
      <c r="B39" s="368" t="s">
        <v>577</v>
      </c>
      <c r="C39" s="366"/>
      <c r="D39" s="397"/>
      <c r="E39" s="361"/>
    </row>
    <row r="40" spans="1:5" s="358" customFormat="1" ht="16.5" customHeight="1" thickBot="1">
      <c r="A40" s="371" t="s">
        <v>16</v>
      </c>
      <c r="B40" s="372" t="s">
        <v>578</v>
      </c>
      <c r="C40" s="63">
        <f>+C35+C36</f>
        <v>0</v>
      </c>
      <c r="D40" s="398">
        <f>+D35+D36</f>
        <v>0</v>
      </c>
      <c r="E40" s="377">
        <f>+E35+E36</f>
        <v>0</v>
      </c>
    </row>
    <row r="41" spans="1:5" s="179" customFormat="1" ht="12" customHeight="1">
      <c r="A41" s="314"/>
      <c r="B41" s="315"/>
      <c r="C41" s="330"/>
      <c r="D41" s="330"/>
      <c r="E41" s="330"/>
    </row>
    <row r="42" spans="1:5" ht="12" customHeight="1" thickBot="1">
      <c r="A42" s="316"/>
      <c r="B42" s="317"/>
      <c r="C42" s="331"/>
      <c r="D42" s="331"/>
      <c r="E42" s="331"/>
    </row>
    <row r="43" spans="1:5" ht="12" customHeight="1" thickBot="1">
      <c r="A43" s="979" t="s">
        <v>45</v>
      </c>
      <c r="B43" s="980"/>
      <c r="C43" s="980"/>
      <c r="D43" s="980"/>
      <c r="E43" s="981"/>
    </row>
    <row r="44" spans="1:5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376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363"/>
    </row>
    <row r="46" spans="1:5" ht="12" customHeight="1">
      <c r="A46" s="382" t="s">
        <v>74</v>
      </c>
      <c r="B46" s="197" t="s">
        <v>135</v>
      </c>
      <c r="C46" s="272"/>
      <c r="D46" s="272"/>
      <c r="E46" s="387"/>
    </row>
    <row r="47" spans="1:5" ht="12" customHeight="1">
      <c r="A47" s="382" t="s">
        <v>75</v>
      </c>
      <c r="B47" s="197" t="s">
        <v>102</v>
      </c>
      <c r="C47" s="272"/>
      <c r="D47" s="272"/>
      <c r="E47" s="387"/>
    </row>
    <row r="48" spans="1:5" s="179" customFormat="1" ht="12" customHeight="1">
      <c r="A48" s="382" t="s">
        <v>76</v>
      </c>
      <c r="B48" s="197" t="s">
        <v>136</v>
      </c>
      <c r="C48" s="272"/>
      <c r="D48" s="272"/>
      <c r="E48" s="3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3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376">
        <f>SUM(E51:E53)</f>
        <v>0</v>
      </c>
    </row>
    <row r="51" spans="1:5" ht="12" customHeight="1">
      <c r="A51" s="382" t="s">
        <v>79</v>
      </c>
      <c r="B51" s="198" t="s">
        <v>160</v>
      </c>
      <c r="C51" s="58"/>
      <c r="D51" s="58"/>
      <c r="E51" s="363"/>
    </row>
    <row r="52" spans="1:5" ht="12" customHeight="1">
      <c r="A52" s="382" t="s">
        <v>80</v>
      </c>
      <c r="B52" s="197" t="s">
        <v>139</v>
      </c>
      <c r="C52" s="272"/>
      <c r="D52" s="272"/>
      <c r="E52" s="387"/>
    </row>
    <row r="53" spans="1:5" ht="15" customHeight="1">
      <c r="A53" s="382" t="s">
        <v>81</v>
      </c>
      <c r="B53" s="197" t="s">
        <v>46</v>
      </c>
      <c r="C53" s="272"/>
      <c r="D53" s="272"/>
      <c r="E53" s="387"/>
    </row>
    <row r="54" spans="1:5" ht="13.5" thickBot="1">
      <c r="A54" s="382" t="s">
        <v>82</v>
      </c>
      <c r="B54" s="197" t="s">
        <v>683</v>
      </c>
      <c r="C54" s="272"/>
      <c r="D54" s="272"/>
      <c r="E54" s="387"/>
    </row>
    <row r="55" spans="1:5" ht="15" customHeight="1" thickBot="1">
      <c r="A55" s="369" t="s">
        <v>9</v>
      </c>
      <c r="B55" s="373" t="s">
        <v>581</v>
      </c>
      <c r="C55" s="63">
        <f>+C44+C50</f>
        <v>0</v>
      </c>
      <c r="D55" s="63">
        <f>+D44+D50</f>
        <v>0</v>
      </c>
      <c r="E55" s="377">
        <f>+E44+E50</f>
        <v>0</v>
      </c>
    </row>
    <row r="56" spans="1:5" ht="13.5" thickBot="1">
      <c r="C56" s="378"/>
      <c r="D56" s="378"/>
      <c r="E56" s="378"/>
    </row>
    <row r="57" spans="1:5" ht="13.5" thickBot="1">
      <c r="A57" s="318" t="s">
        <v>672</v>
      </c>
      <c r="B57" s="319"/>
      <c r="C57" s="67"/>
      <c r="D57" s="67"/>
      <c r="E57" s="367"/>
    </row>
    <row r="58" spans="1:5" ht="13.5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B23" sqref="B23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+CONCATENATE("8.2. melléklet a ……/",LEFT(ÖSSZEFÜGGÉSEK!A4,4)+1,". (……) önkormányzati rendelethez")</f>
        <v>8.2. melléklet a ……/2017. (……) önkormányzati rendelethez</v>
      </c>
    </row>
    <row r="2" spans="1:5" s="356" customFormat="1" ht="25.5" customHeight="1">
      <c r="A2" s="336" t="s">
        <v>148</v>
      </c>
      <c r="B2" s="973" t="s">
        <v>152</v>
      </c>
      <c r="C2" s="974"/>
      <c r="D2" s="975"/>
      <c r="E2" s="379" t="s">
        <v>51</v>
      </c>
    </row>
    <row r="3" spans="1:5" s="356" customFormat="1" ht="24.75" thickBot="1">
      <c r="A3" s="354" t="s">
        <v>147</v>
      </c>
      <c r="B3" s="976" t="s">
        <v>553</v>
      </c>
      <c r="C3" s="982"/>
      <c r="D3" s="983"/>
      <c r="E3" s="380" t="s">
        <v>41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391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392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39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39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39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39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39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39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394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39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70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391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39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39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393"/>
      <c r="E22" s="69"/>
    </row>
    <row r="23" spans="1:5" s="332" customFormat="1" ht="12" customHeight="1" thickBot="1">
      <c r="A23" s="382" t="s">
        <v>82</v>
      </c>
      <c r="B23" s="197" t="s">
        <v>681</v>
      </c>
      <c r="C23" s="273"/>
      <c r="D23" s="393"/>
      <c r="E23" s="69"/>
    </row>
    <row r="24" spans="1:5" s="332" customFormat="1" ht="12" customHeight="1" thickBot="1">
      <c r="A24" s="369" t="s">
        <v>9</v>
      </c>
      <c r="B24" s="217" t="s">
        <v>126</v>
      </c>
      <c r="C24" s="35"/>
      <c r="D24" s="395"/>
      <c r="E24" s="375"/>
    </row>
    <row r="25" spans="1:5" s="332" customFormat="1" ht="12" customHeight="1" thickBot="1">
      <c r="A25" s="369" t="s">
        <v>10</v>
      </c>
      <c r="B25" s="217" t="s">
        <v>568</v>
      </c>
      <c r="C25" s="275">
        <f>+C26+C27</f>
        <v>0</v>
      </c>
      <c r="D25" s="391">
        <f>+D26+D27</f>
        <v>0</v>
      </c>
      <c r="E25" s="376">
        <f>+E26+E27</f>
        <v>0</v>
      </c>
    </row>
    <row r="26" spans="1:5" s="332" customFormat="1" ht="12" customHeight="1">
      <c r="A26" s="383" t="s">
        <v>327</v>
      </c>
      <c r="B26" s="384" t="s">
        <v>566</v>
      </c>
      <c r="C26" s="58"/>
      <c r="D26" s="389"/>
      <c r="E26" s="363"/>
    </row>
    <row r="27" spans="1:5" s="332" customFormat="1" ht="12" customHeight="1">
      <c r="A27" s="383" t="s">
        <v>333</v>
      </c>
      <c r="B27" s="385" t="s">
        <v>569</v>
      </c>
      <c r="C27" s="276"/>
      <c r="D27" s="396"/>
      <c r="E27" s="362"/>
    </row>
    <row r="28" spans="1:5" s="332" customFormat="1" ht="12" customHeight="1" thickBot="1">
      <c r="A28" s="382" t="s">
        <v>335</v>
      </c>
      <c r="B28" s="386" t="s">
        <v>682</v>
      </c>
      <c r="C28" s="366"/>
      <c r="D28" s="397"/>
      <c r="E28" s="361"/>
    </row>
    <row r="29" spans="1:5" s="332" customFormat="1" ht="12" customHeight="1" thickBot="1">
      <c r="A29" s="369" t="s">
        <v>11</v>
      </c>
      <c r="B29" s="217" t="s">
        <v>570</v>
      </c>
      <c r="C29" s="275">
        <f>+C30+C31+C32</f>
        <v>0</v>
      </c>
      <c r="D29" s="391">
        <f>+D30+D31+D32</f>
        <v>0</v>
      </c>
      <c r="E29" s="376">
        <f>+E30+E31+E32</f>
        <v>0</v>
      </c>
    </row>
    <row r="30" spans="1:5" s="332" customFormat="1" ht="12" customHeight="1">
      <c r="A30" s="383" t="s">
        <v>66</v>
      </c>
      <c r="B30" s="384" t="s">
        <v>353</v>
      </c>
      <c r="C30" s="58"/>
      <c r="D30" s="389"/>
      <c r="E30" s="363"/>
    </row>
    <row r="31" spans="1:5" s="332" customFormat="1" ht="12" customHeight="1">
      <c r="A31" s="383" t="s">
        <v>67</v>
      </c>
      <c r="B31" s="385" t="s">
        <v>354</v>
      </c>
      <c r="C31" s="276"/>
      <c r="D31" s="396"/>
      <c r="E31" s="362"/>
    </row>
    <row r="32" spans="1:5" s="332" customFormat="1" ht="12" customHeight="1" thickBot="1">
      <c r="A32" s="382" t="s">
        <v>68</v>
      </c>
      <c r="B32" s="368" t="s">
        <v>356</v>
      </c>
      <c r="C32" s="366"/>
      <c r="D32" s="397"/>
      <c r="E32" s="361"/>
    </row>
    <row r="33" spans="1:5" s="332" customFormat="1" ht="12" customHeight="1" thickBot="1">
      <c r="A33" s="369" t="s">
        <v>12</v>
      </c>
      <c r="B33" s="217" t="s">
        <v>481</v>
      </c>
      <c r="C33" s="35"/>
      <c r="D33" s="39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95"/>
      <c r="E34" s="375"/>
    </row>
    <row r="35" spans="1:5" s="332" customFormat="1" ht="12" customHeight="1" thickBot="1">
      <c r="A35" s="306" t="s">
        <v>14</v>
      </c>
      <c r="B35" s="217" t="s">
        <v>572</v>
      </c>
      <c r="C35" s="275">
        <f>+C8+C19+C24+C25+C29+C33+C34</f>
        <v>0</v>
      </c>
      <c r="D35" s="391">
        <f>+D8+D19+D24+D25+D29+D33+D34</f>
        <v>0</v>
      </c>
      <c r="E35" s="376">
        <f>+E8+E19+E24+E25+E29+E33+E34</f>
        <v>0</v>
      </c>
    </row>
    <row r="36" spans="1:5" s="359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391">
        <f>+D37+D38+D39</f>
        <v>0</v>
      </c>
      <c r="E36" s="376">
        <f>+E37+E38+E39</f>
        <v>0</v>
      </c>
    </row>
    <row r="37" spans="1:5" s="359" customFormat="1" ht="15" customHeight="1">
      <c r="A37" s="383" t="s">
        <v>574</v>
      </c>
      <c r="B37" s="384" t="s">
        <v>170</v>
      </c>
      <c r="C37" s="58"/>
      <c r="D37" s="389"/>
      <c r="E37" s="363"/>
    </row>
    <row r="38" spans="1:5" s="359" customFormat="1" ht="15" customHeight="1">
      <c r="A38" s="383" t="s">
        <v>575</v>
      </c>
      <c r="B38" s="385" t="s">
        <v>3</v>
      </c>
      <c r="C38" s="276"/>
      <c r="D38" s="396"/>
      <c r="E38" s="362"/>
    </row>
    <row r="39" spans="1:5" ht="13.5" thickBot="1">
      <c r="A39" s="382" t="s">
        <v>576</v>
      </c>
      <c r="B39" s="368" t="s">
        <v>577</v>
      </c>
      <c r="C39" s="366"/>
      <c r="D39" s="397"/>
      <c r="E39" s="361"/>
    </row>
    <row r="40" spans="1:5" s="358" customFormat="1" ht="16.5" customHeight="1" thickBot="1">
      <c r="A40" s="371" t="s">
        <v>16</v>
      </c>
      <c r="B40" s="372" t="s">
        <v>578</v>
      </c>
      <c r="C40" s="63">
        <f>+C35+C36</f>
        <v>0</v>
      </c>
      <c r="D40" s="398">
        <f>+D35+D36</f>
        <v>0</v>
      </c>
      <c r="E40" s="377">
        <f>+E35+E36</f>
        <v>0</v>
      </c>
    </row>
    <row r="41" spans="1:5" s="179" customFormat="1" ht="12" customHeight="1">
      <c r="A41" s="314"/>
      <c r="B41" s="315"/>
      <c r="C41" s="330"/>
      <c r="D41" s="330"/>
      <c r="E41" s="330"/>
    </row>
    <row r="42" spans="1:5" ht="12" customHeight="1" thickBot="1">
      <c r="A42" s="316"/>
      <c r="B42" s="317"/>
      <c r="C42" s="331"/>
      <c r="D42" s="331"/>
      <c r="E42" s="331"/>
    </row>
    <row r="43" spans="1:5" ht="12" customHeight="1" thickBot="1">
      <c r="A43" s="979" t="s">
        <v>45</v>
      </c>
      <c r="B43" s="980"/>
      <c r="C43" s="980"/>
      <c r="D43" s="980"/>
      <c r="E43" s="981"/>
    </row>
    <row r="44" spans="1:5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376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363"/>
    </row>
    <row r="46" spans="1:5" ht="12" customHeight="1">
      <c r="A46" s="382" t="s">
        <v>74</v>
      </c>
      <c r="B46" s="197" t="s">
        <v>135</v>
      </c>
      <c r="C46" s="272"/>
      <c r="D46" s="272"/>
      <c r="E46" s="387"/>
    </row>
    <row r="47" spans="1:5" ht="12" customHeight="1">
      <c r="A47" s="382" t="s">
        <v>75</v>
      </c>
      <c r="B47" s="197" t="s">
        <v>102</v>
      </c>
      <c r="C47" s="272"/>
      <c r="D47" s="272"/>
      <c r="E47" s="387"/>
    </row>
    <row r="48" spans="1:5" s="179" customFormat="1" ht="12" customHeight="1">
      <c r="A48" s="382" t="s">
        <v>76</v>
      </c>
      <c r="B48" s="197" t="s">
        <v>136</v>
      </c>
      <c r="C48" s="272"/>
      <c r="D48" s="272"/>
      <c r="E48" s="3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3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376">
        <f>SUM(E51:E53)</f>
        <v>0</v>
      </c>
    </row>
    <row r="51" spans="1:5" ht="12" customHeight="1">
      <c r="A51" s="382" t="s">
        <v>79</v>
      </c>
      <c r="B51" s="198" t="s">
        <v>160</v>
      </c>
      <c r="C51" s="58"/>
      <c r="D51" s="58"/>
      <c r="E51" s="363"/>
    </row>
    <row r="52" spans="1:5" ht="12" customHeight="1">
      <c r="A52" s="382" t="s">
        <v>80</v>
      </c>
      <c r="B52" s="197" t="s">
        <v>139</v>
      </c>
      <c r="C52" s="272"/>
      <c r="D52" s="272"/>
      <c r="E52" s="387"/>
    </row>
    <row r="53" spans="1:5" ht="15" customHeight="1">
      <c r="A53" s="382" t="s">
        <v>81</v>
      </c>
      <c r="B53" s="197" t="s">
        <v>46</v>
      </c>
      <c r="C53" s="272"/>
      <c r="D53" s="272"/>
      <c r="E53" s="387"/>
    </row>
    <row r="54" spans="1:5" ht="13.5" thickBot="1">
      <c r="A54" s="382" t="s">
        <v>82</v>
      </c>
      <c r="B54" s="197" t="s">
        <v>683</v>
      </c>
      <c r="C54" s="272"/>
      <c r="D54" s="272"/>
      <c r="E54" s="387"/>
    </row>
    <row r="55" spans="1:5" ht="15" customHeight="1" thickBot="1">
      <c r="A55" s="369" t="s">
        <v>9</v>
      </c>
      <c r="B55" s="373" t="s">
        <v>581</v>
      </c>
      <c r="C55" s="63">
        <f>+C44+C50</f>
        <v>0</v>
      </c>
      <c r="D55" s="63">
        <f>+D44+D50</f>
        <v>0</v>
      </c>
      <c r="E55" s="377">
        <f>+E44+E50</f>
        <v>0</v>
      </c>
    </row>
    <row r="56" spans="1:5" ht="13.5" thickBot="1">
      <c r="C56" s="378"/>
      <c r="D56" s="378"/>
      <c r="E56" s="378"/>
    </row>
    <row r="57" spans="1:5" ht="13.5" thickBot="1">
      <c r="A57" s="318" t="s">
        <v>672</v>
      </c>
      <c r="B57" s="319"/>
      <c r="C57" s="67"/>
      <c r="D57" s="67"/>
      <c r="E57" s="367"/>
    </row>
    <row r="58" spans="1:5" ht="13.5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B23" sqref="B23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+CONCATENATE("8.2.1. melléklet a ……/",LEFT(ÖSSZEFÜGGÉSEK!A4,4)+1,". (……) önkormányzati rendelethez")</f>
        <v>8.2.1. melléklet a ……/2017. (……) önkormányzati rendelethez</v>
      </c>
    </row>
    <row r="2" spans="1:5" s="356" customFormat="1" ht="25.5" customHeight="1">
      <c r="A2" s="336" t="s">
        <v>148</v>
      </c>
      <c r="B2" s="973" t="s">
        <v>152</v>
      </c>
      <c r="C2" s="974"/>
      <c r="D2" s="975"/>
      <c r="E2" s="379" t="s">
        <v>51</v>
      </c>
    </row>
    <row r="3" spans="1:5" s="356" customFormat="1" ht="24.75" thickBot="1">
      <c r="A3" s="354" t="s">
        <v>147</v>
      </c>
      <c r="B3" s="976" t="s">
        <v>688</v>
      </c>
      <c r="C3" s="982"/>
      <c r="D3" s="983"/>
      <c r="E3" s="380" t="s">
        <v>49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391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392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39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39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39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39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39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39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394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39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70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391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39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39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393"/>
      <c r="E22" s="69"/>
    </row>
    <row r="23" spans="1:5" s="332" customFormat="1" ht="12" customHeight="1" thickBot="1">
      <c r="A23" s="382" t="s">
        <v>82</v>
      </c>
      <c r="B23" s="197" t="s">
        <v>681</v>
      </c>
      <c r="C23" s="273"/>
      <c r="D23" s="393"/>
      <c r="E23" s="69"/>
    </row>
    <row r="24" spans="1:5" s="332" customFormat="1" ht="12" customHeight="1" thickBot="1">
      <c r="A24" s="369" t="s">
        <v>9</v>
      </c>
      <c r="B24" s="217" t="s">
        <v>126</v>
      </c>
      <c r="C24" s="35"/>
      <c r="D24" s="395"/>
      <c r="E24" s="375"/>
    </row>
    <row r="25" spans="1:5" s="332" customFormat="1" ht="12" customHeight="1" thickBot="1">
      <c r="A25" s="369" t="s">
        <v>10</v>
      </c>
      <c r="B25" s="217" t="s">
        <v>568</v>
      </c>
      <c r="C25" s="275">
        <f>+C26+C27</f>
        <v>0</v>
      </c>
      <c r="D25" s="391">
        <f>+D26+D27</f>
        <v>0</v>
      </c>
      <c r="E25" s="376">
        <f>+E26+E27</f>
        <v>0</v>
      </c>
    </row>
    <row r="26" spans="1:5" s="332" customFormat="1" ht="12" customHeight="1">
      <c r="A26" s="383" t="s">
        <v>327</v>
      </c>
      <c r="B26" s="384" t="s">
        <v>566</v>
      </c>
      <c r="C26" s="58"/>
      <c r="D26" s="389"/>
      <c r="E26" s="363"/>
    </row>
    <row r="27" spans="1:5" s="332" customFormat="1" ht="12" customHeight="1">
      <c r="A27" s="383" t="s">
        <v>333</v>
      </c>
      <c r="B27" s="385" t="s">
        <v>569</v>
      </c>
      <c r="C27" s="276"/>
      <c r="D27" s="396"/>
      <c r="E27" s="362"/>
    </row>
    <row r="28" spans="1:5" s="332" customFormat="1" ht="12" customHeight="1" thickBot="1">
      <c r="A28" s="382" t="s">
        <v>335</v>
      </c>
      <c r="B28" s="386" t="s">
        <v>682</v>
      </c>
      <c r="C28" s="366"/>
      <c r="D28" s="397"/>
      <c r="E28" s="361"/>
    </row>
    <row r="29" spans="1:5" s="332" customFormat="1" ht="12" customHeight="1" thickBot="1">
      <c r="A29" s="369" t="s">
        <v>11</v>
      </c>
      <c r="B29" s="217" t="s">
        <v>570</v>
      </c>
      <c r="C29" s="275">
        <f>+C30+C31+C32</f>
        <v>0</v>
      </c>
      <c r="D29" s="391">
        <f>+D30+D31+D32</f>
        <v>0</v>
      </c>
      <c r="E29" s="376">
        <f>+E30+E31+E32</f>
        <v>0</v>
      </c>
    </row>
    <row r="30" spans="1:5" s="332" customFormat="1" ht="12" customHeight="1">
      <c r="A30" s="383" t="s">
        <v>66</v>
      </c>
      <c r="B30" s="384" t="s">
        <v>353</v>
      </c>
      <c r="C30" s="58"/>
      <c r="D30" s="389"/>
      <c r="E30" s="363"/>
    </row>
    <row r="31" spans="1:5" s="332" customFormat="1" ht="12" customHeight="1">
      <c r="A31" s="383" t="s">
        <v>67</v>
      </c>
      <c r="B31" s="385" t="s">
        <v>354</v>
      </c>
      <c r="C31" s="276"/>
      <c r="D31" s="396"/>
      <c r="E31" s="362"/>
    </row>
    <row r="32" spans="1:5" s="332" customFormat="1" ht="12" customHeight="1" thickBot="1">
      <c r="A32" s="382" t="s">
        <v>68</v>
      </c>
      <c r="B32" s="368" t="s">
        <v>356</v>
      </c>
      <c r="C32" s="366"/>
      <c r="D32" s="397"/>
      <c r="E32" s="361"/>
    </row>
    <row r="33" spans="1:5" s="332" customFormat="1" ht="12" customHeight="1" thickBot="1">
      <c r="A33" s="369" t="s">
        <v>12</v>
      </c>
      <c r="B33" s="217" t="s">
        <v>481</v>
      </c>
      <c r="C33" s="35"/>
      <c r="D33" s="39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95"/>
      <c r="E34" s="375"/>
    </row>
    <row r="35" spans="1:5" s="332" customFormat="1" ht="12" customHeight="1" thickBot="1">
      <c r="A35" s="306" t="s">
        <v>14</v>
      </c>
      <c r="B35" s="217" t="s">
        <v>572</v>
      </c>
      <c r="C35" s="275">
        <f>+C8+C19+C24+C25+C29+C33+C34</f>
        <v>0</v>
      </c>
      <c r="D35" s="391">
        <f>+D8+D19+D24+D25+D29+D33+D34</f>
        <v>0</v>
      </c>
      <c r="E35" s="376">
        <f>+E8+E19+E24+E25+E29+E33+E34</f>
        <v>0</v>
      </c>
    </row>
    <row r="36" spans="1:5" s="359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391">
        <f>+D37+D38+D39</f>
        <v>0</v>
      </c>
      <c r="E36" s="376">
        <f>+E37+E38+E39</f>
        <v>0</v>
      </c>
    </row>
    <row r="37" spans="1:5" s="359" customFormat="1" ht="15" customHeight="1">
      <c r="A37" s="383" t="s">
        <v>574</v>
      </c>
      <c r="B37" s="384" t="s">
        <v>170</v>
      </c>
      <c r="C37" s="58"/>
      <c r="D37" s="389"/>
      <c r="E37" s="363"/>
    </row>
    <row r="38" spans="1:5" s="359" customFormat="1" ht="15" customHeight="1">
      <c r="A38" s="383" t="s">
        <v>575</v>
      </c>
      <c r="B38" s="385" t="s">
        <v>3</v>
      </c>
      <c r="C38" s="276"/>
      <c r="D38" s="396"/>
      <c r="E38" s="362"/>
    </row>
    <row r="39" spans="1:5" ht="13.5" thickBot="1">
      <c r="A39" s="382" t="s">
        <v>576</v>
      </c>
      <c r="B39" s="368" t="s">
        <v>577</v>
      </c>
      <c r="C39" s="366"/>
      <c r="D39" s="397"/>
      <c r="E39" s="361"/>
    </row>
    <row r="40" spans="1:5" s="358" customFormat="1" ht="16.5" customHeight="1" thickBot="1">
      <c r="A40" s="371" t="s">
        <v>16</v>
      </c>
      <c r="B40" s="372" t="s">
        <v>578</v>
      </c>
      <c r="C40" s="63">
        <f>+C35+C36</f>
        <v>0</v>
      </c>
      <c r="D40" s="398">
        <f>+D35+D36</f>
        <v>0</v>
      </c>
      <c r="E40" s="377">
        <f>+E35+E36</f>
        <v>0</v>
      </c>
    </row>
    <row r="41" spans="1:5" s="179" customFormat="1" ht="12" customHeight="1">
      <c r="A41" s="314"/>
      <c r="B41" s="315"/>
      <c r="C41" s="330"/>
      <c r="D41" s="330"/>
      <c r="E41" s="330"/>
    </row>
    <row r="42" spans="1:5" ht="12" customHeight="1" thickBot="1">
      <c r="A42" s="316"/>
      <c r="B42" s="317"/>
      <c r="C42" s="331"/>
      <c r="D42" s="331"/>
      <c r="E42" s="331"/>
    </row>
    <row r="43" spans="1:5" ht="12" customHeight="1" thickBot="1">
      <c r="A43" s="979" t="s">
        <v>45</v>
      </c>
      <c r="B43" s="980"/>
      <c r="C43" s="980"/>
      <c r="D43" s="980"/>
      <c r="E43" s="981"/>
    </row>
    <row r="44" spans="1:5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376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363"/>
    </row>
    <row r="46" spans="1:5" ht="12" customHeight="1">
      <c r="A46" s="382" t="s">
        <v>74</v>
      </c>
      <c r="B46" s="197" t="s">
        <v>135</v>
      </c>
      <c r="C46" s="272"/>
      <c r="D46" s="272"/>
      <c r="E46" s="387"/>
    </row>
    <row r="47" spans="1:5" ht="12" customHeight="1">
      <c r="A47" s="382" t="s">
        <v>75</v>
      </c>
      <c r="B47" s="197" t="s">
        <v>102</v>
      </c>
      <c r="C47" s="272"/>
      <c r="D47" s="272"/>
      <c r="E47" s="387"/>
    </row>
    <row r="48" spans="1:5" s="179" customFormat="1" ht="12" customHeight="1">
      <c r="A48" s="382" t="s">
        <v>76</v>
      </c>
      <c r="B48" s="197" t="s">
        <v>136</v>
      </c>
      <c r="C48" s="272"/>
      <c r="D48" s="272"/>
      <c r="E48" s="3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3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376">
        <f>SUM(E51:E53)</f>
        <v>0</v>
      </c>
    </row>
    <row r="51" spans="1:5" ht="12" customHeight="1">
      <c r="A51" s="382" t="s">
        <v>79</v>
      </c>
      <c r="B51" s="198" t="s">
        <v>160</v>
      </c>
      <c r="C51" s="58"/>
      <c r="D51" s="58"/>
      <c r="E51" s="363"/>
    </row>
    <row r="52" spans="1:5" ht="12" customHeight="1">
      <c r="A52" s="382" t="s">
        <v>80</v>
      </c>
      <c r="B52" s="197" t="s">
        <v>139</v>
      </c>
      <c r="C52" s="272"/>
      <c r="D52" s="272"/>
      <c r="E52" s="387"/>
    </row>
    <row r="53" spans="1:5" ht="15" customHeight="1">
      <c r="A53" s="382" t="s">
        <v>81</v>
      </c>
      <c r="B53" s="197" t="s">
        <v>46</v>
      </c>
      <c r="C53" s="272"/>
      <c r="D53" s="272"/>
      <c r="E53" s="387"/>
    </row>
    <row r="54" spans="1:5" ht="13.5" thickBot="1">
      <c r="A54" s="382" t="s">
        <v>82</v>
      </c>
      <c r="B54" s="197" t="s">
        <v>683</v>
      </c>
      <c r="C54" s="272"/>
      <c r="D54" s="272"/>
      <c r="E54" s="387"/>
    </row>
    <row r="55" spans="1:5" ht="15" customHeight="1" thickBot="1">
      <c r="A55" s="369" t="s">
        <v>9</v>
      </c>
      <c r="B55" s="373" t="s">
        <v>581</v>
      </c>
      <c r="C55" s="63">
        <f>+C44+C50</f>
        <v>0</v>
      </c>
      <c r="D55" s="63">
        <f>+D44+D50</f>
        <v>0</v>
      </c>
      <c r="E55" s="377">
        <f>+E44+E50</f>
        <v>0</v>
      </c>
    </row>
    <row r="56" spans="1:5" ht="13.5" thickBot="1">
      <c r="C56" s="378"/>
      <c r="D56" s="378"/>
      <c r="E56" s="378"/>
    </row>
    <row r="57" spans="1:5" ht="13.5" thickBot="1">
      <c r="A57" s="318" t="s">
        <v>672</v>
      </c>
      <c r="B57" s="319"/>
      <c r="C57" s="67"/>
      <c r="D57" s="67"/>
      <c r="E57" s="367"/>
    </row>
    <row r="58" spans="1:5" ht="13.5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+CONCATENATE("8.2.2. melléklet a ……/",LEFT(ÖSSZEFÜGGÉSEK!A4,4)+1,". (……) önkormányzati rendelethez")</f>
        <v>8.2.2. melléklet a ……/2017. (……) önkormányzati rendelethez</v>
      </c>
    </row>
    <row r="2" spans="1:5" s="356" customFormat="1" ht="25.5" customHeight="1">
      <c r="A2" s="336" t="s">
        <v>148</v>
      </c>
      <c r="B2" s="973" t="s">
        <v>152</v>
      </c>
      <c r="C2" s="974"/>
      <c r="D2" s="975"/>
      <c r="E2" s="379" t="s">
        <v>51</v>
      </c>
    </row>
    <row r="3" spans="1:5" s="356" customFormat="1" ht="24.75" thickBot="1">
      <c r="A3" s="354" t="s">
        <v>147</v>
      </c>
      <c r="B3" s="976" t="s">
        <v>680</v>
      </c>
      <c r="C3" s="982"/>
      <c r="D3" s="983"/>
      <c r="E3" s="380" t="s">
        <v>50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391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392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39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39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39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39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39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39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394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39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70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391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39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39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393"/>
      <c r="E22" s="69"/>
    </row>
    <row r="23" spans="1:5" s="332" customFormat="1" ht="12" customHeight="1" thickBot="1">
      <c r="A23" s="382" t="s">
        <v>82</v>
      </c>
      <c r="B23" s="197" t="s">
        <v>681</v>
      </c>
      <c r="C23" s="273"/>
      <c r="D23" s="393"/>
      <c r="E23" s="69"/>
    </row>
    <row r="24" spans="1:5" s="332" customFormat="1" ht="12" customHeight="1" thickBot="1">
      <c r="A24" s="369" t="s">
        <v>9</v>
      </c>
      <c r="B24" s="217" t="s">
        <v>126</v>
      </c>
      <c r="C24" s="35"/>
      <c r="D24" s="395"/>
      <c r="E24" s="375"/>
    </row>
    <row r="25" spans="1:5" s="332" customFormat="1" ht="12" customHeight="1" thickBot="1">
      <c r="A25" s="369" t="s">
        <v>10</v>
      </c>
      <c r="B25" s="217" t="s">
        <v>568</v>
      </c>
      <c r="C25" s="275">
        <f>+C26+C27</f>
        <v>0</v>
      </c>
      <c r="D25" s="391">
        <f>+D26+D27</f>
        <v>0</v>
      </c>
      <c r="E25" s="376">
        <f>+E26+E27</f>
        <v>0</v>
      </c>
    </row>
    <row r="26" spans="1:5" s="332" customFormat="1" ht="12" customHeight="1">
      <c r="A26" s="383" t="s">
        <v>327</v>
      </c>
      <c r="B26" s="384" t="s">
        <v>566</v>
      </c>
      <c r="C26" s="58"/>
      <c r="D26" s="389"/>
      <c r="E26" s="363"/>
    </row>
    <row r="27" spans="1:5" s="332" customFormat="1" ht="12" customHeight="1">
      <c r="A27" s="383" t="s">
        <v>333</v>
      </c>
      <c r="B27" s="385" t="s">
        <v>569</v>
      </c>
      <c r="C27" s="276"/>
      <c r="D27" s="396"/>
      <c r="E27" s="362"/>
    </row>
    <row r="28" spans="1:5" s="332" customFormat="1" ht="12" customHeight="1" thickBot="1">
      <c r="A28" s="382" t="s">
        <v>335</v>
      </c>
      <c r="B28" s="386" t="s">
        <v>682</v>
      </c>
      <c r="C28" s="366"/>
      <c r="D28" s="397"/>
      <c r="E28" s="361"/>
    </row>
    <row r="29" spans="1:5" s="332" customFormat="1" ht="12" customHeight="1" thickBot="1">
      <c r="A29" s="369" t="s">
        <v>11</v>
      </c>
      <c r="B29" s="217" t="s">
        <v>570</v>
      </c>
      <c r="C29" s="275">
        <f>+C30+C31+C32</f>
        <v>0</v>
      </c>
      <c r="D29" s="391">
        <f>+D30+D31+D32</f>
        <v>0</v>
      </c>
      <c r="E29" s="376">
        <f>+E30+E31+E32</f>
        <v>0</v>
      </c>
    </row>
    <row r="30" spans="1:5" s="332" customFormat="1" ht="12" customHeight="1">
      <c r="A30" s="383" t="s">
        <v>66</v>
      </c>
      <c r="B30" s="384" t="s">
        <v>353</v>
      </c>
      <c r="C30" s="58"/>
      <c r="D30" s="389"/>
      <c r="E30" s="363"/>
    </row>
    <row r="31" spans="1:5" s="332" customFormat="1" ht="12" customHeight="1">
      <c r="A31" s="383" t="s">
        <v>67</v>
      </c>
      <c r="B31" s="385" t="s">
        <v>354</v>
      </c>
      <c r="C31" s="276"/>
      <c r="D31" s="396"/>
      <c r="E31" s="362"/>
    </row>
    <row r="32" spans="1:5" s="332" customFormat="1" ht="12" customHeight="1" thickBot="1">
      <c r="A32" s="382" t="s">
        <v>68</v>
      </c>
      <c r="B32" s="368" t="s">
        <v>356</v>
      </c>
      <c r="C32" s="366"/>
      <c r="D32" s="397"/>
      <c r="E32" s="361"/>
    </row>
    <row r="33" spans="1:5" s="332" customFormat="1" ht="12" customHeight="1" thickBot="1">
      <c r="A33" s="369" t="s">
        <v>12</v>
      </c>
      <c r="B33" s="217" t="s">
        <v>481</v>
      </c>
      <c r="C33" s="35"/>
      <c r="D33" s="39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95"/>
      <c r="E34" s="375"/>
    </row>
    <row r="35" spans="1:5" s="332" customFormat="1" ht="12" customHeight="1" thickBot="1">
      <c r="A35" s="306" t="s">
        <v>14</v>
      </c>
      <c r="B35" s="217" t="s">
        <v>572</v>
      </c>
      <c r="C35" s="275">
        <f>+C8+C19+C24+C25+C29+C33+C34</f>
        <v>0</v>
      </c>
      <c r="D35" s="391">
        <f>+D8+D19+D24+D25+D29+D33+D34</f>
        <v>0</v>
      </c>
      <c r="E35" s="376">
        <f>+E8+E19+E24+E25+E29+E33+E34</f>
        <v>0</v>
      </c>
    </row>
    <row r="36" spans="1:5" s="359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391">
        <f>+D37+D38+D39</f>
        <v>0</v>
      </c>
      <c r="E36" s="376">
        <f>+E37+E38+E39</f>
        <v>0</v>
      </c>
    </row>
    <row r="37" spans="1:5" s="359" customFormat="1" ht="15" customHeight="1">
      <c r="A37" s="383" t="s">
        <v>574</v>
      </c>
      <c r="B37" s="384" t="s">
        <v>170</v>
      </c>
      <c r="C37" s="58"/>
      <c r="D37" s="389"/>
      <c r="E37" s="363"/>
    </row>
    <row r="38" spans="1:5" s="359" customFormat="1" ht="15" customHeight="1">
      <c r="A38" s="383" t="s">
        <v>575</v>
      </c>
      <c r="B38" s="385" t="s">
        <v>3</v>
      </c>
      <c r="C38" s="276"/>
      <c r="D38" s="396"/>
      <c r="E38" s="362"/>
    </row>
    <row r="39" spans="1:5" ht="13.5" thickBot="1">
      <c r="A39" s="382" t="s">
        <v>576</v>
      </c>
      <c r="B39" s="368" t="s">
        <v>577</v>
      </c>
      <c r="C39" s="366"/>
      <c r="D39" s="397"/>
      <c r="E39" s="361"/>
    </row>
    <row r="40" spans="1:5" s="358" customFormat="1" ht="16.5" customHeight="1" thickBot="1">
      <c r="A40" s="371" t="s">
        <v>16</v>
      </c>
      <c r="B40" s="372" t="s">
        <v>578</v>
      </c>
      <c r="C40" s="63">
        <f>+C35+C36</f>
        <v>0</v>
      </c>
      <c r="D40" s="398">
        <f>+D35+D36</f>
        <v>0</v>
      </c>
      <c r="E40" s="377">
        <f>+E35+E36</f>
        <v>0</v>
      </c>
    </row>
    <row r="41" spans="1:5" s="179" customFormat="1" ht="12" customHeight="1">
      <c r="A41" s="314"/>
      <c r="B41" s="315"/>
      <c r="C41" s="330"/>
      <c r="D41" s="330"/>
      <c r="E41" s="330"/>
    </row>
    <row r="42" spans="1:5" ht="12" customHeight="1" thickBot="1">
      <c r="A42" s="316"/>
      <c r="B42" s="317"/>
      <c r="C42" s="331"/>
      <c r="D42" s="331"/>
      <c r="E42" s="331"/>
    </row>
    <row r="43" spans="1:5" ht="12" customHeight="1" thickBot="1">
      <c r="A43" s="979" t="s">
        <v>45</v>
      </c>
      <c r="B43" s="980"/>
      <c r="C43" s="980"/>
      <c r="D43" s="980"/>
      <c r="E43" s="981"/>
    </row>
    <row r="44" spans="1:5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376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363"/>
    </row>
    <row r="46" spans="1:5" ht="12" customHeight="1">
      <c r="A46" s="382" t="s">
        <v>74</v>
      </c>
      <c r="B46" s="197" t="s">
        <v>135</v>
      </c>
      <c r="C46" s="272"/>
      <c r="D46" s="272"/>
      <c r="E46" s="387"/>
    </row>
    <row r="47" spans="1:5" ht="12" customHeight="1">
      <c r="A47" s="382" t="s">
        <v>75</v>
      </c>
      <c r="B47" s="197" t="s">
        <v>102</v>
      </c>
      <c r="C47" s="272"/>
      <c r="D47" s="272"/>
      <c r="E47" s="387"/>
    </row>
    <row r="48" spans="1:5" s="179" customFormat="1" ht="12" customHeight="1">
      <c r="A48" s="382" t="s">
        <v>76</v>
      </c>
      <c r="B48" s="197" t="s">
        <v>136</v>
      </c>
      <c r="C48" s="272"/>
      <c r="D48" s="272"/>
      <c r="E48" s="3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3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376">
        <f>SUM(E51:E53)</f>
        <v>0</v>
      </c>
    </row>
    <row r="51" spans="1:5" ht="12" customHeight="1">
      <c r="A51" s="382" t="s">
        <v>79</v>
      </c>
      <c r="B51" s="198" t="s">
        <v>160</v>
      </c>
      <c r="C51" s="58"/>
      <c r="D51" s="58"/>
      <c r="E51" s="363"/>
    </row>
    <row r="52" spans="1:5" ht="12" customHeight="1">
      <c r="A52" s="382" t="s">
        <v>80</v>
      </c>
      <c r="B52" s="197" t="s">
        <v>139</v>
      </c>
      <c r="C52" s="272"/>
      <c r="D52" s="272"/>
      <c r="E52" s="387"/>
    </row>
    <row r="53" spans="1:5" ht="15" customHeight="1">
      <c r="A53" s="382" t="s">
        <v>81</v>
      </c>
      <c r="B53" s="197" t="s">
        <v>46</v>
      </c>
      <c r="C53" s="272"/>
      <c r="D53" s="272"/>
      <c r="E53" s="387"/>
    </row>
    <row r="54" spans="1:5" ht="13.5" thickBot="1">
      <c r="A54" s="382" t="s">
        <v>82</v>
      </c>
      <c r="B54" s="197" t="s">
        <v>683</v>
      </c>
      <c r="C54" s="272"/>
      <c r="D54" s="272"/>
      <c r="E54" s="387"/>
    </row>
    <row r="55" spans="1:5" ht="15" customHeight="1" thickBot="1">
      <c r="A55" s="369" t="s">
        <v>9</v>
      </c>
      <c r="B55" s="373" t="s">
        <v>581</v>
      </c>
      <c r="C55" s="63">
        <f>+C44+C50</f>
        <v>0</v>
      </c>
      <c r="D55" s="63">
        <f>+D44+D50</f>
        <v>0</v>
      </c>
      <c r="E55" s="377">
        <f>+E44+E50</f>
        <v>0</v>
      </c>
    </row>
    <row r="56" spans="1:5" ht="13.5" thickBot="1">
      <c r="C56" s="378"/>
      <c r="D56" s="378"/>
      <c r="E56" s="378"/>
    </row>
    <row r="57" spans="1:5" ht="13.5" thickBot="1">
      <c r="A57" s="318" t="s">
        <v>672</v>
      </c>
      <c r="B57" s="319"/>
      <c r="C57" s="67"/>
      <c r="D57" s="67"/>
      <c r="E57" s="367"/>
    </row>
    <row r="58" spans="1:5" ht="13.5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+CONCATENATE("8.2.3. melléklet a ……/",LEFT(ÖSSZEFÜGGÉSEK!A4,4)+1,". (……) önkormányzati rendelethez")</f>
        <v>8.2.3. melléklet a ……/2017. (……) önkormányzati rendelethez</v>
      </c>
    </row>
    <row r="2" spans="1:5" s="356" customFormat="1" ht="25.5" customHeight="1">
      <c r="A2" s="336" t="s">
        <v>148</v>
      </c>
      <c r="B2" s="973" t="s">
        <v>152</v>
      </c>
      <c r="C2" s="974"/>
      <c r="D2" s="975"/>
      <c r="E2" s="379" t="s">
        <v>51</v>
      </c>
    </row>
    <row r="3" spans="1:5" s="356" customFormat="1" ht="24.75" thickBot="1">
      <c r="A3" s="354" t="s">
        <v>147</v>
      </c>
      <c r="B3" s="976" t="s">
        <v>675</v>
      </c>
      <c r="C3" s="982"/>
      <c r="D3" s="983"/>
      <c r="E3" s="380" t="s">
        <v>51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391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392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39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39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39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39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39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39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394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39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70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391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39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39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393"/>
      <c r="E22" s="69"/>
    </row>
    <row r="23" spans="1:5" s="332" customFormat="1" ht="12" customHeight="1" thickBot="1">
      <c r="A23" s="382" t="s">
        <v>82</v>
      </c>
      <c r="B23" s="197" t="s">
        <v>681</v>
      </c>
      <c r="C23" s="273"/>
      <c r="D23" s="393"/>
      <c r="E23" s="69"/>
    </row>
    <row r="24" spans="1:5" s="332" customFormat="1" ht="12" customHeight="1" thickBot="1">
      <c r="A24" s="369" t="s">
        <v>9</v>
      </c>
      <c r="B24" s="217" t="s">
        <v>126</v>
      </c>
      <c r="C24" s="35"/>
      <c r="D24" s="395"/>
      <c r="E24" s="375"/>
    </row>
    <row r="25" spans="1:5" s="332" customFormat="1" ht="12" customHeight="1" thickBot="1">
      <c r="A25" s="369" t="s">
        <v>10</v>
      </c>
      <c r="B25" s="217" t="s">
        <v>568</v>
      </c>
      <c r="C25" s="275">
        <f>+C26+C27</f>
        <v>0</v>
      </c>
      <c r="D25" s="391">
        <f>+D26+D27</f>
        <v>0</v>
      </c>
      <c r="E25" s="376">
        <f>+E26+E27</f>
        <v>0</v>
      </c>
    </row>
    <row r="26" spans="1:5" s="332" customFormat="1" ht="12" customHeight="1">
      <c r="A26" s="383" t="s">
        <v>327</v>
      </c>
      <c r="B26" s="384" t="s">
        <v>566</v>
      </c>
      <c r="C26" s="58"/>
      <c r="D26" s="389"/>
      <c r="E26" s="363"/>
    </row>
    <row r="27" spans="1:5" s="332" customFormat="1" ht="12" customHeight="1">
      <c r="A27" s="383" t="s">
        <v>333</v>
      </c>
      <c r="B27" s="385" t="s">
        <v>569</v>
      </c>
      <c r="C27" s="276"/>
      <c r="D27" s="396"/>
      <c r="E27" s="362"/>
    </row>
    <row r="28" spans="1:5" s="332" customFormat="1" ht="12" customHeight="1" thickBot="1">
      <c r="A28" s="382" t="s">
        <v>335</v>
      </c>
      <c r="B28" s="386" t="s">
        <v>682</v>
      </c>
      <c r="C28" s="366"/>
      <c r="D28" s="397"/>
      <c r="E28" s="361"/>
    </row>
    <row r="29" spans="1:5" s="332" customFormat="1" ht="12" customHeight="1" thickBot="1">
      <c r="A29" s="369" t="s">
        <v>11</v>
      </c>
      <c r="B29" s="217" t="s">
        <v>570</v>
      </c>
      <c r="C29" s="275">
        <f>+C30+C31+C32</f>
        <v>0</v>
      </c>
      <c r="D29" s="391">
        <f>+D30+D31+D32</f>
        <v>0</v>
      </c>
      <c r="E29" s="376">
        <f>+E30+E31+E32</f>
        <v>0</v>
      </c>
    </row>
    <row r="30" spans="1:5" s="332" customFormat="1" ht="12" customHeight="1">
      <c r="A30" s="383" t="s">
        <v>66</v>
      </c>
      <c r="B30" s="384" t="s">
        <v>353</v>
      </c>
      <c r="C30" s="58"/>
      <c r="D30" s="389"/>
      <c r="E30" s="363"/>
    </row>
    <row r="31" spans="1:5" s="332" customFormat="1" ht="12" customHeight="1">
      <c r="A31" s="383" t="s">
        <v>67</v>
      </c>
      <c r="B31" s="385" t="s">
        <v>354</v>
      </c>
      <c r="C31" s="276"/>
      <c r="D31" s="396"/>
      <c r="E31" s="362"/>
    </row>
    <row r="32" spans="1:5" s="332" customFormat="1" ht="12" customHeight="1" thickBot="1">
      <c r="A32" s="382" t="s">
        <v>68</v>
      </c>
      <c r="B32" s="368" t="s">
        <v>356</v>
      </c>
      <c r="C32" s="366"/>
      <c r="D32" s="397"/>
      <c r="E32" s="361"/>
    </row>
    <row r="33" spans="1:5" s="332" customFormat="1" ht="12" customHeight="1" thickBot="1">
      <c r="A33" s="369" t="s">
        <v>12</v>
      </c>
      <c r="B33" s="217" t="s">
        <v>481</v>
      </c>
      <c r="C33" s="35"/>
      <c r="D33" s="39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95"/>
      <c r="E34" s="375"/>
    </row>
    <row r="35" spans="1:5" s="332" customFormat="1" ht="12" customHeight="1" thickBot="1">
      <c r="A35" s="306" t="s">
        <v>14</v>
      </c>
      <c r="B35" s="217" t="s">
        <v>572</v>
      </c>
      <c r="C35" s="275">
        <f>+C8+C19+C24+C25+C29+C33+C34</f>
        <v>0</v>
      </c>
      <c r="D35" s="391">
        <f>+D8+D19+D24+D25+D29+D33+D34</f>
        <v>0</v>
      </c>
      <c r="E35" s="376">
        <f>+E8+E19+E24+E25+E29+E33+E34</f>
        <v>0</v>
      </c>
    </row>
    <row r="36" spans="1:5" s="359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391">
        <f>+D37+D38+D39</f>
        <v>0</v>
      </c>
      <c r="E36" s="376">
        <f>+E37+E38+E39</f>
        <v>0</v>
      </c>
    </row>
    <row r="37" spans="1:5" s="359" customFormat="1" ht="15" customHeight="1">
      <c r="A37" s="383" t="s">
        <v>574</v>
      </c>
      <c r="B37" s="384" t="s">
        <v>170</v>
      </c>
      <c r="C37" s="58"/>
      <c r="D37" s="389"/>
      <c r="E37" s="363"/>
    </row>
    <row r="38" spans="1:5" s="359" customFormat="1" ht="15" customHeight="1">
      <c r="A38" s="383" t="s">
        <v>575</v>
      </c>
      <c r="B38" s="385" t="s">
        <v>3</v>
      </c>
      <c r="C38" s="276"/>
      <c r="D38" s="396"/>
      <c r="E38" s="362"/>
    </row>
    <row r="39" spans="1:5" ht="13.5" thickBot="1">
      <c r="A39" s="382" t="s">
        <v>576</v>
      </c>
      <c r="B39" s="368" t="s">
        <v>577</v>
      </c>
      <c r="C39" s="366"/>
      <c r="D39" s="397"/>
      <c r="E39" s="361"/>
    </row>
    <row r="40" spans="1:5" s="358" customFormat="1" ht="16.5" customHeight="1" thickBot="1">
      <c r="A40" s="371" t="s">
        <v>16</v>
      </c>
      <c r="B40" s="372" t="s">
        <v>578</v>
      </c>
      <c r="C40" s="63">
        <f>+C35+C36</f>
        <v>0</v>
      </c>
      <c r="D40" s="398">
        <f>+D35+D36</f>
        <v>0</v>
      </c>
      <c r="E40" s="377">
        <f>+E35+E36</f>
        <v>0</v>
      </c>
    </row>
    <row r="41" spans="1:5" s="179" customFormat="1" ht="12" customHeight="1">
      <c r="A41" s="314"/>
      <c r="B41" s="315"/>
      <c r="C41" s="330"/>
      <c r="D41" s="330"/>
      <c r="E41" s="330"/>
    </row>
    <row r="42" spans="1:5" ht="12" customHeight="1" thickBot="1">
      <c r="A42" s="316"/>
      <c r="B42" s="317"/>
      <c r="C42" s="331"/>
      <c r="D42" s="331"/>
      <c r="E42" s="331"/>
    </row>
    <row r="43" spans="1:5" ht="12" customHeight="1" thickBot="1">
      <c r="A43" s="979" t="s">
        <v>45</v>
      </c>
      <c r="B43" s="980"/>
      <c r="C43" s="980"/>
      <c r="D43" s="980"/>
      <c r="E43" s="981"/>
    </row>
    <row r="44" spans="1:5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376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363"/>
    </row>
    <row r="46" spans="1:5" ht="12" customHeight="1">
      <c r="A46" s="382" t="s">
        <v>74</v>
      </c>
      <c r="B46" s="197" t="s">
        <v>135</v>
      </c>
      <c r="C46" s="272"/>
      <c r="D46" s="272"/>
      <c r="E46" s="387"/>
    </row>
    <row r="47" spans="1:5" ht="12" customHeight="1">
      <c r="A47" s="382" t="s">
        <v>75</v>
      </c>
      <c r="B47" s="197" t="s">
        <v>102</v>
      </c>
      <c r="C47" s="272"/>
      <c r="D47" s="272"/>
      <c r="E47" s="387"/>
    </row>
    <row r="48" spans="1:5" s="179" customFormat="1" ht="12" customHeight="1">
      <c r="A48" s="382" t="s">
        <v>76</v>
      </c>
      <c r="B48" s="197" t="s">
        <v>136</v>
      </c>
      <c r="C48" s="272"/>
      <c r="D48" s="272"/>
      <c r="E48" s="3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3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376">
        <f>SUM(E51:E53)</f>
        <v>0</v>
      </c>
    </row>
    <row r="51" spans="1:5" ht="12" customHeight="1">
      <c r="A51" s="382" t="s">
        <v>79</v>
      </c>
      <c r="B51" s="198" t="s">
        <v>160</v>
      </c>
      <c r="C51" s="58"/>
      <c r="D51" s="58"/>
      <c r="E51" s="363"/>
    </row>
    <row r="52" spans="1:5" ht="12" customHeight="1">
      <c r="A52" s="382" t="s">
        <v>80</v>
      </c>
      <c r="B52" s="197" t="s">
        <v>139</v>
      </c>
      <c r="C52" s="272"/>
      <c r="D52" s="272"/>
      <c r="E52" s="387"/>
    </row>
    <row r="53" spans="1:5" ht="15" customHeight="1">
      <c r="A53" s="382" t="s">
        <v>81</v>
      </c>
      <c r="B53" s="197" t="s">
        <v>46</v>
      </c>
      <c r="C53" s="272"/>
      <c r="D53" s="272"/>
      <c r="E53" s="387"/>
    </row>
    <row r="54" spans="1:5" ht="13.5" thickBot="1">
      <c r="A54" s="382" t="s">
        <v>82</v>
      </c>
      <c r="B54" s="197" t="s">
        <v>683</v>
      </c>
      <c r="C54" s="272"/>
      <c r="D54" s="272"/>
      <c r="E54" s="387"/>
    </row>
    <row r="55" spans="1:5" ht="15" customHeight="1" thickBot="1">
      <c r="A55" s="369" t="s">
        <v>9</v>
      </c>
      <c r="B55" s="373" t="s">
        <v>581</v>
      </c>
      <c r="C55" s="63">
        <f>+C44+C50</f>
        <v>0</v>
      </c>
      <c r="D55" s="63">
        <f>+D44+D50</f>
        <v>0</v>
      </c>
      <c r="E55" s="377">
        <f>+E44+E50</f>
        <v>0</v>
      </c>
    </row>
    <row r="56" spans="1:5" ht="13.5" thickBot="1">
      <c r="C56" s="378"/>
      <c r="D56" s="378"/>
      <c r="E56" s="378"/>
    </row>
    <row r="57" spans="1:5" ht="13.5" thickBot="1">
      <c r="A57" s="318" t="s">
        <v>672</v>
      </c>
      <c r="B57" s="319"/>
      <c r="C57" s="67"/>
      <c r="D57" s="67"/>
      <c r="E57" s="367"/>
    </row>
    <row r="58" spans="1:5" ht="13.5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2"/>
  <sheetViews>
    <sheetView topLeftCell="A10" zoomScaleSheetLayoutView="145" workbookViewId="0">
      <selection activeCell="H9" sqref="H9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">
        <v>762</v>
      </c>
    </row>
    <row r="2" spans="1:5" s="356" customFormat="1" ht="25.5" customHeight="1">
      <c r="A2" s="336" t="s">
        <v>148</v>
      </c>
      <c r="B2" s="992" t="s">
        <v>734</v>
      </c>
      <c r="C2" s="993"/>
      <c r="D2" s="994"/>
      <c r="E2" s="379" t="s">
        <v>52</v>
      </c>
    </row>
    <row r="3" spans="1:5" s="356" customFormat="1" ht="26.25" thickBot="1">
      <c r="A3" s="649" t="s">
        <v>147</v>
      </c>
      <c r="B3" s="970" t="s">
        <v>553</v>
      </c>
      <c r="C3" s="990"/>
      <c r="D3" s="991"/>
      <c r="E3" s="650" t="s">
        <v>41</v>
      </c>
    </row>
    <row r="4" spans="1:5" s="357" customFormat="1" ht="15.95" customHeight="1" thickBot="1">
      <c r="C4" s="312"/>
      <c r="D4" s="312"/>
      <c r="E4" s="312" t="s">
        <v>42</v>
      </c>
    </row>
    <row r="5" spans="1:5" ht="32.25" customHeight="1" thickBot="1">
      <c r="A5" s="870" t="s">
        <v>149</v>
      </c>
      <c r="B5" s="700" t="s">
        <v>43</v>
      </c>
      <c r="C5" s="701" t="s">
        <v>183</v>
      </c>
      <c r="D5" s="701" t="s">
        <v>188</v>
      </c>
      <c r="E5" s="702" t="s">
        <v>189</v>
      </c>
    </row>
    <row r="6" spans="1:5" s="358" customFormat="1" ht="20.100000000000001" customHeight="1" thickBot="1">
      <c r="A6" s="656" t="s">
        <v>421</v>
      </c>
      <c r="B6" s="657" t="s">
        <v>422</v>
      </c>
      <c r="C6" s="657" t="s">
        <v>423</v>
      </c>
      <c r="D6" s="658" t="s">
        <v>424</v>
      </c>
      <c r="E6" s="871" t="s">
        <v>425</v>
      </c>
    </row>
    <row r="7" spans="1:5" s="358" customFormat="1" ht="20.100000000000001" customHeight="1" thickBot="1">
      <c r="A7" s="987" t="s">
        <v>44</v>
      </c>
      <c r="B7" s="988"/>
      <c r="C7" s="988"/>
      <c r="D7" s="988"/>
      <c r="E7" s="989"/>
    </row>
    <row r="8" spans="1:5" s="332" customFormat="1" ht="20.100000000000001" customHeight="1" thickBot="1">
      <c r="A8" s="656" t="s">
        <v>7</v>
      </c>
      <c r="B8" s="660" t="s">
        <v>562</v>
      </c>
      <c r="C8" s="56">
        <f>SUM(C9:C18)</f>
        <v>0</v>
      </c>
      <c r="D8" s="661">
        <f>SUM(D9:D18)</f>
        <v>0</v>
      </c>
      <c r="E8" s="281">
        <f>SUM(E9:E18)</f>
        <v>0</v>
      </c>
    </row>
    <row r="9" spans="1:5" s="332" customFormat="1" ht="20.100000000000001" customHeight="1">
      <c r="A9" s="662" t="s">
        <v>73</v>
      </c>
      <c r="B9" s="486" t="s">
        <v>340</v>
      </c>
      <c r="C9" s="663"/>
      <c r="D9" s="664"/>
      <c r="E9" s="665"/>
    </row>
    <row r="10" spans="1:5" s="332" customFormat="1" ht="20.100000000000001" customHeight="1">
      <c r="A10" s="666" t="s">
        <v>74</v>
      </c>
      <c r="B10" s="489" t="s">
        <v>341</v>
      </c>
      <c r="C10" s="524"/>
      <c r="D10" s="667"/>
      <c r="E10" s="668"/>
    </row>
    <row r="11" spans="1:5" s="332" customFormat="1" ht="20.100000000000001" customHeight="1">
      <c r="A11" s="666" t="s">
        <v>75</v>
      </c>
      <c r="B11" s="489" t="s">
        <v>342</v>
      </c>
      <c r="C11" s="524"/>
      <c r="D11" s="667"/>
      <c r="E11" s="668"/>
    </row>
    <row r="12" spans="1:5" s="332" customFormat="1" ht="20.100000000000001" customHeight="1">
      <c r="A12" s="666" t="s">
        <v>76</v>
      </c>
      <c r="B12" s="489" t="s">
        <v>343</v>
      </c>
      <c r="C12" s="524"/>
      <c r="D12" s="667"/>
      <c r="E12" s="668"/>
    </row>
    <row r="13" spans="1:5" s="332" customFormat="1" ht="20.100000000000001" customHeight="1">
      <c r="A13" s="666" t="s">
        <v>109</v>
      </c>
      <c r="B13" s="489" t="s">
        <v>344</v>
      </c>
      <c r="C13" s="524"/>
      <c r="D13" s="667"/>
      <c r="E13" s="668"/>
    </row>
    <row r="14" spans="1:5" s="332" customFormat="1" ht="20.100000000000001" customHeight="1">
      <c r="A14" s="666" t="s">
        <v>77</v>
      </c>
      <c r="B14" s="489" t="s">
        <v>563</v>
      </c>
      <c r="C14" s="524"/>
      <c r="D14" s="667"/>
      <c r="E14" s="668"/>
    </row>
    <row r="15" spans="1:5" s="359" customFormat="1" ht="20.100000000000001" customHeight="1">
      <c r="A15" s="666" t="s">
        <v>78</v>
      </c>
      <c r="B15" s="507" t="s">
        <v>564</v>
      </c>
      <c r="C15" s="524"/>
      <c r="D15" s="667"/>
      <c r="E15" s="668"/>
    </row>
    <row r="16" spans="1:5" s="359" customFormat="1" ht="20.100000000000001" customHeight="1">
      <c r="A16" s="666" t="s">
        <v>86</v>
      </c>
      <c r="B16" s="489" t="s">
        <v>347</v>
      </c>
      <c r="C16" s="528"/>
      <c r="D16" s="670"/>
      <c r="E16" s="671"/>
    </row>
    <row r="17" spans="1:5" s="332" customFormat="1" ht="20.100000000000001" customHeight="1">
      <c r="A17" s="666" t="s">
        <v>87</v>
      </c>
      <c r="B17" s="489" t="s">
        <v>349</v>
      </c>
      <c r="C17" s="524"/>
      <c r="D17" s="667"/>
      <c r="E17" s="668"/>
    </row>
    <row r="18" spans="1:5" s="359" customFormat="1" ht="20.100000000000001" customHeight="1" thickBot="1">
      <c r="A18" s="666" t="s">
        <v>88</v>
      </c>
      <c r="B18" s="507" t="s">
        <v>351</v>
      </c>
      <c r="C18" s="526"/>
      <c r="D18" s="672"/>
      <c r="E18" s="673"/>
    </row>
    <row r="19" spans="1:5" s="359" customFormat="1" ht="25.5" customHeight="1" thickBot="1">
      <c r="A19" s="656" t="s">
        <v>8</v>
      </c>
      <c r="B19" s="660" t="s">
        <v>565</v>
      </c>
      <c r="C19" s="56">
        <f>SUM(C20:C22)</f>
        <v>0</v>
      </c>
      <c r="D19" s="661">
        <f>SUM(D20:D22)</f>
        <v>220</v>
      </c>
      <c r="E19" s="281">
        <f>SUM(E20:E22)</f>
        <v>220</v>
      </c>
    </row>
    <row r="20" spans="1:5" s="359" customFormat="1" ht="20.100000000000001" customHeight="1">
      <c r="A20" s="666" t="s">
        <v>79</v>
      </c>
      <c r="B20" s="506" t="s">
        <v>313</v>
      </c>
      <c r="C20" s="524"/>
      <c r="D20" s="667"/>
      <c r="E20" s="668"/>
    </row>
    <row r="21" spans="1:5" s="359" customFormat="1" ht="20.100000000000001" customHeight="1">
      <c r="A21" s="666" t="s">
        <v>80</v>
      </c>
      <c r="B21" s="703" t="s">
        <v>566</v>
      </c>
      <c r="C21" s="524"/>
      <c r="D21" s="667"/>
      <c r="E21" s="668"/>
    </row>
    <row r="22" spans="1:5" s="359" customFormat="1" ht="20.100000000000001" customHeight="1">
      <c r="A22" s="666" t="s">
        <v>81</v>
      </c>
      <c r="B22" s="703" t="s">
        <v>567</v>
      </c>
      <c r="C22" s="524"/>
      <c r="D22" s="667">
        <v>220</v>
      </c>
      <c r="E22" s="668">
        <v>220</v>
      </c>
    </row>
    <row r="23" spans="1:5" s="332" customFormat="1" ht="20.100000000000001" customHeight="1" thickBot="1">
      <c r="A23" s="666" t="s">
        <v>82</v>
      </c>
      <c r="B23" s="489" t="s">
        <v>681</v>
      </c>
      <c r="C23" s="524"/>
      <c r="D23" s="667"/>
      <c r="E23" s="668"/>
    </row>
    <row r="24" spans="1:5" s="332" customFormat="1" ht="20.100000000000001" customHeight="1" thickBot="1">
      <c r="A24" s="674" t="s">
        <v>9</v>
      </c>
      <c r="B24" s="505" t="s">
        <v>126</v>
      </c>
      <c r="C24" s="675"/>
      <c r="D24" s="676">
        <v>1453</v>
      </c>
      <c r="E24" s="677">
        <v>1453</v>
      </c>
    </row>
    <row r="25" spans="1:5" s="332" customFormat="1" ht="25.5" customHeight="1" thickBot="1">
      <c r="A25" s="674" t="s">
        <v>10</v>
      </c>
      <c r="B25" s="505" t="s">
        <v>568</v>
      </c>
      <c r="C25" s="56">
        <f>+C26+C27</f>
        <v>0</v>
      </c>
      <c r="D25" s="661">
        <f>+D26+D27</f>
        <v>0</v>
      </c>
      <c r="E25" s="281">
        <f>+E26+E27</f>
        <v>0</v>
      </c>
    </row>
    <row r="26" spans="1:5" s="332" customFormat="1" ht="20.100000000000001" customHeight="1">
      <c r="A26" s="678" t="s">
        <v>327</v>
      </c>
      <c r="B26" s="872" t="s">
        <v>566</v>
      </c>
      <c r="C26" s="539"/>
      <c r="D26" s="680"/>
      <c r="E26" s="681"/>
    </row>
    <row r="27" spans="1:5" s="332" customFormat="1" ht="20.100000000000001" customHeight="1">
      <c r="A27" s="678" t="s">
        <v>333</v>
      </c>
      <c r="B27" s="873" t="s">
        <v>569</v>
      </c>
      <c r="C27" s="558"/>
      <c r="D27" s="683"/>
      <c r="E27" s="684"/>
    </row>
    <row r="28" spans="1:5" s="332" customFormat="1" ht="20.100000000000001" customHeight="1" thickBot="1">
      <c r="A28" s="666" t="s">
        <v>335</v>
      </c>
      <c r="B28" s="685" t="s">
        <v>682</v>
      </c>
      <c r="C28" s="570"/>
      <c r="D28" s="686"/>
      <c r="E28" s="687"/>
    </row>
    <row r="29" spans="1:5" s="332" customFormat="1" ht="20.100000000000001" customHeight="1" thickBot="1">
      <c r="A29" s="674" t="s">
        <v>11</v>
      </c>
      <c r="B29" s="505" t="s">
        <v>570</v>
      </c>
      <c r="C29" s="56">
        <f>+C30+C31+C32</f>
        <v>0</v>
      </c>
      <c r="D29" s="661">
        <f>+D30+D31+D32</f>
        <v>0</v>
      </c>
      <c r="E29" s="281">
        <f>+E30+E31+E32</f>
        <v>0</v>
      </c>
    </row>
    <row r="30" spans="1:5" s="332" customFormat="1" ht="20.100000000000001" customHeight="1">
      <c r="A30" s="678" t="s">
        <v>66</v>
      </c>
      <c r="B30" s="679" t="s">
        <v>353</v>
      </c>
      <c r="C30" s="539"/>
      <c r="D30" s="680"/>
      <c r="E30" s="681"/>
    </row>
    <row r="31" spans="1:5" s="332" customFormat="1" ht="20.100000000000001" customHeight="1">
      <c r="A31" s="678" t="s">
        <v>67</v>
      </c>
      <c r="B31" s="682" t="s">
        <v>354</v>
      </c>
      <c r="C31" s="558"/>
      <c r="D31" s="683"/>
      <c r="E31" s="684"/>
    </row>
    <row r="32" spans="1:5" s="332" customFormat="1" ht="20.100000000000001" customHeight="1" thickBot="1">
      <c r="A32" s="666" t="s">
        <v>68</v>
      </c>
      <c r="B32" s="688" t="s">
        <v>356</v>
      </c>
      <c r="C32" s="570"/>
      <c r="D32" s="686"/>
      <c r="E32" s="687"/>
    </row>
    <row r="33" spans="1:5" s="332" customFormat="1" ht="20.100000000000001" customHeight="1" thickBot="1">
      <c r="A33" s="674" t="s">
        <v>12</v>
      </c>
      <c r="B33" s="505" t="s">
        <v>481</v>
      </c>
      <c r="C33" s="675"/>
      <c r="D33" s="676"/>
      <c r="E33" s="677"/>
    </row>
    <row r="34" spans="1:5" s="332" customFormat="1" ht="20.100000000000001" customHeight="1" thickBot="1">
      <c r="A34" s="674" t="s">
        <v>13</v>
      </c>
      <c r="B34" s="505" t="s">
        <v>571</v>
      </c>
      <c r="C34" s="675"/>
      <c r="D34" s="676"/>
      <c r="E34" s="677"/>
    </row>
    <row r="35" spans="1:5" s="332" customFormat="1" ht="20.100000000000001" customHeight="1" thickBot="1">
      <c r="A35" s="656" t="s">
        <v>14</v>
      </c>
      <c r="B35" s="505" t="s">
        <v>572</v>
      </c>
      <c r="C35" s="56">
        <f>+C8+C19+C24+C25+C29+C33+C34</f>
        <v>0</v>
      </c>
      <c r="D35" s="661">
        <f>+D8+D19+D24+D25+D29+D33+D34</f>
        <v>1673</v>
      </c>
      <c r="E35" s="281">
        <f>+E8+E19+E24+E25+E29+E33+E34</f>
        <v>1673</v>
      </c>
    </row>
    <row r="36" spans="1:5" s="359" customFormat="1" ht="20.100000000000001" customHeight="1" thickBot="1">
      <c r="A36" s="689" t="s">
        <v>15</v>
      </c>
      <c r="B36" s="505" t="s">
        <v>573</v>
      </c>
      <c r="C36" s="56">
        <f>+C37+C38+C39</f>
        <v>36090</v>
      </c>
      <c r="D36" s="661">
        <f>+D37+D38+D39</f>
        <v>34504</v>
      </c>
      <c r="E36" s="281">
        <f>+E37+E38+E39</f>
        <v>34504</v>
      </c>
    </row>
    <row r="37" spans="1:5" s="359" customFormat="1" ht="20.100000000000001" customHeight="1">
      <c r="A37" s="678" t="s">
        <v>574</v>
      </c>
      <c r="B37" s="679" t="s">
        <v>170</v>
      </c>
      <c r="C37" s="539"/>
      <c r="D37" s="680">
        <v>7</v>
      </c>
      <c r="E37" s="681">
        <v>7</v>
      </c>
    </row>
    <row r="38" spans="1:5" s="359" customFormat="1" ht="20.100000000000001" customHeight="1">
      <c r="A38" s="678" t="s">
        <v>575</v>
      </c>
      <c r="B38" s="682" t="s">
        <v>3</v>
      </c>
      <c r="C38" s="558"/>
      <c r="D38" s="683"/>
      <c r="E38" s="684"/>
    </row>
    <row r="39" spans="1:5" ht="20.100000000000001" customHeight="1" thickBot="1">
      <c r="A39" s="666" t="s">
        <v>576</v>
      </c>
      <c r="B39" s="688" t="s">
        <v>577</v>
      </c>
      <c r="C39" s="570">
        <v>36090</v>
      </c>
      <c r="D39" s="686">
        <v>34497</v>
      </c>
      <c r="E39" s="687">
        <v>34497</v>
      </c>
    </row>
    <row r="40" spans="1:5" s="358" customFormat="1" ht="20.100000000000001" customHeight="1" thickBot="1">
      <c r="A40" s="689" t="s">
        <v>16</v>
      </c>
      <c r="B40" s="690" t="s">
        <v>578</v>
      </c>
      <c r="C40" s="527">
        <f>+C35+C36</f>
        <v>36090</v>
      </c>
      <c r="D40" s="691">
        <f>+D35+D36</f>
        <v>36177</v>
      </c>
      <c r="E40" s="529">
        <f>+E35+E36</f>
        <v>36177</v>
      </c>
    </row>
    <row r="41" spans="1:5" s="358" customFormat="1" ht="20.100000000000001" customHeight="1">
      <c r="A41" s="874"/>
      <c r="B41" s="875"/>
      <c r="C41" s="694"/>
      <c r="D41" s="694"/>
      <c r="E41" s="694"/>
    </row>
    <row r="42" spans="1:5" s="358" customFormat="1" ht="20.100000000000001" customHeight="1">
      <c r="A42" s="874"/>
      <c r="B42" s="875"/>
      <c r="C42" s="694"/>
      <c r="D42" s="694"/>
      <c r="E42" s="694"/>
    </row>
    <row r="43" spans="1:5" s="358" customFormat="1" ht="20.100000000000001" customHeight="1">
      <c r="A43" s="874"/>
      <c r="B43" s="875"/>
      <c r="C43" s="694"/>
      <c r="D43" s="694"/>
      <c r="E43" s="694"/>
    </row>
    <row r="44" spans="1:5" s="358" customFormat="1" ht="20.100000000000001" customHeight="1">
      <c r="A44" s="874"/>
      <c r="B44" s="875"/>
      <c r="C44" s="694"/>
      <c r="D44" s="694"/>
      <c r="E44" s="694"/>
    </row>
    <row r="45" spans="1:5" s="179" customFormat="1" ht="20.100000000000001" customHeight="1">
      <c r="A45" s="692"/>
      <c r="B45" s="693"/>
      <c r="C45" s="694"/>
      <c r="D45" s="694"/>
      <c r="E45" s="694"/>
    </row>
    <row r="46" spans="1:5" ht="20.100000000000001" customHeight="1" thickBot="1">
      <c r="A46" s="695"/>
      <c r="B46" s="669"/>
      <c r="C46" s="696"/>
      <c r="D46" s="696"/>
      <c r="E46" s="696"/>
    </row>
    <row r="47" spans="1:5" ht="20.100000000000001" customHeight="1" thickBot="1">
      <c r="A47" s="987" t="s">
        <v>45</v>
      </c>
      <c r="B47" s="988"/>
      <c r="C47" s="988"/>
      <c r="D47" s="988"/>
      <c r="E47" s="989"/>
    </row>
    <row r="48" spans="1:5" ht="20.100000000000001" customHeight="1" thickBot="1">
      <c r="A48" s="674" t="s">
        <v>7</v>
      </c>
      <c r="B48" s="505" t="s">
        <v>579</v>
      </c>
      <c r="C48" s="56">
        <f>SUM(C49:C53)</f>
        <v>35144</v>
      </c>
      <c r="D48" s="56">
        <f>SUM(D49:D53)</f>
        <v>35062</v>
      </c>
      <c r="E48" s="281">
        <f>SUM(E49:E53)</f>
        <v>35062</v>
      </c>
    </row>
    <row r="49" spans="1:5" ht="20.100000000000001" customHeight="1">
      <c r="A49" s="666" t="s">
        <v>73</v>
      </c>
      <c r="B49" s="506" t="s">
        <v>37</v>
      </c>
      <c r="C49" s="539">
        <v>26030</v>
      </c>
      <c r="D49" s="539">
        <v>27233</v>
      </c>
      <c r="E49" s="681">
        <v>27233</v>
      </c>
    </row>
    <row r="50" spans="1:5" ht="20.100000000000001" customHeight="1">
      <c r="A50" s="666" t="s">
        <v>74</v>
      </c>
      <c r="B50" s="489" t="s">
        <v>135</v>
      </c>
      <c r="C50" s="544">
        <v>6723</v>
      </c>
      <c r="D50" s="544">
        <v>7007</v>
      </c>
      <c r="E50" s="571">
        <v>7007</v>
      </c>
    </row>
    <row r="51" spans="1:5" ht="20.100000000000001" customHeight="1">
      <c r="A51" s="666" t="s">
        <v>75</v>
      </c>
      <c r="B51" s="489" t="s">
        <v>102</v>
      </c>
      <c r="C51" s="544">
        <v>2391</v>
      </c>
      <c r="D51" s="544">
        <v>811</v>
      </c>
      <c r="E51" s="571">
        <v>811</v>
      </c>
    </row>
    <row r="52" spans="1:5" s="179" customFormat="1" ht="20.100000000000001" customHeight="1">
      <c r="A52" s="666" t="s">
        <v>76</v>
      </c>
      <c r="B52" s="489" t="s">
        <v>136</v>
      </c>
      <c r="C52" s="544"/>
      <c r="D52" s="544"/>
      <c r="E52" s="571"/>
    </row>
    <row r="53" spans="1:5" ht="20.100000000000001" customHeight="1" thickBot="1">
      <c r="A53" s="666" t="s">
        <v>109</v>
      </c>
      <c r="B53" s="489" t="s">
        <v>137</v>
      </c>
      <c r="C53" s="544"/>
      <c r="D53" s="544">
        <v>11</v>
      </c>
      <c r="E53" s="571">
        <v>11</v>
      </c>
    </row>
    <row r="54" spans="1:5" ht="20.100000000000001" customHeight="1" thickBot="1">
      <c r="A54" s="674" t="s">
        <v>8</v>
      </c>
      <c r="B54" s="505" t="s">
        <v>580</v>
      </c>
      <c r="C54" s="56">
        <f>SUM(C55:C57)</f>
        <v>0</v>
      </c>
      <c r="D54" s="56">
        <f>SUM(D55:D57)</f>
        <v>0</v>
      </c>
      <c r="E54" s="281">
        <f>SUM(E55:E57)</f>
        <v>0</v>
      </c>
    </row>
    <row r="55" spans="1:5" ht="20.100000000000001" customHeight="1">
      <c r="A55" s="666" t="s">
        <v>79</v>
      </c>
      <c r="B55" s="506" t="s">
        <v>160</v>
      </c>
      <c r="C55" s="539"/>
      <c r="D55" s="539"/>
      <c r="E55" s="681"/>
    </row>
    <row r="56" spans="1:5" ht="20.100000000000001" customHeight="1">
      <c r="A56" s="666" t="s">
        <v>80</v>
      </c>
      <c r="B56" s="489" t="s">
        <v>139</v>
      </c>
      <c r="C56" s="544"/>
      <c r="D56" s="544"/>
      <c r="E56" s="571"/>
    </row>
    <row r="57" spans="1:5" ht="20.100000000000001" customHeight="1">
      <c r="A57" s="666" t="s">
        <v>81</v>
      </c>
      <c r="B57" s="489" t="s">
        <v>46</v>
      </c>
      <c r="C57" s="544"/>
      <c r="D57" s="544"/>
      <c r="E57" s="571"/>
    </row>
    <row r="58" spans="1:5" ht="20.100000000000001" customHeight="1" thickBot="1">
      <c r="A58" s="666" t="s">
        <v>82</v>
      </c>
      <c r="B58" s="703" t="s">
        <v>683</v>
      </c>
      <c r="C58" s="544"/>
      <c r="D58" s="544"/>
      <c r="E58" s="571"/>
    </row>
    <row r="59" spans="1:5" ht="20.100000000000001" customHeight="1" thickBot="1">
      <c r="A59" s="674" t="s">
        <v>9</v>
      </c>
      <c r="B59" s="697" t="s">
        <v>581</v>
      </c>
      <c r="C59" s="527">
        <f>+C48+C54</f>
        <v>35144</v>
      </c>
      <c r="D59" s="527">
        <f>+D48+D54</f>
        <v>35062</v>
      </c>
      <c r="E59" s="529">
        <f>+E48+E54</f>
        <v>35062</v>
      </c>
    </row>
    <row r="60" spans="1:5" ht="20.100000000000001" customHeight="1" thickBot="1">
      <c r="A60" s="698"/>
      <c r="B60" s="655"/>
      <c r="C60" s="699"/>
      <c r="D60" s="699"/>
      <c r="E60" s="699"/>
    </row>
    <row r="61" spans="1:5" ht="20.100000000000001" customHeight="1" thickBot="1">
      <c r="A61" s="318" t="s">
        <v>672</v>
      </c>
      <c r="B61" s="319"/>
      <c r="C61" s="67">
        <v>9</v>
      </c>
      <c r="D61" s="67">
        <v>10</v>
      </c>
      <c r="E61" s="367">
        <v>10</v>
      </c>
    </row>
    <row r="62" spans="1:5" ht="20.100000000000001" customHeight="1" thickBot="1">
      <c r="A62" s="318" t="s">
        <v>150</v>
      </c>
      <c r="B62" s="319"/>
      <c r="C62" s="67"/>
      <c r="D62" s="67"/>
      <c r="E62" s="367"/>
    </row>
  </sheetData>
  <sheetProtection formatCells="0"/>
  <mergeCells count="4">
    <mergeCell ref="B2:D2"/>
    <mergeCell ref="B3:D3"/>
    <mergeCell ref="A7:E7"/>
    <mergeCell ref="A47:E4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3"/>
  <sheetViews>
    <sheetView zoomScale="130" zoomScaleNormal="130" zoomScaleSheetLayoutView="100" workbookViewId="0">
      <selection activeCell="C3" sqref="C3:E3"/>
    </sheetView>
  </sheetViews>
  <sheetFormatPr defaultRowHeight="15.75"/>
  <cols>
    <col min="1" max="1" width="7" style="238" customWidth="1"/>
    <col min="2" max="2" width="60.83203125" style="238" customWidth="1"/>
    <col min="3" max="5" width="15.83203125" style="239" customWidth="1"/>
    <col min="6" max="16384" width="9.33203125" style="249"/>
  </cols>
  <sheetData>
    <row r="1" spans="1:5" ht="15.95" customHeight="1">
      <c r="A1" s="907" t="s">
        <v>4</v>
      </c>
      <c r="B1" s="907"/>
      <c r="C1" s="907"/>
      <c r="D1" s="907"/>
      <c r="E1" s="907"/>
    </row>
    <row r="2" spans="1:5" ht="15.95" customHeight="1" thickBot="1">
      <c r="A2" s="39" t="s">
        <v>113</v>
      </c>
      <c r="B2" s="39"/>
      <c r="C2" s="236"/>
      <c r="D2" s="236"/>
      <c r="E2" s="236" t="s">
        <v>771</v>
      </c>
    </row>
    <row r="3" spans="1:5" ht="15.95" customHeight="1">
      <c r="A3" s="915" t="s">
        <v>61</v>
      </c>
      <c r="B3" s="911" t="s">
        <v>6</v>
      </c>
      <c r="C3" s="917" t="str">
        <f>+CONCATENATE(LEFT(ÖSSZEFÜGGÉSEK!A4,4),". évi")</f>
        <v>2016. évi</v>
      </c>
      <c r="D3" s="917"/>
      <c r="E3" s="918"/>
    </row>
    <row r="4" spans="1:5" ht="38.1" customHeight="1" thickBot="1">
      <c r="A4" s="916"/>
      <c r="B4" s="912"/>
      <c r="C4" s="876" t="s">
        <v>183</v>
      </c>
      <c r="D4" s="876" t="s">
        <v>188</v>
      </c>
      <c r="E4" s="42" t="s">
        <v>189</v>
      </c>
    </row>
    <row r="5" spans="1:5" s="250" customFormat="1" ht="20.100000000000001" customHeight="1" thickBot="1">
      <c r="A5" s="214" t="s">
        <v>421</v>
      </c>
      <c r="B5" s="215" t="s">
        <v>422</v>
      </c>
      <c r="C5" s="215" t="s">
        <v>423</v>
      </c>
      <c r="D5" s="215" t="s">
        <v>424</v>
      </c>
      <c r="E5" s="263" t="s">
        <v>425</v>
      </c>
    </row>
    <row r="6" spans="1:5" s="251" customFormat="1" ht="18" customHeight="1" thickBot="1">
      <c r="A6" s="432" t="s">
        <v>7</v>
      </c>
      <c r="B6" s="433" t="s">
        <v>305</v>
      </c>
      <c r="C6" s="434">
        <f>SUM(C7:C12)</f>
        <v>76735325</v>
      </c>
      <c r="D6" s="434">
        <f>SUM(D7:D12)</f>
        <v>81605748</v>
      </c>
      <c r="E6" s="435">
        <f>SUM(E7:E12)</f>
        <v>81605748</v>
      </c>
    </row>
    <row r="7" spans="1:5" s="251" customFormat="1" ht="18" customHeight="1">
      <c r="A7" s="436" t="s">
        <v>73</v>
      </c>
      <c r="B7" s="437" t="s">
        <v>306</v>
      </c>
      <c r="C7" s="438">
        <v>18682114</v>
      </c>
      <c r="D7" s="438">
        <v>19426919</v>
      </c>
      <c r="E7" s="439">
        <v>19426919</v>
      </c>
    </row>
    <row r="8" spans="1:5" s="251" customFormat="1" ht="18" customHeight="1">
      <c r="A8" s="440" t="s">
        <v>74</v>
      </c>
      <c r="B8" s="441" t="s">
        <v>307</v>
      </c>
      <c r="C8" s="442">
        <v>24088034</v>
      </c>
      <c r="D8" s="443">
        <v>25157300</v>
      </c>
      <c r="E8" s="443">
        <v>25157300</v>
      </c>
    </row>
    <row r="9" spans="1:5" s="251" customFormat="1" ht="19.5" customHeight="1">
      <c r="A9" s="440" t="s">
        <v>75</v>
      </c>
      <c r="B9" s="519" t="s">
        <v>308</v>
      </c>
      <c r="C9" s="442">
        <v>32657597</v>
      </c>
      <c r="D9" s="443">
        <v>31583144</v>
      </c>
      <c r="E9" s="443">
        <v>31583144</v>
      </c>
    </row>
    <row r="10" spans="1:5" s="251" customFormat="1" ht="18" customHeight="1">
      <c r="A10" s="440" t="s">
        <v>76</v>
      </c>
      <c r="B10" s="441" t="s">
        <v>309</v>
      </c>
      <c r="C10" s="442">
        <v>1307580</v>
      </c>
      <c r="D10" s="443">
        <v>1307580</v>
      </c>
      <c r="E10" s="443">
        <v>1307580</v>
      </c>
    </row>
    <row r="11" spans="1:5" s="251" customFormat="1" ht="18" customHeight="1">
      <c r="A11" s="440" t="s">
        <v>109</v>
      </c>
      <c r="B11" s="444" t="s">
        <v>311</v>
      </c>
      <c r="C11" s="442"/>
      <c r="D11" s="443">
        <v>4130805</v>
      </c>
      <c r="E11" s="443">
        <v>4130805</v>
      </c>
    </row>
    <row r="12" spans="1:5" s="251" customFormat="1" ht="18" customHeight="1" thickBot="1">
      <c r="A12" s="445" t="s">
        <v>77</v>
      </c>
      <c r="B12" s="444" t="s">
        <v>742</v>
      </c>
      <c r="C12" s="446"/>
      <c r="D12" s="447"/>
      <c r="E12" s="447"/>
    </row>
    <row r="13" spans="1:5" s="251" customFormat="1" ht="24.75" customHeight="1" thickBot="1">
      <c r="A13" s="432" t="s">
        <v>8</v>
      </c>
      <c r="B13" s="448" t="s">
        <v>312</v>
      </c>
      <c r="C13" s="434">
        <f>SUM(C14:C18)</f>
        <v>19394751</v>
      </c>
      <c r="D13" s="434">
        <f>SUM(D14:D18)</f>
        <v>75294331</v>
      </c>
      <c r="E13" s="435">
        <f>SUM(E14:E18)</f>
        <v>75294331</v>
      </c>
    </row>
    <row r="14" spans="1:5" s="251" customFormat="1" ht="18" customHeight="1">
      <c r="A14" s="436" t="s">
        <v>79</v>
      </c>
      <c r="B14" s="437" t="s">
        <v>313</v>
      </c>
      <c r="C14" s="438"/>
      <c r="D14" s="438"/>
      <c r="E14" s="439"/>
    </row>
    <row r="15" spans="1:5" s="251" customFormat="1" ht="18" customHeight="1">
      <c r="A15" s="440" t="s">
        <v>80</v>
      </c>
      <c r="B15" s="441" t="s">
        <v>314</v>
      </c>
      <c r="C15" s="442"/>
      <c r="D15" s="442"/>
      <c r="E15" s="443"/>
    </row>
    <row r="16" spans="1:5" s="251" customFormat="1" ht="18" customHeight="1">
      <c r="A16" s="440" t="s">
        <v>81</v>
      </c>
      <c r="B16" s="520" t="s">
        <v>315</v>
      </c>
      <c r="C16" s="442"/>
      <c r="D16" s="442"/>
      <c r="E16" s="443"/>
    </row>
    <row r="17" spans="1:5" s="251" customFormat="1" ht="18" customHeight="1">
      <c r="A17" s="440" t="s">
        <v>82</v>
      </c>
      <c r="B17" s="521" t="s">
        <v>316</v>
      </c>
      <c r="C17" s="442"/>
      <c r="D17" s="442"/>
      <c r="E17" s="443"/>
    </row>
    <row r="18" spans="1:5" s="251" customFormat="1" ht="18" customHeight="1">
      <c r="A18" s="440" t="s">
        <v>83</v>
      </c>
      <c r="B18" s="441" t="s">
        <v>317</v>
      </c>
      <c r="C18" s="442">
        <v>19394751</v>
      </c>
      <c r="D18" s="442">
        <v>75294331</v>
      </c>
      <c r="E18" s="443">
        <v>75294331</v>
      </c>
    </row>
    <row r="19" spans="1:5" s="251" customFormat="1" ht="18" customHeight="1" thickBot="1">
      <c r="A19" s="445" t="s">
        <v>90</v>
      </c>
      <c r="B19" s="444" t="s">
        <v>318</v>
      </c>
      <c r="C19" s="446"/>
      <c r="D19" s="446"/>
      <c r="E19" s="447"/>
    </row>
    <row r="20" spans="1:5" s="251" customFormat="1" ht="24.75" customHeight="1" thickBot="1">
      <c r="A20" s="432" t="s">
        <v>9</v>
      </c>
      <c r="B20" s="433" t="s">
        <v>319</v>
      </c>
      <c r="C20" s="434">
        <f>SUM(C21:C25)</f>
        <v>0</v>
      </c>
      <c r="D20" s="434">
        <f>SUM(D21:D25)</f>
        <v>16712353</v>
      </c>
      <c r="E20" s="435">
        <f>SUM(E21:E25)</f>
        <v>16712353</v>
      </c>
    </row>
    <row r="21" spans="1:5" s="251" customFormat="1" ht="18" customHeight="1">
      <c r="A21" s="436" t="s">
        <v>62</v>
      </c>
      <c r="B21" s="437" t="s">
        <v>320</v>
      </c>
      <c r="C21" s="438"/>
      <c r="D21" s="438"/>
      <c r="E21" s="439"/>
    </row>
    <row r="22" spans="1:5" s="251" customFormat="1" ht="18" customHeight="1">
      <c r="A22" s="440" t="s">
        <v>63</v>
      </c>
      <c r="B22" s="441" t="s">
        <v>321</v>
      </c>
      <c r="C22" s="442"/>
      <c r="D22" s="442"/>
      <c r="E22" s="443"/>
    </row>
    <row r="23" spans="1:5" s="251" customFormat="1" ht="18" customHeight="1">
      <c r="A23" s="440" t="s">
        <v>64</v>
      </c>
      <c r="B23" s="519" t="s">
        <v>322</v>
      </c>
      <c r="C23" s="442"/>
      <c r="D23" s="442"/>
      <c r="E23" s="443"/>
    </row>
    <row r="24" spans="1:5" s="251" customFormat="1" ht="18" customHeight="1">
      <c r="A24" s="440" t="s">
        <v>65</v>
      </c>
      <c r="B24" s="519" t="s">
        <v>323</v>
      </c>
      <c r="C24" s="442"/>
      <c r="D24" s="442"/>
      <c r="E24" s="443"/>
    </row>
    <row r="25" spans="1:5" s="251" customFormat="1" ht="18" customHeight="1">
      <c r="A25" s="440" t="s">
        <v>123</v>
      </c>
      <c r="B25" s="441" t="s">
        <v>324</v>
      </c>
      <c r="C25" s="442"/>
      <c r="D25" s="442">
        <v>16712353</v>
      </c>
      <c r="E25" s="443">
        <v>16712353</v>
      </c>
    </row>
    <row r="26" spans="1:5" s="251" customFormat="1" ht="18" customHeight="1" thickBot="1">
      <c r="A26" s="445" t="s">
        <v>124</v>
      </c>
      <c r="B26" s="449" t="s">
        <v>325</v>
      </c>
      <c r="C26" s="446"/>
      <c r="D26" s="446"/>
      <c r="E26" s="447"/>
    </row>
    <row r="27" spans="1:5" s="251" customFormat="1" ht="18" customHeight="1" thickBot="1">
      <c r="A27" s="432" t="s">
        <v>125</v>
      </c>
      <c r="B27" s="433" t="s">
        <v>326</v>
      </c>
      <c r="C27" s="450">
        <f>+C28+C31+C32+C33</f>
        <v>6100000</v>
      </c>
      <c r="D27" s="450">
        <f>+D28+D31+D32+D33</f>
        <v>11287291</v>
      </c>
      <c r="E27" s="451">
        <f>+E28+E31+E32+E33</f>
        <v>6941006</v>
      </c>
    </row>
    <row r="28" spans="1:5" s="251" customFormat="1" ht="18" customHeight="1">
      <c r="A28" s="436" t="s">
        <v>327</v>
      </c>
      <c r="B28" s="437" t="s">
        <v>328</v>
      </c>
      <c r="C28" s="452">
        <f>+C29+C30</f>
        <v>4500000</v>
      </c>
      <c r="D28" s="452">
        <f>+D29+D30</f>
        <v>7545310</v>
      </c>
      <c r="E28" s="453">
        <f>+E29+E30</f>
        <v>5223779</v>
      </c>
    </row>
    <row r="29" spans="1:5" s="251" customFormat="1" ht="18" customHeight="1">
      <c r="A29" s="642" t="s">
        <v>329</v>
      </c>
      <c r="B29" s="454" t="s">
        <v>728</v>
      </c>
      <c r="C29" s="442">
        <v>2000000</v>
      </c>
      <c r="D29" s="442">
        <v>2373989</v>
      </c>
      <c r="E29" s="443">
        <v>1964409</v>
      </c>
    </row>
    <row r="30" spans="1:5" s="251" customFormat="1" ht="18" customHeight="1">
      <c r="A30" s="642" t="s">
        <v>331</v>
      </c>
      <c r="B30" s="454" t="s">
        <v>729</v>
      </c>
      <c r="C30" s="442">
        <v>2500000</v>
      </c>
      <c r="D30" s="442">
        <v>5171321</v>
      </c>
      <c r="E30" s="443">
        <v>3259370</v>
      </c>
    </row>
    <row r="31" spans="1:5" s="251" customFormat="1" ht="18" customHeight="1">
      <c r="A31" s="440" t="s">
        <v>333</v>
      </c>
      <c r="B31" s="441" t="s">
        <v>334</v>
      </c>
      <c r="C31" s="442">
        <v>1600000</v>
      </c>
      <c r="D31" s="442">
        <v>3152107</v>
      </c>
      <c r="E31" s="443">
        <v>1678771</v>
      </c>
    </row>
    <row r="32" spans="1:5" s="251" customFormat="1" ht="18" customHeight="1">
      <c r="A32" s="440" t="s">
        <v>335</v>
      </c>
      <c r="B32" s="441" t="s">
        <v>336</v>
      </c>
      <c r="C32" s="442"/>
      <c r="D32" s="442"/>
      <c r="E32" s="443"/>
    </row>
    <row r="33" spans="1:5" s="251" customFormat="1" ht="18" customHeight="1" thickBot="1">
      <c r="A33" s="445" t="s">
        <v>337</v>
      </c>
      <c r="B33" s="449" t="s">
        <v>338</v>
      </c>
      <c r="C33" s="446"/>
      <c r="D33" s="446">
        <v>589874</v>
      </c>
      <c r="E33" s="447">
        <v>38456</v>
      </c>
    </row>
    <row r="34" spans="1:5" s="251" customFormat="1" ht="18" customHeight="1" thickBot="1">
      <c r="A34" s="432" t="s">
        <v>11</v>
      </c>
      <c r="B34" s="433" t="s">
        <v>339</v>
      </c>
      <c r="C34" s="434">
        <f>SUM(C35:C44)</f>
        <v>19564252</v>
      </c>
      <c r="D34" s="434">
        <f>SUM(D35:D44)</f>
        <v>17989246</v>
      </c>
      <c r="E34" s="435">
        <f>SUM(E35:E44)</f>
        <v>16268074</v>
      </c>
    </row>
    <row r="35" spans="1:5" s="251" customFormat="1" ht="18" customHeight="1">
      <c r="A35" s="436" t="s">
        <v>66</v>
      </c>
      <c r="B35" s="437" t="s">
        <v>340</v>
      </c>
      <c r="C35" s="438"/>
      <c r="D35" s="438">
        <v>1829355</v>
      </c>
      <c r="E35" s="438">
        <v>1829355</v>
      </c>
    </row>
    <row r="36" spans="1:5" s="251" customFormat="1" ht="18" customHeight="1">
      <c r="A36" s="440" t="s">
        <v>67</v>
      </c>
      <c r="B36" s="441" t="s">
        <v>341</v>
      </c>
      <c r="C36" s="442">
        <v>515000</v>
      </c>
      <c r="D36" s="442">
        <v>675639</v>
      </c>
      <c r="E36" s="442">
        <v>675639</v>
      </c>
    </row>
    <row r="37" spans="1:5" s="251" customFormat="1" ht="18" customHeight="1">
      <c r="A37" s="440" t="s">
        <v>68</v>
      </c>
      <c r="B37" s="441" t="s">
        <v>342</v>
      </c>
      <c r="C37" s="442">
        <v>1344000</v>
      </c>
      <c r="D37" s="442">
        <v>1636045</v>
      </c>
      <c r="E37" s="443">
        <v>1462662</v>
      </c>
    </row>
    <row r="38" spans="1:5" s="251" customFormat="1" ht="18" customHeight="1">
      <c r="A38" s="440" t="s">
        <v>127</v>
      </c>
      <c r="B38" s="441" t="s">
        <v>343</v>
      </c>
      <c r="C38" s="442">
        <v>4577000</v>
      </c>
      <c r="D38" s="442">
        <v>5310569</v>
      </c>
      <c r="E38" s="443">
        <v>4249782</v>
      </c>
    </row>
    <row r="39" spans="1:5" s="251" customFormat="1" ht="18" customHeight="1">
      <c r="A39" s="440" t="s">
        <v>128</v>
      </c>
      <c r="B39" s="441" t="s">
        <v>344</v>
      </c>
      <c r="C39" s="442">
        <v>7315467</v>
      </c>
      <c r="D39" s="442">
        <v>2748356</v>
      </c>
      <c r="E39" s="443">
        <v>2719299</v>
      </c>
    </row>
    <row r="40" spans="1:5" s="251" customFormat="1" ht="18" customHeight="1">
      <c r="A40" s="440" t="s">
        <v>129</v>
      </c>
      <c r="B40" s="441" t="s">
        <v>345</v>
      </c>
      <c r="C40" s="442">
        <v>3712785</v>
      </c>
      <c r="D40" s="442">
        <v>3162828</v>
      </c>
      <c r="E40" s="443">
        <v>2821758</v>
      </c>
    </row>
    <row r="41" spans="1:5" s="251" customFormat="1" ht="18" customHeight="1">
      <c r="A41" s="440" t="s">
        <v>130</v>
      </c>
      <c r="B41" s="441" t="s">
        <v>346</v>
      </c>
      <c r="C41" s="442"/>
      <c r="D41" s="442">
        <v>115935</v>
      </c>
      <c r="E41" s="443"/>
    </row>
    <row r="42" spans="1:5" s="251" customFormat="1" ht="18" customHeight="1">
      <c r="A42" s="440" t="s">
        <v>131</v>
      </c>
      <c r="B42" s="441" t="s">
        <v>347</v>
      </c>
      <c r="C42" s="442">
        <v>100000</v>
      </c>
      <c r="D42" s="442">
        <v>19003</v>
      </c>
      <c r="E42" s="443">
        <v>18063</v>
      </c>
    </row>
    <row r="43" spans="1:5" s="251" customFormat="1" ht="18" customHeight="1">
      <c r="A43" s="440" t="s">
        <v>348</v>
      </c>
      <c r="B43" s="441" t="s">
        <v>349</v>
      </c>
      <c r="C43" s="455"/>
      <c r="D43" s="442"/>
      <c r="E43" s="443"/>
    </row>
    <row r="44" spans="1:5" s="251" customFormat="1" ht="18" customHeight="1" thickBot="1">
      <c r="A44" s="445" t="s">
        <v>350</v>
      </c>
      <c r="B44" s="444" t="s">
        <v>351</v>
      </c>
      <c r="C44" s="456">
        <v>2000000</v>
      </c>
      <c r="D44" s="446">
        <v>2491516</v>
      </c>
      <c r="E44" s="446">
        <v>2491516</v>
      </c>
    </row>
    <row r="45" spans="1:5" s="251" customFormat="1" ht="18" customHeight="1" thickBot="1">
      <c r="A45" s="432" t="s">
        <v>12</v>
      </c>
      <c r="B45" s="433" t="s">
        <v>352</v>
      </c>
      <c r="C45" s="434">
        <f>SUM(C46:C50)</f>
        <v>0</v>
      </c>
      <c r="D45" s="434">
        <f>SUM(D46:D50)</f>
        <v>5900000</v>
      </c>
      <c r="E45" s="435">
        <f>SUM(E46:E50)</f>
        <v>4460000</v>
      </c>
    </row>
    <row r="46" spans="1:5" s="251" customFormat="1" ht="18" customHeight="1">
      <c r="A46" s="436" t="s">
        <v>69</v>
      </c>
      <c r="B46" s="437" t="s">
        <v>353</v>
      </c>
      <c r="C46" s="457"/>
      <c r="D46" s="457"/>
      <c r="E46" s="458"/>
    </row>
    <row r="47" spans="1:5" s="251" customFormat="1" ht="18" customHeight="1">
      <c r="A47" s="440" t="s">
        <v>70</v>
      </c>
      <c r="B47" s="441" t="s">
        <v>354</v>
      </c>
      <c r="C47" s="455"/>
      <c r="D47" s="455">
        <v>1300000</v>
      </c>
      <c r="E47" s="459">
        <v>1300000</v>
      </c>
    </row>
    <row r="48" spans="1:5" s="251" customFormat="1" ht="18" customHeight="1">
      <c r="A48" s="440" t="s">
        <v>355</v>
      </c>
      <c r="B48" s="441" t="s">
        <v>356</v>
      </c>
      <c r="C48" s="455"/>
      <c r="D48" s="455">
        <v>4600000</v>
      </c>
      <c r="E48" s="459">
        <v>3160000</v>
      </c>
    </row>
    <row r="49" spans="1:5" s="251" customFormat="1" ht="18" customHeight="1">
      <c r="A49" s="440" t="s">
        <v>357</v>
      </c>
      <c r="B49" s="441" t="s">
        <v>358</v>
      </c>
      <c r="C49" s="455"/>
      <c r="D49" s="455"/>
      <c r="E49" s="459"/>
    </row>
    <row r="50" spans="1:5" s="251" customFormat="1" ht="18" customHeight="1" thickBot="1">
      <c r="A50" s="445" t="s">
        <v>359</v>
      </c>
      <c r="B50" s="444" t="s">
        <v>360</v>
      </c>
      <c r="C50" s="456"/>
      <c r="D50" s="456"/>
      <c r="E50" s="460"/>
    </row>
    <row r="51" spans="1:5" s="251" customFormat="1" ht="18" customHeight="1" thickBot="1">
      <c r="A51" s="432" t="s">
        <v>132</v>
      </c>
      <c r="B51" s="433" t="s">
        <v>361</v>
      </c>
      <c r="C51" s="434">
        <f>SUM(C52:C54)</f>
        <v>0</v>
      </c>
      <c r="D51" s="434">
        <f>SUM(D52:D54)</f>
        <v>50000</v>
      </c>
      <c r="E51" s="435">
        <f>SUM(E52:E54)</f>
        <v>50000</v>
      </c>
    </row>
    <row r="52" spans="1:5" s="251" customFormat="1" ht="18" customHeight="1">
      <c r="A52" s="436" t="s">
        <v>71</v>
      </c>
      <c r="B52" s="522" t="s">
        <v>362</v>
      </c>
      <c r="C52" s="438"/>
      <c r="D52" s="438"/>
      <c r="E52" s="439"/>
    </row>
    <row r="53" spans="1:5" s="251" customFormat="1" ht="18" customHeight="1">
      <c r="A53" s="440" t="s">
        <v>72</v>
      </c>
      <c r="B53" s="519" t="s">
        <v>363</v>
      </c>
      <c r="C53" s="442"/>
      <c r="D53" s="442"/>
      <c r="E53" s="443"/>
    </row>
    <row r="54" spans="1:5" s="251" customFormat="1" ht="18" customHeight="1">
      <c r="A54" s="440" t="s">
        <v>364</v>
      </c>
      <c r="B54" s="441" t="s">
        <v>365</v>
      </c>
      <c r="C54" s="442"/>
      <c r="D54" s="442">
        <v>50000</v>
      </c>
      <c r="E54" s="443">
        <v>50000</v>
      </c>
    </row>
    <row r="55" spans="1:5" s="251" customFormat="1" ht="18" customHeight="1" thickBot="1">
      <c r="A55" s="445" t="s">
        <v>366</v>
      </c>
      <c r="B55" s="444" t="s">
        <v>367</v>
      </c>
      <c r="C55" s="446"/>
      <c r="D55" s="446"/>
      <c r="E55" s="447"/>
    </row>
    <row r="56" spans="1:5" s="251" customFormat="1" ht="18" customHeight="1" thickBot="1">
      <c r="A56" s="432" t="s">
        <v>14</v>
      </c>
      <c r="B56" s="448" t="s">
        <v>368</v>
      </c>
      <c r="C56" s="434">
        <f>SUM(C57:C59)</f>
        <v>0</v>
      </c>
      <c r="D56" s="434">
        <f>SUM(D57:D59)</f>
        <v>0</v>
      </c>
      <c r="E56" s="435">
        <f>SUM(E57:E59)</f>
        <v>0</v>
      </c>
    </row>
    <row r="57" spans="1:5" s="251" customFormat="1" ht="18" customHeight="1">
      <c r="A57" s="436" t="s">
        <v>133</v>
      </c>
      <c r="B57" s="522" t="s">
        <v>369</v>
      </c>
      <c r="C57" s="455"/>
      <c r="D57" s="455"/>
      <c r="E57" s="459"/>
    </row>
    <row r="58" spans="1:5" s="251" customFormat="1" ht="18" customHeight="1">
      <c r="A58" s="440" t="s">
        <v>134</v>
      </c>
      <c r="B58" s="519" t="s">
        <v>370</v>
      </c>
      <c r="C58" s="455"/>
      <c r="D58" s="455"/>
      <c r="E58" s="459"/>
    </row>
    <row r="59" spans="1:5" s="251" customFormat="1" ht="18" customHeight="1">
      <c r="A59" s="440" t="s">
        <v>162</v>
      </c>
      <c r="B59" s="441" t="s">
        <v>371</v>
      </c>
      <c r="C59" s="455"/>
      <c r="D59" s="455"/>
      <c r="E59" s="459"/>
    </row>
    <row r="60" spans="1:5" s="251" customFormat="1" ht="18" customHeight="1" thickBot="1">
      <c r="A60" s="445" t="s">
        <v>372</v>
      </c>
      <c r="B60" s="444" t="s">
        <v>373</v>
      </c>
      <c r="C60" s="455"/>
      <c r="D60" s="455"/>
      <c r="E60" s="459"/>
    </row>
    <row r="61" spans="1:5" s="251" customFormat="1" ht="18" customHeight="1" thickBot="1">
      <c r="A61" s="432" t="s">
        <v>15</v>
      </c>
      <c r="B61" s="433" t="s">
        <v>374</v>
      </c>
      <c r="C61" s="450">
        <f>+C6+C13+C20+C27+C34+C45+C51+C56</f>
        <v>121794328</v>
      </c>
      <c r="D61" s="450">
        <f>+D6+D13+D20+D27+D34+D45+D51+D56</f>
        <v>208838969</v>
      </c>
      <c r="E61" s="451">
        <f>+E6+E13+E20+E27+E34+E45+E51+E56</f>
        <v>201331512</v>
      </c>
    </row>
    <row r="62" spans="1:5" s="251" customFormat="1" ht="23.25" customHeight="1" thickBot="1">
      <c r="A62" s="461" t="s">
        <v>375</v>
      </c>
      <c r="B62" s="448" t="s">
        <v>376</v>
      </c>
      <c r="C62" s="434">
        <f>+C63+C64+C65</f>
        <v>0</v>
      </c>
      <c r="D62" s="434">
        <f>+D63+D64+D65</f>
        <v>0</v>
      </c>
      <c r="E62" s="435">
        <f>+E63+E64+E65</f>
        <v>0</v>
      </c>
    </row>
    <row r="63" spans="1:5" s="251" customFormat="1" ht="18" customHeight="1">
      <c r="A63" s="436" t="s">
        <v>377</v>
      </c>
      <c r="B63" s="437" t="s">
        <v>378</v>
      </c>
      <c r="C63" s="455"/>
      <c r="D63" s="455"/>
      <c r="E63" s="459"/>
    </row>
    <row r="64" spans="1:5" s="251" customFormat="1" ht="18" customHeight="1">
      <c r="A64" s="440" t="s">
        <v>379</v>
      </c>
      <c r="B64" s="519" t="s">
        <v>380</v>
      </c>
      <c r="C64" s="455"/>
      <c r="D64" s="455"/>
      <c r="E64" s="459"/>
    </row>
    <row r="65" spans="1:5" s="251" customFormat="1" ht="18" customHeight="1" thickBot="1">
      <c r="A65" s="445" t="s">
        <v>381</v>
      </c>
      <c r="B65" s="462" t="s">
        <v>426</v>
      </c>
      <c r="C65" s="455"/>
      <c r="D65" s="455"/>
      <c r="E65" s="459"/>
    </row>
    <row r="66" spans="1:5" s="251" customFormat="1" ht="18" customHeight="1" thickBot="1">
      <c r="A66" s="461" t="s">
        <v>383</v>
      </c>
      <c r="B66" s="448" t="s">
        <v>384</v>
      </c>
      <c r="C66" s="434">
        <f>+C67+C68+C69+C70</f>
        <v>0</v>
      </c>
      <c r="D66" s="434">
        <f>+D67+D68+D69+D70</f>
        <v>0</v>
      </c>
      <c r="E66" s="435">
        <f>+E67+E68+E69+E70</f>
        <v>0</v>
      </c>
    </row>
    <row r="67" spans="1:5" s="251" customFormat="1" ht="18" customHeight="1">
      <c r="A67" s="436" t="s">
        <v>110</v>
      </c>
      <c r="B67" s="437" t="s">
        <v>385</v>
      </c>
      <c r="C67" s="455"/>
      <c r="D67" s="455"/>
      <c r="E67" s="459"/>
    </row>
    <row r="68" spans="1:5" s="251" customFormat="1" ht="18" customHeight="1">
      <c r="A68" s="440" t="s">
        <v>111</v>
      </c>
      <c r="B68" s="441" t="s">
        <v>386</v>
      </c>
      <c r="C68" s="455"/>
      <c r="D68" s="455"/>
      <c r="E68" s="459"/>
    </row>
    <row r="69" spans="1:5" s="251" customFormat="1" ht="18" customHeight="1">
      <c r="A69" s="440" t="s">
        <v>387</v>
      </c>
      <c r="B69" s="441" t="s">
        <v>388</v>
      </c>
      <c r="C69" s="455"/>
      <c r="D69" s="455"/>
      <c r="E69" s="459"/>
    </row>
    <row r="70" spans="1:5" s="251" customFormat="1" ht="18" customHeight="1" thickBot="1">
      <c r="A70" s="445" t="s">
        <v>389</v>
      </c>
      <c r="B70" s="444" t="s">
        <v>390</v>
      </c>
      <c r="C70" s="455"/>
      <c r="D70" s="455"/>
      <c r="E70" s="459"/>
    </row>
    <row r="71" spans="1:5" s="251" customFormat="1" ht="18" customHeight="1" thickBot="1">
      <c r="A71" s="461" t="s">
        <v>391</v>
      </c>
      <c r="B71" s="448" t="s">
        <v>392</v>
      </c>
      <c r="C71" s="434">
        <f>+C72+C73</f>
        <v>7141000</v>
      </c>
      <c r="D71" s="434">
        <f>+D72+D73</f>
        <v>7240000</v>
      </c>
      <c r="E71" s="435">
        <f>+E72+E73</f>
        <v>7240000</v>
      </c>
    </row>
    <row r="72" spans="1:5" s="251" customFormat="1" ht="18" customHeight="1">
      <c r="A72" s="436" t="s">
        <v>393</v>
      </c>
      <c r="B72" s="437" t="s">
        <v>394</v>
      </c>
      <c r="C72" s="455">
        <v>7141000</v>
      </c>
      <c r="D72" s="455">
        <v>7240000</v>
      </c>
      <c r="E72" s="459">
        <v>7240000</v>
      </c>
    </row>
    <row r="73" spans="1:5" s="251" customFormat="1" ht="18" customHeight="1" thickBot="1">
      <c r="A73" s="445" t="s">
        <v>395</v>
      </c>
      <c r="B73" s="444" t="s">
        <v>396</v>
      </c>
      <c r="C73" s="455"/>
      <c r="D73" s="455"/>
      <c r="E73" s="459"/>
    </row>
    <row r="74" spans="1:5" s="251" customFormat="1" ht="18" customHeight="1" thickBot="1">
      <c r="A74" s="461" t="s">
        <v>397</v>
      </c>
      <c r="B74" s="448" t="s">
        <v>398</v>
      </c>
      <c r="C74" s="434">
        <f>+C75+C76+C77</f>
        <v>0</v>
      </c>
      <c r="D74" s="434">
        <f>+D75+D76+D77</f>
        <v>2849330</v>
      </c>
      <c r="E74" s="435">
        <f>+E75+E76+E77</f>
        <v>171849330</v>
      </c>
    </row>
    <row r="75" spans="1:5" s="251" customFormat="1" ht="18" customHeight="1">
      <c r="A75" s="436" t="s">
        <v>399</v>
      </c>
      <c r="B75" s="437" t="s">
        <v>400</v>
      </c>
      <c r="C75" s="455"/>
      <c r="D75" s="455">
        <v>2849330</v>
      </c>
      <c r="E75" s="459">
        <v>2849330</v>
      </c>
    </row>
    <row r="76" spans="1:5" s="251" customFormat="1" ht="18" customHeight="1">
      <c r="A76" s="440" t="s">
        <v>401</v>
      </c>
      <c r="B76" s="441" t="s">
        <v>402</v>
      </c>
      <c r="C76" s="455"/>
      <c r="D76" s="455"/>
      <c r="E76" s="459"/>
    </row>
    <row r="77" spans="1:5" s="251" customFormat="1" ht="18" customHeight="1" thickBot="1">
      <c r="A77" s="445" t="s">
        <v>403</v>
      </c>
      <c r="B77" s="449" t="s">
        <v>404</v>
      </c>
      <c r="C77" s="455"/>
      <c r="D77" s="455"/>
      <c r="E77" s="459">
        <v>169000000</v>
      </c>
    </row>
    <row r="78" spans="1:5" s="251" customFormat="1" ht="18" customHeight="1" thickBot="1">
      <c r="A78" s="461" t="s">
        <v>405</v>
      </c>
      <c r="B78" s="448" t="s">
        <v>406</v>
      </c>
      <c r="C78" s="434">
        <f>+C79+C80+C81+C82</f>
        <v>0</v>
      </c>
      <c r="D78" s="434">
        <f>+D79+D80+D81+D82</f>
        <v>0</v>
      </c>
      <c r="E78" s="435">
        <f>+E79+E80+E81+E82</f>
        <v>0</v>
      </c>
    </row>
    <row r="79" spans="1:5" s="251" customFormat="1" ht="18" customHeight="1">
      <c r="A79" s="878" t="s">
        <v>407</v>
      </c>
      <c r="B79" s="437" t="s">
        <v>408</v>
      </c>
      <c r="C79" s="455"/>
      <c r="D79" s="455"/>
      <c r="E79" s="459"/>
    </row>
    <row r="80" spans="1:5" s="251" customFormat="1" ht="18" customHeight="1">
      <c r="A80" s="879" t="s">
        <v>409</v>
      </c>
      <c r="B80" s="441" t="s">
        <v>410</v>
      </c>
      <c r="C80" s="455"/>
      <c r="D80" s="455"/>
      <c r="E80" s="459"/>
    </row>
    <row r="81" spans="1:5" s="251" customFormat="1" ht="18" customHeight="1">
      <c r="A81" s="879" t="s">
        <v>411</v>
      </c>
      <c r="B81" s="441" t="s">
        <v>412</v>
      </c>
      <c r="C81" s="455"/>
      <c r="D81" s="455"/>
      <c r="E81" s="459"/>
    </row>
    <row r="82" spans="1:5" s="251" customFormat="1" ht="18" customHeight="1" thickBot="1">
      <c r="A82" s="880" t="s">
        <v>413</v>
      </c>
      <c r="B82" s="449" t="s">
        <v>414</v>
      </c>
      <c r="C82" s="455"/>
      <c r="D82" s="455"/>
      <c r="E82" s="459"/>
    </row>
    <row r="83" spans="1:5" s="251" customFormat="1" ht="18" customHeight="1" thickBot="1">
      <c r="A83" s="461" t="s">
        <v>415</v>
      </c>
      <c r="B83" s="448" t="s">
        <v>416</v>
      </c>
      <c r="C83" s="466"/>
      <c r="D83" s="466"/>
      <c r="E83" s="467"/>
    </row>
    <row r="84" spans="1:5" s="251" customFormat="1" ht="18" customHeight="1" thickBot="1">
      <c r="A84" s="461" t="s">
        <v>417</v>
      </c>
      <c r="B84" s="468" t="s">
        <v>418</v>
      </c>
      <c r="C84" s="450">
        <f>+C62+C66+C71+C74+C78+C83</f>
        <v>7141000</v>
      </c>
      <c r="D84" s="450">
        <f>+D62+D66+D71+D74+D78+D83</f>
        <v>10089330</v>
      </c>
      <c r="E84" s="451">
        <f>+E62+E66+E71+E74+E78+E83</f>
        <v>179089330</v>
      </c>
    </row>
    <row r="85" spans="1:5" s="251" customFormat="1" ht="26.25" customHeight="1" thickBot="1">
      <c r="A85" s="469" t="s">
        <v>419</v>
      </c>
      <c r="B85" s="470" t="s">
        <v>420</v>
      </c>
      <c r="C85" s="450">
        <f>+C61+C84</f>
        <v>128935328</v>
      </c>
      <c r="D85" s="450">
        <f>+D61+D84</f>
        <v>218928299</v>
      </c>
      <c r="E85" s="451">
        <f>+E61+E84</f>
        <v>380420842</v>
      </c>
    </row>
    <row r="86" spans="1:5" s="251" customFormat="1" ht="18" customHeight="1">
      <c r="A86" s="471"/>
      <c r="B86" s="471"/>
      <c r="C86" s="472"/>
      <c r="D86" s="472"/>
      <c r="E86" s="472"/>
    </row>
    <row r="87" spans="1:5" s="473" customFormat="1" ht="18" customHeight="1">
      <c r="A87" s="908" t="s">
        <v>36</v>
      </c>
      <c r="B87" s="908"/>
      <c r="C87" s="908"/>
      <c r="D87" s="908"/>
      <c r="E87" s="908"/>
    </row>
    <row r="88" spans="1:5" s="475" customFormat="1" ht="18" customHeight="1" thickBot="1">
      <c r="A88" s="474" t="s">
        <v>114</v>
      </c>
      <c r="B88" s="474"/>
      <c r="C88" s="218"/>
      <c r="D88" s="218"/>
      <c r="E88" s="218" t="s">
        <v>161</v>
      </c>
    </row>
    <row r="89" spans="1:5" s="475" customFormat="1" ht="18" customHeight="1">
      <c r="A89" s="909" t="s">
        <v>61</v>
      </c>
      <c r="B89" s="911" t="s">
        <v>182</v>
      </c>
      <c r="C89" s="913" t="str">
        <f>+C3</f>
        <v>2016. évi</v>
      </c>
      <c r="D89" s="913"/>
      <c r="E89" s="914"/>
    </row>
    <row r="90" spans="1:5" s="473" customFormat="1" ht="27" customHeight="1" thickBot="1">
      <c r="A90" s="910"/>
      <c r="B90" s="912"/>
      <c r="C90" s="877" t="s">
        <v>183</v>
      </c>
      <c r="D90" s="877" t="s">
        <v>188</v>
      </c>
      <c r="E90" s="477" t="s">
        <v>189</v>
      </c>
    </row>
    <row r="91" spans="1:5" s="251" customFormat="1" ht="18" customHeight="1" thickBot="1">
      <c r="A91" s="478" t="s">
        <v>421</v>
      </c>
      <c r="B91" s="479" t="s">
        <v>422</v>
      </c>
      <c r="C91" s="479" t="s">
        <v>423</v>
      </c>
      <c r="D91" s="479" t="s">
        <v>424</v>
      </c>
      <c r="E91" s="480" t="s">
        <v>425</v>
      </c>
    </row>
    <row r="92" spans="1:5" s="473" customFormat="1" ht="18" customHeight="1" thickBot="1">
      <c r="A92" s="481" t="s">
        <v>7</v>
      </c>
      <c r="B92" s="482" t="s">
        <v>753</v>
      </c>
      <c r="C92" s="483">
        <f>SUM(C93:C97)</f>
        <v>127535328</v>
      </c>
      <c r="D92" s="483">
        <f>SUM(D93:D97)</f>
        <v>192996318</v>
      </c>
      <c r="E92" s="484">
        <f>SUM(E93:E97)</f>
        <v>182420930</v>
      </c>
    </row>
    <row r="93" spans="1:5" s="473" customFormat="1" ht="18" customHeight="1" thickBot="1">
      <c r="A93" s="485" t="s">
        <v>73</v>
      </c>
      <c r="B93" s="486" t="s">
        <v>37</v>
      </c>
      <c r="C93" s="487">
        <v>53038510</v>
      </c>
      <c r="D93" s="487">
        <v>87258481</v>
      </c>
      <c r="E93" s="488">
        <v>86367712</v>
      </c>
    </row>
    <row r="94" spans="1:5" s="473" customFormat="1" ht="18" customHeight="1" thickBot="1">
      <c r="A94" s="440" t="s">
        <v>74</v>
      </c>
      <c r="B94" s="489" t="s">
        <v>135</v>
      </c>
      <c r="C94" s="442">
        <v>12227048</v>
      </c>
      <c r="D94" s="487">
        <v>18051472</v>
      </c>
      <c r="E94" s="443">
        <v>17829616</v>
      </c>
    </row>
    <row r="95" spans="1:5" s="473" customFormat="1" ht="18" customHeight="1">
      <c r="A95" s="440" t="s">
        <v>75</v>
      </c>
      <c r="B95" s="489" t="s">
        <v>102</v>
      </c>
      <c r="C95" s="446">
        <v>44485770</v>
      </c>
      <c r="D95" s="487">
        <v>63482086</v>
      </c>
      <c r="E95" s="447">
        <v>60541251</v>
      </c>
    </row>
    <row r="96" spans="1:5" s="473" customFormat="1" ht="18" customHeight="1">
      <c r="A96" s="440" t="s">
        <v>76</v>
      </c>
      <c r="B96" s="490" t="s">
        <v>136</v>
      </c>
      <c r="C96" s="446">
        <v>10150000</v>
      </c>
      <c r="D96" s="446">
        <v>13194335</v>
      </c>
      <c r="E96" s="447">
        <v>9657823</v>
      </c>
    </row>
    <row r="97" spans="1:5" s="473" customFormat="1" ht="18" customHeight="1">
      <c r="A97" s="440" t="s">
        <v>85</v>
      </c>
      <c r="B97" s="491" t="s">
        <v>137</v>
      </c>
      <c r="C97" s="446">
        <v>7634000</v>
      </c>
      <c r="D97" s="446">
        <v>11009944</v>
      </c>
      <c r="E97" s="446">
        <v>8024528</v>
      </c>
    </row>
    <row r="98" spans="1:5" s="473" customFormat="1" ht="18" customHeight="1">
      <c r="A98" s="440" t="s">
        <v>77</v>
      </c>
      <c r="B98" s="489" t="s">
        <v>428</v>
      </c>
      <c r="C98" s="446"/>
      <c r="D98" s="446"/>
      <c r="E98" s="447"/>
    </row>
    <row r="99" spans="1:5" s="473" customFormat="1" ht="18" customHeight="1">
      <c r="A99" s="440" t="s">
        <v>78</v>
      </c>
      <c r="B99" s="492" t="s">
        <v>429</v>
      </c>
      <c r="C99" s="446"/>
      <c r="D99" s="446"/>
      <c r="E99" s="447"/>
    </row>
    <row r="100" spans="1:5" s="473" customFormat="1" ht="25.5" customHeight="1">
      <c r="A100" s="440" t="s">
        <v>86</v>
      </c>
      <c r="B100" s="493" t="s">
        <v>430</v>
      </c>
      <c r="C100" s="446"/>
      <c r="D100" s="446"/>
      <c r="E100" s="447"/>
    </row>
    <row r="101" spans="1:5" s="473" customFormat="1" ht="23.25" customHeight="1">
      <c r="A101" s="440" t="s">
        <v>87</v>
      </c>
      <c r="B101" s="493" t="s">
        <v>431</v>
      </c>
      <c r="C101" s="446"/>
      <c r="D101" s="446"/>
      <c r="E101" s="447"/>
    </row>
    <row r="102" spans="1:5" s="473" customFormat="1" ht="18" customHeight="1">
      <c r="A102" s="440" t="s">
        <v>88</v>
      </c>
      <c r="B102" s="492" t="s">
        <v>432</v>
      </c>
      <c r="C102" s="446">
        <v>5194000</v>
      </c>
      <c r="D102" s="446">
        <v>5194000</v>
      </c>
      <c r="E102" s="447">
        <v>3935720</v>
      </c>
    </row>
    <row r="103" spans="1:5" s="473" customFormat="1" ht="18" customHeight="1">
      <c r="A103" s="440" t="s">
        <v>89</v>
      </c>
      <c r="B103" s="492" t="s">
        <v>433</v>
      </c>
      <c r="C103" s="446"/>
      <c r="D103" s="446"/>
      <c r="E103" s="447"/>
    </row>
    <row r="104" spans="1:5" s="473" customFormat="1" ht="18" customHeight="1">
      <c r="A104" s="440" t="s">
        <v>91</v>
      </c>
      <c r="B104" s="493" t="s">
        <v>434</v>
      </c>
      <c r="C104" s="446"/>
      <c r="D104" s="446"/>
      <c r="E104" s="447"/>
    </row>
    <row r="105" spans="1:5" s="473" customFormat="1" ht="18" customHeight="1">
      <c r="A105" s="494" t="s">
        <v>138</v>
      </c>
      <c r="B105" s="495" t="s">
        <v>435</v>
      </c>
      <c r="C105" s="446"/>
      <c r="D105" s="446"/>
      <c r="E105" s="447"/>
    </row>
    <row r="106" spans="1:5" s="473" customFormat="1" ht="18" customHeight="1">
      <c r="A106" s="440" t="s">
        <v>436</v>
      </c>
      <c r="B106" s="495" t="s">
        <v>437</v>
      </c>
      <c r="C106" s="446"/>
      <c r="D106" s="446"/>
      <c r="E106" s="447"/>
    </row>
    <row r="107" spans="1:5" s="473" customFormat="1" ht="24.75" customHeight="1" thickBot="1">
      <c r="A107" s="496" t="s">
        <v>438</v>
      </c>
      <c r="B107" s="497" t="s">
        <v>439</v>
      </c>
      <c r="C107" s="498">
        <v>2440000</v>
      </c>
      <c r="D107" s="498">
        <v>2875304</v>
      </c>
      <c r="E107" s="499">
        <v>2465784</v>
      </c>
    </row>
    <row r="108" spans="1:5" s="473" customFormat="1" ht="18" customHeight="1" thickBot="1">
      <c r="A108" s="432" t="s">
        <v>8</v>
      </c>
      <c r="B108" s="500" t="s">
        <v>754</v>
      </c>
      <c r="C108" s="434">
        <f>+C109+C111+C113</f>
        <v>1400000</v>
      </c>
      <c r="D108" s="434">
        <f>+D109+D111+D113</f>
        <v>23250287</v>
      </c>
      <c r="E108" s="435">
        <f>+E109+E111+E113</f>
        <v>16346724</v>
      </c>
    </row>
    <row r="109" spans="1:5" s="473" customFormat="1" ht="18" customHeight="1">
      <c r="A109" s="436" t="s">
        <v>79</v>
      </c>
      <c r="B109" s="489" t="s">
        <v>160</v>
      </c>
      <c r="C109" s="438">
        <v>1400000</v>
      </c>
      <c r="D109" s="438">
        <v>16411984</v>
      </c>
      <c r="E109" s="439">
        <v>16346724</v>
      </c>
    </row>
    <row r="110" spans="1:5" s="473" customFormat="1" ht="18" customHeight="1">
      <c r="A110" s="436" t="s">
        <v>80</v>
      </c>
      <c r="B110" s="501" t="s">
        <v>441</v>
      </c>
      <c r="C110" s="438"/>
      <c r="D110" s="438"/>
      <c r="E110" s="439"/>
    </row>
    <row r="111" spans="1:5" s="473" customFormat="1" ht="18" customHeight="1">
      <c r="A111" s="436" t="s">
        <v>81</v>
      </c>
      <c r="B111" s="501" t="s">
        <v>139</v>
      </c>
      <c r="C111" s="442"/>
      <c r="D111" s="442">
        <v>6838303</v>
      </c>
      <c r="E111" s="443"/>
    </row>
    <row r="112" spans="1:5" s="473" customFormat="1" ht="18" customHeight="1">
      <c r="A112" s="436" t="s">
        <v>82</v>
      </c>
      <c r="B112" s="501" t="s">
        <v>442</v>
      </c>
      <c r="C112" s="442"/>
      <c r="D112" s="442"/>
      <c r="E112" s="443"/>
    </row>
    <row r="113" spans="1:5" s="473" customFormat="1" ht="18" customHeight="1" thickBot="1">
      <c r="A113" s="436" t="s">
        <v>83</v>
      </c>
      <c r="B113" s="449" t="s">
        <v>163</v>
      </c>
      <c r="C113" s="442"/>
      <c r="D113" s="442"/>
      <c r="E113" s="443"/>
    </row>
    <row r="114" spans="1:5" s="473" customFormat="1" ht="18" customHeight="1" thickBot="1">
      <c r="A114" s="432" t="s">
        <v>9</v>
      </c>
      <c r="B114" s="505" t="s">
        <v>452</v>
      </c>
      <c r="C114" s="434">
        <f>+C115+C116</f>
        <v>0</v>
      </c>
      <c r="D114" s="434">
        <f>+D115+D116</f>
        <v>0</v>
      </c>
      <c r="E114" s="435">
        <f>+E115+E116</f>
        <v>0</v>
      </c>
    </row>
    <row r="115" spans="1:5" s="473" customFormat="1" ht="18" customHeight="1">
      <c r="A115" s="436" t="s">
        <v>62</v>
      </c>
      <c r="B115" s="506" t="s">
        <v>47</v>
      </c>
      <c r="C115" s="438"/>
      <c r="D115" s="438"/>
      <c r="E115" s="439"/>
    </row>
    <row r="116" spans="1:5" s="473" customFormat="1" ht="18" customHeight="1" thickBot="1">
      <c r="A116" s="445" t="s">
        <v>63</v>
      </c>
      <c r="B116" s="501" t="s">
        <v>48</v>
      </c>
      <c r="C116" s="446"/>
      <c r="D116" s="446"/>
      <c r="E116" s="447"/>
    </row>
    <row r="117" spans="1:5" s="473" customFormat="1" ht="18" customHeight="1" thickBot="1">
      <c r="A117" s="432" t="s">
        <v>10</v>
      </c>
      <c r="B117" s="505" t="s">
        <v>453</v>
      </c>
      <c r="C117" s="434">
        <f>+C92+C108+C114</f>
        <v>128935328</v>
      </c>
      <c r="D117" s="434">
        <f>+D92+D108+D114</f>
        <v>216246605</v>
      </c>
      <c r="E117" s="435">
        <f>+E92+E108+E114</f>
        <v>198767654</v>
      </c>
    </row>
    <row r="118" spans="1:5" s="473" customFormat="1" ht="25.5" customHeight="1" thickBot="1">
      <c r="A118" s="432" t="s">
        <v>11</v>
      </c>
      <c r="B118" s="505" t="s">
        <v>454</v>
      </c>
      <c r="C118" s="434">
        <f>+C119+C120+C121</f>
        <v>0</v>
      </c>
      <c r="D118" s="434">
        <f>+D119+D120+D121</f>
        <v>0</v>
      </c>
      <c r="E118" s="435">
        <f>+E119+E120+E121</f>
        <v>0</v>
      </c>
    </row>
    <row r="119" spans="1:5" s="473" customFormat="1" ht="18" customHeight="1">
      <c r="A119" s="436" t="s">
        <v>66</v>
      </c>
      <c r="B119" s="506" t="s">
        <v>455</v>
      </c>
      <c r="C119" s="442"/>
      <c r="D119" s="442"/>
      <c r="E119" s="443"/>
    </row>
    <row r="120" spans="1:5" s="473" customFormat="1" ht="18" customHeight="1">
      <c r="A120" s="436" t="s">
        <v>67</v>
      </c>
      <c r="B120" s="506" t="s">
        <v>456</v>
      </c>
      <c r="C120" s="442"/>
      <c r="D120" s="442"/>
      <c r="E120" s="443"/>
    </row>
    <row r="121" spans="1:5" s="473" customFormat="1" ht="18" customHeight="1" thickBot="1">
      <c r="A121" s="494" t="s">
        <v>68</v>
      </c>
      <c r="B121" s="507" t="s">
        <v>457</v>
      </c>
      <c r="C121" s="442"/>
      <c r="D121" s="442"/>
      <c r="E121" s="443"/>
    </row>
    <row r="122" spans="1:5" s="473" customFormat="1" ht="18" customHeight="1" thickBot="1">
      <c r="A122" s="432" t="s">
        <v>12</v>
      </c>
      <c r="B122" s="505" t="s">
        <v>458</v>
      </c>
      <c r="C122" s="434">
        <f>+C123+C124+C126+C125</f>
        <v>0</v>
      </c>
      <c r="D122" s="434">
        <f>+D123+D124+D126+D125</f>
        <v>0</v>
      </c>
      <c r="E122" s="435">
        <f>+E123+E124+E126+E125</f>
        <v>0</v>
      </c>
    </row>
    <row r="123" spans="1:5" s="473" customFormat="1" ht="18" customHeight="1">
      <c r="A123" s="436" t="s">
        <v>69</v>
      </c>
      <c r="B123" s="506" t="s">
        <v>459</v>
      </c>
      <c r="C123" s="442"/>
      <c r="D123" s="442"/>
      <c r="E123" s="443"/>
    </row>
    <row r="124" spans="1:5" s="473" customFormat="1" ht="18" customHeight="1">
      <c r="A124" s="436" t="s">
        <v>70</v>
      </c>
      <c r="B124" s="506" t="s">
        <v>460</v>
      </c>
      <c r="C124" s="442"/>
      <c r="D124" s="442"/>
      <c r="E124" s="443"/>
    </row>
    <row r="125" spans="1:5" s="473" customFormat="1" ht="18" customHeight="1">
      <c r="A125" s="436" t="s">
        <v>355</v>
      </c>
      <c r="B125" s="506" t="s">
        <v>461</v>
      </c>
      <c r="C125" s="442"/>
      <c r="D125" s="442"/>
      <c r="E125" s="443"/>
    </row>
    <row r="126" spans="1:5" s="473" customFormat="1" ht="18" customHeight="1" thickBot="1">
      <c r="A126" s="494" t="s">
        <v>357</v>
      </c>
      <c r="B126" s="507" t="s">
        <v>462</v>
      </c>
      <c r="C126" s="442"/>
      <c r="D126" s="442"/>
      <c r="E126" s="443"/>
    </row>
    <row r="127" spans="1:5" s="473" customFormat="1" ht="18" customHeight="1" thickBot="1">
      <c r="A127" s="432" t="s">
        <v>13</v>
      </c>
      <c r="B127" s="505" t="s">
        <v>463</v>
      </c>
      <c r="C127" s="450">
        <f>+C128+C129+C130+C131</f>
        <v>0</v>
      </c>
      <c r="D127" s="450">
        <f>+D128+D129+D130+D131</f>
        <v>2681694</v>
      </c>
      <c r="E127" s="451">
        <f>+E128+E129+E130+E131</f>
        <v>155681694</v>
      </c>
    </row>
    <row r="128" spans="1:5" s="473" customFormat="1" ht="18" customHeight="1">
      <c r="A128" s="436" t="s">
        <v>71</v>
      </c>
      <c r="B128" s="506" t="s">
        <v>464</v>
      </c>
      <c r="C128" s="442"/>
      <c r="D128" s="442"/>
      <c r="E128" s="443"/>
    </row>
    <row r="129" spans="1:9" s="473" customFormat="1" ht="18" customHeight="1">
      <c r="A129" s="436" t="s">
        <v>72</v>
      </c>
      <c r="B129" s="506" t="s">
        <v>465</v>
      </c>
      <c r="C129" s="442"/>
      <c r="D129" s="442">
        <v>2681694</v>
      </c>
      <c r="E129" s="443">
        <v>2681694</v>
      </c>
    </row>
    <row r="130" spans="1:9" s="473" customFormat="1" ht="18" customHeight="1">
      <c r="A130" s="436" t="s">
        <v>364</v>
      </c>
      <c r="B130" s="506" t="s">
        <v>466</v>
      </c>
      <c r="C130" s="442"/>
      <c r="D130" s="442"/>
      <c r="E130" s="443">
        <v>153000000</v>
      </c>
    </row>
    <row r="131" spans="1:9" s="473" customFormat="1" ht="18" customHeight="1" thickBot="1">
      <c r="A131" s="494" t="s">
        <v>366</v>
      </c>
      <c r="B131" s="507" t="s">
        <v>727</v>
      </c>
      <c r="C131" s="442"/>
      <c r="D131" s="442"/>
      <c r="E131" s="443"/>
    </row>
    <row r="132" spans="1:9" s="473" customFormat="1" ht="18" customHeight="1" thickBot="1">
      <c r="A132" s="432" t="s">
        <v>14</v>
      </c>
      <c r="B132" s="505" t="s">
        <v>468</v>
      </c>
      <c r="C132" s="508">
        <f>+C133+C134+C135+C136</f>
        <v>0</v>
      </c>
      <c r="D132" s="508">
        <f>+D133+D134+D135+D136</f>
        <v>0</v>
      </c>
      <c r="E132" s="509">
        <f>+E133+E134+E135+E136</f>
        <v>0</v>
      </c>
      <c r="F132" s="510"/>
      <c r="G132" s="511"/>
      <c r="H132" s="511"/>
      <c r="I132" s="511"/>
    </row>
    <row r="133" spans="1:9" s="251" customFormat="1" ht="18" customHeight="1">
      <c r="A133" s="436" t="s">
        <v>133</v>
      </c>
      <c r="B133" s="506" t="s">
        <v>469</v>
      </c>
      <c r="C133" s="442"/>
      <c r="D133" s="442"/>
      <c r="E133" s="443"/>
    </row>
    <row r="134" spans="1:9" s="473" customFormat="1" ht="18" customHeight="1">
      <c r="A134" s="436" t="s">
        <v>134</v>
      </c>
      <c r="B134" s="506" t="s">
        <v>470</v>
      </c>
      <c r="C134" s="442"/>
      <c r="D134" s="442"/>
      <c r="E134" s="443"/>
    </row>
    <row r="135" spans="1:9" s="473" customFormat="1" ht="18" customHeight="1">
      <c r="A135" s="436" t="s">
        <v>162</v>
      </c>
      <c r="B135" s="506" t="s">
        <v>471</v>
      </c>
      <c r="C135" s="442"/>
      <c r="D135" s="442"/>
      <c r="E135" s="443"/>
    </row>
    <row r="136" spans="1:9" s="473" customFormat="1" ht="18" customHeight="1" thickBot="1">
      <c r="A136" s="436" t="s">
        <v>372</v>
      </c>
      <c r="B136" s="506" t="s">
        <v>472</v>
      </c>
      <c r="C136" s="442"/>
      <c r="D136" s="442"/>
      <c r="E136" s="443"/>
    </row>
    <row r="137" spans="1:9" s="473" customFormat="1" ht="18" customHeight="1" thickBot="1">
      <c r="A137" s="432" t="s">
        <v>15</v>
      </c>
      <c r="B137" s="505" t="s">
        <v>473</v>
      </c>
      <c r="C137" s="512">
        <f>+C118+C122+C127+C132</f>
        <v>0</v>
      </c>
      <c r="D137" s="512">
        <f>+D118+D122+D127+D132</f>
        <v>2681694</v>
      </c>
      <c r="E137" s="513">
        <f>+E118+E122+E127+E132</f>
        <v>155681694</v>
      </c>
    </row>
    <row r="138" spans="1:9" s="473" customFormat="1" ht="19.5" customHeight="1" thickBot="1">
      <c r="A138" s="514" t="s">
        <v>16</v>
      </c>
      <c r="B138" s="515" t="s">
        <v>474</v>
      </c>
      <c r="C138" s="512">
        <f>+C117+C137</f>
        <v>128935328</v>
      </c>
      <c r="D138" s="512">
        <f>+D117+D137</f>
        <v>218928299</v>
      </c>
      <c r="E138" s="513">
        <f>+E117+E137</f>
        <v>354449348</v>
      </c>
    </row>
    <row r="139" spans="1:9" s="473" customFormat="1" ht="18" customHeight="1">
      <c r="C139" s="516"/>
      <c r="D139" s="516"/>
      <c r="E139" s="516"/>
    </row>
    <row r="140" spans="1:9" s="473" customFormat="1" ht="18" customHeight="1">
      <c r="A140" s="906" t="s">
        <v>475</v>
      </c>
      <c r="B140" s="906"/>
      <c r="C140" s="906"/>
      <c r="D140" s="906"/>
      <c r="E140" s="906"/>
    </row>
    <row r="141" spans="1:9" s="473" customFormat="1" ht="18" customHeight="1" thickBot="1">
      <c r="A141" s="517" t="s">
        <v>115</v>
      </c>
      <c r="B141" s="517"/>
      <c r="D141" s="516"/>
      <c r="E141" s="236" t="s">
        <v>161</v>
      </c>
    </row>
    <row r="142" spans="1:9" s="473" customFormat="1" ht="28.5" customHeight="1" thickBot="1">
      <c r="A142" s="432">
        <v>1</v>
      </c>
      <c r="B142" s="500" t="s">
        <v>476</v>
      </c>
      <c r="C142" s="518">
        <f>+C61-C117</f>
        <v>-7141000</v>
      </c>
      <c r="D142" s="518">
        <f>+D61-D117</f>
        <v>-7407636</v>
      </c>
      <c r="E142" s="518">
        <f>+E61-E117</f>
        <v>2563858</v>
      </c>
    </row>
    <row r="143" spans="1:9" s="473" customFormat="1" ht="26.25" customHeight="1" thickBot="1">
      <c r="A143" s="432" t="s">
        <v>8</v>
      </c>
      <c r="B143" s="500" t="s">
        <v>477</v>
      </c>
      <c r="C143" s="518">
        <f>+C84-C137</f>
        <v>7141000</v>
      </c>
      <c r="D143" s="518">
        <f>+D84-D137</f>
        <v>7407636</v>
      </c>
      <c r="E143" s="518">
        <f>+E84-E137</f>
        <v>23407636</v>
      </c>
    </row>
    <row r="144" spans="1:9" ht="7.5" customHeight="1"/>
    <row r="145" spans="1:5">
      <c r="A145" s="249"/>
      <c r="B145" s="249"/>
      <c r="C145" s="249"/>
      <c r="D145" s="249"/>
      <c r="E145" s="249"/>
    </row>
    <row r="146" spans="1:5" ht="12.75" customHeight="1">
      <c r="A146" s="249"/>
      <c r="B146" s="249"/>
      <c r="C146" s="249"/>
      <c r="D146" s="249"/>
      <c r="E146" s="249"/>
    </row>
    <row r="147" spans="1:5" ht="12.75" customHeight="1">
      <c r="A147" s="249"/>
      <c r="B147" s="249"/>
      <c r="C147" s="249"/>
      <c r="D147" s="249"/>
      <c r="E147" s="249"/>
    </row>
    <row r="148" spans="1:5" ht="12.75" customHeight="1">
      <c r="A148" s="249"/>
      <c r="B148" s="249"/>
      <c r="C148" s="249"/>
      <c r="D148" s="249"/>
      <c r="E148" s="249"/>
    </row>
    <row r="149" spans="1:5" ht="12.75" customHeight="1">
      <c r="A149" s="249"/>
      <c r="B149" s="249"/>
      <c r="C149" s="249"/>
      <c r="D149" s="249"/>
      <c r="E149" s="249"/>
    </row>
    <row r="150" spans="1:5" ht="12.75" customHeight="1">
      <c r="A150" s="249"/>
      <c r="B150" s="249"/>
      <c r="C150" s="249"/>
      <c r="D150" s="249"/>
      <c r="E150" s="249"/>
    </row>
    <row r="151" spans="1:5" ht="12.75" customHeight="1">
      <c r="A151" s="249"/>
      <c r="B151" s="249"/>
      <c r="C151" s="249"/>
      <c r="D151" s="249"/>
      <c r="E151" s="249"/>
    </row>
    <row r="152" spans="1:5" ht="12.75" customHeight="1">
      <c r="A152" s="249"/>
      <c r="B152" s="249"/>
      <c r="C152" s="249"/>
      <c r="D152" s="249"/>
      <c r="E152" s="249"/>
    </row>
    <row r="153" spans="1:5" ht="12.75" customHeight="1">
      <c r="A153" s="249"/>
      <c r="B153" s="249"/>
      <c r="C153" s="249"/>
      <c r="D153" s="249"/>
      <c r="E153" s="249"/>
    </row>
  </sheetData>
  <mergeCells count="9">
    <mergeCell ref="A140:E140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62992125984251968" header="0.78740157480314965" footer="0.59055118110236227"/>
  <pageSetup paperSize="9" scale="70" fitToHeight="2" orientation="portrait" r:id="rId1"/>
  <headerFooter alignWithMargins="0">
    <oddHeader>&amp;LSzentpéterszeg Községi Önk.&amp;C&amp;"Times New Roman CE,Félkövér"&amp;12Szentpéterszeg Községi Önkormányzat2016. ÉVI ZÁRSZÁMADÁSKÖTELEZŐ FELADATAINAK MÉRLEGE &amp;R&amp;"Times New Roman CE,Félkövér dőlt"&amp;11 1.2. melléklet a .../2017. (V.25.) önkorm. rendelet-terv.hez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+CONCATENATE("8.3.1. melléklet a ……/",LEFT(ÖSSZEFÜGGÉSEK!A4,4)+1,". (……) önkormányzati rendelethez")</f>
        <v>8.3.1. melléklet a ……/2017. (……) önkormányzati rendelethez</v>
      </c>
    </row>
    <row r="2" spans="1:5" s="356" customFormat="1" ht="25.5" customHeight="1">
      <c r="A2" s="336" t="s">
        <v>148</v>
      </c>
      <c r="B2" s="973" t="s">
        <v>582</v>
      </c>
      <c r="C2" s="974"/>
      <c r="D2" s="975"/>
      <c r="E2" s="379" t="s">
        <v>52</v>
      </c>
    </row>
    <row r="3" spans="1:5" s="356" customFormat="1" ht="24.75" thickBot="1">
      <c r="A3" s="354" t="s">
        <v>147</v>
      </c>
      <c r="B3" s="976" t="s">
        <v>673</v>
      </c>
      <c r="C3" s="982"/>
      <c r="D3" s="983"/>
      <c r="E3" s="380" t="s">
        <v>49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391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392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39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39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39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39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39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39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394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39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70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391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39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39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393"/>
      <c r="E22" s="69"/>
    </row>
    <row r="23" spans="1:5" s="332" customFormat="1" ht="12" customHeight="1" thickBot="1">
      <c r="A23" s="382" t="s">
        <v>82</v>
      </c>
      <c r="B23" s="197" t="s">
        <v>681</v>
      </c>
      <c r="C23" s="273"/>
      <c r="D23" s="393"/>
      <c r="E23" s="69"/>
    </row>
    <row r="24" spans="1:5" s="332" customFormat="1" ht="12" customHeight="1" thickBot="1">
      <c r="A24" s="369" t="s">
        <v>9</v>
      </c>
      <c r="B24" s="217" t="s">
        <v>126</v>
      </c>
      <c r="C24" s="35"/>
      <c r="D24" s="395"/>
      <c r="E24" s="375"/>
    </row>
    <row r="25" spans="1:5" s="332" customFormat="1" ht="12" customHeight="1" thickBot="1">
      <c r="A25" s="369" t="s">
        <v>10</v>
      </c>
      <c r="B25" s="217" t="s">
        <v>568</v>
      </c>
      <c r="C25" s="275">
        <f>+C26+C27</f>
        <v>0</v>
      </c>
      <c r="D25" s="391">
        <f>+D26+D27</f>
        <v>0</v>
      </c>
      <c r="E25" s="376">
        <f>+E26+E27</f>
        <v>0</v>
      </c>
    </row>
    <row r="26" spans="1:5" s="332" customFormat="1" ht="12" customHeight="1">
      <c r="A26" s="383" t="s">
        <v>327</v>
      </c>
      <c r="B26" s="384" t="s">
        <v>566</v>
      </c>
      <c r="C26" s="58"/>
      <c r="D26" s="389"/>
      <c r="E26" s="363"/>
    </row>
    <row r="27" spans="1:5" s="332" customFormat="1" ht="12" customHeight="1">
      <c r="A27" s="383" t="s">
        <v>333</v>
      </c>
      <c r="B27" s="385" t="s">
        <v>569</v>
      </c>
      <c r="C27" s="276"/>
      <c r="D27" s="396"/>
      <c r="E27" s="362"/>
    </row>
    <row r="28" spans="1:5" s="332" customFormat="1" ht="12" customHeight="1" thickBot="1">
      <c r="A28" s="382" t="s">
        <v>335</v>
      </c>
      <c r="B28" s="386" t="s">
        <v>682</v>
      </c>
      <c r="C28" s="366"/>
      <c r="D28" s="397"/>
      <c r="E28" s="361"/>
    </row>
    <row r="29" spans="1:5" s="332" customFormat="1" ht="12" customHeight="1" thickBot="1">
      <c r="A29" s="369" t="s">
        <v>11</v>
      </c>
      <c r="B29" s="217" t="s">
        <v>570</v>
      </c>
      <c r="C29" s="275">
        <f>+C30+C31+C32</f>
        <v>0</v>
      </c>
      <c r="D29" s="391">
        <f>+D30+D31+D32</f>
        <v>0</v>
      </c>
      <c r="E29" s="376">
        <f>+E30+E31+E32</f>
        <v>0</v>
      </c>
    </row>
    <row r="30" spans="1:5" s="332" customFormat="1" ht="12" customHeight="1">
      <c r="A30" s="383" t="s">
        <v>66</v>
      </c>
      <c r="B30" s="384" t="s">
        <v>353</v>
      </c>
      <c r="C30" s="58"/>
      <c r="D30" s="389"/>
      <c r="E30" s="363"/>
    </row>
    <row r="31" spans="1:5" s="332" customFormat="1" ht="12" customHeight="1">
      <c r="A31" s="383" t="s">
        <v>67</v>
      </c>
      <c r="B31" s="385" t="s">
        <v>354</v>
      </c>
      <c r="C31" s="276"/>
      <c r="D31" s="396"/>
      <c r="E31" s="362"/>
    </row>
    <row r="32" spans="1:5" s="332" customFormat="1" ht="12" customHeight="1" thickBot="1">
      <c r="A32" s="382" t="s">
        <v>68</v>
      </c>
      <c r="B32" s="368" t="s">
        <v>356</v>
      </c>
      <c r="C32" s="366"/>
      <c r="D32" s="397"/>
      <c r="E32" s="361"/>
    </row>
    <row r="33" spans="1:5" s="332" customFormat="1" ht="12" customHeight="1" thickBot="1">
      <c r="A33" s="369" t="s">
        <v>12</v>
      </c>
      <c r="B33" s="217" t="s">
        <v>481</v>
      </c>
      <c r="C33" s="35"/>
      <c r="D33" s="39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95"/>
      <c r="E34" s="375"/>
    </row>
    <row r="35" spans="1:5" s="332" customFormat="1" ht="12" customHeight="1" thickBot="1">
      <c r="A35" s="306" t="s">
        <v>14</v>
      </c>
      <c r="B35" s="217" t="s">
        <v>572</v>
      </c>
      <c r="C35" s="275">
        <f>+C8+C19+C24+C25+C29+C33+C34</f>
        <v>0</v>
      </c>
      <c r="D35" s="391">
        <f>+D8+D19+D24+D25+D29+D33+D34</f>
        <v>0</v>
      </c>
      <c r="E35" s="376">
        <f>+E8+E19+E24+E25+E29+E33+E34</f>
        <v>0</v>
      </c>
    </row>
    <row r="36" spans="1:5" s="359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391">
        <f>+D37+D38+D39</f>
        <v>0</v>
      </c>
      <c r="E36" s="376">
        <f>+E37+E38+E39</f>
        <v>0</v>
      </c>
    </row>
    <row r="37" spans="1:5" s="359" customFormat="1" ht="15" customHeight="1">
      <c r="A37" s="383" t="s">
        <v>574</v>
      </c>
      <c r="B37" s="384" t="s">
        <v>170</v>
      </c>
      <c r="C37" s="58"/>
      <c r="D37" s="389"/>
      <c r="E37" s="363"/>
    </row>
    <row r="38" spans="1:5" s="359" customFormat="1" ht="15" customHeight="1">
      <c r="A38" s="383" t="s">
        <v>575</v>
      </c>
      <c r="B38" s="385" t="s">
        <v>3</v>
      </c>
      <c r="C38" s="276"/>
      <c r="D38" s="396"/>
      <c r="E38" s="362"/>
    </row>
    <row r="39" spans="1:5" ht="13.5" thickBot="1">
      <c r="A39" s="382" t="s">
        <v>576</v>
      </c>
      <c r="B39" s="368" t="s">
        <v>577</v>
      </c>
      <c r="C39" s="366"/>
      <c r="D39" s="397"/>
      <c r="E39" s="361"/>
    </row>
    <row r="40" spans="1:5" s="358" customFormat="1" ht="16.5" customHeight="1" thickBot="1">
      <c r="A40" s="371" t="s">
        <v>16</v>
      </c>
      <c r="B40" s="372" t="s">
        <v>578</v>
      </c>
      <c r="C40" s="63">
        <f>+C35+C36</f>
        <v>0</v>
      </c>
      <c r="D40" s="398">
        <f>+D35+D36</f>
        <v>0</v>
      </c>
      <c r="E40" s="377">
        <f>+E35+E36</f>
        <v>0</v>
      </c>
    </row>
    <row r="41" spans="1:5" s="179" customFormat="1" ht="12" customHeight="1">
      <c r="A41" s="314"/>
      <c r="B41" s="315"/>
      <c r="C41" s="330"/>
      <c r="D41" s="330"/>
      <c r="E41" s="330"/>
    </row>
    <row r="42" spans="1:5" ht="12" customHeight="1" thickBot="1">
      <c r="A42" s="316"/>
      <c r="B42" s="317"/>
      <c r="C42" s="331"/>
      <c r="D42" s="331"/>
      <c r="E42" s="331"/>
    </row>
    <row r="43" spans="1:5" ht="12" customHeight="1" thickBot="1">
      <c r="A43" s="979" t="s">
        <v>45</v>
      </c>
      <c r="B43" s="980"/>
      <c r="C43" s="980"/>
      <c r="D43" s="980"/>
      <c r="E43" s="981"/>
    </row>
    <row r="44" spans="1:5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376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363"/>
    </row>
    <row r="46" spans="1:5" ht="12" customHeight="1">
      <c r="A46" s="382" t="s">
        <v>74</v>
      </c>
      <c r="B46" s="197" t="s">
        <v>135</v>
      </c>
      <c r="C46" s="272"/>
      <c r="D46" s="272"/>
      <c r="E46" s="387"/>
    </row>
    <row r="47" spans="1:5" ht="12" customHeight="1">
      <c r="A47" s="382" t="s">
        <v>75</v>
      </c>
      <c r="B47" s="197" t="s">
        <v>102</v>
      </c>
      <c r="C47" s="272"/>
      <c r="D47" s="272"/>
      <c r="E47" s="387"/>
    </row>
    <row r="48" spans="1:5" s="179" customFormat="1" ht="12" customHeight="1">
      <c r="A48" s="382" t="s">
        <v>76</v>
      </c>
      <c r="B48" s="197" t="s">
        <v>136</v>
      </c>
      <c r="C48" s="272"/>
      <c r="D48" s="272"/>
      <c r="E48" s="3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3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376">
        <f>SUM(E51:E53)</f>
        <v>0</v>
      </c>
    </row>
    <row r="51" spans="1:5" ht="12" customHeight="1">
      <c r="A51" s="382" t="s">
        <v>79</v>
      </c>
      <c r="B51" s="198" t="s">
        <v>160</v>
      </c>
      <c r="C51" s="58"/>
      <c r="D51" s="58"/>
      <c r="E51" s="363"/>
    </row>
    <row r="52" spans="1:5" ht="12" customHeight="1">
      <c r="A52" s="382" t="s">
        <v>80</v>
      </c>
      <c r="B52" s="197" t="s">
        <v>139</v>
      </c>
      <c r="C52" s="272"/>
      <c r="D52" s="272"/>
      <c r="E52" s="387"/>
    </row>
    <row r="53" spans="1:5" ht="15" customHeight="1">
      <c r="A53" s="382" t="s">
        <v>81</v>
      </c>
      <c r="B53" s="197" t="s">
        <v>46</v>
      </c>
      <c r="C53" s="272"/>
      <c r="D53" s="272"/>
      <c r="E53" s="387"/>
    </row>
    <row r="54" spans="1:5" ht="13.5" thickBot="1">
      <c r="A54" s="382" t="s">
        <v>82</v>
      </c>
      <c r="B54" s="197" t="s">
        <v>683</v>
      </c>
      <c r="C54" s="272"/>
      <c r="D54" s="272"/>
      <c r="E54" s="387"/>
    </row>
    <row r="55" spans="1:5" ht="15" customHeight="1" thickBot="1">
      <c r="A55" s="369" t="s">
        <v>9</v>
      </c>
      <c r="B55" s="373" t="s">
        <v>581</v>
      </c>
      <c r="C55" s="63">
        <f>+C44+C50</f>
        <v>0</v>
      </c>
      <c r="D55" s="63">
        <f>+D44+D50</f>
        <v>0</v>
      </c>
      <c r="E55" s="377">
        <f>+E44+E50</f>
        <v>0</v>
      </c>
    </row>
    <row r="56" spans="1:5" ht="13.5" thickBot="1">
      <c r="C56" s="378"/>
      <c r="D56" s="378"/>
      <c r="E56" s="378"/>
    </row>
    <row r="57" spans="1:5" ht="13.5" thickBot="1">
      <c r="A57" s="318" t="s">
        <v>672</v>
      </c>
      <c r="B57" s="319"/>
      <c r="C57" s="67"/>
      <c r="D57" s="67"/>
      <c r="E57" s="367"/>
    </row>
    <row r="58" spans="1:5" ht="13.5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+CONCATENATE("8.3.2. melléklet a ……/",LEFT(ÖSSZEFÜGGÉSEK!A4,4)+1,". (……) önkormányzati rendelethez")</f>
        <v>8.3.2. melléklet a ……/2017. (……) önkormányzati rendelethez</v>
      </c>
    </row>
    <row r="2" spans="1:5" s="356" customFormat="1" ht="25.5" customHeight="1">
      <c r="A2" s="336" t="s">
        <v>148</v>
      </c>
      <c r="B2" s="973" t="s">
        <v>582</v>
      </c>
      <c r="C2" s="974"/>
      <c r="D2" s="975"/>
      <c r="E2" s="379" t="s">
        <v>52</v>
      </c>
    </row>
    <row r="3" spans="1:5" s="356" customFormat="1" ht="24.75" thickBot="1">
      <c r="A3" s="354" t="s">
        <v>147</v>
      </c>
      <c r="B3" s="976" t="s">
        <v>674</v>
      </c>
      <c r="C3" s="982"/>
      <c r="D3" s="983"/>
      <c r="E3" s="380" t="s">
        <v>50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391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392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39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39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39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39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39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39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394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39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70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391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39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39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393"/>
      <c r="E22" s="69"/>
    </row>
    <row r="23" spans="1:5" s="332" customFormat="1" ht="12" customHeight="1" thickBot="1">
      <c r="A23" s="382" t="s">
        <v>82</v>
      </c>
      <c r="B23" s="197" t="s">
        <v>681</v>
      </c>
      <c r="C23" s="273"/>
      <c r="D23" s="393"/>
      <c r="E23" s="69"/>
    </row>
    <row r="24" spans="1:5" s="332" customFormat="1" ht="12" customHeight="1" thickBot="1">
      <c r="A24" s="369" t="s">
        <v>9</v>
      </c>
      <c r="B24" s="217" t="s">
        <v>126</v>
      </c>
      <c r="C24" s="35"/>
      <c r="D24" s="395"/>
      <c r="E24" s="375"/>
    </row>
    <row r="25" spans="1:5" s="332" customFormat="1" ht="12" customHeight="1" thickBot="1">
      <c r="A25" s="369" t="s">
        <v>10</v>
      </c>
      <c r="B25" s="217" t="s">
        <v>568</v>
      </c>
      <c r="C25" s="275">
        <f>+C26+C27</f>
        <v>0</v>
      </c>
      <c r="D25" s="391">
        <f>+D26+D27</f>
        <v>0</v>
      </c>
      <c r="E25" s="376">
        <f>+E26+E27</f>
        <v>0</v>
      </c>
    </row>
    <row r="26" spans="1:5" s="332" customFormat="1" ht="12" customHeight="1">
      <c r="A26" s="383" t="s">
        <v>327</v>
      </c>
      <c r="B26" s="384" t="s">
        <v>566</v>
      </c>
      <c r="C26" s="58"/>
      <c r="D26" s="389"/>
      <c r="E26" s="363"/>
    </row>
    <row r="27" spans="1:5" s="332" customFormat="1" ht="12" customHeight="1">
      <c r="A27" s="383" t="s">
        <v>333</v>
      </c>
      <c r="B27" s="385" t="s">
        <v>569</v>
      </c>
      <c r="C27" s="276"/>
      <c r="D27" s="396"/>
      <c r="E27" s="362"/>
    </row>
    <row r="28" spans="1:5" s="332" customFormat="1" ht="12" customHeight="1" thickBot="1">
      <c r="A28" s="382" t="s">
        <v>335</v>
      </c>
      <c r="B28" s="386" t="s">
        <v>682</v>
      </c>
      <c r="C28" s="366"/>
      <c r="D28" s="397"/>
      <c r="E28" s="361"/>
    </row>
    <row r="29" spans="1:5" s="332" customFormat="1" ht="12" customHeight="1" thickBot="1">
      <c r="A29" s="369" t="s">
        <v>11</v>
      </c>
      <c r="B29" s="217" t="s">
        <v>570</v>
      </c>
      <c r="C29" s="275">
        <f>+C30+C31+C32</f>
        <v>0</v>
      </c>
      <c r="D29" s="391">
        <f>+D30+D31+D32</f>
        <v>0</v>
      </c>
      <c r="E29" s="376">
        <f>+E30+E31+E32</f>
        <v>0</v>
      </c>
    </row>
    <row r="30" spans="1:5" s="332" customFormat="1" ht="12" customHeight="1">
      <c r="A30" s="383" t="s">
        <v>66</v>
      </c>
      <c r="B30" s="384" t="s">
        <v>353</v>
      </c>
      <c r="C30" s="58"/>
      <c r="D30" s="389"/>
      <c r="E30" s="363"/>
    </row>
    <row r="31" spans="1:5" s="332" customFormat="1" ht="12" customHeight="1">
      <c r="A31" s="383" t="s">
        <v>67</v>
      </c>
      <c r="B31" s="385" t="s">
        <v>354</v>
      </c>
      <c r="C31" s="276"/>
      <c r="D31" s="396"/>
      <c r="E31" s="362"/>
    </row>
    <row r="32" spans="1:5" s="332" customFormat="1" ht="12" customHeight="1" thickBot="1">
      <c r="A32" s="382" t="s">
        <v>68</v>
      </c>
      <c r="B32" s="368" t="s">
        <v>356</v>
      </c>
      <c r="C32" s="366"/>
      <c r="D32" s="397"/>
      <c r="E32" s="361"/>
    </row>
    <row r="33" spans="1:5" s="332" customFormat="1" ht="12" customHeight="1" thickBot="1">
      <c r="A33" s="369" t="s">
        <v>12</v>
      </c>
      <c r="B33" s="217" t="s">
        <v>481</v>
      </c>
      <c r="C33" s="35"/>
      <c r="D33" s="39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95"/>
      <c r="E34" s="375"/>
    </row>
    <row r="35" spans="1:5" s="332" customFormat="1" ht="12" customHeight="1" thickBot="1">
      <c r="A35" s="306" t="s">
        <v>14</v>
      </c>
      <c r="B35" s="217" t="s">
        <v>572</v>
      </c>
      <c r="C35" s="275">
        <f>+C8+C19+C24+C25+C29+C33+C34</f>
        <v>0</v>
      </c>
      <c r="D35" s="391">
        <f>+D8+D19+D24+D25+D29+D33+D34</f>
        <v>0</v>
      </c>
      <c r="E35" s="376">
        <f>+E8+E19+E24+E25+E29+E33+E34</f>
        <v>0</v>
      </c>
    </row>
    <row r="36" spans="1:5" s="359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391">
        <f>+D37+D38+D39</f>
        <v>0</v>
      </c>
      <c r="E36" s="376">
        <f>+E37+E38+E39</f>
        <v>0</v>
      </c>
    </row>
    <row r="37" spans="1:5" s="359" customFormat="1" ht="15" customHeight="1">
      <c r="A37" s="383" t="s">
        <v>574</v>
      </c>
      <c r="B37" s="384" t="s">
        <v>170</v>
      </c>
      <c r="C37" s="58"/>
      <c r="D37" s="389"/>
      <c r="E37" s="363"/>
    </row>
    <row r="38" spans="1:5" s="359" customFormat="1" ht="15" customHeight="1">
      <c r="A38" s="383" t="s">
        <v>575</v>
      </c>
      <c r="B38" s="385" t="s">
        <v>3</v>
      </c>
      <c r="C38" s="276"/>
      <c r="D38" s="396"/>
      <c r="E38" s="362"/>
    </row>
    <row r="39" spans="1:5" ht="13.5" thickBot="1">
      <c r="A39" s="382" t="s">
        <v>576</v>
      </c>
      <c r="B39" s="368" t="s">
        <v>577</v>
      </c>
      <c r="C39" s="366"/>
      <c r="D39" s="397"/>
      <c r="E39" s="361"/>
    </row>
    <row r="40" spans="1:5" s="358" customFormat="1" ht="16.5" customHeight="1" thickBot="1">
      <c r="A40" s="371" t="s">
        <v>16</v>
      </c>
      <c r="B40" s="372" t="s">
        <v>578</v>
      </c>
      <c r="C40" s="63">
        <f>+C35+C36</f>
        <v>0</v>
      </c>
      <c r="D40" s="398">
        <f>+D35+D36</f>
        <v>0</v>
      </c>
      <c r="E40" s="377">
        <f>+E35+E36</f>
        <v>0</v>
      </c>
    </row>
    <row r="41" spans="1:5" s="179" customFormat="1" ht="12" customHeight="1">
      <c r="A41" s="314"/>
      <c r="B41" s="315"/>
      <c r="C41" s="330"/>
      <c r="D41" s="330"/>
      <c r="E41" s="330"/>
    </row>
    <row r="42" spans="1:5" ht="12" customHeight="1" thickBot="1">
      <c r="A42" s="316"/>
      <c r="B42" s="317"/>
      <c r="C42" s="331"/>
      <c r="D42" s="331"/>
      <c r="E42" s="331"/>
    </row>
    <row r="43" spans="1:5" ht="12" customHeight="1" thickBot="1">
      <c r="A43" s="979" t="s">
        <v>45</v>
      </c>
      <c r="B43" s="980"/>
      <c r="C43" s="980"/>
      <c r="D43" s="980"/>
      <c r="E43" s="981"/>
    </row>
    <row r="44" spans="1:5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376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363"/>
    </row>
    <row r="46" spans="1:5" ht="12" customHeight="1">
      <c r="A46" s="382" t="s">
        <v>74</v>
      </c>
      <c r="B46" s="197" t="s">
        <v>135</v>
      </c>
      <c r="C46" s="272"/>
      <c r="D46" s="272"/>
      <c r="E46" s="387"/>
    </row>
    <row r="47" spans="1:5" ht="12" customHeight="1">
      <c r="A47" s="382" t="s">
        <v>75</v>
      </c>
      <c r="B47" s="197" t="s">
        <v>102</v>
      </c>
      <c r="C47" s="272"/>
      <c r="D47" s="272"/>
      <c r="E47" s="387"/>
    </row>
    <row r="48" spans="1:5" s="179" customFormat="1" ht="12" customHeight="1">
      <c r="A48" s="382" t="s">
        <v>76</v>
      </c>
      <c r="B48" s="197" t="s">
        <v>136</v>
      </c>
      <c r="C48" s="272"/>
      <c r="D48" s="272"/>
      <c r="E48" s="3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3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376">
        <f>SUM(E51:E53)</f>
        <v>0</v>
      </c>
    </row>
    <row r="51" spans="1:5" ht="12" customHeight="1">
      <c r="A51" s="382" t="s">
        <v>79</v>
      </c>
      <c r="B51" s="198" t="s">
        <v>160</v>
      </c>
      <c r="C51" s="58"/>
      <c r="D51" s="58"/>
      <c r="E51" s="363"/>
    </row>
    <row r="52" spans="1:5" ht="12" customHeight="1">
      <c r="A52" s="382" t="s">
        <v>80</v>
      </c>
      <c r="B52" s="197" t="s">
        <v>139</v>
      </c>
      <c r="C52" s="272"/>
      <c r="D52" s="272"/>
      <c r="E52" s="387"/>
    </row>
    <row r="53" spans="1:5" ht="15" customHeight="1">
      <c r="A53" s="382" t="s">
        <v>81</v>
      </c>
      <c r="B53" s="197" t="s">
        <v>46</v>
      </c>
      <c r="C53" s="272"/>
      <c r="D53" s="272"/>
      <c r="E53" s="387"/>
    </row>
    <row r="54" spans="1:5" ht="13.5" thickBot="1">
      <c r="A54" s="382" t="s">
        <v>82</v>
      </c>
      <c r="B54" s="197" t="s">
        <v>683</v>
      </c>
      <c r="C54" s="272"/>
      <c r="D54" s="272"/>
      <c r="E54" s="387"/>
    </row>
    <row r="55" spans="1:5" ht="15" customHeight="1" thickBot="1">
      <c r="A55" s="369" t="s">
        <v>9</v>
      </c>
      <c r="B55" s="373" t="s">
        <v>581</v>
      </c>
      <c r="C55" s="63">
        <f>+C44+C50</f>
        <v>0</v>
      </c>
      <c r="D55" s="63">
        <f>+D44+D50</f>
        <v>0</v>
      </c>
      <c r="E55" s="377">
        <f>+E44+E50</f>
        <v>0</v>
      </c>
    </row>
    <row r="56" spans="1:5" ht="13.5" thickBot="1">
      <c r="C56" s="378"/>
      <c r="D56" s="378"/>
      <c r="E56" s="378"/>
    </row>
    <row r="57" spans="1:5" ht="13.5" thickBot="1">
      <c r="A57" s="318" t="s">
        <v>672</v>
      </c>
      <c r="B57" s="319"/>
      <c r="C57" s="67"/>
      <c r="D57" s="67"/>
      <c r="E57" s="367"/>
    </row>
    <row r="58" spans="1:5" ht="13.5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SheetLayoutView="145" workbookViewId="0">
      <selection activeCell="B3" sqref="B3:D3"/>
    </sheetView>
  </sheetViews>
  <sheetFormatPr defaultRowHeight="12.75"/>
  <cols>
    <col min="1" max="1" width="18.6640625" style="374" customWidth="1"/>
    <col min="2" max="2" width="62" style="27" customWidth="1"/>
    <col min="3" max="5" width="15.83203125" style="27" customWidth="1"/>
    <col min="6" max="16384" width="9.33203125" style="27"/>
  </cols>
  <sheetData>
    <row r="1" spans="1:5" s="309" customFormat="1" ht="21" customHeight="1" thickBot="1">
      <c r="A1" s="308"/>
      <c r="B1" s="310"/>
      <c r="C1" s="355"/>
      <c r="D1" s="355"/>
      <c r="E1" s="410" t="str">
        <f>+CONCATENATE("8.3.3. melléklet a ……/",LEFT(ÖSSZEFÜGGÉSEK!A4,4)+1,". (……) önkormányzati rendelethez")</f>
        <v>8.3.3. melléklet a ……/2017. (……) önkormányzati rendelethez</v>
      </c>
    </row>
    <row r="2" spans="1:5" s="356" customFormat="1" ht="25.5" customHeight="1">
      <c r="A2" s="336" t="s">
        <v>148</v>
      </c>
      <c r="B2" s="973" t="s">
        <v>582</v>
      </c>
      <c r="C2" s="974"/>
      <c r="D2" s="975"/>
      <c r="E2" s="379" t="s">
        <v>52</v>
      </c>
    </row>
    <row r="3" spans="1:5" s="356" customFormat="1" ht="24.75" thickBot="1">
      <c r="A3" s="354" t="s">
        <v>147</v>
      </c>
      <c r="B3" s="976" t="s">
        <v>687</v>
      </c>
      <c r="C3" s="982"/>
      <c r="D3" s="983"/>
      <c r="E3" s="380" t="s">
        <v>51</v>
      </c>
    </row>
    <row r="4" spans="1:5" s="357" customFormat="1" ht="15.95" customHeight="1" thickBot="1">
      <c r="A4" s="311"/>
      <c r="B4" s="311"/>
      <c r="C4" s="312"/>
      <c r="D4" s="312"/>
      <c r="E4" s="312" t="s">
        <v>42</v>
      </c>
    </row>
    <row r="5" spans="1:5" ht="24.75" thickBot="1">
      <c r="A5" s="182" t="s">
        <v>149</v>
      </c>
      <c r="B5" s="183" t="s">
        <v>43</v>
      </c>
      <c r="C5" s="52" t="s">
        <v>183</v>
      </c>
      <c r="D5" s="52" t="s">
        <v>188</v>
      </c>
      <c r="E5" s="313" t="s">
        <v>189</v>
      </c>
    </row>
    <row r="6" spans="1:5" s="358" customFormat="1" ht="12.95" customHeight="1" thickBot="1">
      <c r="A6" s="306" t="s">
        <v>421</v>
      </c>
      <c r="B6" s="307" t="s">
        <v>422</v>
      </c>
      <c r="C6" s="307" t="s">
        <v>423</v>
      </c>
      <c r="D6" s="66" t="s">
        <v>424</v>
      </c>
      <c r="E6" s="64" t="s">
        <v>425</v>
      </c>
    </row>
    <row r="7" spans="1:5" s="358" customFormat="1" ht="15.95" customHeight="1" thickBot="1">
      <c r="A7" s="979" t="s">
        <v>44</v>
      </c>
      <c r="B7" s="980"/>
      <c r="C7" s="980"/>
      <c r="D7" s="980"/>
      <c r="E7" s="981"/>
    </row>
    <row r="8" spans="1:5" s="332" customFormat="1" ht="12" customHeight="1" thickBot="1">
      <c r="A8" s="306" t="s">
        <v>7</v>
      </c>
      <c r="B8" s="370" t="s">
        <v>562</v>
      </c>
      <c r="C8" s="275">
        <f>SUM(C9:C18)</f>
        <v>0</v>
      </c>
      <c r="D8" s="391">
        <f>SUM(D9:D18)</f>
        <v>0</v>
      </c>
      <c r="E8" s="376">
        <f>SUM(E9:E18)</f>
        <v>0</v>
      </c>
    </row>
    <row r="9" spans="1:5" s="332" customFormat="1" ht="12" customHeight="1">
      <c r="A9" s="381" t="s">
        <v>73</v>
      </c>
      <c r="B9" s="199" t="s">
        <v>340</v>
      </c>
      <c r="C9" s="61"/>
      <c r="D9" s="392"/>
      <c r="E9" s="365"/>
    </row>
    <row r="10" spans="1:5" s="332" customFormat="1" ht="12" customHeight="1">
      <c r="A10" s="382" t="s">
        <v>74</v>
      </c>
      <c r="B10" s="197" t="s">
        <v>341</v>
      </c>
      <c r="C10" s="273"/>
      <c r="D10" s="393"/>
      <c r="E10" s="69"/>
    </row>
    <row r="11" spans="1:5" s="332" customFormat="1" ht="12" customHeight="1">
      <c r="A11" s="382" t="s">
        <v>75</v>
      </c>
      <c r="B11" s="197" t="s">
        <v>342</v>
      </c>
      <c r="C11" s="273"/>
      <c r="D11" s="393"/>
      <c r="E11" s="69"/>
    </row>
    <row r="12" spans="1:5" s="332" customFormat="1" ht="12" customHeight="1">
      <c r="A12" s="382" t="s">
        <v>76</v>
      </c>
      <c r="B12" s="197" t="s">
        <v>343</v>
      </c>
      <c r="C12" s="273"/>
      <c r="D12" s="393"/>
      <c r="E12" s="69"/>
    </row>
    <row r="13" spans="1:5" s="332" customFormat="1" ht="12" customHeight="1">
      <c r="A13" s="382" t="s">
        <v>109</v>
      </c>
      <c r="B13" s="197" t="s">
        <v>344</v>
      </c>
      <c r="C13" s="273"/>
      <c r="D13" s="393"/>
      <c r="E13" s="69"/>
    </row>
    <row r="14" spans="1:5" s="332" customFormat="1" ht="12" customHeight="1">
      <c r="A14" s="382" t="s">
        <v>77</v>
      </c>
      <c r="B14" s="197" t="s">
        <v>563</v>
      </c>
      <c r="C14" s="273"/>
      <c r="D14" s="393"/>
      <c r="E14" s="69"/>
    </row>
    <row r="15" spans="1:5" s="359" customFormat="1" ht="12" customHeight="1">
      <c r="A15" s="382" t="s">
        <v>78</v>
      </c>
      <c r="B15" s="196" t="s">
        <v>564</v>
      </c>
      <c r="C15" s="273"/>
      <c r="D15" s="393"/>
      <c r="E15" s="69"/>
    </row>
    <row r="16" spans="1:5" s="359" customFormat="1" ht="12" customHeight="1">
      <c r="A16" s="382" t="s">
        <v>86</v>
      </c>
      <c r="B16" s="197" t="s">
        <v>347</v>
      </c>
      <c r="C16" s="62"/>
      <c r="D16" s="394"/>
      <c r="E16" s="364"/>
    </row>
    <row r="17" spans="1:5" s="332" customFormat="1" ht="12" customHeight="1">
      <c r="A17" s="382" t="s">
        <v>87</v>
      </c>
      <c r="B17" s="197" t="s">
        <v>349</v>
      </c>
      <c r="C17" s="273"/>
      <c r="D17" s="393"/>
      <c r="E17" s="69"/>
    </row>
    <row r="18" spans="1:5" s="359" customFormat="1" ht="12" customHeight="1" thickBot="1">
      <c r="A18" s="382" t="s">
        <v>88</v>
      </c>
      <c r="B18" s="196" t="s">
        <v>351</v>
      </c>
      <c r="C18" s="274"/>
      <c r="D18" s="70"/>
      <c r="E18" s="360"/>
    </row>
    <row r="19" spans="1:5" s="359" customFormat="1" ht="12" customHeight="1" thickBot="1">
      <c r="A19" s="306" t="s">
        <v>8</v>
      </c>
      <c r="B19" s="370" t="s">
        <v>565</v>
      </c>
      <c r="C19" s="275">
        <f>SUM(C20:C22)</f>
        <v>0</v>
      </c>
      <c r="D19" s="391">
        <f>SUM(D20:D22)</f>
        <v>0</v>
      </c>
      <c r="E19" s="376">
        <f>SUM(E20:E22)</f>
        <v>0</v>
      </c>
    </row>
    <row r="20" spans="1:5" s="359" customFormat="1" ht="12" customHeight="1">
      <c r="A20" s="382" t="s">
        <v>79</v>
      </c>
      <c r="B20" s="198" t="s">
        <v>313</v>
      </c>
      <c r="C20" s="273"/>
      <c r="D20" s="393"/>
      <c r="E20" s="69"/>
    </row>
    <row r="21" spans="1:5" s="359" customFormat="1" ht="12" customHeight="1">
      <c r="A21" s="382" t="s">
        <v>80</v>
      </c>
      <c r="B21" s="197" t="s">
        <v>566</v>
      </c>
      <c r="C21" s="273"/>
      <c r="D21" s="393"/>
      <c r="E21" s="69"/>
    </row>
    <row r="22" spans="1:5" s="359" customFormat="1" ht="12" customHeight="1">
      <c r="A22" s="382" t="s">
        <v>81</v>
      </c>
      <c r="B22" s="197" t="s">
        <v>567</v>
      </c>
      <c r="C22" s="273"/>
      <c r="D22" s="393"/>
      <c r="E22" s="69"/>
    </row>
    <row r="23" spans="1:5" s="332" customFormat="1" ht="12" customHeight="1" thickBot="1">
      <c r="A23" s="382" t="s">
        <v>82</v>
      </c>
      <c r="B23" s="197" t="s">
        <v>681</v>
      </c>
      <c r="C23" s="273"/>
      <c r="D23" s="393"/>
      <c r="E23" s="69"/>
    </row>
    <row r="24" spans="1:5" s="332" customFormat="1" ht="12" customHeight="1" thickBot="1">
      <c r="A24" s="369" t="s">
        <v>9</v>
      </c>
      <c r="B24" s="217" t="s">
        <v>126</v>
      </c>
      <c r="C24" s="35"/>
      <c r="D24" s="395"/>
      <c r="E24" s="375"/>
    </row>
    <row r="25" spans="1:5" s="332" customFormat="1" ht="12" customHeight="1" thickBot="1">
      <c r="A25" s="369" t="s">
        <v>10</v>
      </c>
      <c r="B25" s="217" t="s">
        <v>568</v>
      </c>
      <c r="C25" s="275">
        <f>+C26+C27</f>
        <v>0</v>
      </c>
      <c r="D25" s="391">
        <f>+D26+D27</f>
        <v>0</v>
      </c>
      <c r="E25" s="376">
        <f>+E26+E27</f>
        <v>0</v>
      </c>
    </row>
    <row r="26" spans="1:5" s="332" customFormat="1" ht="12" customHeight="1">
      <c r="A26" s="383" t="s">
        <v>327</v>
      </c>
      <c r="B26" s="384" t="s">
        <v>566</v>
      </c>
      <c r="C26" s="58"/>
      <c r="D26" s="389"/>
      <c r="E26" s="363"/>
    </row>
    <row r="27" spans="1:5" s="332" customFormat="1" ht="12" customHeight="1">
      <c r="A27" s="383" t="s">
        <v>333</v>
      </c>
      <c r="B27" s="385" t="s">
        <v>569</v>
      </c>
      <c r="C27" s="276"/>
      <c r="D27" s="396"/>
      <c r="E27" s="362"/>
    </row>
    <row r="28" spans="1:5" s="332" customFormat="1" ht="12" customHeight="1" thickBot="1">
      <c r="A28" s="382" t="s">
        <v>335</v>
      </c>
      <c r="B28" s="386" t="s">
        <v>682</v>
      </c>
      <c r="C28" s="366"/>
      <c r="D28" s="397"/>
      <c r="E28" s="361"/>
    </row>
    <row r="29" spans="1:5" s="332" customFormat="1" ht="12" customHeight="1" thickBot="1">
      <c r="A29" s="369" t="s">
        <v>11</v>
      </c>
      <c r="B29" s="217" t="s">
        <v>570</v>
      </c>
      <c r="C29" s="275">
        <f>+C30+C31+C32</f>
        <v>0</v>
      </c>
      <c r="D29" s="391">
        <f>+D30+D31+D32</f>
        <v>0</v>
      </c>
      <c r="E29" s="376">
        <f>+E30+E31+E32</f>
        <v>0</v>
      </c>
    </row>
    <row r="30" spans="1:5" s="332" customFormat="1" ht="12" customHeight="1">
      <c r="A30" s="383" t="s">
        <v>66</v>
      </c>
      <c r="B30" s="384" t="s">
        <v>353</v>
      </c>
      <c r="C30" s="58"/>
      <c r="D30" s="389"/>
      <c r="E30" s="363"/>
    </row>
    <row r="31" spans="1:5" s="332" customFormat="1" ht="12" customHeight="1">
      <c r="A31" s="383" t="s">
        <v>67</v>
      </c>
      <c r="B31" s="385" t="s">
        <v>354</v>
      </c>
      <c r="C31" s="276"/>
      <c r="D31" s="396"/>
      <c r="E31" s="362"/>
    </row>
    <row r="32" spans="1:5" s="332" customFormat="1" ht="12" customHeight="1" thickBot="1">
      <c r="A32" s="382" t="s">
        <v>68</v>
      </c>
      <c r="B32" s="368" t="s">
        <v>356</v>
      </c>
      <c r="C32" s="366"/>
      <c r="D32" s="397"/>
      <c r="E32" s="361"/>
    </row>
    <row r="33" spans="1:5" s="332" customFormat="1" ht="12" customHeight="1" thickBot="1">
      <c r="A33" s="369" t="s">
        <v>12</v>
      </c>
      <c r="B33" s="217" t="s">
        <v>481</v>
      </c>
      <c r="C33" s="35"/>
      <c r="D33" s="395"/>
      <c r="E33" s="375"/>
    </row>
    <row r="34" spans="1:5" s="332" customFormat="1" ht="12" customHeight="1" thickBot="1">
      <c r="A34" s="369" t="s">
        <v>13</v>
      </c>
      <c r="B34" s="217" t="s">
        <v>571</v>
      </c>
      <c r="C34" s="35"/>
      <c r="D34" s="395"/>
      <c r="E34" s="375"/>
    </row>
    <row r="35" spans="1:5" s="332" customFormat="1" ht="12" customHeight="1" thickBot="1">
      <c r="A35" s="306" t="s">
        <v>14</v>
      </c>
      <c r="B35" s="217" t="s">
        <v>572</v>
      </c>
      <c r="C35" s="275">
        <f>+C8+C19+C24+C25+C29+C33+C34</f>
        <v>0</v>
      </c>
      <c r="D35" s="391">
        <f>+D8+D19+D24+D25+D29+D33+D34</f>
        <v>0</v>
      </c>
      <c r="E35" s="376">
        <f>+E8+E19+E24+E25+E29+E33+E34</f>
        <v>0</v>
      </c>
    </row>
    <row r="36" spans="1:5" s="359" customFormat="1" ht="12" customHeight="1" thickBot="1">
      <c r="A36" s="371" t="s">
        <v>15</v>
      </c>
      <c r="B36" s="217" t="s">
        <v>573</v>
      </c>
      <c r="C36" s="275">
        <f>+C37+C38+C39</f>
        <v>0</v>
      </c>
      <c r="D36" s="391">
        <f>+D37+D38+D39</f>
        <v>0</v>
      </c>
      <c r="E36" s="376">
        <f>+E37+E38+E39</f>
        <v>0</v>
      </c>
    </row>
    <row r="37" spans="1:5" s="359" customFormat="1" ht="15" customHeight="1">
      <c r="A37" s="383" t="s">
        <v>574</v>
      </c>
      <c r="B37" s="384" t="s">
        <v>170</v>
      </c>
      <c r="C37" s="58"/>
      <c r="D37" s="389"/>
      <c r="E37" s="363"/>
    </row>
    <row r="38" spans="1:5" s="359" customFormat="1" ht="15" customHeight="1">
      <c r="A38" s="383" t="s">
        <v>575</v>
      </c>
      <c r="B38" s="385" t="s">
        <v>3</v>
      </c>
      <c r="C38" s="276"/>
      <c r="D38" s="396"/>
      <c r="E38" s="362"/>
    </row>
    <row r="39" spans="1:5" ht="13.5" thickBot="1">
      <c r="A39" s="382" t="s">
        <v>576</v>
      </c>
      <c r="B39" s="368" t="s">
        <v>577</v>
      </c>
      <c r="C39" s="366"/>
      <c r="D39" s="397"/>
      <c r="E39" s="361"/>
    </row>
    <row r="40" spans="1:5" s="358" customFormat="1" ht="16.5" customHeight="1" thickBot="1">
      <c r="A40" s="371" t="s">
        <v>16</v>
      </c>
      <c r="B40" s="372" t="s">
        <v>578</v>
      </c>
      <c r="C40" s="63">
        <f>+C35+C36</f>
        <v>0</v>
      </c>
      <c r="D40" s="398">
        <f>+D35+D36</f>
        <v>0</v>
      </c>
      <c r="E40" s="377">
        <f>+E35+E36</f>
        <v>0</v>
      </c>
    </row>
    <row r="41" spans="1:5" s="179" customFormat="1" ht="12" customHeight="1">
      <c r="A41" s="314"/>
      <c r="B41" s="315"/>
      <c r="C41" s="330"/>
      <c r="D41" s="330"/>
      <c r="E41" s="330"/>
    </row>
    <row r="42" spans="1:5" ht="12" customHeight="1" thickBot="1">
      <c r="A42" s="316"/>
      <c r="B42" s="317"/>
      <c r="C42" s="331"/>
      <c r="D42" s="331"/>
      <c r="E42" s="331"/>
    </row>
    <row r="43" spans="1:5" ht="12" customHeight="1" thickBot="1">
      <c r="A43" s="979" t="s">
        <v>45</v>
      </c>
      <c r="B43" s="980"/>
      <c r="C43" s="980"/>
      <c r="D43" s="980"/>
      <c r="E43" s="981"/>
    </row>
    <row r="44" spans="1:5" ht="12" customHeight="1" thickBot="1">
      <c r="A44" s="369" t="s">
        <v>7</v>
      </c>
      <c r="B44" s="217" t="s">
        <v>579</v>
      </c>
      <c r="C44" s="275">
        <f>SUM(C45:C49)</f>
        <v>0</v>
      </c>
      <c r="D44" s="275">
        <f>SUM(D45:D49)</f>
        <v>0</v>
      </c>
      <c r="E44" s="376">
        <f>SUM(E45:E49)</f>
        <v>0</v>
      </c>
    </row>
    <row r="45" spans="1:5" ht="12" customHeight="1">
      <c r="A45" s="382" t="s">
        <v>73</v>
      </c>
      <c r="B45" s="198" t="s">
        <v>37</v>
      </c>
      <c r="C45" s="58"/>
      <c r="D45" s="58"/>
      <c r="E45" s="363"/>
    </row>
    <row r="46" spans="1:5" ht="12" customHeight="1">
      <c r="A46" s="382" t="s">
        <v>74</v>
      </c>
      <c r="B46" s="197" t="s">
        <v>135</v>
      </c>
      <c r="C46" s="272"/>
      <c r="D46" s="272"/>
      <c r="E46" s="387"/>
    </row>
    <row r="47" spans="1:5" ht="12" customHeight="1">
      <c r="A47" s="382" t="s">
        <v>75</v>
      </c>
      <c r="B47" s="197" t="s">
        <v>102</v>
      </c>
      <c r="C47" s="272"/>
      <c r="D47" s="272"/>
      <c r="E47" s="387"/>
    </row>
    <row r="48" spans="1:5" s="179" customFormat="1" ht="12" customHeight="1">
      <c r="A48" s="382" t="s">
        <v>76</v>
      </c>
      <c r="B48" s="197" t="s">
        <v>136</v>
      </c>
      <c r="C48" s="272"/>
      <c r="D48" s="272"/>
      <c r="E48" s="387"/>
    </row>
    <row r="49" spans="1:5" ht="12" customHeight="1" thickBot="1">
      <c r="A49" s="382" t="s">
        <v>109</v>
      </c>
      <c r="B49" s="197" t="s">
        <v>137</v>
      </c>
      <c r="C49" s="272"/>
      <c r="D49" s="272"/>
      <c r="E49" s="387"/>
    </row>
    <row r="50" spans="1:5" ht="12" customHeight="1" thickBot="1">
      <c r="A50" s="369" t="s">
        <v>8</v>
      </c>
      <c r="B50" s="217" t="s">
        <v>580</v>
      </c>
      <c r="C50" s="275">
        <f>SUM(C51:C53)</f>
        <v>0</v>
      </c>
      <c r="D50" s="275">
        <f>SUM(D51:D53)</f>
        <v>0</v>
      </c>
      <c r="E50" s="376">
        <f>SUM(E51:E53)</f>
        <v>0</v>
      </c>
    </row>
    <row r="51" spans="1:5" ht="12" customHeight="1">
      <c r="A51" s="382" t="s">
        <v>79</v>
      </c>
      <c r="B51" s="198" t="s">
        <v>160</v>
      </c>
      <c r="C51" s="58"/>
      <c r="D51" s="58"/>
      <c r="E51" s="363"/>
    </row>
    <row r="52" spans="1:5" ht="12" customHeight="1">
      <c r="A52" s="382" t="s">
        <v>80</v>
      </c>
      <c r="B52" s="197" t="s">
        <v>139</v>
      </c>
      <c r="C52" s="272"/>
      <c r="D52" s="272"/>
      <c r="E52" s="387"/>
    </row>
    <row r="53" spans="1:5" ht="15" customHeight="1">
      <c r="A53" s="382" t="s">
        <v>81</v>
      </c>
      <c r="B53" s="197" t="s">
        <v>46</v>
      </c>
      <c r="C53" s="272"/>
      <c r="D53" s="272"/>
      <c r="E53" s="387"/>
    </row>
    <row r="54" spans="1:5" ht="13.5" thickBot="1">
      <c r="A54" s="382" t="s">
        <v>82</v>
      </c>
      <c r="B54" s="197" t="s">
        <v>683</v>
      </c>
      <c r="C54" s="272"/>
      <c r="D54" s="272"/>
      <c r="E54" s="387"/>
    </row>
    <row r="55" spans="1:5" ht="15" customHeight="1" thickBot="1">
      <c r="A55" s="369" t="s">
        <v>9</v>
      </c>
      <c r="B55" s="373" t="s">
        <v>581</v>
      </c>
      <c r="C55" s="63">
        <f>+C44+C50</f>
        <v>0</v>
      </c>
      <c r="D55" s="63">
        <f>+D44+D50</f>
        <v>0</v>
      </c>
      <c r="E55" s="377">
        <f>+E44+E50</f>
        <v>0</v>
      </c>
    </row>
    <row r="56" spans="1:5" ht="13.5" thickBot="1">
      <c r="C56" s="378"/>
      <c r="D56" s="378"/>
      <c r="E56" s="378"/>
    </row>
    <row r="57" spans="1:5" ht="13.5" thickBot="1">
      <c r="A57" s="318" t="s">
        <v>672</v>
      </c>
      <c r="B57" s="319"/>
      <c r="C57" s="67"/>
      <c r="D57" s="67"/>
      <c r="E57" s="367"/>
    </row>
    <row r="58" spans="1:5" ht="13.5" thickBot="1">
      <c r="A58" s="318" t="s">
        <v>150</v>
      </c>
      <c r="B58" s="319"/>
      <c r="C58" s="67"/>
      <c r="D58" s="67"/>
      <c r="E58" s="367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3:G35"/>
  <sheetViews>
    <sheetView workbookViewId="0">
      <selection sqref="A1:XFD1"/>
    </sheetView>
  </sheetViews>
  <sheetFormatPr defaultRowHeight="12.75"/>
  <cols>
    <col min="1" max="1" width="5.6640625" style="177" customWidth="1"/>
    <col min="2" max="2" width="30.83203125" style="27" customWidth="1"/>
    <col min="3" max="3" width="13.83203125" style="27" customWidth="1"/>
    <col min="4" max="4" width="7.5" style="27" customWidth="1"/>
    <col min="5" max="5" width="13.6640625" style="27" customWidth="1"/>
    <col min="6" max="6" width="14.1640625" style="27" customWidth="1"/>
    <col min="7" max="7" width="14.33203125" style="27" customWidth="1"/>
    <col min="8" max="16384" width="9.33203125" style="27"/>
  </cols>
  <sheetData>
    <row r="3" spans="1:7" ht="14.25" thickBot="1">
      <c r="G3" s="34" t="s">
        <v>778</v>
      </c>
    </row>
    <row r="4" spans="1:7" ht="17.25" customHeight="1" thickBot="1">
      <c r="A4" s="999" t="s">
        <v>5</v>
      </c>
      <c r="B4" s="1001" t="s">
        <v>304</v>
      </c>
      <c r="C4" s="1001" t="s">
        <v>755</v>
      </c>
      <c r="D4" s="1001" t="s">
        <v>725</v>
      </c>
      <c r="E4" s="995" t="s">
        <v>684</v>
      </c>
      <c r="F4" s="995"/>
      <c r="G4" s="996"/>
    </row>
    <row r="5" spans="1:7" s="178" customFormat="1" ht="57.75" customHeight="1" thickBot="1">
      <c r="A5" s="1000"/>
      <c r="B5" s="1002"/>
      <c r="C5" s="1002"/>
      <c r="D5" s="1002"/>
      <c r="E5" s="707" t="s">
        <v>756</v>
      </c>
      <c r="F5" s="707" t="s">
        <v>685</v>
      </c>
      <c r="G5" s="708" t="s">
        <v>686</v>
      </c>
    </row>
    <row r="6" spans="1:7" s="179" customFormat="1" ht="20.100000000000001" customHeight="1" thickBot="1">
      <c r="A6" s="306" t="s">
        <v>421</v>
      </c>
      <c r="B6" s="307" t="s">
        <v>422</v>
      </c>
      <c r="C6" s="307" t="s">
        <v>423</v>
      </c>
      <c r="D6" s="307" t="s">
        <v>424</v>
      </c>
      <c r="E6" s="307" t="s">
        <v>726</v>
      </c>
      <c r="F6" s="307" t="s">
        <v>502</v>
      </c>
      <c r="G6" s="390" t="s">
        <v>503</v>
      </c>
    </row>
    <row r="7" spans="1:7" ht="28.5" customHeight="1">
      <c r="A7" s="862" t="s">
        <v>7</v>
      </c>
      <c r="B7" s="704" t="s">
        <v>731</v>
      </c>
      <c r="C7" s="705">
        <v>24206468</v>
      </c>
      <c r="D7" s="705"/>
      <c r="E7" s="706">
        <f>C7+D7</f>
        <v>24206468</v>
      </c>
      <c r="F7" s="705">
        <f>E7-G7</f>
        <v>6614517</v>
      </c>
      <c r="G7" s="888">
        <v>17591951</v>
      </c>
    </row>
    <row r="8" spans="1:7" ht="20.100000000000001" customHeight="1">
      <c r="A8" s="863" t="s">
        <v>8</v>
      </c>
      <c r="B8" s="704" t="s">
        <v>730</v>
      </c>
      <c r="C8" s="705">
        <v>1765026</v>
      </c>
      <c r="D8" s="591"/>
      <c r="E8" s="706">
        <f t="shared" ref="E8:F30" si="0">C8+D8</f>
        <v>1765026</v>
      </c>
      <c r="F8" s="706">
        <f t="shared" si="0"/>
        <v>1765026</v>
      </c>
      <c r="G8" s="92"/>
    </row>
    <row r="9" spans="1:7" ht="20.100000000000001" customHeight="1">
      <c r="A9" s="863" t="s">
        <v>9</v>
      </c>
      <c r="B9" s="181"/>
      <c r="C9" s="2"/>
      <c r="D9" s="2"/>
      <c r="E9" s="180">
        <f t="shared" si="0"/>
        <v>0</v>
      </c>
      <c r="F9" s="2"/>
      <c r="G9" s="92"/>
    </row>
    <row r="10" spans="1:7" ht="20.100000000000001" customHeight="1">
      <c r="A10" s="863" t="s">
        <v>10</v>
      </c>
      <c r="B10" s="181"/>
      <c r="C10" s="2"/>
      <c r="D10" s="2"/>
      <c r="E10" s="180">
        <f t="shared" si="0"/>
        <v>0</v>
      </c>
      <c r="F10" s="2"/>
      <c r="G10" s="92"/>
    </row>
    <row r="11" spans="1:7" ht="20.100000000000001" customHeight="1">
      <c r="A11" s="863" t="s">
        <v>11</v>
      </c>
      <c r="B11" s="181"/>
      <c r="C11" s="2"/>
      <c r="D11" s="2"/>
      <c r="E11" s="180">
        <f t="shared" si="0"/>
        <v>0</v>
      </c>
      <c r="F11" s="2"/>
      <c r="G11" s="92"/>
    </row>
    <row r="12" spans="1:7" ht="20.100000000000001" customHeight="1">
      <c r="A12" s="863" t="s">
        <v>12</v>
      </c>
      <c r="B12" s="181"/>
      <c r="C12" s="2"/>
      <c r="D12" s="2"/>
      <c r="E12" s="180">
        <f t="shared" si="0"/>
        <v>0</v>
      </c>
      <c r="F12" s="2"/>
      <c r="G12" s="92"/>
    </row>
    <row r="13" spans="1:7" ht="20.100000000000001" customHeight="1">
      <c r="A13" s="863" t="s">
        <v>13</v>
      </c>
      <c r="B13" s="181"/>
      <c r="C13" s="2"/>
      <c r="D13" s="2"/>
      <c r="E13" s="180">
        <f t="shared" si="0"/>
        <v>0</v>
      </c>
      <c r="F13" s="2"/>
      <c r="G13" s="92"/>
    </row>
    <row r="14" spans="1:7" ht="20.100000000000001" customHeight="1">
      <c r="A14" s="863" t="s">
        <v>14</v>
      </c>
      <c r="B14" s="181"/>
      <c r="C14" s="2"/>
      <c r="D14" s="2"/>
      <c r="E14" s="180">
        <f t="shared" si="0"/>
        <v>0</v>
      </c>
      <c r="F14" s="2"/>
      <c r="G14" s="92"/>
    </row>
    <row r="15" spans="1:7" ht="20.100000000000001" customHeight="1">
      <c r="A15" s="863" t="s">
        <v>15</v>
      </c>
      <c r="B15" s="181"/>
      <c r="C15" s="2"/>
      <c r="D15" s="2"/>
      <c r="E15" s="180">
        <f t="shared" si="0"/>
        <v>0</v>
      </c>
      <c r="F15" s="2"/>
      <c r="G15" s="92"/>
    </row>
    <row r="16" spans="1:7" ht="20.100000000000001" customHeight="1">
      <c r="A16" s="863" t="s">
        <v>16</v>
      </c>
      <c r="B16" s="181"/>
      <c r="C16" s="2"/>
      <c r="D16" s="2"/>
      <c r="E16" s="180">
        <f t="shared" si="0"/>
        <v>0</v>
      </c>
      <c r="F16" s="2"/>
      <c r="G16" s="92"/>
    </row>
    <row r="17" spans="1:7" ht="20.100000000000001" customHeight="1">
      <c r="A17" s="863" t="s">
        <v>17</v>
      </c>
      <c r="B17" s="181"/>
      <c r="C17" s="2"/>
      <c r="D17" s="2"/>
      <c r="E17" s="180">
        <f t="shared" si="0"/>
        <v>0</v>
      </c>
      <c r="F17" s="2"/>
      <c r="G17" s="92"/>
    </row>
    <row r="18" spans="1:7" ht="20.100000000000001" customHeight="1">
      <c r="A18" s="863" t="s">
        <v>18</v>
      </c>
      <c r="B18" s="181"/>
      <c r="C18" s="2"/>
      <c r="D18" s="2"/>
      <c r="E18" s="180">
        <f t="shared" si="0"/>
        <v>0</v>
      </c>
      <c r="F18" s="2"/>
      <c r="G18" s="92"/>
    </row>
    <row r="19" spans="1:7" ht="20.100000000000001" customHeight="1">
      <c r="A19" s="863" t="s">
        <v>19</v>
      </c>
      <c r="B19" s="181"/>
      <c r="C19" s="2"/>
      <c r="D19" s="2"/>
      <c r="E19" s="180">
        <f t="shared" si="0"/>
        <v>0</v>
      </c>
      <c r="F19" s="2"/>
      <c r="G19" s="92"/>
    </row>
    <row r="20" spans="1:7" ht="20.100000000000001" customHeight="1">
      <c r="A20" s="863" t="s">
        <v>20</v>
      </c>
      <c r="B20" s="181"/>
      <c r="C20" s="2"/>
      <c r="D20" s="2"/>
      <c r="E20" s="180">
        <f t="shared" si="0"/>
        <v>0</v>
      </c>
      <c r="F20" s="2"/>
      <c r="G20" s="92"/>
    </row>
    <row r="21" spans="1:7" ht="20.100000000000001" customHeight="1">
      <c r="A21" s="863" t="s">
        <v>21</v>
      </c>
      <c r="B21" s="181"/>
      <c r="C21" s="2"/>
      <c r="D21" s="2"/>
      <c r="E21" s="180">
        <f t="shared" si="0"/>
        <v>0</v>
      </c>
      <c r="F21" s="2"/>
      <c r="G21" s="92"/>
    </row>
    <row r="22" spans="1:7" ht="20.100000000000001" customHeight="1">
      <c r="A22" s="863" t="s">
        <v>22</v>
      </c>
      <c r="B22" s="181"/>
      <c r="C22" s="2"/>
      <c r="D22" s="2"/>
      <c r="E22" s="180">
        <f t="shared" si="0"/>
        <v>0</v>
      </c>
      <c r="F22" s="2"/>
      <c r="G22" s="92"/>
    </row>
    <row r="23" spans="1:7" ht="20.100000000000001" customHeight="1">
      <c r="A23" s="863" t="s">
        <v>23</v>
      </c>
      <c r="B23" s="181"/>
      <c r="C23" s="2"/>
      <c r="D23" s="2"/>
      <c r="E23" s="180">
        <f t="shared" si="0"/>
        <v>0</v>
      </c>
      <c r="F23" s="2"/>
      <c r="G23" s="92"/>
    </row>
    <row r="24" spans="1:7" ht="20.100000000000001" customHeight="1">
      <c r="A24" s="863" t="s">
        <v>24</v>
      </c>
      <c r="B24" s="181"/>
      <c r="C24" s="2"/>
      <c r="D24" s="2"/>
      <c r="E24" s="180">
        <f t="shared" si="0"/>
        <v>0</v>
      </c>
      <c r="F24" s="2"/>
      <c r="G24" s="92"/>
    </row>
    <row r="25" spans="1:7" ht="20.100000000000001" customHeight="1">
      <c r="A25" s="863" t="s">
        <v>25</v>
      </c>
      <c r="B25" s="181"/>
      <c r="C25" s="2"/>
      <c r="D25" s="2"/>
      <c r="E25" s="180">
        <f t="shared" si="0"/>
        <v>0</v>
      </c>
      <c r="F25" s="2"/>
      <c r="G25" s="92"/>
    </row>
    <row r="26" spans="1:7" ht="20.100000000000001" customHeight="1">
      <c r="A26" s="863" t="s">
        <v>26</v>
      </c>
      <c r="B26" s="181"/>
      <c r="C26" s="2"/>
      <c r="D26" s="2"/>
      <c r="E26" s="180">
        <f t="shared" si="0"/>
        <v>0</v>
      </c>
      <c r="F26" s="2"/>
      <c r="G26" s="92"/>
    </row>
    <row r="27" spans="1:7" ht="20.100000000000001" customHeight="1">
      <c r="A27" s="863" t="s">
        <v>27</v>
      </c>
      <c r="B27" s="181"/>
      <c r="C27" s="2"/>
      <c r="D27" s="2"/>
      <c r="E27" s="180">
        <f t="shared" si="0"/>
        <v>0</v>
      </c>
      <c r="F27" s="2"/>
      <c r="G27" s="92"/>
    </row>
    <row r="28" spans="1:7" ht="20.100000000000001" customHeight="1">
      <c r="A28" s="863" t="s">
        <v>28</v>
      </c>
      <c r="B28" s="181"/>
      <c r="C28" s="2"/>
      <c r="D28" s="2"/>
      <c r="E28" s="180">
        <f t="shared" si="0"/>
        <v>0</v>
      </c>
      <c r="F28" s="2"/>
      <c r="G28" s="92"/>
    </row>
    <row r="29" spans="1:7" ht="20.100000000000001" customHeight="1">
      <c r="A29" s="863" t="s">
        <v>29</v>
      </c>
      <c r="B29" s="181"/>
      <c r="C29" s="2"/>
      <c r="D29" s="2"/>
      <c r="E29" s="180">
        <f t="shared" si="0"/>
        <v>0</v>
      </c>
      <c r="F29" s="2"/>
      <c r="G29" s="92"/>
    </row>
    <row r="30" spans="1:7" ht="20.100000000000001" customHeight="1" thickBot="1">
      <c r="A30" s="863" t="s">
        <v>30</v>
      </c>
      <c r="B30" s="181"/>
      <c r="C30" s="2"/>
      <c r="D30" s="2"/>
      <c r="E30" s="180">
        <f t="shared" si="0"/>
        <v>0</v>
      </c>
      <c r="F30" s="2"/>
      <c r="G30" s="92"/>
    </row>
    <row r="31" spans="1:7" ht="20.100000000000001" customHeight="1" thickBot="1">
      <c r="A31" s="997" t="s">
        <v>40</v>
      </c>
      <c r="B31" s="998"/>
      <c r="C31" s="598">
        <f>SUM(C7:C30)</f>
        <v>25971494</v>
      </c>
      <c r="D31" s="598">
        <f>SUM(D7:D30)</f>
        <v>0</v>
      </c>
      <c r="E31" s="598">
        <f>SUM(E7:E30)</f>
        <v>25971494</v>
      </c>
      <c r="F31" s="598">
        <f>SUM(F7:F30)</f>
        <v>8379543</v>
      </c>
      <c r="G31" s="600">
        <f>SUM(G7:G30)</f>
        <v>17591951</v>
      </c>
    </row>
    <row r="35" spans="7:7">
      <c r="G35" s="9"/>
    </row>
  </sheetData>
  <mergeCells count="6">
    <mergeCell ref="E4:G4"/>
    <mergeCell ref="A31:B31"/>
    <mergeCell ref="A4:A5"/>
    <mergeCell ref="B4:B5"/>
    <mergeCell ref="C4:C5"/>
    <mergeCell ref="D4:D5"/>
  </mergeCells>
  <printOptions horizontalCentered="1"/>
  <pageMargins left="0.78740157480314965" right="0.78740157480314965" top="0.98425196850393704" bottom="0.78740157480314965" header="0.31496062992125984" footer="0.31496062992125984"/>
  <pageSetup paperSize="9" scale="95" orientation="portrait" horizontalDpi="300" verticalDpi="300" r:id="rId1"/>
  <headerFooter alignWithMargins="0">
    <oddHeader>&amp;LSzentpéterszeg Községi Önkormányzat&amp;C&amp;"Times New Roman CE,Félkövér"&amp;12KÖLTSÉGVETÉSI SZERVEK PÉNZMARADVÁNYÁNAK ALAKULÁSA&amp;R&amp;"Times New Roman CE,Félkövér dőlt"&amp;12 9. melléklet a .../2017. (V.25.) önkorm. rendelet-terv.hez&amp;"Times New Roman CE,Dőlt"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zoomScale="120" zoomScaleNormal="120" zoomScaleSheetLayoutView="100" workbookViewId="0">
      <selection activeCell="D88" sqref="D88:E88"/>
    </sheetView>
  </sheetViews>
  <sheetFormatPr defaultRowHeight="15.75"/>
  <cols>
    <col min="1" max="1" width="7.6640625" style="238" customWidth="1"/>
    <col min="2" max="2" width="64.83203125" style="238" customWidth="1"/>
    <col min="3" max="3" width="14.1640625" style="238" customWidth="1"/>
    <col min="4" max="4" width="14" style="239" customWidth="1"/>
    <col min="5" max="5" width="14.1640625" style="239" customWidth="1"/>
    <col min="6" max="16384" width="9.33203125" style="249"/>
  </cols>
  <sheetData>
    <row r="1" spans="1:5" s="473" customFormat="1" ht="18.95" customHeight="1">
      <c r="A1" s="908" t="s">
        <v>4</v>
      </c>
      <c r="B1" s="908"/>
      <c r="C1" s="908"/>
      <c r="D1" s="908"/>
      <c r="E1" s="908"/>
    </row>
    <row r="2" spans="1:5" s="473" customFormat="1" ht="15.75" customHeight="1" thickBot="1">
      <c r="A2" s="709" t="s">
        <v>113</v>
      </c>
      <c r="B2" s="709"/>
      <c r="C2" s="709"/>
      <c r="D2" s="236"/>
      <c r="E2" s="236" t="s">
        <v>771</v>
      </c>
    </row>
    <row r="3" spans="1:5" s="473" customFormat="1" ht="18.95" customHeight="1">
      <c r="A3" s="909" t="s">
        <v>61</v>
      </c>
      <c r="B3" s="1005" t="s">
        <v>6</v>
      </c>
      <c r="C3" s="1003" t="str">
        <f>+CONCATENATE(LEFT(ÖSSZEFÜGGÉSEK!A4,4)-1,". évi tény")</f>
        <v>2015. évi tény</v>
      </c>
      <c r="D3" s="913" t="str">
        <f>+CONCATENATE(LEFT(ÖSSZEFÜGGÉSEK!A4,4),". évi")</f>
        <v>2016. évi</v>
      </c>
      <c r="E3" s="914"/>
    </row>
    <row r="4" spans="1:5" s="473" customFormat="1" ht="26.25" customHeight="1" thickBot="1">
      <c r="A4" s="910"/>
      <c r="B4" s="1006"/>
      <c r="C4" s="1004"/>
      <c r="D4" s="476" t="s">
        <v>188</v>
      </c>
      <c r="E4" s="477" t="s">
        <v>189</v>
      </c>
    </row>
    <row r="5" spans="1:5" s="251" customFormat="1" ht="18.95" customHeight="1" thickBot="1">
      <c r="A5" s="478" t="s">
        <v>421</v>
      </c>
      <c r="B5" s="479" t="s">
        <v>422</v>
      </c>
      <c r="C5" s="479" t="s">
        <v>423</v>
      </c>
      <c r="D5" s="479" t="s">
        <v>425</v>
      </c>
      <c r="E5" s="480" t="s">
        <v>502</v>
      </c>
    </row>
    <row r="6" spans="1:5" s="251" customFormat="1" ht="18.95" customHeight="1" thickBot="1">
      <c r="A6" s="432" t="s">
        <v>7</v>
      </c>
      <c r="B6" s="710" t="s">
        <v>305</v>
      </c>
      <c r="C6" s="434">
        <f>+C7+C8+C9+C10+C11+C12</f>
        <v>83001000</v>
      </c>
      <c r="D6" s="434">
        <f>+D7+D8+D9+D10+D11+D12</f>
        <v>81605748</v>
      </c>
      <c r="E6" s="435">
        <f>+E7+E8+E9+E10+E11+E12</f>
        <v>81605748</v>
      </c>
    </row>
    <row r="7" spans="1:5" s="251" customFormat="1" ht="18.95" customHeight="1">
      <c r="A7" s="436" t="s">
        <v>73</v>
      </c>
      <c r="B7" s="711" t="s">
        <v>306</v>
      </c>
      <c r="C7" s="439">
        <v>19011000</v>
      </c>
      <c r="D7" s="438">
        <v>19426919</v>
      </c>
      <c r="E7" s="439">
        <v>19426919</v>
      </c>
    </row>
    <row r="8" spans="1:5" s="251" customFormat="1" ht="18.95" customHeight="1">
      <c r="A8" s="440" t="s">
        <v>74</v>
      </c>
      <c r="B8" s="712" t="s">
        <v>307</v>
      </c>
      <c r="C8" s="443">
        <v>25676000</v>
      </c>
      <c r="D8" s="443">
        <v>25157300</v>
      </c>
      <c r="E8" s="443">
        <v>25157300</v>
      </c>
    </row>
    <row r="9" spans="1:5" s="251" customFormat="1" ht="18.95" customHeight="1">
      <c r="A9" s="440" t="s">
        <v>75</v>
      </c>
      <c r="B9" s="712" t="s">
        <v>308</v>
      </c>
      <c r="C9" s="443">
        <v>28506000</v>
      </c>
      <c r="D9" s="443">
        <v>31583144</v>
      </c>
      <c r="E9" s="443">
        <v>31583144</v>
      </c>
    </row>
    <row r="10" spans="1:5" s="251" customFormat="1" ht="18.95" customHeight="1">
      <c r="A10" s="440" t="s">
        <v>76</v>
      </c>
      <c r="B10" s="712" t="s">
        <v>309</v>
      </c>
      <c r="C10" s="443">
        <v>1381000</v>
      </c>
      <c r="D10" s="443">
        <v>1307580</v>
      </c>
      <c r="E10" s="443">
        <v>1307580</v>
      </c>
    </row>
    <row r="11" spans="1:5" s="251" customFormat="1" ht="18.95" customHeight="1">
      <c r="A11" s="440" t="s">
        <v>109</v>
      </c>
      <c r="B11" s="713" t="s">
        <v>311</v>
      </c>
      <c r="C11" s="443">
        <v>7139000</v>
      </c>
      <c r="D11" s="443">
        <v>4130805</v>
      </c>
      <c r="E11" s="443">
        <v>4130805</v>
      </c>
    </row>
    <row r="12" spans="1:5" s="251" customFormat="1" ht="18.95" customHeight="1" thickBot="1">
      <c r="A12" s="445" t="s">
        <v>77</v>
      </c>
      <c r="B12" s="713" t="s">
        <v>743</v>
      </c>
      <c r="C12" s="447">
        <v>1288000</v>
      </c>
      <c r="D12" s="447"/>
      <c r="E12" s="447"/>
    </row>
    <row r="13" spans="1:5" s="251" customFormat="1" ht="18.95" customHeight="1" thickBot="1">
      <c r="A13" s="432" t="s">
        <v>8</v>
      </c>
      <c r="B13" s="714" t="s">
        <v>312</v>
      </c>
      <c r="C13" s="434">
        <f>+C14+C15+C16+C17+C18</f>
        <v>0</v>
      </c>
      <c r="D13" s="434">
        <f>+D14+D15+D16+D17+D18</f>
        <v>75294331</v>
      </c>
      <c r="E13" s="435">
        <f>+E14+E15+E16+E17+E18</f>
        <v>75294331</v>
      </c>
    </row>
    <row r="14" spans="1:5" s="251" customFormat="1" ht="18.95" customHeight="1">
      <c r="A14" s="436" t="s">
        <v>79</v>
      </c>
      <c r="B14" s="711" t="s">
        <v>313</v>
      </c>
      <c r="C14" s="439"/>
      <c r="D14" s="438"/>
      <c r="E14" s="439"/>
    </row>
    <row r="15" spans="1:5" s="251" customFormat="1" ht="18.95" customHeight="1">
      <c r="A15" s="440" t="s">
        <v>80</v>
      </c>
      <c r="B15" s="712" t="s">
        <v>314</v>
      </c>
      <c r="C15" s="443"/>
      <c r="D15" s="442"/>
      <c r="E15" s="443"/>
    </row>
    <row r="16" spans="1:5" s="251" customFormat="1" ht="18.95" customHeight="1">
      <c r="A16" s="440" t="s">
        <v>81</v>
      </c>
      <c r="B16" s="712" t="s">
        <v>315</v>
      </c>
      <c r="C16" s="443"/>
      <c r="D16" s="442"/>
      <c r="E16" s="443"/>
    </row>
    <row r="17" spans="1:5" s="251" customFormat="1" ht="18.95" customHeight="1">
      <c r="A17" s="440" t="s">
        <v>82</v>
      </c>
      <c r="B17" s="712" t="s">
        <v>316</v>
      </c>
      <c r="C17" s="443"/>
      <c r="D17" s="442"/>
      <c r="E17" s="443"/>
    </row>
    <row r="18" spans="1:5" s="251" customFormat="1" ht="18.95" customHeight="1">
      <c r="A18" s="440" t="s">
        <v>83</v>
      </c>
      <c r="B18" s="712" t="s">
        <v>317</v>
      </c>
      <c r="C18" s="442"/>
      <c r="D18" s="442">
        <v>75294331</v>
      </c>
      <c r="E18" s="443">
        <v>75294331</v>
      </c>
    </row>
    <row r="19" spans="1:5" s="251" customFormat="1" ht="18.95" customHeight="1" thickBot="1">
      <c r="A19" s="445" t="s">
        <v>90</v>
      </c>
      <c r="B19" s="713" t="s">
        <v>318</v>
      </c>
      <c r="C19" s="446"/>
      <c r="D19" s="446"/>
      <c r="E19" s="447"/>
    </row>
    <row r="20" spans="1:5" s="251" customFormat="1" ht="30.75" customHeight="1" thickBot="1">
      <c r="A20" s="432" t="s">
        <v>9</v>
      </c>
      <c r="B20" s="710" t="s">
        <v>319</v>
      </c>
      <c r="C20" s="434">
        <f>+C21+C22+C23+C24+C25</f>
        <v>182255000</v>
      </c>
      <c r="D20" s="434">
        <f>+D21+D22+D23+D24+D25</f>
        <v>16712353</v>
      </c>
      <c r="E20" s="435">
        <f>+E21+E22+E23+E24+E25</f>
        <v>16712353</v>
      </c>
    </row>
    <row r="21" spans="1:5" s="251" customFormat="1" ht="18.95" customHeight="1">
      <c r="A21" s="436" t="s">
        <v>62</v>
      </c>
      <c r="B21" s="711" t="s">
        <v>320</v>
      </c>
      <c r="C21" s="439"/>
      <c r="D21" s="439"/>
      <c r="E21" s="439"/>
    </row>
    <row r="22" spans="1:5" s="251" customFormat="1" ht="18.95" customHeight="1">
      <c r="A22" s="440" t="s">
        <v>63</v>
      </c>
      <c r="B22" s="712" t="s">
        <v>321</v>
      </c>
      <c r="C22" s="442"/>
      <c r="D22" s="443"/>
      <c r="E22" s="443"/>
    </row>
    <row r="23" spans="1:5" s="251" customFormat="1" ht="18.95" customHeight="1">
      <c r="A23" s="440" t="s">
        <v>64</v>
      </c>
      <c r="B23" s="712" t="s">
        <v>322</v>
      </c>
      <c r="C23" s="442"/>
      <c r="D23" s="442"/>
      <c r="E23" s="443"/>
    </row>
    <row r="24" spans="1:5" s="251" customFormat="1" ht="18.95" customHeight="1">
      <c r="A24" s="440" t="s">
        <v>65</v>
      </c>
      <c r="B24" s="712" t="s">
        <v>323</v>
      </c>
      <c r="C24" s="442"/>
      <c r="D24" s="442"/>
      <c r="E24" s="443"/>
    </row>
    <row r="25" spans="1:5" s="251" customFormat="1" ht="18.95" customHeight="1">
      <c r="A25" s="440" t="s">
        <v>123</v>
      </c>
      <c r="B25" s="712" t="s">
        <v>324</v>
      </c>
      <c r="C25" s="442">
        <v>182255000</v>
      </c>
      <c r="D25" s="442">
        <v>16712353</v>
      </c>
      <c r="E25" s="443">
        <v>16712353</v>
      </c>
    </row>
    <row r="26" spans="1:5" s="251" customFormat="1" ht="18.95" customHeight="1" thickBot="1">
      <c r="A26" s="445" t="s">
        <v>124</v>
      </c>
      <c r="B26" s="713" t="s">
        <v>325</v>
      </c>
      <c r="C26" s="442">
        <v>182255000</v>
      </c>
      <c r="D26" s="442"/>
      <c r="E26" s="443"/>
    </row>
    <row r="27" spans="1:5" s="251" customFormat="1" ht="18.95" customHeight="1" thickBot="1">
      <c r="A27" s="432" t="s">
        <v>125</v>
      </c>
      <c r="B27" s="710" t="s">
        <v>326</v>
      </c>
      <c r="C27" s="450">
        <f>+C28+C31+C32+C33</f>
        <v>6551000</v>
      </c>
      <c r="D27" s="450">
        <f>+D28+D31+D32+D33</f>
        <v>11287291</v>
      </c>
      <c r="E27" s="451">
        <f>+E28+E31+E32+E33</f>
        <v>6941006</v>
      </c>
    </row>
    <row r="28" spans="1:5" s="251" customFormat="1" ht="18.95" customHeight="1">
      <c r="A28" s="436" t="s">
        <v>327</v>
      </c>
      <c r="B28" s="711" t="s">
        <v>328</v>
      </c>
      <c r="C28" s="453">
        <f>+C29+C30</f>
        <v>4837000</v>
      </c>
      <c r="D28" s="452">
        <f>+D29+D30</f>
        <v>7545310</v>
      </c>
      <c r="E28" s="453">
        <f>+E29+E30</f>
        <v>5223779</v>
      </c>
    </row>
    <row r="29" spans="1:5" s="251" customFormat="1" ht="18.95" customHeight="1">
      <c r="A29" s="440" t="s">
        <v>329</v>
      </c>
      <c r="B29" s="712" t="s">
        <v>330</v>
      </c>
      <c r="C29" s="443">
        <v>2009000</v>
      </c>
      <c r="D29" s="442">
        <v>2373989</v>
      </c>
      <c r="E29" s="443">
        <v>1964409</v>
      </c>
    </row>
    <row r="30" spans="1:5" s="251" customFormat="1" ht="18.95" customHeight="1">
      <c r="A30" s="440" t="s">
        <v>331</v>
      </c>
      <c r="B30" s="712" t="s">
        <v>332</v>
      </c>
      <c r="C30" s="443">
        <v>2828000</v>
      </c>
      <c r="D30" s="442">
        <v>5171321</v>
      </c>
      <c r="E30" s="443">
        <v>3259370</v>
      </c>
    </row>
    <row r="31" spans="1:5" s="251" customFormat="1" ht="18.95" customHeight="1">
      <c r="A31" s="440" t="s">
        <v>333</v>
      </c>
      <c r="B31" s="712" t="s">
        <v>334</v>
      </c>
      <c r="C31" s="443">
        <v>1603000</v>
      </c>
      <c r="D31" s="442">
        <v>3152107</v>
      </c>
      <c r="E31" s="443">
        <v>1678771</v>
      </c>
    </row>
    <row r="32" spans="1:5" s="251" customFormat="1" ht="18.95" customHeight="1">
      <c r="A32" s="440" t="s">
        <v>335</v>
      </c>
      <c r="B32" s="712" t="s">
        <v>336</v>
      </c>
      <c r="C32" s="443"/>
      <c r="D32" s="442"/>
      <c r="E32" s="443"/>
    </row>
    <row r="33" spans="1:5" s="251" customFormat="1" ht="18.95" customHeight="1" thickBot="1">
      <c r="A33" s="445" t="s">
        <v>337</v>
      </c>
      <c r="B33" s="713" t="s">
        <v>338</v>
      </c>
      <c r="C33" s="447">
        <v>111000</v>
      </c>
      <c r="D33" s="446">
        <v>589874</v>
      </c>
      <c r="E33" s="447">
        <v>38456</v>
      </c>
    </row>
    <row r="34" spans="1:5" s="251" customFormat="1" ht="18.95" customHeight="1" thickBot="1">
      <c r="A34" s="432" t="s">
        <v>11</v>
      </c>
      <c r="B34" s="710" t="s">
        <v>339</v>
      </c>
      <c r="C34" s="434">
        <f>SUM(C35:C44)</f>
        <v>24188000</v>
      </c>
      <c r="D34" s="434">
        <f>SUM(D35:D44)</f>
        <v>17989246</v>
      </c>
      <c r="E34" s="435">
        <f>SUM(E35:E44)</f>
        <v>16268074</v>
      </c>
    </row>
    <row r="35" spans="1:5" s="251" customFormat="1" ht="18.95" customHeight="1">
      <c r="A35" s="436" t="s">
        <v>66</v>
      </c>
      <c r="B35" s="711" t="s">
        <v>340</v>
      </c>
      <c r="C35" s="439">
        <v>886000</v>
      </c>
      <c r="D35" s="438">
        <v>1829355</v>
      </c>
      <c r="E35" s="438">
        <v>1829355</v>
      </c>
    </row>
    <row r="36" spans="1:5" s="251" customFormat="1" ht="18.95" customHeight="1">
      <c r="A36" s="440" t="s">
        <v>67</v>
      </c>
      <c r="B36" s="712" t="s">
        <v>341</v>
      </c>
      <c r="C36" s="443">
        <v>678000</v>
      </c>
      <c r="D36" s="442">
        <v>675639</v>
      </c>
      <c r="E36" s="442">
        <v>675639</v>
      </c>
    </row>
    <row r="37" spans="1:5" s="251" customFormat="1" ht="18.95" customHeight="1">
      <c r="A37" s="440" t="s">
        <v>68</v>
      </c>
      <c r="B37" s="712" t="s">
        <v>342</v>
      </c>
      <c r="C37" s="443">
        <v>1414000</v>
      </c>
      <c r="D37" s="442">
        <v>1636045</v>
      </c>
      <c r="E37" s="443">
        <v>1462662</v>
      </c>
    </row>
    <row r="38" spans="1:5" s="251" customFormat="1" ht="18.95" customHeight="1">
      <c r="A38" s="440" t="s">
        <v>127</v>
      </c>
      <c r="B38" s="712" t="s">
        <v>343</v>
      </c>
      <c r="C38" s="443">
        <v>3104000</v>
      </c>
      <c r="D38" s="442">
        <v>5310569</v>
      </c>
      <c r="E38" s="443">
        <v>4249782</v>
      </c>
    </row>
    <row r="39" spans="1:5" s="251" customFormat="1" ht="18.95" customHeight="1">
      <c r="A39" s="440" t="s">
        <v>128</v>
      </c>
      <c r="B39" s="712" t="s">
        <v>344</v>
      </c>
      <c r="C39" s="443">
        <v>3552000</v>
      </c>
      <c r="D39" s="442">
        <v>2748356</v>
      </c>
      <c r="E39" s="443">
        <v>2719299</v>
      </c>
    </row>
    <row r="40" spans="1:5" s="251" customFormat="1" ht="18.95" customHeight="1">
      <c r="A40" s="440" t="s">
        <v>129</v>
      </c>
      <c r="B40" s="712" t="s">
        <v>345</v>
      </c>
      <c r="C40" s="443">
        <v>2415000</v>
      </c>
      <c r="D40" s="442">
        <v>3162828</v>
      </c>
      <c r="E40" s="443">
        <v>2821758</v>
      </c>
    </row>
    <row r="41" spans="1:5" s="251" customFormat="1" ht="18.95" customHeight="1">
      <c r="A41" s="440" t="s">
        <v>130</v>
      </c>
      <c r="B41" s="712" t="s">
        <v>346</v>
      </c>
      <c r="C41" s="443"/>
      <c r="D41" s="442">
        <v>115935</v>
      </c>
      <c r="E41" s="443"/>
    </row>
    <row r="42" spans="1:5" s="251" customFormat="1" ht="18.95" customHeight="1">
      <c r="A42" s="440" t="s">
        <v>131</v>
      </c>
      <c r="B42" s="712" t="s">
        <v>347</v>
      </c>
      <c r="C42" s="443">
        <v>144000</v>
      </c>
      <c r="D42" s="442">
        <v>19003</v>
      </c>
      <c r="E42" s="443">
        <v>18063</v>
      </c>
    </row>
    <row r="43" spans="1:5" s="251" customFormat="1" ht="18.95" customHeight="1">
      <c r="A43" s="440" t="s">
        <v>348</v>
      </c>
      <c r="B43" s="712" t="s">
        <v>349</v>
      </c>
      <c r="C43" s="443"/>
      <c r="D43" s="442"/>
      <c r="E43" s="443"/>
    </row>
    <row r="44" spans="1:5" s="251" customFormat="1" ht="18.95" customHeight="1" thickBot="1">
      <c r="A44" s="445" t="s">
        <v>350</v>
      </c>
      <c r="B44" s="713" t="s">
        <v>351</v>
      </c>
      <c r="C44" s="447">
        <v>11995000</v>
      </c>
      <c r="D44" s="446">
        <v>2491516</v>
      </c>
      <c r="E44" s="446">
        <v>2491516</v>
      </c>
    </row>
    <row r="45" spans="1:5" s="251" customFormat="1" ht="18.95" customHeight="1" thickBot="1">
      <c r="A45" s="432" t="s">
        <v>12</v>
      </c>
      <c r="B45" s="710" t="s">
        <v>352</v>
      </c>
      <c r="C45" s="434">
        <f>SUM(C46:C50)</f>
        <v>7900000</v>
      </c>
      <c r="D45" s="434">
        <f>SUM(D46:D50)</f>
        <v>5900000</v>
      </c>
      <c r="E45" s="435">
        <f>SUM(E46:E50)</f>
        <v>4460000</v>
      </c>
    </row>
    <row r="46" spans="1:5" s="251" customFormat="1" ht="18.95" customHeight="1">
      <c r="A46" s="436" t="s">
        <v>69</v>
      </c>
      <c r="B46" s="711" t="s">
        <v>353</v>
      </c>
      <c r="C46" s="457"/>
      <c r="D46" s="457"/>
      <c r="E46" s="458"/>
    </row>
    <row r="47" spans="1:5" s="251" customFormat="1" ht="18.95" customHeight="1">
      <c r="A47" s="440" t="s">
        <v>70</v>
      </c>
      <c r="B47" s="712" t="s">
        <v>354</v>
      </c>
      <c r="C47" s="455"/>
      <c r="D47" s="455">
        <v>1300000</v>
      </c>
      <c r="E47" s="455">
        <v>1300000</v>
      </c>
    </row>
    <row r="48" spans="1:5" s="251" customFormat="1" ht="18.95" customHeight="1">
      <c r="A48" s="440" t="s">
        <v>355</v>
      </c>
      <c r="B48" s="712" t="s">
        <v>356</v>
      </c>
      <c r="C48" s="455">
        <v>7900000</v>
      </c>
      <c r="D48" s="455">
        <v>4600000</v>
      </c>
      <c r="E48" s="459">
        <v>3160000</v>
      </c>
    </row>
    <row r="49" spans="1:5" s="251" customFormat="1" ht="18.95" customHeight="1">
      <c r="A49" s="440" t="s">
        <v>357</v>
      </c>
      <c r="B49" s="712" t="s">
        <v>358</v>
      </c>
      <c r="C49" s="455"/>
      <c r="D49" s="455"/>
      <c r="E49" s="459"/>
    </row>
    <row r="50" spans="1:5" s="251" customFormat="1" ht="18.95" customHeight="1" thickBot="1">
      <c r="A50" s="445" t="s">
        <v>359</v>
      </c>
      <c r="B50" s="713" t="s">
        <v>360</v>
      </c>
      <c r="C50" s="456"/>
      <c r="D50" s="456"/>
      <c r="E50" s="460"/>
    </row>
    <row r="51" spans="1:5" s="251" customFormat="1" ht="18.95" customHeight="1" thickBot="1">
      <c r="A51" s="432" t="s">
        <v>132</v>
      </c>
      <c r="B51" s="710" t="s">
        <v>361</v>
      </c>
      <c r="C51" s="434">
        <f>SUM(C52:C54)</f>
        <v>150000</v>
      </c>
      <c r="D51" s="434">
        <f>SUM(D52:D54)</f>
        <v>50000</v>
      </c>
      <c r="E51" s="435">
        <f>SUM(E52:E54)</f>
        <v>50000</v>
      </c>
    </row>
    <row r="52" spans="1:5" s="251" customFormat="1" ht="18.95" customHeight="1">
      <c r="A52" s="436" t="s">
        <v>71</v>
      </c>
      <c r="B52" s="711" t="s">
        <v>362</v>
      </c>
      <c r="C52" s="438"/>
      <c r="D52" s="438"/>
      <c r="E52" s="439"/>
    </row>
    <row r="53" spans="1:5" s="251" customFormat="1" ht="18.95" customHeight="1">
      <c r="A53" s="440" t="s">
        <v>72</v>
      </c>
      <c r="B53" s="864" t="s">
        <v>583</v>
      </c>
      <c r="C53" s="442"/>
      <c r="D53" s="442"/>
      <c r="E53" s="443"/>
    </row>
    <row r="54" spans="1:5" s="251" customFormat="1" ht="18.95" customHeight="1">
      <c r="A54" s="440" t="s">
        <v>364</v>
      </c>
      <c r="B54" s="712" t="s">
        <v>365</v>
      </c>
      <c r="C54" s="442">
        <v>150000</v>
      </c>
      <c r="D54" s="442">
        <v>50000</v>
      </c>
      <c r="E54" s="443">
        <v>50000</v>
      </c>
    </row>
    <row r="55" spans="1:5" s="251" customFormat="1" ht="18.95" customHeight="1" thickBot="1">
      <c r="A55" s="445" t="s">
        <v>366</v>
      </c>
      <c r="B55" s="713" t="s">
        <v>367</v>
      </c>
      <c r="C55" s="446"/>
      <c r="D55" s="446"/>
      <c r="E55" s="447"/>
    </row>
    <row r="56" spans="1:5" s="251" customFormat="1" ht="18.95" customHeight="1" thickBot="1">
      <c r="A56" s="432" t="s">
        <v>14</v>
      </c>
      <c r="B56" s="714" t="s">
        <v>368</v>
      </c>
      <c r="C56" s="434">
        <f>SUM(C57:C59)</f>
        <v>0</v>
      </c>
      <c r="D56" s="434">
        <f>SUM(D57:D59)</f>
        <v>0</v>
      </c>
      <c r="E56" s="435">
        <f>SUM(E57:E59)</f>
        <v>0</v>
      </c>
    </row>
    <row r="57" spans="1:5" s="251" customFormat="1" ht="18.95" customHeight="1">
      <c r="A57" s="440" t="s">
        <v>133</v>
      </c>
      <c r="B57" s="711" t="s">
        <v>369</v>
      </c>
      <c r="C57" s="455"/>
      <c r="D57" s="455"/>
      <c r="E57" s="459"/>
    </row>
    <row r="58" spans="1:5" s="251" customFormat="1" ht="18.95" customHeight="1">
      <c r="A58" s="440" t="s">
        <v>134</v>
      </c>
      <c r="B58" s="864" t="s">
        <v>584</v>
      </c>
      <c r="C58" s="455"/>
      <c r="D58" s="455"/>
      <c r="E58" s="459"/>
    </row>
    <row r="59" spans="1:5" s="251" customFormat="1" ht="18.95" customHeight="1">
      <c r="A59" s="440" t="s">
        <v>162</v>
      </c>
      <c r="B59" s="712" t="s">
        <v>371</v>
      </c>
      <c r="C59" s="455"/>
      <c r="D59" s="455"/>
      <c r="E59" s="459"/>
    </row>
    <row r="60" spans="1:5" s="251" customFormat="1" ht="18.95" customHeight="1" thickBot="1">
      <c r="A60" s="440" t="s">
        <v>372</v>
      </c>
      <c r="B60" s="713" t="s">
        <v>373</v>
      </c>
      <c r="C60" s="455"/>
      <c r="D60" s="455"/>
      <c r="E60" s="459"/>
    </row>
    <row r="61" spans="1:5" s="251" customFormat="1" ht="18.95" customHeight="1" thickBot="1">
      <c r="A61" s="432" t="s">
        <v>15</v>
      </c>
      <c r="B61" s="710" t="s">
        <v>374</v>
      </c>
      <c r="C61" s="450">
        <f>+C6+C13+C20+C27+C34+C45+C51+C56</f>
        <v>304045000</v>
      </c>
      <c r="D61" s="450">
        <f>+D6+D13+D20+D27+D34+D45+D51+D56</f>
        <v>208838969</v>
      </c>
      <c r="E61" s="451">
        <f>+E6+E13+E20+E27+E34+E45+E51+E56</f>
        <v>201331512</v>
      </c>
    </row>
    <row r="62" spans="1:5" s="251" customFormat="1" ht="18.95" customHeight="1" thickBot="1">
      <c r="A62" s="461" t="s">
        <v>375</v>
      </c>
      <c r="B62" s="714" t="s">
        <v>690</v>
      </c>
      <c r="C62" s="434">
        <f>SUM(C63:C65)</f>
        <v>0</v>
      </c>
      <c r="D62" s="434">
        <f>SUM(D63:D65)</f>
        <v>0</v>
      </c>
      <c r="E62" s="435">
        <f>SUM(E63:E65)</f>
        <v>0</v>
      </c>
    </row>
    <row r="63" spans="1:5" s="251" customFormat="1" ht="18.95" customHeight="1">
      <c r="A63" s="440" t="s">
        <v>377</v>
      </c>
      <c r="B63" s="711" t="s">
        <v>378</v>
      </c>
      <c r="C63" s="455"/>
      <c r="D63" s="455"/>
      <c r="E63" s="459"/>
    </row>
    <row r="64" spans="1:5" s="251" customFormat="1" ht="18.95" customHeight="1">
      <c r="A64" s="440" t="s">
        <v>379</v>
      </c>
      <c r="B64" s="712" t="s">
        <v>380</v>
      </c>
      <c r="C64" s="455"/>
      <c r="D64" s="455"/>
      <c r="E64" s="459"/>
    </row>
    <row r="65" spans="1:5" s="251" customFormat="1" ht="18.95" customHeight="1" thickBot="1">
      <c r="A65" s="440" t="s">
        <v>381</v>
      </c>
      <c r="B65" s="462" t="s">
        <v>761</v>
      </c>
      <c r="C65" s="455"/>
      <c r="D65" s="455"/>
      <c r="E65" s="459"/>
    </row>
    <row r="66" spans="1:5" s="251" customFormat="1" ht="18.95" customHeight="1" thickBot="1">
      <c r="A66" s="461" t="s">
        <v>383</v>
      </c>
      <c r="B66" s="714" t="s">
        <v>384</v>
      </c>
      <c r="C66" s="434">
        <f>SUM(C67:C70)</f>
        <v>0</v>
      </c>
      <c r="D66" s="434">
        <f>SUM(D67:D70)</f>
        <v>0</v>
      </c>
      <c r="E66" s="435">
        <f>SUM(E67:E70)</f>
        <v>0</v>
      </c>
    </row>
    <row r="67" spans="1:5" s="251" customFormat="1" ht="18.95" customHeight="1">
      <c r="A67" s="440" t="s">
        <v>110</v>
      </c>
      <c r="B67" s="711" t="s">
        <v>385</v>
      </c>
      <c r="C67" s="455"/>
      <c r="D67" s="455"/>
      <c r="E67" s="459"/>
    </row>
    <row r="68" spans="1:5" s="251" customFormat="1" ht="18.95" customHeight="1">
      <c r="A68" s="440" t="s">
        <v>111</v>
      </c>
      <c r="B68" s="712" t="s">
        <v>386</v>
      </c>
      <c r="C68" s="455"/>
      <c r="D68" s="455"/>
      <c r="E68" s="459"/>
    </row>
    <row r="69" spans="1:5" s="251" customFormat="1" ht="18.95" customHeight="1">
      <c r="A69" s="440" t="s">
        <v>387</v>
      </c>
      <c r="B69" s="712" t="s">
        <v>388</v>
      </c>
      <c r="C69" s="455"/>
      <c r="D69" s="455"/>
      <c r="E69" s="459"/>
    </row>
    <row r="70" spans="1:5" s="251" customFormat="1" ht="18.95" customHeight="1" thickBot="1">
      <c r="A70" s="440" t="s">
        <v>389</v>
      </c>
      <c r="B70" s="713" t="s">
        <v>390</v>
      </c>
      <c r="C70" s="455"/>
      <c r="D70" s="455"/>
      <c r="E70" s="459"/>
    </row>
    <row r="71" spans="1:5" s="251" customFormat="1" ht="18.95" customHeight="1" thickBot="1">
      <c r="A71" s="461" t="s">
        <v>391</v>
      </c>
      <c r="B71" s="714" t="s">
        <v>392</v>
      </c>
      <c r="C71" s="434">
        <f>SUM(C72:C73)</f>
        <v>30193000</v>
      </c>
      <c r="D71" s="434">
        <f>SUM(D72:D73)</f>
        <v>7240000</v>
      </c>
      <c r="E71" s="435">
        <f>SUM(E72:E73)</f>
        <v>7240000</v>
      </c>
    </row>
    <row r="72" spans="1:5" s="251" customFormat="1" ht="18.95" customHeight="1">
      <c r="A72" s="440" t="s">
        <v>393</v>
      </c>
      <c r="B72" s="711" t="s">
        <v>394</v>
      </c>
      <c r="C72" s="455">
        <v>30193000</v>
      </c>
      <c r="D72" s="455">
        <v>7240000</v>
      </c>
      <c r="E72" s="459">
        <v>7240000</v>
      </c>
    </row>
    <row r="73" spans="1:5" s="251" customFormat="1" ht="18.95" customHeight="1" thickBot="1">
      <c r="A73" s="440" t="s">
        <v>395</v>
      </c>
      <c r="B73" s="713" t="s">
        <v>396</v>
      </c>
      <c r="C73" s="455"/>
      <c r="D73" s="455"/>
      <c r="E73" s="459"/>
    </row>
    <row r="74" spans="1:5" s="251" customFormat="1" ht="18.95" customHeight="1" thickBot="1">
      <c r="A74" s="461" t="s">
        <v>397</v>
      </c>
      <c r="B74" s="714" t="s">
        <v>398</v>
      </c>
      <c r="C74" s="434">
        <f>SUM(C75:C77)</f>
        <v>2682000</v>
      </c>
      <c r="D74" s="434">
        <f>SUM(D75:D77)</f>
        <v>2849330</v>
      </c>
      <c r="E74" s="435">
        <f>SUM(E75:E77)</f>
        <v>171849330</v>
      </c>
    </row>
    <row r="75" spans="1:5" s="251" customFormat="1" ht="18.95" customHeight="1">
      <c r="A75" s="440" t="s">
        <v>399</v>
      </c>
      <c r="B75" s="711" t="s">
        <v>400</v>
      </c>
      <c r="C75" s="455">
        <v>2682000</v>
      </c>
      <c r="D75" s="455">
        <v>2849330</v>
      </c>
      <c r="E75" s="459">
        <v>2849330</v>
      </c>
    </row>
    <row r="76" spans="1:5" s="251" customFormat="1" ht="18.95" customHeight="1">
      <c r="A76" s="440" t="s">
        <v>401</v>
      </c>
      <c r="B76" s="712" t="s">
        <v>402</v>
      </c>
      <c r="C76" s="455"/>
      <c r="D76" s="455"/>
      <c r="E76" s="459"/>
    </row>
    <row r="77" spans="1:5" s="251" customFormat="1" ht="18.95" customHeight="1" thickBot="1">
      <c r="A77" s="440" t="s">
        <v>403</v>
      </c>
      <c r="B77" s="713" t="s">
        <v>404</v>
      </c>
      <c r="C77" s="455"/>
      <c r="D77" s="455"/>
      <c r="E77" s="459">
        <v>169000000</v>
      </c>
    </row>
    <row r="78" spans="1:5" s="251" customFormat="1" ht="18.95" customHeight="1" thickBot="1">
      <c r="A78" s="461" t="s">
        <v>405</v>
      </c>
      <c r="B78" s="714" t="s">
        <v>406</v>
      </c>
      <c r="C78" s="434">
        <f>SUM(C79:C82)</f>
        <v>0</v>
      </c>
      <c r="D78" s="434">
        <f>SUM(D79:D82)</f>
        <v>0</v>
      </c>
      <c r="E78" s="435">
        <f>SUM(E79:E82)</f>
        <v>0</v>
      </c>
    </row>
    <row r="79" spans="1:5" s="251" customFormat="1" ht="18.95" customHeight="1">
      <c r="A79" s="715" t="s">
        <v>407</v>
      </c>
      <c r="B79" s="711" t="s">
        <v>408</v>
      </c>
      <c r="C79" s="455"/>
      <c r="D79" s="455"/>
      <c r="E79" s="459"/>
    </row>
    <row r="80" spans="1:5" s="251" customFormat="1" ht="18.95" customHeight="1">
      <c r="A80" s="716" t="s">
        <v>409</v>
      </c>
      <c r="B80" s="712" t="s">
        <v>410</v>
      </c>
      <c r="C80" s="455"/>
      <c r="D80" s="455"/>
      <c r="E80" s="459"/>
    </row>
    <row r="81" spans="1:5" s="251" customFormat="1" ht="18.95" customHeight="1">
      <c r="A81" s="716" t="s">
        <v>411</v>
      </c>
      <c r="B81" s="712" t="s">
        <v>412</v>
      </c>
      <c r="C81" s="455"/>
      <c r="D81" s="455"/>
      <c r="E81" s="459"/>
    </row>
    <row r="82" spans="1:5" s="251" customFormat="1" ht="18.95" customHeight="1" thickBot="1">
      <c r="A82" s="465" t="s">
        <v>413</v>
      </c>
      <c r="B82" s="713" t="s">
        <v>414</v>
      </c>
      <c r="C82" s="455"/>
      <c r="D82" s="455"/>
      <c r="E82" s="459"/>
    </row>
    <row r="83" spans="1:5" s="251" customFormat="1" ht="18.95" customHeight="1" thickBot="1">
      <c r="A83" s="461" t="s">
        <v>415</v>
      </c>
      <c r="B83" s="714" t="s">
        <v>416</v>
      </c>
      <c r="C83" s="466"/>
      <c r="D83" s="466"/>
      <c r="E83" s="467"/>
    </row>
    <row r="84" spans="1:5" s="251" customFormat="1" ht="18.95" customHeight="1" thickBot="1">
      <c r="A84" s="461" t="s">
        <v>417</v>
      </c>
      <c r="B84" s="468" t="s">
        <v>418</v>
      </c>
      <c r="C84" s="450">
        <f>+C62+C66+C71+C74+C78+C83</f>
        <v>32875000</v>
      </c>
      <c r="D84" s="450">
        <f>+D62+D66+D71+D74+D78+D83</f>
        <v>10089330</v>
      </c>
      <c r="E84" s="451">
        <f>+E62+E66+E71+E74+E78+E83</f>
        <v>179089330</v>
      </c>
    </row>
    <row r="85" spans="1:5" s="251" customFormat="1" ht="27.75" customHeight="1" thickBot="1">
      <c r="A85" s="469" t="s">
        <v>419</v>
      </c>
      <c r="B85" s="470" t="s">
        <v>420</v>
      </c>
      <c r="C85" s="450">
        <f>+C61+C84</f>
        <v>336920000</v>
      </c>
      <c r="D85" s="450">
        <f>+D61+D84</f>
        <v>218928299</v>
      </c>
      <c r="E85" s="451">
        <f>+E61+E84</f>
        <v>380420842</v>
      </c>
    </row>
    <row r="86" spans="1:5" s="473" customFormat="1" ht="18.95" customHeight="1">
      <c r="A86" s="908" t="s">
        <v>36</v>
      </c>
      <c r="B86" s="908"/>
      <c r="C86" s="908"/>
      <c r="D86" s="908"/>
      <c r="E86" s="908"/>
    </row>
    <row r="87" spans="1:5" s="475" customFormat="1" ht="18.95" customHeight="1" thickBot="1">
      <c r="A87" s="474" t="s">
        <v>114</v>
      </c>
      <c r="B87" s="474"/>
      <c r="C87" s="474"/>
      <c r="D87" s="218"/>
      <c r="E87" s="218" t="s">
        <v>771</v>
      </c>
    </row>
    <row r="88" spans="1:5" s="475" customFormat="1" ht="18.95" customHeight="1">
      <c r="A88" s="909" t="s">
        <v>61</v>
      </c>
      <c r="B88" s="965" t="s">
        <v>182</v>
      </c>
      <c r="C88" s="1003" t="str">
        <f>+C3</f>
        <v>2015. évi tény</v>
      </c>
      <c r="D88" s="913" t="str">
        <f>+D3</f>
        <v>2016. évi</v>
      </c>
      <c r="E88" s="914"/>
    </row>
    <row r="89" spans="1:5" s="473" customFormat="1" ht="26.25" customHeight="1" thickBot="1">
      <c r="A89" s="910"/>
      <c r="B89" s="966"/>
      <c r="C89" s="1004"/>
      <c r="D89" s="476" t="s">
        <v>188</v>
      </c>
      <c r="E89" s="477" t="s">
        <v>189</v>
      </c>
    </row>
    <row r="90" spans="1:5" s="251" customFormat="1" ht="18.95" customHeight="1" thickBot="1">
      <c r="A90" s="478" t="s">
        <v>421</v>
      </c>
      <c r="B90" s="479" t="s">
        <v>422</v>
      </c>
      <c r="C90" s="479" t="s">
        <v>423</v>
      </c>
      <c r="D90" s="479" t="s">
        <v>425</v>
      </c>
      <c r="E90" s="523" t="s">
        <v>502</v>
      </c>
    </row>
    <row r="91" spans="1:5" s="473" customFormat="1" ht="18.95" customHeight="1" thickBot="1">
      <c r="A91" s="481" t="s">
        <v>7</v>
      </c>
      <c r="B91" s="482" t="s">
        <v>757</v>
      </c>
      <c r="C91" s="483">
        <f>SUM(C92:C96)</f>
        <v>203552000</v>
      </c>
      <c r="D91" s="483">
        <f>+D92+D93+D94+D95+D96</f>
        <v>192996318</v>
      </c>
      <c r="E91" s="484">
        <f>+E92+E93+E94+E95+E96</f>
        <v>182420930</v>
      </c>
    </row>
    <row r="92" spans="1:5" s="473" customFormat="1" ht="18.95" customHeight="1" thickBot="1">
      <c r="A92" s="485" t="s">
        <v>73</v>
      </c>
      <c r="B92" s="717" t="s">
        <v>37</v>
      </c>
      <c r="C92" s="488">
        <v>79760000</v>
      </c>
      <c r="D92" s="487">
        <v>87258481</v>
      </c>
      <c r="E92" s="488">
        <v>86367712</v>
      </c>
    </row>
    <row r="93" spans="1:5" s="473" customFormat="1" ht="18.95" customHeight="1" thickBot="1">
      <c r="A93" s="440" t="s">
        <v>74</v>
      </c>
      <c r="B93" s="718" t="s">
        <v>135</v>
      </c>
      <c r="C93" s="443">
        <v>15791000</v>
      </c>
      <c r="D93" s="487">
        <v>18051472</v>
      </c>
      <c r="E93" s="443">
        <v>17829616</v>
      </c>
    </row>
    <row r="94" spans="1:5" s="473" customFormat="1" ht="18.95" customHeight="1">
      <c r="A94" s="440" t="s">
        <v>75</v>
      </c>
      <c r="B94" s="718" t="s">
        <v>102</v>
      </c>
      <c r="C94" s="447">
        <v>86865000</v>
      </c>
      <c r="D94" s="487">
        <v>63482086</v>
      </c>
      <c r="E94" s="447">
        <v>60541251</v>
      </c>
    </row>
    <row r="95" spans="1:5" s="473" customFormat="1" ht="18.95" customHeight="1">
      <c r="A95" s="440" t="s">
        <v>76</v>
      </c>
      <c r="B95" s="719" t="s">
        <v>136</v>
      </c>
      <c r="C95" s="447">
        <v>16678000</v>
      </c>
      <c r="D95" s="446">
        <v>13194335</v>
      </c>
      <c r="E95" s="447">
        <v>9657823</v>
      </c>
    </row>
    <row r="96" spans="1:5" s="473" customFormat="1" ht="18.95" customHeight="1">
      <c r="A96" s="440" t="s">
        <v>85</v>
      </c>
      <c r="B96" s="720" t="s">
        <v>137</v>
      </c>
      <c r="C96" s="446">
        <v>4458000</v>
      </c>
      <c r="D96" s="446">
        <v>11009944</v>
      </c>
      <c r="E96" s="446">
        <v>8024528</v>
      </c>
    </row>
    <row r="97" spans="1:5" s="473" customFormat="1" ht="18.95" customHeight="1">
      <c r="A97" s="440" t="s">
        <v>77</v>
      </c>
      <c r="B97" s="718" t="s">
        <v>428</v>
      </c>
      <c r="C97" s="447"/>
      <c r="D97" s="446"/>
      <c r="E97" s="447"/>
    </row>
    <row r="98" spans="1:5" s="473" customFormat="1" ht="18.95" customHeight="1">
      <c r="A98" s="440" t="s">
        <v>78</v>
      </c>
      <c r="B98" s="721" t="s">
        <v>429</v>
      </c>
      <c r="C98" s="447"/>
      <c r="D98" s="446"/>
      <c r="E98" s="447"/>
    </row>
    <row r="99" spans="1:5" s="473" customFormat="1" ht="18.95" customHeight="1">
      <c r="A99" s="440" t="s">
        <v>86</v>
      </c>
      <c r="B99" s="718" t="s">
        <v>430</v>
      </c>
      <c r="C99" s="447"/>
      <c r="D99" s="446"/>
      <c r="E99" s="447"/>
    </row>
    <row r="100" spans="1:5" s="473" customFormat="1" ht="18.95" customHeight="1">
      <c r="A100" s="440" t="s">
        <v>87</v>
      </c>
      <c r="B100" s="718" t="s">
        <v>431</v>
      </c>
      <c r="C100" s="447"/>
      <c r="D100" s="446"/>
      <c r="E100" s="447"/>
    </row>
    <row r="101" spans="1:5" s="473" customFormat="1" ht="18.95" customHeight="1">
      <c r="A101" s="440" t="s">
        <v>88</v>
      </c>
      <c r="B101" s="721" t="s">
        <v>432</v>
      </c>
      <c r="C101" s="447">
        <v>2108000</v>
      </c>
      <c r="D101" s="446">
        <v>5194000</v>
      </c>
      <c r="E101" s="447">
        <v>3935720</v>
      </c>
    </row>
    <row r="102" spans="1:5" s="473" customFormat="1" ht="18.95" customHeight="1">
      <c r="A102" s="440" t="s">
        <v>89</v>
      </c>
      <c r="B102" s="721" t="s">
        <v>433</v>
      </c>
      <c r="C102" s="447"/>
      <c r="D102" s="446"/>
      <c r="E102" s="447"/>
    </row>
    <row r="103" spans="1:5" s="473" customFormat="1" ht="18.95" customHeight="1">
      <c r="A103" s="440" t="s">
        <v>91</v>
      </c>
      <c r="B103" s="718" t="s">
        <v>434</v>
      </c>
      <c r="C103" s="447"/>
      <c r="D103" s="446"/>
      <c r="E103" s="447"/>
    </row>
    <row r="104" spans="1:5" s="473" customFormat="1" ht="18.95" customHeight="1">
      <c r="A104" s="494" t="s">
        <v>138</v>
      </c>
      <c r="B104" s="722" t="s">
        <v>435</v>
      </c>
      <c r="C104" s="447"/>
      <c r="D104" s="446"/>
      <c r="E104" s="447"/>
    </row>
    <row r="105" spans="1:5" s="473" customFormat="1" ht="18.95" customHeight="1">
      <c r="A105" s="440" t="s">
        <v>436</v>
      </c>
      <c r="B105" s="722" t="s">
        <v>437</v>
      </c>
      <c r="C105" s="447"/>
      <c r="D105" s="446"/>
      <c r="E105" s="447"/>
    </row>
    <row r="106" spans="1:5" s="473" customFormat="1" ht="18.95" customHeight="1" thickBot="1">
      <c r="A106" s="496" t="s">
        <v>438</v>
      </c>
      <c r="B106" s="723" t="s">
        <v>439</v>
      </c>
      <c r="C106" s="499">
        <v>2350000</v>
      </c>
      <c r="D106" s="498">
        <v>2875304</v>
      </c>
      <c r="E106" s="499">
        <v>2465784</v>
      </c>
    </row>
    <row r="107" spans="1:5" s="473" customFormat="1" ht="18.95" customHeight="1" thickBot="1">
      <c r="A107" s="432" t="s">
        <v>8</v>
      </c>
      <c r="B107" s="500" t="s">
        <v>758</v>
      </c>
      <c r="C107" s="434">
        <f>+C108+C110+C112</f>
        <v>182108000</v>
      </c>
      <c r="D107" s="434">
        <f>+D108+D110+D112</f>
        <v>23250287</v>
      </c>
      <c r="E107" s="435">
        <f>+E108+E110+E112</f>
        <v>16346724</v>
      </c>
    </row>
    <row r="108" spans="1:5" s="473" customFormat="1" ht="18.95" customHeight="1">
      <c r="A108" s="436" t="s">
        <v>79</v>
      </c>
      <c r="B108" s="718" t="s">
        <v>160</v>
      </c>
      <c r="C108" s="439">
        <v>32163000</v>
      </c>
      <c r="D108" s="438">
        <v>16411984</v>
      </c>
      <c r="E108" s="439">
        <v>16346724</v>
      </c>
    </row>
    <row r="109" spans="1:5" s="473" customFormat="1" ht="18.95" customHeight="1">
      <c r="A109" s="436" t="s">
        <v>80</v>
      </c>
      <c r="B109" s="722" t="s">
        <v>441</v>
      </c>
      <c r="C109" s="439"/>
      <c r="D109" s="438"/>
      <c r="E109" s="439"/>
    </row>
    <row r="110" spans="1:5" s="473" customFormat="1" ht="18.95" customHeight="1">
      <c r="A110" s="436" t="s">
        <v>81</v>
      </c>
      <c r="B110" s="722" t="s">
        <v>139</v>
      </c>
      <c r="C110" s="443">
        <v>149945000</v>
      </c>
      <c r="D110" s="442">
        <v>6838303</v>
      </c>
      <c r="E110" s="443"/>
    </row>
    <row r="111" spans="1:5" s="473" customFormat="1" ht="18.95" customHeight="1">
      <c r="A111" s="436" t="s">
        <v>82</v>
      </c>
      <c r="B111" s="722" t="s">
        <v>442</v>
      </c>
      <c r="C111" s="443">
        <v>149945000</v>
      </c>
      <c r="D111" s="442"/>
      <c r="E111" s="443"/>
    </row>
    <row r="112" spans="1:5" s="473" customFormat="1" ht="18.95" customHeight="1">
      <c r="A112" s="436" t="s">
        <v>83</v>
      </c>
      <c r="B112" s="713" t="s">
        <v>163</v>
      </c>
      <c r="C112" s="443"/>
      <c r="D112" s="442"/>
      <c r="E112" s="443"/>
    </row>
    <row r="113" spans="1:5" s="473" customFormat="1" ht="18.95" customHeight="1" thickBot="1">
      <c r="A113" s="494" t="s">
        <v>450</v>
      </c>
      <c r="B113" s="718" t="s">
        <v>451</v>
      </c>
      <c r="C113" s="447"/>
      <c r="D113" s="446"/>
      <c r="E113" s="447"/>
    </row>
    <row r="114" spans="1:5" s="473" customFormat="1" ht="18.95" customHeight="1" thickBot="1">
      <c r="A114" s="432" t="s">
        <v>9</v>
      </c>
      <c r="B114" s="725" t="s">
        <v>452</v>
      </c>
      <c r="C114" s="435">
        <f>+C115+C116</f>
        <v>0</v>
      </c>
      <c r="D114" s="434">
        <f>+D115+D116</f>
        <v>0</v>
      </c>
      <c r="E114" s="435">
        <f>+E115+E116</f>
        <v>0</v>
      </c>
    </row>
    <row r="115" spans="1:5" s="473" customFormat="1" ht="18.95" customHeight="1">
      <c r="A115" s="436" t="s">
        <v>62</v>
      </c>
      <c r="B115" s="724" t="s">
        <v>47</v>
      </c>
      <c r="C115" s="439"/>
      <c r="D115" s="438"/>
      <c r="E115" s="439"/>
    </row>
    <row r="116" spans="1:5" s="473" customFormat="1" ht="18.95" customHeight="1" thickBot="1">
      <c r="A116" s="445" t="s">
        <v>63</v>
      </c>
      <c r="B116" s="722" t="s">
        <v>48</v>
      </c>
      <c r="C116" s="447"/>
      <c r="D116" s="446"/>
      <c r="E116" s="447"/>
    </row>
    <row r="117" spans="1:5" s="473" customFormat="1" ht="18.95" customHeight="1" thickBot="1">
      <c r="A117" s="432" t="s">
        <v>10</v>
      </c>
      <c r="B117" s="725" t="s">
        <v>453</v>
      </c>
      <c r="C117" s="434">
        <f>+C91+C107+C114</f>
        <v>385660000</v>
      </c>
      <c r="D117" s="434">
        <f>+D91+D107+D114</f>
        <v>216246605</v>
      </c>
      <c r="E117" s="435">
        <f>+E91+E107+E114</f>
        <v>198767654</v>
      </c>
    </row>
    <row r="118" spans="1:5" s="473" customFormat="1" ht="18.95" customHeight="1" thickBot="1">
      <c r="A118" s="432" t="s">
        <v>11</v>
      </c>
      <c r="B118" s="725" t="s">
        <v>454</v>
      </c>
      <c r="C118" s="434">
        <f>+C119+C120+C121</f>
        <v>0</v>
      </c>
      <c r="D118" s="434">
        <f>+D119+D120+D121</f>
        <v>0</v>
      </c>
      <c r="E118" s="435">
        <f>+E119+E120+E121</f>
        <v>0</v>
      </c>
    </row>
    <row r="119" spans="1:5" s="473" customFormat="1" ht="18.95" customHeight="1">
      <c r="A119" s="436" t="s">
        <v>66</v>
      </c>
      <c r="B119" s="724" t="s">
        <v>585</v>
      </c>
      <c r="C119" s="442"/>
      <c r="D119" s="442"/>
      <c r="E119" s="443"/>
    </row>
    <row r="120" spans="1:5" s="473" customFormat="1" ht="18.95" customHeight="1">
      <c r="A120" s="436" t="s">
        <v>67</v>
      </c>
      <c r="B120" s="724" t="s">
        <v>586</v>
      </c>
      <c r="C120" s="442"/>
      <c r="D120" s="442"/>
      <c r="E120" s="443"/>
    </row>
    <row r="121" spans="1:5" s="473" customFormat="1" ht="18.95" customHeight="1" thickBot="1">
      <c r="A121" s="494" t="s">
        <v>68</v>
      </c>
      <c r="B121" s="726" t="s">
        <v>587</v>
      </c>
      <c r="C121" s="442"/>
      <c r="D121" s="442"/>
      <c r="E121" s="443"/>
    </row>
    <row r="122" spans="1:5" s="473" customFormat="1" ht="18.95" customHeight="1" thickBot="1">
      <c r="A122" s="432" t="s">
        <v>12</v>
      </c>
      <c r="B122" s="725" t="s">
        <v>458</v>
      </c>
      <c r="C122" s="434">
        <f>+C123+C124+C125+C126</f>
        <v>0</v>
      </c>
      <c r="D122" s="434">
        <f>+D123+D124+D125+D126</f>
        <v>0</v>
      </c>
      <c r="E122" s="435">
        <f>+E123+E124+E125+E126</f>
        <v>0</v>
      </c>
    </row>
    <row r="123" spans="1:5" s="473" customFormat="1" ht="18.95" customHeight="1">
      <c r="A123" s="436" t="s">
        <v>69</v>
      </c>
      <c r="B123" s="724" t="s">
        <v>588</v>
      </c>
      <c r="C123" s="442"/>
      <c r="D123" s="442"/>
      <c r="E123" s="443"/>
    </row>
    <row r="124" spans="1:5" s="473" customFormat="1" ht="18.95" customHeight="1">
      <c r="A124" s="436" t="s">
        <v>70</v>
      </c>
      <c r="B124" s="724" t="s">
        <v>589</v>
      </c>
      <c r="C124" s="442"/>
      <c r="D124" s="442"/>
      <c r="E124" s="443"/>
    </row>
    <row r="125" spans="1:5" s="473" customFormat="1" ht="18.95" customHeight="1">
      <c r="A125" s="436" t="s">
        <v>355</v>
      </c>
      <c r="B125" s="724" t="s">
        <v>590</v>
      </c>
      <c r="C125" s="442"/>
      <c r="D125" s="442"/>
      <c r="E125" s="443"/>
    </row>
    <row r="126" spans="1:5" s="473" customFormat="1" ht="18.95" customHeight="1" thickBot="1">
      <c r="A126" s="494" t="s">
        <v>357</v>
      </c>
      <c r="B126" s="726" t="s">
        <v>591</v>
      </c>
      <c r="C126" s="442"/>
      <c r="D126" s="442"/>
      <c r="E126" s="443"/>
    </row>
    <row r="127" spans="1:5" s="473" customFormat="1" ht="18.95" customHeight="1" thickBot="1">
      <c r="A127" s="432" t="s">
        <v>13</v>
      </c>
      <c r="B127" s="725" t="s">
        <v>463</v>
      </c>
      <c r="C127" s="450">
        <f>+C128+C129+C130+C131</f>
        <v>18171000</v>
      </c>
      <c r="D127" s="450">
        <f>+D128+D129+D130+D131</f>
        <v>2681694</v>
      </c>
      <c r="E127" s="451">
        <f>+E128+E129+E130+E131</f>
        <v>155681694</v>
      </c>
    </row>
    <row r="128" spans="1:5" s="473" customFormat="1" ht="18.95" customHeight="1">
      <c r="A128" s="436" t="s">
        <v>71</v>
      </c>
      <c r="B128" s="724" t="s">
        <v>464</v>
      </c>
      <c r="C128" s="442"/>
      <c r="D128" s="442"/>
      <c r="E128" s="443"/>
    </row>
    <row r="129" spans="1:9" s="473" customFormat="1" ht="18.95" customHeight="1">
      <c r="A129" s="436" t="s">
        <v>72</v>
      </c>
      <c r="B129" s="724" t="s">
        <v>465</v>
      </c>
      <c r="C129" s="443">
        <v>2171000</v>
      </c>
      <c r="D129" s="442">
        <v>2681694</v>
      </c>
      <c r="E129" s="443">
        <v>2681694</v>
      </c>
    </row>
    <row r="130" spans="1:9" s="473" customFormat="1" ht="18.95" customHeight="1">
      <c r="A130" s="436" t="s">
        <v>364</v>
      </c>
      <c r="B130" s="724" t="s">
        <v>592</v>
      </c>
      <c r="C130" s="442">
        <v>16000000</v>
      </c>
      <c r="D130" s="442"/>
      <c r="E130" s="443">
        <v>153000000</v>
      </c>
    </row>
    <row r="131" spans="1:9" s="473" customFormat="1" ht="18.95" customHeight="1" thickBot="1">
      <c r="A131" s="494" t="s">
        <v>366</v>
      </c>
      <c r="B131" s="726" t="s">
        <v>509</v>
      </c>
      <c r="C131" s="442"/>
      <c r="D131" s="442"/>
      <c r="E131" s="443"/>
    </row>
    <row r="132" spans="1:9" s="473" customFormat="1" ht="18.95" customHeight="1" thickBot="1">
      <c r="A132" s="432" t="s">
        <v>14</v>
      </c>
      <c r="B132" s="725" t="s">
        <v>559</v>
      </c>
      <c r="C132" s="508">
        <f>+C133+C134+C135</f>
        <v>0</v>
      </c>
      <c r="D132" s="508">
        <f t="shared" ref="D132:E132" si="0">+D133+D134+D135</f>
        <v>0</v>
      </c>
      <c r="E132" s="508">
        <f t="shared" si="0"/>
        <v>0</v>
      </c>
      <c r="F132" s="510"/>
      <c r="G132" s="511"/>
      <c r="H132" s="511"/>
      <c r="I132" s="511"/>
    </row>
    <row r="133" spans="1:9" s="251" customFormat="1" ht="18.95" customHeight="1">
      <c r="A133" s="436" t="s">
        <v>133</v>
      </c>
      <c r="B133" s="724" t="s">
        <v>469</v>
      </c>
      <c r="C133" s="442"/>
      <c r="D133" s="442"/>
      <c r="E133" s="443"/>
    </row>
    <row r="134" spans="1:9" s="473" customFormat="1" ht="18.95" customHeight="1">
      <c r="A134" s="436" t="s">
        <v>134</v>
      </c>
      <c r="B134" s="724" t="s">
        <v>470</v>
      </c>
      <c r="C134" s="442"/>
      <c r="D134" s="442"/>
      <c r="E134" s="443"/>
    </row>
    <row r="135" spans="1:9" s="473" customFormat="1" ht="18.95" customHeight="1" thickBot="1">
      <c r="A135" s="436" t="s">
        <v>162</v>
      </c>
      <c r="B135" s="724" t="s">
        <v>471</v>
      </c>
      <c r="C135" s="442"/>
      <c r="D135" s="442"/>
      <c r="E135" s="443"/>
    </row>
    <row r="136" spans="1:9" s="473" customFormat="1" ht="18.95" customHeight="1" thickBot="1">
      <c r="A136" s="432" t="s">
        <v>15</v>
      </c>
      <c r="B136" s="725" t="s">
        <v>473</v>
      </c>
      <c r="C136" s="512">
        <f>+C118+C122+C127+C132</f>
        <v>18171000</v>
      </c>
      <c r="D136" s="512">
        <f>+D118+D122+D127+D132</f>
        <v>2681694</v>
      </c>
      <c r="E136" s="513">
        <f>+E118+E122+E127+E132</f>
        <v>155681694</v>
      </c>
    </row>
    <row r="137" spans="1:9" s="473" customFormat="1" ht="18.95" customHeight="1" thickBot="1">
      <c r="A137" s="514" t="s">
        <v>16</v>
      </c>
      <c r="B137" s="727" t="s">
        <v>474</v>
      </c>
      <c r="C137" s="512">
        <f>+C117+C136</f>
        <v>403831000</v>
      </c>
      <c r="D137" s="512">
        <f>+D117+D136</f>
        <v>218928299</v>
      </c>
      <c r="E137" s="513">
        <f>+E117+E136</f>
        <v>354449348</v>
      </c>
    </row>
    <row r="138" spans="1:9" ht="13.5" customHeight="1"/>
    <row r="139" spans="1:9" ht="13.5" customHeight="1"/>
    <row r="140" spans="1:9" ht="7.5" customHeight="1"/>
    <row r="142" spans="1:9" ht="12.75" customHeight="1"/>
    <row r="143" spans="1:9" ht="12.75" customHeight="1"/>
    <row r="144" spans="1:9" ht="12.75" customHeight="1"/>
    <row r="145" ht="12.75" customHeight="1"/>
    <row r="146" ht="12.75" customHeight="1"/>
    <row r="147" ht="12.75" customHeight="1"/>
    <row r="148" ht="12.75" customHeight="1"/>
    <row r="149" ht="12.75" customHeight="1"/>
  </sheetData>
  <mergeCells count="10">
    <mergeCell ref="A1:E1"/>
    <mergeCell ref="A3:A4"/>
    <mergeCell ref="B3:B4"/>
    <mergeCell ref="D3:E3"/>
    <mergeCell ref="A86:E86"/>
    <mergeCell ref="A88:A89"/>
    <mergeCell ref="B88:B89"/>
    <mergeCell ref="D88:E88"/>
    <mergeCell ref="C3:C4"/>
    <mergeCell ref="C88:C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Height="2" orientation="portrait" r:id="rId1"/>
  <headerFooter alignWithMargins="0">
    <oddHeader>&amp;LSzentpéterszeg K. Ö.&amp;C&amp;"Times New Roman CE,Félkövér"&amp;12Szentpéterszeg Községi Önkormányzat2016. ÉVI ZÁRSZÁMADÁSÁNAK PÉNZÜGYI MÉRLEGE&amp;10&amp;R&amp;"Times New Roman CE,Félkövér dőlt"&amp;11 1. tájékoztató tábla a ..../2017. (V.25.) önkorm. rendelet-tervezethez</oddHeader>
  </headerFooter>
  <rowBreaks count="1" manualBreakCount="1">
    <brk id="85" max="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"/>
  <sheetViews>
    <sheetView workbookViewId="0">
      <selection activeCell="J2" sqref="J2:J3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4" width="13.5" style="4" customWidth="1"/>
    <col min="5" max="5" width="12.83203125" style="4" customWidth="1"/>
    <col min="6" max="6" width="13.6640625" style="4" customWidth="1"/>
    <col min="7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72"/>
      <c r="B1" s="73"/>
      <c r="C1" s="73"/>
      <c r="D1" s="73"/>
      <c r="E1" s="73"/>
      <c r="F1" s="73"/>
      <c r="G1" s="73"/>
      <c r="H1" s="73"/>
      <c r="I1" s="73"/>
      <c r="J1" s="74" t="s">
        <v>778</v>
      </c>
      <c r="K1" s="938" t="s">
        <v>809</v>
      </c>
    </row>
    <row r="2" spans="1:11" s="75" customFormat="1" ht="26.25" customHeight="1">
      <c r="A2" s="1007" t="s">
        <v>61</v>
      </c>
      <c r="B2" s="1009" t="s">
        <v>193</v>
      </c>
      <c r="C2" s="1009" t="s">
        <v>194</v>
      </c>
      <c r="D2" s="1009" t="s">
        <v>195</v>
      </c>
      <c r="E2" s="1009" t="str">
        <f>+CONCATENATE(LEFT(ÖSSZEFÜGGÉSEK!A4,4),". évi teljesítés")</f>
        <v>2016. évi teljesítés</v>
      </c>
      <c r="F2" s="728" t="s">
        <v>196</v>
      </c>
      <c r="G2" s="729"/>
      <c r="H2" s="729"/>
      <c r="I2" s="729"/>
      <c r="J2" s="1012" t="s">
        <v>197</v>
      </c>
      <c r="K2" s="938"/>
    </row>
    <row r="3" spans="1:11" s="76" customFormat="1" ht="32.25" customHeight="1" thickBot="1">
      <c r="A3" s="1008"/>
      <c r="B3" s="1010"/>
      <c r="C3" s="1010"/>
      <c r="D3" s="1011"/>
      <c r="E3" s="1011"/>
      <c r="F3" s="730" t="str">
        <f>+CONCATENATE(LEFT(ÖSSZEFÜGGÉSEK!A4,4)+1,".")</f>
        <v>2017.</v>
      </c>
      <c r="G3" s="731" t="str">
        <f>+CONCATENATE(LEFT(ÖSSZEFÜGGÉSEK!A4,4)+2,".")</f>
        <v>2018.</v>
      </c>
      <c r="H3" s="731" t="str">
        <f>+CONCATENATE(LEFT(ÖSSZEFÜGGÉSEK!A4,4)+3,".")</f>
        <v>2019.</v>
      </c>
      <c r="I3" s="732" t="str">
        <f>+CONCATENATE(LEFT(ÖSSZEFÜGGÉSEK!A4,4)+3,". után")</f>
        <v>2019. után</v>
      </c>
      <c r="J3" s="1013"/>
      <c r="K3" s="938"/>
    </row>
    <row r="4" spans="1:11" s="77" customFormat="1" ht="14.1" customHeight="1" thickBot="1">
      <c r="A4" s="733" t="s">
        <v>421</v>
      </c>
      <c r="B4" s="596" t="s">
        <v>593</v>
      </c>
      <c r="C4" s="734" t="s">
        <v>423</v>
      </c>
      <c r="D4" s="735" t="s">
        <v>424</v>
      </c>
      <c r="E4" s="735" t="s">
        <v>425</v>
      </c>
      <c r="F4" s="735" t="s">
        <v>502</v>
      </c>
      <c r="G4" s="735" t="s">
        <v>503</v>
      </c>
      <c r="H4" s="735" t="s">
        <v>504</v>
      </c>
      <c r="I4" s="735" t="s">
        <v>505</v>
      </c>
      <c r="J4" s="736" t="s">
        <v>691</v>
      </c>
      <c r="K4" s="938"/>
    </row>
    <row r="5" spans="1:11" ht="33.75" customHeight="1" thickBot="1">
      <c r="A5" s="737" t="s">
        <v>7</v>
      </c>
      <c r="B5" s="738" t="s">
        <v>198</v>
      </c>
      <c r="C5" s="739"/>
      <c r="D5" s="740">
        <f t="shared" ref="D5:I5" si="0">SUM(D6:D6)</f>
        <v>0</v>
      </c>
      <c r="E5" s="740">
        <f t="shared" si="0"/>
        <v>0</v>
      </c>
      <c r="F5" s="740">
        <f t="shared" si="0"/>
        <v>0</v>
      </c>
      <c r="G5" s="740">
        <f t="shared" si="0"/>
        <v>0</v>
      </c>
      <c r="H5" s="740">
        <f t="shared" si="0"/>
        <v>0</v>
      </c>
      <c r="I5" s="741">
        <f t="shared" si="0"/>
        <v>0</v>
      </c>
      <c r="J5" s="742">
        <f t="shared" ref="J5:J14" si="1">SUM(F5:I5)</f>
        <v>0</v>
      </c>
      <c r="K5" s="938"/>
    </row>
    <row r="6" spans="1:11" ht="21" customHeight="1" thickBot="1">
      <c r="A6" s="737" t="s">
        <v>8</v>
      </c>
      <c r="B6" s="743" t="s">
        <v>199</v>
      </c>
      <c r="C6" s="739"/>
      <c r="D6" s="591"/>
      <c r="E6" s="591"/>
      <c r="F6" s="591"/>
      <c r="G6" s="591"/>
      <c r="H6" s="591"/>
      <c r="I6" s="593"/>
      <c r="J6" s="744">
        <f t="shared" si="1"/>
        <v>0</v>
      </c>
      <c r="K6" s="938"/>
    </row>
    <row r="7" spans="1:11" ht="36" customHeight="1" thickBot="1">
      <c r="A7" s="737" t="s">
        <v>9</v>
      </c>
      <c r="B7" s="745" t="s">
        <v>200</v>
      </c>
      <c r="C7" s="739"/>
      <c r="D7" s="746">
        <f t="shared" ref="D7:I7" si="2">SUM(D8:D8)</f>
        <v>0</v>
      </c>
      <c r="E7" s="746">
        <f t="shared" si="2"/>
        <v>0</v>
      </c>
      <c r="F7" s="746">
        <f t="shared" si="2"/>
        <v>0</v>
      </c>
      <c r="G7" s="746">
        <f t="shared" si="2"/>
        <v>0</v>
      </c>
      <c r="H7" s="746">
        <f t="shared" si="2"/>
        <v>0</v>
      </c>
      <c r="I7" s="747">
        <f t="shared" si="2"/>
        <v>0</v>
      </c>
      <c r="J7" s="748">
        <f t="shared" si="1"/>
        <v>0</v>
      </c>
      <c r="K7" s="938"/>
    </row>
    <row r="8" spans="1:11" ht="18" customHeight="1" thickBot="1">
      <c r="A8" s="737" t="s">
        <v>10</v>
      </c>
      <c r="B8" s="743" t="s">
        <v>199</v>
      </c>
      <c r="C8" s="739"/>
      <c r="D8" s="591"/>
      <c r="E8" s="591"/>
      <c r="F8" s="591"/>
      <c r="G8" s="591"/>
      <c r="H8" s="591"/>
      <c r="I8" s="593"/>
      <c r="J8" s="744">
        <f t="shared" si="1"/>
        <v>0</v>
      </c>
      <c r="K8" s="938"/>
    </row>
    <row r="9" spans="1:11" ht="21" customHeight="1" thickBot="1">
      <c r="A9" s="737" t="s">
        <v>11</v>
      </c>
      <c r="B9" s="745" t="s">
        <v>201</v>
      </c>
      <c r="C9" s="739"/>
      <c r="D9" s="746">
        <f t="shared" ref="D9:I9" si="3">SUM(D10:D10)</f>
        <v>0</v>
      </c>
      <c r="E9" s="746">
        <f t="shared" si="3"/>
        <v>0</v>
      </c>
      <c r="F9" s="746" t="s">
        <v>735</v>
      </c>
      <c r="G9" s="746">
        <f t="shared" si="3"/>
        <v>0</v>
      </c>
      <c r="H9" s="746">
        <f t="shared" si="3"/>
        <v>0</v>
      </c>
      <c r="I9" s="747">
        <f t="shared" si="3"/>
        <v>0</v>
      </c>
      <c r="J9" s="748">
        <f t="shared" si="1"/>
        <v>0</v>
      </c>
      <c r="K9" s="938"/>
    </row>
    <row r="10" spans="1:11" ht="21" customHeight="1" thickBot="1">
      <c r="A10" s="737" t="s">
        <v>12</v>
      </c>
      <c r="B10" s="525"/>
      <c r="C10" s="739"/>
      <c r="D10" s="591"/>
      <c r="E10" s="591"/>
      <c r="F10" s="591"/>
      <c r="G10" s="591"/>
      <c r="H10" s="591"/>
      <c r="I10" s="593"/>
      <c r="J10" s="744">
        <f t="shared" si="1"/>
        <v>0</v>
      </c>
      <c r="K10" s="938"/>
    </row>
    <row r="11" spans="1:11" ht="21" customHeight="1" thickBot="1">
      <c r="A11" s="737" t="s">
        <v>13</v>
      </c>
      <c r="B11" s="745" t="s">
        <v>202</v>
      </c>
      <c r="C11" s="739"/>
      <c r="D11" s="746">
        <f t="shared" ref="D11:I11" si="4">SUM(D12:D12)</f>
        <v>0</v>
      </c>
      <c r="E11" s="746">
        <f t="shared" si="4"/>
        <v>0</v>
      </c>
      <c r="F11" s="746">
        <f t="shared" si="4"/>
        <v>0</v>
      </c>
      <c r="G11" s="746">
        <f t="shared" si="4"/>
        <v>0</v>
      </c>
      <c r="H11" s="746">
        <f t="shared" si="4"/>
        <v>0</v>
      </c>
      <c r="I11" s="747">
        <f t="shared" si="4"/>
        <v>0</v>
      </c>
      <c r="J11" s="748">
        <f t="shared" si="1"/>
        <v>0</v>
      </c>
      <c r="K11" s="938"/>
    </row>
    <row r="12" spans="1:11" ht="21" customHeight="1" thickBot="1">
      <c r="A12" s="737" t="s">
        <v>14</v>
      </c>
      <c r="B12" s="525"/>
      <c r="C12" s="739"/>
      <c r="D12" s="591"/>
      <c r="E12" s="591"/>
      <c r="F12" s="591"/>
      <c r="G12" s="591"/>
      <c r="H12" s="591"/>
      <c r="I12" s="593"/>
      <c r="J12" s="744">
        <f t="shared" si="1"/>
        <v>0</v>
      </c>
      <c r="K12" s="938"/>
    </row>
    <row r="13" spans="1:11" ht="21" customHeight="1" thickBot="1">
      <c r="A13" s="737" t="s">
        <v>15</v>
      </c>
      <c r="B13" s="745" t="s">
        <v>203</v>
      </c>
      <c r="C13" s="739"/>
      <c r="D13" s="746">
        <f t="shared" ref="D13:I13" si="5">SUM(D14:D14)</f>
        <v>0</v>
      </c>
      <c r="E13" s="746">
        <f t="shared" si="5"/>
        <v>0</v>
      </c>
      <c r="F13" s="746">
        <f t="shared" si="5"/>
        <v>0</v>
      </c>
      <c r="G13" s="746">
        <f t="shared" si="5"/>
        <v>0</v>
      </c>
      <c r="H13" s="746">
        <f t="shared" si="5"/>
        <v>0</v>
      </c>
      <c r="I13" s="747">
        <f t="shared" si="5"/>
        <v>0</v>
      </c>
      <c r="J13" s="748">
        <f t="shared" si="1"/>
        <v>0</v>
      </c>
      <c r="K13" s="938"/>
    </row>
    <row r="14" spans="1:11" ht="40.5" customHeight="1" thickBot="1">
      <c r="A14" s="737" t="s">
        <v>16</v>
      </c>
      <c r="B14" s="743" t="s">
        <v>750</v>
      </c>
      <c r="C14" s="739"/>
      <c r="D14" s="591"/>
      <c r="E14" s="591">
        <v>0</v>
      </c>
      <c r="F14" s="591"/>
      <c r="G14" s="591"/>
      <c r="H14" s="591"/>
      <c r="I14" s="593"/>
      <c r="J14" s="744">
        <f t="shared" si="1"/>
        <v>0</v>
      </c>
      <c r="K14" s="938"/>
    </row>
    <row r="15" spans="1:11" ht="29.25" customHeight="1" thickBot="1">
      <c r="A15" s="737" t="s">
        <v>17</v>
      </c>
      <c r="B15" s="749" t="s">
        <v>204</v>
      </c>
      <c r="C15" s="750"/>
      <c r="D15" s="751">
        <f t="shared" ref="D15:J15" si="6">D5+D7+D9+D11+D13</f>
        <v>0</v>
      </c>
      <c r="E15" s="751">
        <f t="shared" si="6"/>
        <v>0</v>
      </c>
      <c r="F15" s="751"/>
      <c r="G15" s="751">
        <f t="shared" si="6"/>
        <v>0</v>
      </c>
      <c r="H15" s="751">
        <f t="shared" si="6"/>
        <v>0</v>
      </c>
      <c r="I15" s="752">
        <f t="shared" si="6"/>
        <v>0</v>
      </c>
      <c r="J15" s="753">
        <f t="shared" si="6"/>
        <v>0</v>
      </c>
      <c r="K15" s="938"/>
    </row>
  </sheetData>
  <mergeCells count="7">
    <mergeCell ref="K1:K15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0" orientation="landscape" verticalDpi="300" r:id="rId1"/>
  <headerFooter alignWithMargins="0">
    <oddHeader>&amp;LSzentpéterszeg Községi Önkormányzat&amp;C&amp;"Times New Roman CE,Félkövér"&amp;12Többéves kihatással járó döntésekből származó kötelezettségekcélok szerint, évenkénti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topLeftCell="A4" workbookViewId="0">
      <selection activeCell="I18" sqref="I18"/>
    </sheetView>
  </sheetViews>
  <sheetFormatPr defaultRowHeight="12.75"/>
  <cols>
    <col min="1" max="1" width="6.83203125" style="5" customWidth="1"/>
    <col min="2" max="2" width="50.33203125" style="4" customWidth="1"/>
    <col min="3" max="3" width="12.83203125" style="4" customWidth="1"/>
    <col min="4" max="4" width="15.6640625" style="4" customWidth="1"/>
    <col min="5" max="5" width="13.5" style="4" customWidth="1"/>
    <col min="6" max="6" width="13.83203125" style="4" customWidth="1"/>
    <col min="7" max="7" width="15.5" style="4" customWidth="1"/>
    <col min="8" max="8" width="16.83203125" style="4" customWidth="1"/>
    <col min="9" max="9" width="4.83203125" style="4" customWidth="1"/>
    <col min="10" max="16384" width="9.33203125" style="4"/>
  </cols>
  <sheetData>
    <row r="1" spans="1:9" s="15" customFormat="1" ht="15.75" thickBot="1">
      <c r="A1" s="78"/>
      <c r="H1" s="79" t="s">
        <v>53</v>
      </c>
      <c r="I1" s="1014" t="str">
        <f>+CONCATENATE("3. tájékoztató tábla a .../",LEFT(ÖSSZEFÜGGÉSEK!A4,4)+1,". (V.25.) önkormányzati rendelet-tervezethez")</f>
        <v>3. tájékoztató tábla a .../2017. (V.25.) önkormányzati rendelet-tervezethez</v>
      </c>
    </row>
    <row r="2" spans="1:9" s="75" customFormat="1" ht="26.25" customHeight="1">
      <c r="A2" s="1017" t="s">
        <v>61</v>
      </c>
      <c r="B2" s="1019" t="s">
        <v>205</v>
      </c>
      <c r="C2" s="942" t="s">
        <v>206</v>
      </c>
      <c r="D2" s="942" t="s">
        <v>207</v>
      </c>
      <c r="E2" s="1023" t="str">
        <f>+CONCATENATE("Hitel, kölcsön állomány ",LEFT(ÖSSZEFÜGGÉSEK!A4,4),". dec. 31-én")</f>
        <v>Hitel, kölcsön állomány 2016. dec. 31-én</v>
      </c>
      <c r="F2" s="1025" t="s">
        <v>208</v>
      </c>
      <c r="G2" s="1026"/>
      <c r="H2" s="1015" t="str">
        <f>+CONCATENATE(LEFT(ÖSSZEFÜGGÉSEK!A4,4)+2,". után")</f>
        <v>2018. után</v>
      </c>
      <c r="I2" s="1014"/>
    </row>
    <row r="3" spans="1:9" s="76" customFormat="1" ht="40.5" customHeight="1" thickBot="1">
      <c r="A3" s="1018"/>
      <c r="B3" s="1020"/>
      <c r="C3" s="1021"/>
      <c r="D3" s="1022"/>
      <c r="E3" s="1024"/>
      <c r="F3" s="847" t="str">
        <f>+CONCATENATE(LEFT(ÖSSZEFÜGGÉSEK!A4,4)+1,".")</f>
        <v>2017.</v>
      </c>
      <c r="G3" s="848" t="str">
        <f>+CONCATENATE(LEFT(ÖSSZEFÜGGÉSEK!A4,4)+2,".")</f>
        <v>2018.</v>
      </c>
      <c r="H3" s="1016"/>
      <c r="I3" s="1014"/>
    </row>
    <row r="4" spans="1:9" s="83" customFormat="1" ht="12.95" customHeight="1" thickBot="1">
      <c r="A4" s="849" t="s">
        <v>421</v>
      </c>
      <c r="B4" s="850" t="s">
        <v>422</v>
      </c>
      <c r="C4" s="71" t="s">
        <v>423</v>
      </c>
      <c r="D4" s="81" t="s">
        <v>424</v>
      </c>
      <c r="E4" s="80" t="s">
        <v>425</v>
      </c>
      <c r="F4" s="81" t="s">
        <v>502</v>
      </c>
      <c r="G4" s="81" t="s">
        <v>503</v>
      </c>
      <c r="H4" s="82" t="s">
        <v>504</v>
      </c>
      <c r="I4" s="1014"/>
    </row>
    <row r="5" spans="1:9" ht="22.5" customHeight="1" thickBot="1">
      <c r="A5" s="851" t="s">
        <v>7</v>
      </c>
      <c r="B5" s="852" t="s">
        <v>209</v>
      </c>
      <c r="C5" s="84"/>
      <c r="D5" s="85"/>
      <c r="E5" s="86">
        <f>SUM(E6:E11)</f>
        <v>0</v>
      </c>
      <c r="F5" s="87">
        <f>SUM(F6:F11)</f>
        <v>0</v>
      </c>
      <c r="G5" s="87">
        <f>SUM(G6:G11)</f>
        <v>0</v>
      </c>
      <c r="H5" s="88">
        <f>SUM(H6:H11)</f>
        <v>0</v>
      </c>
      <c r="I5" s="1014"/>
    </row>
    <row r="6" spans="1:9" ht="22.5" customHeight="1">
      <c r="A6" s="853" t="s">
        <v>8</v>
      </c>
      <c r="B6" s="854" t="s">
        <v>199</v>
      </c>
      <c r="C6" s="89"/>
      <c r="D6" s="90"/>
      <c r="E6" s="91"/>
      <c r="F6" s="2"/>
      <c r="G6" s="2"/>
      <c r="H6" s="92"/>
      <c r="I6" s="1014"/>
    </row>
    <row r="7" spans="1:9" ht="22.5" customHeight="1">
      <c r="A7" s="853" t="s">
        <v>9</v>
      </c>
      <c r="B7" s="854" t="s">
        <v>199</v>
      </c>
      <c r="C7" s="89"/>
      <c r="D7" s="90"/>
      <c r="E7" s="91"/>
      <c r="F7" s="2"/>
      <c r="G7" s="2"/>
      <c r="H7" s="92"/>
      <c r="I7" s="1014"/>
    </row>
    <row r="8" spans="1:9" ht="22.5" customHeight="1">
      <c r="A8" s="853" t="s">
        <v>10</v>
      </c>
      <c r="B8" s="854" t="s">
        <v>199</v>
      </c>
      <c r="C8" s="89"/>
      <c r="D8" s="90"/>
      <c r="E8" s="91"/>
      <c r="F8" s="2"/>
      <c r="G8" s="2"/>
      <c r="H8" s="92"/>
      <c r="I8" s="1014"/>
    </row>
    <row r="9" spans="1:9" ht="22.5" customHeight="1">
      <c r="A9" s="853" t="s">
        <v>11</v>
      </c>
      <c r="B9" s="855" t="s">
        <v>751</v>
      </c>
      <c r="C9" s="89"/>
      <c r="D9" s="90"/>
      <c r="E9" s="91"/>
      <c r="F9" s="2"/>
      <c r="G9" s="2"/>
      <c r="H9" s="92"/>
      <c r="I9" s="1014"/>
    </row>
    <row r="10" spans="1:9" ht="22.5" customHeight="1">
      <c r="A10" s="853" t="s">
        <v>12</v>
      </c>
      <c r="B10" s="854" t="s">
        <v>199</v>
      </c>
      <c r="C10" s="89"/>
      <c r="D10" s="846" t="s">
        <v>735</v>
      </c>
      <c r="E10" s="91"/>
      <c r="F10" s="2"/>
      <c r="G10" s="2"/>
      <c r="H10" s="92"/>
      <c r="I10" s="1014"/>
    </row>
    <row r="11" spans="1:9" ht="22.5" customHeight="1" thickBot="1">
      <c r="A11" s="853" t="s">
        <v>13</v>
      </c>
      <c r="B11" s="854" t="s">
        <v>199</v>
      </c>
      <c r="C11" s="89"/>
      <c r="D11" s="90"/>
      <c r="E11" s="91"/>
      <c r="F11" s="2"/>
      <c r="G11" s="2"/>
      <c r="H11" s="92"/>
      <c r="I11" s="1014"/>
    </row>
    <row r="12" spans="1:9" ht="22.5" customHeight="1" thickBot="1">
      <c r="A12" s="851" t="s">
        <v>14</v>
      </c>
      <c r="B12" s="852" t="s">
        <v>210</v>
      </c>
      <c r="C12" s="93"/>
      <c r="D12" s="94"/>
      <c r="E12" s="86">
        <f>SUM(E13:E16)</f>
        <v>0</v>
      </c>
      <c r="F12" s="87">
        <f>SUM(F13:F16)</f>
        <v>0</v>
      </c>
      <c r="G12" s="87">
        <f>SUM(G13:G16)</f>
        <v>0</v>
      </c>
      <c r="H12" s="88">
        <f>SUM(H13:H16)</f>
        <v>0</v>
      </c>
      <c r="I12" s="1014"/>
    </row>
    <row r="13" spans="1:9" ht="22.5" customHeight="1">
      <c r="A13" s="853" t="s">
        <v>15</v>
      </c>
      <c r="B13" s="854" t="s">
        <v>199</v>
      </c>
      <c r="C13" s="89"/>
      <c r="D13" s="90"/>
      <c r="E13" s="91"/>
      <c r="F13" s="2"/>
      <c r="G13" s="2"/>
      <c r="H13" s="92"/>
      <c r="I13" s="1014"/>
    </row>
    <row r="14" spans="1:9" ht="22.5" customHeight="1">
      <c r="A14" s="853" t="s">
        <v>16</v>
      </c>
      <c r="B14" s="854" t="s">
        <v>199</v>
      </c>
      <c r="C14" s="89"/>
      <c r="D14" s="90"/>
      <c r="E14" s="91"/>
      <c r="F14" s="2"/>
      <c r="G14" s="2"/>
      <c r="H14" s="92"/>
      <c r="I14" s="1014"/>
    </row>
    <row r="15" spans="1:9" ht="22.5" customHeight="1">
      <c r="A15" s="853" t="s">
        <v>17</v>
      </c>
      <c r="B15" s="854" t="s">
        <v>199</v>
      </c>
      <c r="C15" s="89"/>
      <c r="D15" s="90"/>
      <c r="E15" s="91"/>
      <c r="F15" s="2"/>
      <c r="G15" s="2"/>
      <c r="H15" s="92"/>
      <c r="I15" s="1014"/>
    </row>
    <row r="16" spans="1:9" ht="22.5" customHeight="1" thickBot="1">
      <c r="A16" s="853" t="s">
        <v>18</v>
      </c>
      <c r="B16" s="854" t="s">
        <v>199</v>
      </c>
      <c r="C16" s="89"/>
      <c r="D16" s="90"/>
      <c r="E16" s="91"/>
      <c r="F16" s="2"/>
      <c r="G16" s="2"/>
      <c r="H16" s="92"/>
      <c r="I16" s="1014"/>
    </row>
    <row r="17" spans="1:9" ht="22.5" customHeight="1" thickBot="1">
      <c r="A17" s="853" t="s">
        <v>19</v>
      </c>
      <c r="B17" s="852" t="s">
        <v>692</v>
      </c>
      <c r="C17" s="84"/>
      <c r="D17" s="85"/>
      <c r="E17" s="86">
        <f>E5+E12</f>
        <v>0</v>
      </c>
      <c r="F17" s="87">
        <f>F5+F12</f>
        <v>0</v>
      </c>
      <c r="G17" s="87">
        <f>G5+G12</f>
        <v>0</v>
      </c>
      <c r="H17" s="88">
        <f>H5+H12</f>
        <v>0</v>
      </c>
      <c r="I17" s="1014"/>
    </row>
    <row r="18" spans="1:9" ht="20.100000000000001" customHeight="1"/>
  </sheetData>
  <mergeCells count="8">
    <mergeCell ref="I1:I17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&amp;LSzentpéterszeg Községi Önkormányzat&amp;C&amp;"Times New Roman CE,Félkövér"&amp;12Az önkormányzat által nyújtott hitel és kölcsön alakulása lejárat és eszközök szerinti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workbookViewId="0">
      <selection activeCell="F12" sqref="F12"/>
    </sheetView>
  </sheetViews>
  <sheetFormatPr defaultRowHeight="12.75"/>
  <cols>
    <col min="1" max="1" width="5.5" style="7" customWidth="1"/>
    <col min="2" max="2" width="36.83203125" style="7" customWidth="1"/>
    <col min="3" max="8" width="13.83203125" style="7" customWidth="1"/>
    <col min="9" max="9" width="15.1640625" style="7" customWidth="1"/>
    <col min="10" max="10" width="5" style="7" customWidth="1"/>
    <col min="11" max="16384" width="9.33203125" style="7"/>
  </cols>
  <sheetData>
    <row r="1" spans="1:10" ht="34.5" customHeight="1">
      <c r="A1" s="1029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2016. december 31-én</v>
      </c>
      <c r="B1" s="1030"/>
      <c r="C1" s="1030"/>
      <c r="D1" s="1030"/>
      <c r="E1" s="1030"/>
      <c r="F1" s="1030"/>
      <c r="G1" s="1030"/>
      <c r="H1" s="1030"/>
      <c r="I1" s="1030"/>
      <c r="J1" s="1014" t="s">
        <v>810</v>
      </c>
    </row>
    <row r="2" spans="1:10" ht="14.25" thickBot="1">
      <c r="H2" s="1031" t="s">
        <v>811</v>
      </c>
      <c r="I2" s="1031"/>
      <c r="J2" s="1014"/>
    </row>
    <row r="3" spans="1:10" ht="13.5" thickBot="1">
      <c r="A3" s="1032" t="s">
        <v>5</v>
      </c>
      <c r="B3" s="1034" t="s">
        <v>211</v>
      </c>
      <c r="C3" s="1036" t="s">
        <v>212</v>
      </c>
      <c r="D3" s="1038" t="s">
        <v>213</v>
      </c>
      <c r="E3" s="1039"/>
      <c r="F3" s="1039"/>
      <c r="G3" s="1039"/>
      <c r="H3" s="1039"/>
      <c r="I3" s="1040" t="s">
        <v>214</v>
      </c>
      <c r="J3" s="1014"/>
    </row>
    <row r="4" spans="1:10" s="16" customFormat="1" ht="42" customHeight="1" thickBot="1">
      <c r="A4" s="1033"/>
      <c r="B4" s="1035"/>
      <c r="C4" s="1037"/>
      <c r="D4" s="95" t="s">
        <v>215</v>
      </c>
      <c r="E4" s="95" t="s">
        <v>216</v>
      </c>
      <c r="F4" s="95" t="s">
        <v>217</v>
      </c>
      <c r="G4" s="96" t="s">
        <v>218</v>
      </c>
      <c r="H4" s="96" t="s">
        <v>219</v>
      </c>
      <c r="I4" s="1041"/>
      <c r="J4" s="1014"/>
    </row>
    <row r="5" spans="1:10" s="16" customFormat="1" ht="12" customHeight="1" thickBot="1">
      <c r="A5" s="388" t="s">
        <v>421</v>
      </c>
      <c r="B5" s="97" t="s">
        <v>422</v>
      </c>
      <c r="C5" s="97" t="s">
        <v>423</v>
      </c>
      <c r="D5" s="97" t="s">
        <v>424</v>
      </c>
      <c r="E5" s="97" t="s">
        <v>425</v>
      </c>
      <c r="F5" s="97" t="s">
        <v>502</v>
      </c>
      <c r="G5" s="97" t="s">
        <v>503</v>
      </c>
      <c r="H5" s="97" t="s">
        <v>594</v>
      </c>
      <c r="I5" s="98" t="s">
        <v>595</v>
      </c>
      <c r="J5" s="1014"/>
    </row>
    <row r="6" spans="1:10" s="16" customFormat="1" ht="18" customHeight="1">
      <c r="A6" s="1042" t="s">
        <v>220</v>
      </c>
      <c r="B6" s="1043"/>
      <c r="C6" s="1043"/>
      <c r="D6" s="1043"/>
      <c r="E6" s="1043"/>
      <c r="F6" s="1043"/>
      <c r="G6" s="1043"/>
      <c r="H6" s="1043"/>
      <c r="I6" s="1044"/>
      <c r="J6" s="1014"/>
    </row>
    <row r="7" spans="1:10" ht="15.95" customHeight="1">
      <c r="A7" s="28" t="s">
        <v>7</v>
      </c>
      <c r="B7" s="26" t="s">
        <v>221</v>
      </c>
      <c r="C7" s="19"/>
      <c r="D7" s="19"/>
      <c r="E7" s="19"/>
      <c r="F7" s="19"/>
      <c r="G7" s="100"/>
      <c r="H7" s="101">
        <f t="shared" ref="H7:H13" si="0">SUM(D7:G7)</f>
        <v>0</v>
      </c>
      <c r="I7" s="29">
        <f t="shared" ref="I7:I13" si="1">C7+H7</f>
        <v>0</v>
      </c>
      <c r="J7" s="1014"/>
    </row>
    <row r="8" spans="1:10" ht="22.5">
      <c r="A8" s="28" t="s">
        <v>8</v>
      </c>
      <c r="B8" s="26" t="s">
        <v>153</v>
      </c>
      <c r="C8" s="19"/>
      <c r="D8" s="19"/>
      <c r="E8" s="19"/>
      <c r="F8" s="19"/>
      <c r="G8" s="100"/>
      <c r="H8" s="101">
        <f t="shared" si="0"/>
        <v>0</v>
      </c>
      <c r="I8" s="29">
        <f t="shared" si="1"/>
        <v>0</v>
      </c>
      <c r="J8" s="1014"/>
    </row>
    <row r="9" spans="1:10" ht="22.5">
      <c r="A9" s="28" t="s">
        <v>9</v>
      </c>
      <c r="B9" s="26" t="s">
        <v>154</v>
      </c>
      <c r="C9" s="19"/>
      <c r="D9" s="19"/>
      <c r="E9" s="415" t="s">
        <v>735</v>
      </c>
      <c r="F9" s="19"/>
      <c r="G9" s="100"/>
      <c r="H9" s="101">
        <f t="shared" si="0"/>
        <v>0</v>
      </c>
      <c r="I9" s="29">
        <f t="shared" si="1"/>
        <v>0</v>
      </c>
      <c r="J9" s="1014"/>
    </row>
    <row r="10" spans="1:10" ht="15.95" customHeight="1">
      <c r="A10" s="28" t="s">
        <v>10</v>
      </c>
      <c r="B10" s="26" t="s">
        <v>155</v>
      </c>
      <c r="C10" s="19"/>
      <c r="D10" s="19"/>
      <c r="E10" s="19"/>
      <c r="F10" s="19"/>
      <c r="G10" s="100"/>
      <c r="H10" s="101">
        <f t="shared" si="0"/>
        <v>0</v>
      </c>
      <c r="I10" s="29">
        <f t="shared" si="1"/>
        <v>0</v>
      </c>
      <c r="J10" s="1014"/>
    </row>
    <row r="11" spans="1:10" ht="22.5">
      <c r="A11" s="28" t="s">
        <v>11</v>
      </c>
      <c r="B11" s="26" t="s">
        <v>156</v>
      </c>
      <c r="C11" s="19"/>
      <c r="D11" s="19"/>
      <c r="E11" s="19"/>
      <c r="F11" s="19"/>
      <c r="G11" s="100"/>
      <c r="H11" s="101">
        <f t="shared" si="0"/>
        <v>0</v>
      </c>
      <c r="I11" s="29">
        <f t="shared" si="1"/>
        <v>0</v>
      </c>
      <c r="J11" s="1014"/>
    </row>
    <row r="12" spans="1:10" ht="15.95" customHeight="1">
      <c r="A12" s="30" t="s">
        <v>12</v>
      </c>
      <c r="B12" s="31" t="s">
        <v>222</v>
      </c>
      <c r="C12" s="20"/>
      <c r="D12" s="20"/>
      <c r="E12" s="20"/>
      <c r="F12" s="20"/>
      <c r="G12" s="102"/>
      <c r="H12" s="101">
        <f t="shared" si="0"/>
        <v>0</v>
      </c>
      <c r="I12" s="29">
        <f t="shared" si="1"/>
        <v>0</v>
      </c>
      <c r="J12" s="1014"/>
    </row>
    <row r="13" spans="1:10" ht="15.95" customHeight="1" thickBot="1">
      <c r="A13" s="103" t="s">
        <v>13</v>
      </c>
      <c r="B13" s="104" t="s">
        <v>223</v>
      </c>
      <c r="C13" s="106"/>
      <c r="D13" s="106"/>
      <c r="E13" s="106"/>
      <c r="F13" s="106"/>
      <c r="G13" s="107"/>
      <c r="H13" s="101">
        <f t="shared" si="0"/>
        <v>0</v>
      </c>
      <c r="I13" s="29">
        <f t="shared" si="1"/>
        <v>0</v>
      </c>
      <c r="J13" s="1014"/>
    </row>
    <row r="14" spans="1:10" s="21" customFormat="1" ht="18" customHeight="1" thickBot="1">
      <c r="A14" s="1045" t="s">
        <v>224</v>
      </c>
      <c r="B14" s="1046"/>
      <c r="C14" s="32">
        <f t="shared" ref="C14:I14" si="2">SUM(C7:C13)</f>
        <v>0</v>
      </c>
      <c r="D14" s="32">
        <f>SUM(D7:D13)</f>
        <v>0</v>
      </c>
      <c r="E14" s="32">
        <f t="shared" si="2"/>
        <v>0</v>
      </c>
      <c r="F14" s="32">
        <f t="shared" si="2"/>
        <v>0</v>
      </c>
      <c r="G14" s="108">
        <f t="shared" si="2"/>
        <v>0</v>
      </c>
      <c r="H14" s="108">
        <f t="shared" si="2"/>
        <v>0</v>
      </c>
      <c r="I14" s="33">
        <f t="shared" si="2"/>
        <v>0</v>
      </c>
      <c r="J14" s="1014"/>
    </row>
    <row r="15" spans="1:10" s="18" customFormat="1" ht="18" customHeight="1">
      <c r="A15" s="1047" t="s">
        <v>225</v>
      </c>
      <c r="B15" s="1048"/>
      <c r="C15" s="1048"/>
      <c r="D15" s="1048"/>
      <c r="E15" s="1048"/>
      <c r="F15" s="1048"/>
      <c r="G15" s="1048"/>
      <c r="H15" s="1048"/>
      <c r="I15" s="1049"/>
      <c r="J15" s="1014"/>
    </row>
    <row r="16" spans="1:10" s="18" customFormat="1">
      <c r="A16" s="28" t="s">
        <v>7</v>
      </c>
      <c r="B16" s="26" t="s">
        <v>226</v>
      </c>
      <c r="C16" s="19"/>
      <c r="D16" s="19"/>
      <c r="E16" s="19"/>
      <c r="F16" s="19"/>
      <c r="G16" s="100"/>
      <c r="H16" s="101">
        <f>SUM(D16:G16)</f>
        <v>0</v>
      </c>
      <c r="I16" s="29">
        <f>C16+H16</f>
        <v>0</v>
      </c>
      <c r="J16" s="1014"/>
    </row>
    <row r="17" spans="1:10" ht="13.5" thickBot="1">
      <c r="A17" s="103" t="s">
        <v>8</v>
      </c>
      <c r="B17" s="104" t="s">
        <v>223</v>
      </c>
      <c r="C17" s="106"/>
      <c r="D17" s="106"/>
      <c r="E17" s="106"/>
      <c r="F17" s="106"/>
      <c r="G17" s="107"/>
      <c r="H17" s="101">
        <f>SUM(D17:G17)</f>
        <v>0</v>
      </c>
      <c r="I17" s="109">
        <f>C17+H17</f>
        <v>0</v>
      </c>
      <c r="J17" s="1014"/>
    </row>
    <row r="18" spans="1:10" ht="15.95" customHeight="1" thickBot="1">
      <c r="A18" s="1045" t="s">
        <v>227</v>
      </c>
      <c r="B18" s="1046"/>
      <c r="C18" s="32">
        <f t="shared" ref="C18:I18" si="3">SUM(C16:C17)</f>
        <v>0</v>
      </c>
      <c r="D18" s="32">
        <f t="shared" si="3"/>
        <v>0</v>
      </c>
      <c r="E18" s="32">
        <f t="shared" si="3"/>
        <v>0</v>
      </c>
      <c r="F18" s="32">
        <f t="shared" si="3"/>
        <v>0</v>
      </c>
      <c r="G18" s="108">
        <f t="shared" si="3"/>
        <v>0</v>
      </c>
      <c r="H18" s="108">
        <f t="shared" si="3"/>
        <v>0</v>
      </c>
      <c r="I18" s="33">
        <f t="shared" si="3"/>
        <v>0</v>
      </c>
      <c r="J18" s="1014"/>
    </row>
    <row r="19" spans="1:10" ht="18" customHeight="1" thickBot="1">
      <c r="A19" s="1027" t="s">
        <v>228</v>
      </c>
      <c r="B19" s="1028"/>
      <c r="C19" s="110">
        <f t="shared" ref="C19:I19" si="4">C14+C18</f>
        <v>0</v>
      </c>
      <c r="D19" s="110">
        <f t="shared" si="4"/>
        <v>0</v>
      </c>
      <c r="E19" s="110">
        <f t="shared" si="4"/>
        <v>0</v>
      </c>
      <c r="F19" s="110">
        <f t="shared" si="4"/>
        <v>0</v>
      </c>
      <c r="G19" s="110">
        <f t="shared" si="4"/>
        <v>0</v>
      </c>
      <c r="H19" s="110">
        <f t="shared" si="4"/>
        <v>0</v>
      </c>
      <c r="I19" s="33">
        <f t="shared" si="4"/>
        <v>0</v>
      </c>
      <c r="J19" s="1014"/>
    </row>
  </sheetData>
  <mergeCells count="13"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horizontalDpi="300" verticalDpi="300" r:id="rId1"/>
  <headerFooter alignWithMargins="0">
    <oddHeader>&amp;LSzentpéterszeg Községi Önkormányzat&amp;C&amp;"Times New Roman CE,Félkövér dőlt"&amp;12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workbookViewId="0">
      <selection activeCell="B5" sqref="B5"/>
    </sheetView>
  </sheetViews>
  <sheetFormatPr defaultRowHeight="12.75"/>
  <cols>
    <col min="1" max="1" width="5.83203125" style="124" customWidth="1"/>
    <col min="2" max="2" width="58.33203125" style="1" customWidth="1"/>
    <col min="3" max="4" width="14.83203125" style="1" customWidth="1"/>
    <col min="5" max="16384" width="9.33203125" style="1"/>
  </cols>
  <sheetData>
    <row r="1" spans="1:4" s="15" customFormat="1" ht="15.75" thickBot="1">
      <c r="A1" s="78"/>
      <c r="D1" s="79" t="s">
        <v>778</v>
      </c>
    </row>
    <row r="2" spans="1:4" s="16" customFormat="1" ht="48" customHeight="1" thickBot="1">
      <c r="A2" s="111" t="s">
        <v>5</v>
      </c>
      <c r="B2" s="95" t="s">
        <v>6</v>
      </c>
      <c r="C2" s="95" t="s">
        <v>229</v>
      </c>
      <c r="D2" s="112" t="s">
        <v>230</v>
      </c>
    </row>
    <row r="3" spans="1:4" s="16" customFormat="1" ht="14.1" customHeight="1" thickBot="1">
      <c r="A3" s="113" t="s">
        <v>421</v>
      </c>
      <c r="B3" s="114" t="s">
        <v>422</v>
      </c>
      <c r="C3" s="114" t="s">
        <v>423</v>
      </c>
      <c r="D3" s="115" t="s">
        <v>424</v>
      </c>
    </row>
    <row r="4" spans="1:4" s="757" customFormat="1" ht="18" customHeight="1">
      <c r="A4" s="754" t="s">
        <v>7</v>
      </c>
      <c r="B4" s="766" t="s">
        <v>231</v>
      </c>
      <c r="C4" s="755"/>
      <c r="D4" s="756"/>
    </row>
    <row r="5" spans="1:4" s="757" customFormat="1" ht="18" customHeight="1">
      <c r="A5" s="758" t="s">
        <v>8</v>
      </c>
      <c r="B5" s="767" t="s">
        <v>232</v>
      </c>
      <c r="C5" s="760"/>
      <c r="D5" s="761"/>
    </row>
    <row r="6" spans="1:4" s="757" customFormat="1" ht="18" customHeight="1">
      <c r="A6" s="758" t="s">
        <v>9</v>
      </c>
      <c r="B6" s="767" t="s">
        <v>233</v>
      </c>
      <c r="C6" s="760"/>
      <c r="D6" s="761"/>
    </row>
    <row r="7" spans="1:4" s="757" customFormat="1" ht="18" customHeight="1">
      <c r="A7" s="758" t="s">
        <v>10</v>
      </c>
      <c r="B7" s="767" t="s">
        <v>234</v>
      </c>
      <c r="C7" s="760"/>
      <c r="D7" s="761"/>
    </row>
    <row r="8" spans="1:4" s="757" customFormat="1" ht="18" customHeight="1">
      <c r="A8" s="762" t="s">
        <v>11</v>
      </c>
      <c r="B8" s="767" t="s">
        <v>235</v>
      </c>
      <c r="C8" s="760"/>
      <c r="D8" s="761"/>
    </row>
    <row r="9" spans="1:4" s="757" customFormat="1" ht="18" customHeight="1">
      <c r="A9" s="758" t="s">
        <v>12</v>
      </c>
      <c r="B9" s="759" t="s">
        <v>236</v>
      </c>
      <c r="C9" s="760"/>
      <c r="D9" s="761"/>
    </row>
    <row r="10" spans="1:4" s="757" customFormat="1" ht="18" customHeight="1">
      <c r="A10" s="762" t="s">
        <v>13</v>
      </c>
      <c r="B10" s="763" t="s">
        <v>237</v>
      </c>
      <c r="C10" s="760"/>
      <c r="D10" s="761"/>
    </row>
    <row r="11" spans="1:4" s="757" customFormat="1" ht="18" customHeight="1">
      <c r="A11" s="762" t="s">
        <v>14</v>
      </c>
      <c r="B11" s="763" t="s">
        <v>238</v>
      </c>
      <c r="C11" s="760"/>
      <c r="D11" s="765" t="s">
        <v>735</v>
      </c>
    </row>
    <row r="12" spans="1:4" s="757" customFormat="1" ht="18" customHeight="1">
      <c r="A12" s="758" t="s">
        <v>15</v>
      </c>
      <c r="B12" s="763" t="s">
        <v>239</v>
      </c>
      <c r="C12" s="760"/>
      <c r="D12" s="761"/>
    </row>
    <row r="13" spans="1:4" s="757" customFormat="1" ht="18" customHeight="1">
      <c r="A13" s="762" t="s">
        <v>16</v>
      </c>
      <c r="B13" s="763" t="s">
        <v>240</v>
      </c>
      <c r="C13" s="760"/>
      <c r="D13" s="761"/>
    </row>
    <row r="14" spans="1:4" s="757" customFormat="1" ht="25.5">
      <c r="A14" s="758" t="s">
        <v>17</v>
      </c>
      <c r="B14" s="763" t="s">
        <v>241</v>
      </c>
      <c r="C14" s="760"/>
      <c r="D14" s="761"/>
    </row>
    <row r="15" spans="1:4" s="757" customFormat="1" ht="18" customHeight="1">
      <c r="A15" s="762" t="s">
        <v>18</v>
      </c>
      <c r="B15" s="759" t="s">
        <v>242</v>
      </c>
      <c r="C15" s="760"/>
      <c r="D15" s="761"/>
    </row>
    <row r="16" spans="1:4" s="757" customFormat="1" ht="18" customHeight="1">
      <c r="A16" s="758" t="s">
        <v>19</v>
      </c>
      <c r="B16" s="759" t="s">
        <v>243</v>
      </c>
      <c r="C16" s="760"/>
      <c r="D16" s="761"/>
    </row>
    <row r="17" spans="1:4" s="757" customFormat="1" ht="18" customHeight="1">
      <c r="A17" s="762" t="s">
        <v>20</v>
      </c>
      <c r="B17" s="759" t="s">
        <v>244</v>
      </c>
      <c r="C17" s="760"/>
      <c r="D17" s="761"/>
    </row>
    <row r="18" spans="1:4" s="757" customFormat="1" ht="18" customHeight="1">
      <c r="A18" s="758" t="s">
        <v>21</v>
      </c>
      <c r="B18" s="759" t="s">
        <v>245</v>
      </c>
      <c r="C18" s="760"/>
      <c r="D18" s="761"/>
    </row>
    <row r="19" spans="1:4" s="757" customFormat="1" ht="18" customHeight="1">
      <c r="A19" s="762" t="s">
        <v>22</v>
      </c>
      <c r="B19" s="759" t="s">
        <v>246</v>
      </c>
      <c r="C19" s="760"/>
      <c r="D19" s="761"/>
    </row>
    <row r="20" spans="1:4" s="757" customFormat="1" ht="18" customHeight="1">
      <c r="A20" s="758" t="s">
        <v>23</v>
      </c>
      <c r="B20" s="764"/>
      <c r="C20" s="760"/>
      <c r="D20" s="761"/>
    </row>
    <row r="21" spans="1:4" s="757" customFormat="1" ht="18" customHeight="1">
      <c r="A21" s="762" t="s">
        <v>24</v>
      </c>
      <c r="B21" s="764"/>
      <c r="C21" s="760"/>
      <c r="D21" s="761"/>
    </row>
    <row r="22" spans="1:4" s="757" customFormat="1" ht="18" customHeight="1">
      <c r="A22" s="758" t="s">
        <v>25</v>
      </c>
      <c r="B22" s="764"/>
      <c r="C22" s="760"/>
      <c r="D22" s="761"/>
    </row>
    <row r="23" spans="1:4" s="757" customFormat="1" ht="18" customHeight="1">
      <c r="A23" s="762" t="s">
        <v>26</v>
      </c>
      <c r="B23" s="764"/>
      <c r="C23" s="760"/>
      <c r="D23" s="761"/>
    </row>
    <row r="24" spans="1:4" s="757" customFormat="1" ht="18" customHeight="1">
      <c r="A24" s="758" t="s">
        <v>27</v>
      </c>
      <c r="B24" s="764"/>
      <c r="C24" s="760"/>
      <c r="D24" s="761"/>
    </row>
    <row r="25" spans="1:4" ht="18" customHeight="1">
      <c r="A25" s="119" t="s">
        <v>28</v>
      </c>
      <c r="B25" s="99"/>
      <c r="C25" s="117"/>
      <c r="D25" s="118"/>
    </row>
    <row r="26" spans="1:4" ht="18" customHeight="1">
      <c r="A26" s="116" t="s">
        <v>29</v>
      </c>
      <c r="B26" s="99"/>
      <c r="C26" s="117"/>
      <c r="D26" s="118"/>
    </row>
    <row r="27" spans="1:4" ht="18" customHeight="1">
      <c r="A27" s="119" t="s">
        <v>30</v>
      </c>
      <c r="B27" s="99"/>
      <c r="C27" s="117"/>
      <c r="D27" s="118"/>
    </row>
    <row r="28" spans="1:4" ht="18" customHeight="1" thickBot="1">
      <c r="A28" s="120" t="s">
        <v>31</v>
      </c>
      <c r="B28" s="105"/>
      <c r="C28" s="121"/>
      <c r="D28" s="122"/>
    </row>
    <row r="29" spans="1:4" ht="18" customHeight="1" thickBot="1">
      <c r="A29" s="152" t="s">
        <v>32</v>
      </c>
      <c r="B29" s="153" t="s">
        <v>40</v>
      </c>
      <c r="C29" s="154">
        <f>+C4+C5+C6+C7+C8+C15+C16+C17+C18+C19+C20+C21+C22+C23+C24+C25+C26+C27+C28</f>
        <v>0</v>
      </c>
      <c r="D29" s="155">
        <f>+D4+D5+D6+D7+D8+D15+D16+D17+D18+D19+D20+D21+D22+D23+D24+D25+D26+D27+D28</f>
        <v>0</v>
      </c>
    </row>
    <row r="30" spans="1:4" ht="25.5" customHeight="1">
      <c r="A30" s="123"/>
      <c r="B30" s="1050" t="s">
        <v>247</v>
      </c>
      <c r="C30" s="1050"/>
      <c r="D30" s="1050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&amp;LSzentpéterszeg K. Ö.&amp;C&amp;"Times New Roman CE,Félkövér"&amp;14&amp;12Az önkormányzat által adott közvetett támogatások(kedvezmények)&amp;R&amp;"Times New Roman CE,Félkövér dőlt"&amp;11 5. tájékoztató tábla a .../2017. (V.25.) önkorm. rendelet-tervezethez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3:E20"/>
  <sheetViews>
    <sheetView workbookViewId="0">
      <selection sqref="A1:XFD1"/>
    </sheetView>
  </sheetViews>
  <sheetFormatPr defaultRowHeight="12.75"/>
  <cols>
    <col min="1" max="1" width="6.6640625" style="7" customWidth="1"/>
    <col min="2" max="2" width="38.1640625" style="7" customWidth="1"/>
    <col min="3" max="3" width="20.83203125" style="7" customWidth="1"/>
    <col min="4" max="5" width="12.83203125" style="7" customWidth="1"/>
    <col min="6" max="16384" width="9.33203125" style="7"/>
  </cols>
  <sheetData>
    <row r="3" spans="1:5" ht="14.25" thickBot="1">
      <c r="C3" s="125"/>
      <c r="D3" s="125"/>
      <c r="E3" s="125" t="s">
        <v>804</v>
      </c>
    </row>
    <row r="4" spans="1:5" ht="42.75" customHeight="1">
      <c r="A4" s="772" t="s">
        <v>61</v>
      </c>
      <c r="B4" s="773" t="s">
        <v>248</v>
      </c>
      <c r="C4" s="773" t="s">
        <v>249</v>
      </c>
      <c r="D4" s="774" t="s">
        <v>764</v>
      </c>
      <c r="E4" s="775" t="s">
        <v>765</v>
      </c>
    </row>
    <row r="5" spans="1:5" ht="20.100000000000001" customHeight="1">
      <c r="A5" s="769" t="s">
        <v>7</v>
      </c>
      <c r="B5" s="768" t="s">
        <v>744</v>
      </c>
      <c r="C5" s="768" t="s">
        <v>732</v>
      </c>
      <c r="D5" s="903">
        <v>950000</v>
      </c>
      <c r="E5" s="771">
        <v>950000</v>
      </c>
    </row>
    <row r="6" spans="1:5" ht="24" customHeight="1">
      <c r="A6" s="769" t="s">
        <v>8</v>
      </c>
      <c r="B6" s="770" t="s">
        <v>805</v>
      </c>
      <c r="C6" s="768" t="s">
        <v>732</v>
      </c>
      <c r="D6" s="903">
        <v>60000</v>
      </c>
      <c r="E6" s="771">
        <v>60000</v>
      </c>
    </row>
    <row r="7" spans="1:5" ht="24" customHeight="1">
      <c r="A7" s="769" t="s">
        <v>9</v>
      </c>
      <c r="B7" s="770" t="s">
        <v>768</v>
      </c>
      <c r="C7" s="768" t="s">
        <v>732</v>
      </c>
      <c r="D7" s="903">
        <v>30480</v>
      </c>
      <c r="E7" s="771">
        <v>30480</v>
      </c>
    </row>
    <row r="8" spans="1:5" ht="24" customHeight="1">
      <c r="A8" s="769" t="s">
        <v>10</v>
      </c>
      <c r="B8" s="770" t="s">
        <v>769</v>
      </c>
      <c r="C8" s="768" t="s">
        <v>732</v>
      </c>
      <c r="D8" s="903">
        <v>30000</v>
      </c>
      <c r="E8" s="771">
        <v>30000</v>
      </c>
    </row>
    <row r="9" spans="1:5" ht="20.100000000000001" customHeight="1">
      <c r="A9" s="769" t="s">
        <v>11</v>
      </c>
      <c r="B9" s="768" t="s">
        <v>770</v>
      </c>
      <c r="C9" s="768" t="s">
        <v>732</v>
      </c>
      <c r="D9" s="903">
        <v>540000</v>
      </c>
      <c r="E9" s="771">
        <v>540000</v>
      </c>
    </row>
    <row r="10" spans="1:5" ht="20.100000000000001" customHeight="1">
      <c r="A10" s="769" t="s">
        <v>12</v>
      </c>
      <c r="B10" s="768" t="s">
        <v>749</v>
      </c>
      <c r="C10" s="768" t="s">
        <v>732</v>
      </c>
      <c r="D10" s="903">
        <v>835304</v>
      </c>
      <c r="E10" s="771">
        <v>835304</v>
      </c>
    </row>
    <row r="11" spans="1:5" ht="32.25" customHeight="1">
      <c r="A11" s="769" t="s">
        <v>13</v>
      </c>
      <c r="B11" s="768" t="s">
        <v>766</v>
      </c>
      <c r="C11" s="770" t="s">
        <v>767</v>
      </c>
      <c r="D11" s="903">
        <v>20000</v>
      </c>
      <c r="E11" s="771">
        <v>20000</v>
      </c>
    </row>
    <row r="12" spans="1:5" ht="20.100000000000001" customHeight="1">
      <c r="A12" s="769" t="s">
        <v>14</v>
      </c>
      <c r="B12" s="768"/>
      <c r="C12" s="768"/>
      <c r="D12" s="903"/>
      <c r="E12" s="771"/>
    </row>
    <row r="13" spans="1:5" ht="20.100000000000001" customHeight="1">
      <c r="A13" s="769" t="s">
        <v>15</v>
      </c>
      <c r="B13" s="768"/>
      <c r="C13" s="768"/>
      <c r="D13" s="903"/>
      <c r="E13" s="771"/>
    </row>
    <row r="14" spans="1:5" ht="20.100000000000001" customHeight="1">
      <c r="A14" s="769" t="s">
        <v>16</v>
      </c>
      <c r="B14" s="768"/>
      <c r="C14" s="768"/>
      <c r="D14" s="903"/>
      <c r="E14" s="771"/>
    </row>
    <row r="15" spans="1:5" ht="20.100000000000001" customHeight="1">
      <c r="A15" s="769" t="s">
        <v>17</v>
      </c>
      <c r="B15" s="768"/>
      <c r="C15" s="768"/>
      <c r="D15" s="903"/>
      <c r="E15" s="771"/>
    </row>
    <row r="16" spans="1:5" ht="20.100000000000001" customHeight="1">
      <c r="A16" s="769" t="s">
        <v>18</v>
      </c>
      <c r="B16" s="768"/>
      <c r="C16" s="768"/>
      <c r="D16" s="903"/>
      <c r="E16" s="771"/>
    </row>
    <row r="17" spans="1:5" ht="20.100000000000001" customHeight="1">
      <c r="A17" s="769" t="s">
        <v>19</v>
      </c>
      <c r="B17" s="768"/>
      <c r="C17" s="768"/>
      <c r="D17" s="903"/>
      <c r="E17" s="771"/>
    </row>
    <row r="18" spans="1:5" ht="20.100000000000001" customHeight="1">
      <c r="A18" s="769" t="s">
        <v>20</v>
      </c>
      <c r="B18" s="768"/>
      <c r="C18" s="768"/>
      <c r="D18" s="903"/>
      <c r="E18" s="771"/>
    </row>
    <row r="19" spans="1:5" ht="20.100000000000001" customHeight="1">
      <c r="A19" s="769" t="s">
        <v>21</v>
      </c>
      <c r="B19" s="768"/>
      <c r="C19" s="768"/>
      <c r="D19" s="903"/>
      <c r="E19" s="771"/>
    </row>
    <row r="20" spans="1:5" ht="20.100000000000001" customHeight="1" thickBot="1">
      <c r="A20" s="1051" t="s">
        <v>40</v>
      </c>
      <c r="B20" s="1052"/>
      <c r="C20" s="900"/>
      <c r="D20" s="901">
        <f>SUM(D5:D19)</f>
        <v>2465784</v>
      </c>
      <c r="E20" s="902">
        <f>SUM(E5:E19)</f>
        <v>2465784</v>
      </c>
    </row>
  </sheetData>
  <mergeCells count="1">
    <mergeCell ref="A20:B20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&amp;LSzentpéterszeg Közs. Önk.&amp;C&amp;"Times New Roman CE,Félkövér"&amp;12K I M U T A T Á Sa 2016. évi céljelleggel juttatott támogatások felhasználásáról&amp;R&amp;"Times New Roman CE,Félkövér dőlt"&amp;11 6. tájékoztató tábla a ....../2017. (V.25.) önkorm. rendelet-terv.hez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161"/>
  <sheetViews>
    <sheetView zoomScale="130" zoomScaleNormal="130" zoomScaleSheetLayoutView="100" workbookViewId="0">
      <selection activeCell="B17" sqref="B17"/>
    </sheetView>
  </sheetViews>
  <sheetFormatPr defaultRowHeight="15.75"/>
  <cols>
    <col min="1" max="1" width="9.5" style="238" customWidth="1"/>
    <col min="2" max="2" width="60.83203125" style="238" customWidth="1"/>
    <col min="3" max="5" width="15.83203125" style="239" customWidth="1"/>
    <col min="6" max="16384" width="9.33203125" style="249"/>
  </cols>
  <sheetData>
    <row r="1" spans="1:5" ht="15.95" customHeight="1">
      <c r="A1" s="907" t="s">
        <v>4</v>
      </c>
      <c r="B1" s="907"/>
      <c r="C1" s="907"/>
      <c r="D1" s="907"/>
      <c r="E1" s="907"/>
    </row>
    <row r="2" spans="1:5" ht="15.95" customHeight="1" thickBot="1">
      <c r="A2" s="39" t="s">
        <v>113</v>
      </c>
      <c r="B2" s="39"/>
      <c r="C2" s="236"/>
      <c r="D2" s="236"/>
      <c r="E2" s="236" t="s">
        <v>161</v>
      </c>
    </row>
    <row r="3" spans="1:5" ht="15.95" customHeight="1">
      <c r="A3" s="915" t="s">
        <v>61</v>
      </c>
      <c r="B3" s="920" t="s">
        <v>6</v>
      </c>
      <c r="C3" s="917" t="e">
        <f>+'1.1.sz.mell.'!#REF!</f>
        <v>#REF!</v>
      </c>
      <c r="D3" s="917"/>
      <c r="E3" s="918"/>
    </row>
    <row r="4" spans="1:5" ht="38.1" customHeight="1" thickBot="1">
      <c r="A4" s="916"/>
      <c r="B4" s="921"/>
      <c r="C4" s="41" t="s">
        <v>183</v>
      </c>
      <c r="D4" s="41" t="s">
        <v>188</v>
      </c>
      <c r="E4" s="42" t="s">
        <v>189</v>
      </c>
    </row>
    <row r="5" spans="1:5" s="250" customFormat="1" ht="12" customHeight="1" thickBot="1">
      <c r="A5" s="214" t="s">
        <v>421</v>
      </c>
      <c r="B5" s="215" t="s">
        <v>422</v>
      </c>
      <c r="C5" s="215" t="s">
        <v>423</v>
      </c>
      <c r="D5" s="215" t="s">
        <v>424</v>
      </c>
      <c r="E5" s="263" t="s">
        <v>425</v>
      </c>
    </row>
    <row r="6" spans="1:5" s="251" customFormat="1" ht="12" customHeight="1" thickBot="1">
      <c r="A6" s="209" t="s">
        <v>7</v>
      </c>
      <c r="B6" s="210" t="s">
        <v>305</v>
      </c>
      <c r="C6" s="241">
        <f>SUM(C7:C12)</f>
        <v>0</v>
      </c>
      <c r="D6" s="241">
        <f>SUM(D7:D12)</f>
        <v>0</v>
      </c>
      <c r="E6" s="224">
        <f>SUM(E7:E12)</f>
        <v>0</v>
      </c>
    </row>
    <row r="7" spans="1:5" s="251" customFormat="1" ht="12" customHeight="1">
      <c r="A7" s="204" t="s">
        <v>73</v>
      </c>
      <c r="B7" s="252" t="s">
        <v>306</v>
      </c>
      <c r="C7" s="243"/>
      <c r="D7" s="243"/>
      <c r="E7" s="226"/>
    </row>
    <row r="8" spans="1:5" s="251" customFormat="1" ht="12" customHeight="1">
      <c r="A8" s="203" t="s">
        <v>74</v>
      </c>
      <c r="B8" s="253" t="s">
        <v>307</v>
      </c>
      <c r="C8" s="242"/>
      <c r="D8" s="242"/>
      <c r="E8" s="225"/>
    </row>
    <row r="9" spans="1:5" s="251" customFormat="1" ht="12" customHeight="1">
      <c r="A9" s="203" t="s">
        <v>75</v>
      </c>
      <c r="B9" s="253" t="s">
        <v>308</v>
      </c>
      <c r="C9" s="242"/>
      <c r="D9" s="242"/>
      <c r="E9" s="225"/>
    </row>
    <row r="10" spans="1:5" s="251" customFormat="1" ht="12" customHeight="1">
      <c r="A10" s="203" t="s">
        <v>76</v>
      </c>
      <c r="B10" s="253" t="s">
        <v>309</v>
      </c>
      <c r="C10" s="242"/>
      <c r="D10" s="242"/>
      <c r="E10" s="225"/>
    </row>
    <row r="11" spans="1:5" s="251" customFormat="1" ht="12" customHeight="1">
      <c r="A11" s="203" t="s">
        <v>109</v>
      </c>
      <c r="B11" s="253" t="s">
        <v>310</v>
      </c>
      <c r="C11" s="242"/>
      <c r="D11" s="242"/>
      <c r="E11" s="225"/>
    </row>
    <row r="12" spans="1:5" s="251" customFormat="1" ht="12" customHeight="1" thickBot="1">
      <c r="A12" s="205" t="s">
        <v>77</v>
      </c>
      <c r="B12" s="254" t="s">
        <v>311</v>
      </c>
      <c r="C12" s="244"/>
      <c r="D12" s="244"/>
      <c r="E12" s="227"/>
    </row>
    <row r="13" spans="1:5" s="251" customFormat="1" ht="12" customHeight="1" thickBot="1">
      <c r="A13" s="209" t="s">
        <v>8</v>
      </c>
      <c r="B13" s="231" t="s">
        <v>312</v>
      </c>
      <c r="C13" s="241">
        <f>SUM(C14:C18)</f>
        <v>0</v>
      </c>
      <c r="D13" s="241">
        <f>SUM(D14:D18)</f>
        <v>0</v>
      </c>
      <c r="E13" s="224">
        <f>SUM(E14:E18)</f>
        <v>0</v>
      </c>
    </row>
    <row r="14" spans="1:5" s="251" customFormat="1" ht="12" customHeight="1">
      <c r="A14" s="204" t="s">
        <v>79</v>
      </c>
      <c r="B14" s="252" t="s">
        <v>313</v>
      </c>
      <c r="C14" s="243"/>
      <c r="D14" s="243"/>
      <c r="E14" s="226"/>
    </row>
    <row r="15" spans="1:5" s="251" customFormat="1" ht="12" customHeight="1">
      <c r="A15" s="203" t="s">
        <v>80</v>
      </c>
      <c r="B15" s="253" t="s">
        <v>314</v>
      </c>
      <c r="C15" s="242"/>
      <c r="D15" s="242"/>
      <c r="E15" s="225"/>
    </row>
    <row r="16" spans="1:5" s="251" customFormat="1" ht="12" customHeight="1">
      <c r="A16" s="203" t="s">
        <v>81</v>
      </c>
      <c r="B16" s="253" t="s">
        <v>315</v>
      </c>
      <c r="C16" s="242"/>
      <c r="D16" s="242"/>
      <c r="E16" s="225"/>
    </row>
    <row r="17" spans="1:5" s="251" customFormat="1" ht="12" customHeight="1">
      <c r="A17" s="203" t="s">
        <v>82</v>
      </c>
      <c r="B17" s="253" t="s">
        <v>316</v>
      </c>
      <c r="C17" s="242"/>
      <c r="D17" s="242"/>
      <c r="E17" s="225"/>
    </row>
    <row r="18" spans="1:5" s="251" customFormat="1" ht="12" customHeight="1">
      <c r="A18" s="203" t="s">
        <v>83</v>
      </c>
      <c r="B18" s="253" t="s">
        <v>317</v>
      </c>
      <c r="C18" s="242"/>
      <c r="D18" s="242"/>
      <c r="E18" s="225"/>
    </row>
    <row r="19" spans="1:5" s="251" customFormat="1" ht="12" customHeight="1" thickBot="1">
      <c r="A19" s="205" t="s">
        <v>90</v>
      </c>
      <c r="B19" s="254" t="s">
        <v>318</v>
      </c>
      <c r="C19" s="244"/>
      <c r="D19" s="244"/>
      <c r="E19" s="227"/>
    </row>
    <row r="20" spans="1:5" s="251" customFormat="1" ht="12" customHeight="1" thickBot="1">
      <c r="A20" s="209" t="s">
        <v>9</v>
      </c>
      <c r="B20" s="210" t="s">
        <v>319</v>
      </c>
      <c r="C20" s="241">
        <f>SUM(C21:C25)</f>
        <v>0</v>
      </c>
      <c r="D20" s="241">
        <f>SUM(D21:D25)</f>
        <v>0</v>
      </c>
      <c r="E20" s="224">
        <f>SUM(E21:E25)</f>
        <v>0</v>
      </c>
    </row>
    <row r="21" spans="1:5" s="251" customFormat="1" ht="12" customHeight="1">
      <c r="A21" s="204" t="s">
        <v>62</v>
      </c>
      <c r="B21" s="252" t="s">
        <v>320</v>
      </c>
      <c r="C21" s="243"/>
      <c r="D21" s="243"/>
      <c r="E21" s="226"/>
    </row>
    <row r="22" spans="1:5" s="251" customFormat="1" ht="12" customHeight="1">
      <c r="A22" s="203" t="s">
        <v>63</v>
      </c>
      <c r="B22" s="253" t="s">
        <v>321</v>
      </c>
      <c r="C22" s="242"/>
      <c r="D22" s="242"/>
      <c r="E22" s="225"/>
    </row>
    <row r="23" spans="1:5" s="251" customFormat="1" ht="12" customHeight="1">
      <c r="A23" s="203" t="s">
        <v>64</v>
      </c>
      <c r="B23" s="253" t="s">
        <v>322</v>
      </c>
      <c r="C23" s="242"/>
      <c r="D23" s="242"/>
      <c r="E23" s="225"/>
    </row>
    <row r="24" spans="1:5" s="251" customFormat="1" ht="12" customHeight="1">
      <c r="A24" s="203" t="s">
        <v>65</v>
      </c>
      <c r="B24" s="253" t="s">
        <v>323</v>
      </c>
      <c r="C24" s="242"/>
      <c r="D24" s="242"/>
      <c r="E24" s="225"/>
    </row>
    <row r="25" spans="1:5" s="251" customFormat="1" ht="12" customHeight="1">
      <c r="A25" s="203" t="s">
        <v>123</v>
      </c>
      <c r="B25" s="253" t="s">
        <v>324</v>
      </c>
      <c r="C25" s="242"/>
      <c r="D25" s="242"/>
      <c r="E25" s="225"/>
    </row>
    <row r="26" spans="1:5" s="251" customFormat="1" ht="12" customHeight="1" thickBot="1">
      <c r="A26" s="205" t="s">
        <v>124</v>
      </c>
      <c r="B26" s="254" t="s">
        <v>325</v>
      </c>
      <c r="C26" s="244"/>
      <c r="D26" s="244"/>
      <c r="E26" s="227"/>
    </row>
    <row r="27" spans="1:5" s="251" customFormat="1" ht="12" customHeight="1" thickBot="1">
      <c r="A27" s="209" t="s">
        <v>125</v>
      </c>
      <c r="B27" s="210" t="s">
        <v>326</v>
      </c>
      <c r="C27" s="247">
        <f>+C28+C31+C32+C33</f>
        <v>0</v>
      </c>
      <c r="D27" s="247">
        <f>+D28+D31+D32+D33</f>
        <v>0</v>
      </c>
      <c r="E27" s="260">
        <f>+E28+E31+E32+E33</f>
        <v>0</v>
      </c>
    </row>
    <row r="28" spans="1:5" s="251" customFormat="1" ht="12" customHeight="1">
      <c r="A28" s="204" t="s">
        <v>327</v>
      </c>
      <c r="B28" s="252" t="s">
        <v>328</v>
      </c>
      <c r="C28" s="262">
        <f>+C29+C30</f>
        <v>0</v>
      </c>
      <c r="D28" s="262">
        <f>+D29+D30</f>
        <v>0</v>
      </c>
      <c r="E28" s="261">
        <f>+E29+E30</f>
        <v>0</v>
      </c>
    </row>
    <row r="29" spans="1:5" s="251" customFormat="1" ht="12" customHeight="1">
      <c r="A29" s="203" t="s">
        <v>329</v>
      </c>
      <c r="B29" s="253" t="s">
        <v>330</v>
      </c>
      <c r="C29" s="242"/>
      <c r="D29" s="242"/>
      <c r="E29" s="225"/>
    </row>
    <row r="30" spans="1:5" s="251" customFormat="1" ht="12" customHeight="1">
      <c r="A30" s="203" t="s">
        <v>331</v>
      </c>
      <c r="B30" s="253" t="s">
        <v>332</v>
      </c>
      <c r="C30" s="242"/>
      <c r="D30" s="242"/>
      <c r="E30" s="225"/>
    </row>
    <row r="31" spans="1:5" s="251" customFormat="1" ht="12" customHeight="1">
      <c r="A31" s="203" t="s">
        <v>333</v>
      </c>
      <c r="B31" s="253" t="s">
        <v>334</v>
      </c>
      <c r="C31" s="242"/>
      <c r="D31" s="242"/>
      <c r="E31" s="225"/>
    </row>
    <row r="32" spans="1:5" s="251" customFormat="1" ht="12" customHeight="1">
      <c r="A32" s="203" t="s">
        <v>335</v>
      </c>
      <c r="B32" s="253" t="s">
        <v>336</v>
      </c>
      <c r="C32" s="242"/>
      <c r="D32" s="242"/>
      <c r="E32" s="225"/>
    </row>
    <row r="33" spans="1:5" s="251" customFormat="1" ht="12" customHeight="1" thickBot="1">
      <c r="A33" s="205" t="s">
        <v>337</v>
      </c>
      <c r="B33" s="254" t="s">
        <v>338</v>
      </c>
      <c r="C33" s="244"/>
      <c r="D33" s="244"/>
      <c r="E33" s="227"/>
    </row>
    <row r="34" spans="1:5" s="251" customFormat="1" ht="12" customHeight="1" thickBot="1">
      <c r="A34" s="209" t="s">
        <v>11</v>
      </c>
      <c r="B34" s="210" t="s">
        <v>339</v>
      </c>
      <c r="C34" s="241">
        <f>SUM(C35:C44)</f>
        <v>0</v>
      </c>
      <c r="D34" s="241">
        <f>SUM(D35:D44)</f>
        <v>0</v>
      </c>
      <c r="E34" s="224">
        <f>SUM(E35:E44)</f>
        <v>0</v>
      </c>
    </row>
    <row r="35" spans="1:5" s="251" customFormat="1" ht="12" customHeight="1">
      <c r="A35" s="204" t="s">
        <v>66</v>
      </c>
      <c r="B35" s="252" t="s">
        <v>340</v>
      </c>
      <c r="C35" s="243"/>
      <c r="D35" s="243"/>
      <c r="E35" s="226"/>
    </row>
    <row r="36" spans="1:5" s="251" customFormat="1" ht="12" customHeight="1">
      <c r="A36" s="203" t="s">
        <v>67</v>
      </c>
      <c r="B36" s="253" t="s">
        <v>341</v>
      </c>
      <c r="C36" s="242"/>
      <c r="D36" s="242"/>
      <c r="E36" s="225"/>
    </row>
    <row r="37" spans="1:5" s="251" customFormat="1" ht="12" customHeight="1">
      <c r="A37" s="203" t="s">
        <v>68</v>
      </c>
      <c r="B37" s="253" t="s">
        <v>342</v>
      </c>
      <c r="C37" s="242"/>
      <c r="D37" s="242"/>
      <c r="E37" s="225"/>
    </row>
    <row r="38" spans="1:5" s="251" customFormat="1" ht="12" customHeight="1">
      <c r="A38" s="203" t="s">
        <v>127</v>
      </c>
      <c r="B38" s="253" t="s">
        <v>343</v>
      </c>
      <c r="C38" s="242"/>
      <c r="D38" s="242"/>
      <c r="E38" s="225"/>
    </row>
    <row r="39" spans="1:5" s="251" customFormat="1" ht="12" customHeight="1">
      <c r="A39" s="203" t="s">
        <v>128</v>
      </c>
      <c r="B39" s="253" t="s">
        <v>344</v>
      </c>
      <c r="C39" s="242"/>
      <c r="D39" s="242"/>
      <c r="E39" s="225"/>
    </row>
    <row r="40" spans="1:5" s="251" customFormat="1" ht="12" customHeight="1">
      <c r="A40" s="203" t="s">
        <v>129</v>
      </c>
      <c r="B40" s="253" t="s">
        <v>345</v>
      </c>
      <c r="C40" s="242"/>
      <c r="D40" s="242"/>
      <c r="E40" s="225"/>
    </row>
    <row r="41" spans="1:5" s="251" customFormat="1" ht="12" customHeight="1">
      <c r="A41" s="203" t="s">
        <v>130</v>
      </c>
      <c r="B41" s="253" t="s">
        <v>346</v>
      </c>
      <c r="C41" s="242"/>
      <c r="D41" s="242"/>
      <c r="E41" s="225"/>
    </row>
    <row r="42" spans="1:5" s="251" customFormat="1" ht="12" customHeight="1">
      <c r="A42" s="203" t="s">
        <v>131</v>
      </c>
      <c r="B42" s="253" t="s">
        <v>347</v>
      </c>
      <c r="C42" s="242"/>
      <c r="D42" s="242"/>
      <c r="E42" s="225"/>
    </row>
    <row r="43" spans="1:5" s="251" customFormat="1" ht="12" customHeight="1">
      <c r="A43" s="203" t="s">
        <v>348</v>
      </c>
      <c r="B43" s="253" t="s">
        <v>349</v>
      </c>
      <c r="C43" s="245"/>
      <c r="D43" s="245"/>
      <c r="E43" s="228"/>
    </row>
    <row r="44" spans="1:5" s="251" customFormat="1" ht="12" customHeight="1" thickBot="1">
      <c r="A44" s="205" t="s">
        <v>350</v>
      </c>
      <c r="B44" s="254" t="s">
        <v>351</v>
      </c>
      <c r="C44" s="246"/>
      <c r="D44" s="246"/>
      <c r="E44" s="229"/>
    </row>
    <row r="45" spans="1:5" s="251" customFormat="1" ht="12" customHeight="1" thickBot="1">
      <c r="A45" s="209" t="s">
        <v>12</v>
      </c>
      <c r="B45" s="210" t="s">
        <v>352</v>
      </c>
      <c r="C45" s="241">
        <f>SUM(C46:C50)</f>
        <v>0</v>
      </c>
      <c r="D45" s="241">
        <f>SUM(D46:D50)</f>
        <v>0</v>
      </c>
      <c r="E45" s="224">
        <f>SUM(E46:E50)</f>
        <v>0</v>
      </c>
    </row>
    <row r="46" spans="1:5" s="251" customFormat="1" ht="12" customHeight="1">
      <c r="A46" s="204" t="s">
        <v>69</v>
      </c>
      <c r="B46" s="252" t="s">
        <v>353</v>
      </c>
      <c r="C46" s="264"/>
      <c r="D46" s="264"/>
      <c r="E46" s="230"/>
    </row>
    <row r="47" spans="1:5" s="251" customFormat="1" ht="12" customHeight="1">
      <c r="A47" s="203" t="s">
        <v>70</v>
      </c>
      <c r="B47" s="253" t="s">
        <v>354</v>
      </c>
      <c r="C47" s="245"/>
      <c r="D47" s="245"/>
      <c r="E47" s="228"/>
    </row>
    <row r="48" spans="1:5" s="251" customFormat="1" ht="12" customHeight="1">
      <c r="A48" s="203" t="s">
        <v>355</v>
      </c>
      <c r="B48" s="253" t="s">
        <v>356</v>
      </c>
      <c r="C48" s="245"/>
      <c r="D48" s="245"/>
      <c r="E48" s="228"/>
    </row>
    <row r="49" spans="1:5" s="251" customFormat="1" ht="12" customHeight="1">
      <c r="A49" s="203" t="s">
        <v>357</v>
      </c>
      <c r="B49" s="253" t="s">
        <v>358</v>
      </c>
      <c r="C49" s="245"/>
      <c r="D49" s="245"/>
      <c r="E49" s="228"/>
    </row>
    <row r="50" spans="1:5" s="251" customFormat="1" ht="12" customHeight="1" thickBot="1">
      <c r="A50" s="205" t="s">
        <v>359</v>
      </c>
      <c r="B50" s="254" t="s">
        <v>360</v>
      </c>
      <c r="C50" s="246"/>
      <c r="D50" s="246"/>
      <c r="E50" s="229"/>
    </row>
    <row r="51" spans="1:5" s="251" customFormat="1" ht="17.25" customHeight="1" thickBot="1">
      <c r="A51" s="209" t="s">
        <v>132</v>
      </c>
      <c r="B51" s="210" t="s">
        <v>361</v>
      </c>
      <c r="C51" s="241">
        <f>SUM(C52:C54)</f>
        <v>0</v>
      </c>
      <c r="D51" s="241">
        <f>SUM(D52:D54)</f>
        <v>0</v>
      </c>
      <c r="E51" s="224">
        <f>SUM(E52:E54)</f>
        <v>0</v>
      </c>
    </row>
    <row r="52" spans="1:5" s="251" customFormat="1" ht="12" customHeight="1">
      <c r="A52" s="204" t="s">
        <v>71</v>
      </c>
      <c r="B52" s="252" t="s">
        <v>362</v>
      </c>
      <c r="C52" s="243"/>
      <c r="D52" s="243"/>
      <c r="E52" s="226"/>
    </row>
    <row r="53" spans="1:5" s="251" customFormat="1" ht="12" customHeight="1">
      <c r="A53" s="203" t="s">
        <v>72</v>
      </c>
      <c r="B53" s="253" t="s">
        <v>363</v>
      </c>
      <c r="C53" s="242"/>
      <c r="D53" s="242"/>
      <c r="E53" s="225"/>
    </row>
    <row r="54" spans="1:5" s="251" customFormat="1" ht="12" customHeight="1">
      <c r="A54" s="203" t="s">
        <v>364</v>
      </c>
      <c r="B54" s="253" t="s">
        <v>365</v>
      </c>
      <c r="C54" s="242"/>
      <c r="D54" s="242"/>
      <c r="E54" s="225"/>
    </row>
    <row r="55" spans="1:5" s="251" customFormat="1" ht="12" customHeight="1" thickBot="1">
      <c r="A55" s="205" t="s">
        <v>366</v>
      </c>
      <c r="B55" s="254" t="s">
        <v>367</v>
      </c>
      <c r="C55" s="244"/>
      <c r="D55" s="244"/>
      <c r="E55" s="227"/>
    </row>
    <row r="56" spans="1:5" s="251" customFormat="1" ht="12" customHeight="1" thickBot="1">
      <c r="A56" s="209" t="s">
        <v>14</v>
      </c>
      <c r="B56" s="231" t="s">
        <v>368</v>
      </c>
      <c r="C56" s="241">
        <f>SUM(C57:C59)</f>
        <v>0</v>
      </c>
      <c r="D56" s="241">
        <f>SUM(D57:D59)</f>
        <v>0</v>
      </c>
      <c r="E56" s="224">
        <f>SUM(E57:E59)</f>
        <v>0</v>
      </c>
    </row>
    <row r="57" spans="1:5" s="251" customFormat="1" ht="12" customHeight="1">
      <c r="A57" s="204" t="s">
        <v>133</v>
      </c>
      <c r="B57" s="252" t="s">
        <v>369</v>
      </c>
      <c r="C57" s="245"/>
      <c r="D57" s="245"/>
      <c r="E57" s="228"/>
    </row>
    <row r="58" spans="1:5" s="251" customFormat="1" ht="12" customHeight="1">
      <c r="A58" s="203" t="s">
        <v>134</v>
      </c>
      <c r="B58" s="253" t="s">
        <v>370</v>
      </c>
      <c r="C58" s="245"/>
      <c r="D58" s="245"/>
      <c r="E58" s="228"/>
    </row>
    <row r="59" spans="1:5" s="251" customFormat="1" ht="12" customHeight="1">
      <c r="A59" s="203" t="s">
        <v>162</v>
      </c>
      <c r="B59" s="253" t="s">
        <v>371</v>
      </c>
      <c r="C59" s="245"/>
      <c r="D59" s="245"/>
      <c r="E59" s="228"/>
    </row>
    <row r="60" spans="1:5" s="251" customFormat="1" ht="12" customHeight="1" thickBot="1">
      <c r="A60" s="205" t="s">
        <v>372</v>
      </c>
      <c r="B60" s="254" t="s">
        <v>373</v>
      </c>
      <c r="C60" s="245"/>
      <c r="D60" s="245"/>
      <c r="E60" s="228"/>
    </row>
    <row r="61" spans="1:5" s="251" customFormat="1" ht="12" customHeight="1" thickBot="1">
      <c r="A61" s="209" t="s">
        <v>15</v>
      </c>
      <c r="B61" s="210" t="s">
        <v>374</v>
      </c>
      <c r="C61" s="247">
        <f>+C6+C13+C20+C27+C34+C45+C51+C56</f>
        <v>0</v>
      </c>
      <c r="D61" s="247">
        <f>+D6+D13+D20+D27+D34+D45+D51+D56</f>
        <v>0</v>
      </c>
      <c r="E61" s="260">
        <f>+E6+E13+E20+E27+E34+E45+E51+E56</f>
        <v>0</v>
      </c>
    </row>
    <row r="62" spans="1:5" s="251" customFormat="1" ht="12" customHeight="1" thickBot="1">
      <c r="A62" s="265" t="s">
        <v>375</v>
      </c>
      <c r="B62" s="231" t="s">
        <v>376</v>
      </c>
      <c r="C62" s="241">
        <f>+C63+C64+C65</f>
        <v>0</v>
      </c>
      <c r="D62" s="241">
        <f>+D63+D64+D65</f>
        <v>0</v>
      </c>
      <c r="E62" s="224">
        <f>+E63+E64+E65</f>
        <v>0</v>
      </c>
    </row>
    <row r="63" spans="1:5" s="251" customFormat="1" ht="12" customHeight="1">
      <c r="A63" s="204" t="s">
        <v>377</v>
      </c>
      <c r="B63" s="252" t="s">
        <v>378</v>
      </c>
      <c r="C63" s="245"/>
      <c r="D63" s="245"/>
      <c r="E63" s="228"/>
    </row>
    <row r="64" spans="1:5" s="251" customFormat="1" ht="12" customHeight="1">
      <c r="A64" s="203" t="s">
        <v>379</v>
      </c>
      <c r="B64" s="253" t="s">
        <v>380</v>
      </c>
      <c r="C64" s="245"/>
      <c r="D64" s="245"/>
      <c r="E64" s="228"/>
    </row>
    <row r="65" spans="1:5" s="251" customFormat="1" ht="12" customHeight="1" thickBot="1">
      <c r="A65" s="205" t="s">
        <v>381</v>
      </c>
      <c r="B65" s="189" t="s">
        <v>426</v>
      </c>
      <c r="C65" s="245"/>
      <c r="D65" s="245"/>
      <c r="E65" s="228"/>
    </row>
    <row r="66" spans="1:5" s="251" customFormat="1" ht="12" customHeight="1" thickBot="1">
      <c r="A66" s="265" t="s">
        <v>383</v>
      </c>
      <c r="B66" s="231" t="s">
        <v>384</v>
      </c>
      <c r="C66" s="241">
        <f>+C67+C68+C69+C70</f>
        <v>0</v>
      </c>
      <c r="D66" s="241">
        <f>+D67+D68+D69+D70</f>
        <v>0</v>
      </c>
      <c r="E66" s="224">
        <f>+E67+E68+E69+E70</f>
        <v>0</v>
      </c>
    </row>
    <row r="67" spans="1:5" s="251" customFormat="1" ht="13.5" customHeight="1">
      <c r="A67" s="204" t="s">
        <v>110</v>
      </c>
      <c r="B67" s="252" t="s">
        <v>385</v>
      </c>
      <c r="C67" s="245"/>
      <c r="D67" s="245"/>
      <c r="E67" s="228"/>
    </row>
    <row r="68" spans="1:5" s="251" customFormat="1" ht="12" customHeight="1">
      <c r="A68" s="203" t="s">
        <v>111</v>
      </c>
      <c r="B68" s="253" t="s">
        <v>386</v>
      </c>
      <c r="C68" s="245"/>
      <c r="D68" s="245"/>
      <c r="E68" s="228"/>
    </row>
    <row r="69" spans="1:5" s="251" customFormat="1" ht="12" customHeight="1">
      <c r="A69" s="203" t="s">
        <v>387</v>
      </c>
      <c r="B69" s="253" t="s">
        <v>388</v>
      </c>
      <c r="C69" s="245"/>
      <c r="D69" s="245"/>
      <c r="E69" s="228"/>
    </row>
    <row r="70" spans="1:5" s="251" customFormat="1" ht="12" customHeight="1" thickBot="1">
      <c r="A70" s="205" t="s">
        <v>389</v>
      </c>
      <c r="B70" s="254" t="s">
        <v>390</v>
      </c>
      <c r="C70" s="245"/>
      <c r="D70" s="245"/>
      <c r="E70" s="228"/>
    </row>
    <row r="71" spans="1:5" s="251" customFormat="1" ht="12" customHeight="1" thickBot="1">
      <c r="A71" s="265" t="s">
        <v>391</v>
      </c>
      <c r="B71" s="231" t="s">
        <v>392</v>
      </c>
      <c r="C71" s="241">
        <f>+C72+C73</f>
        <v>0</v>
      </c>
      <c r="D71" s="241">
        <f>+D72+D73</f>
        <v>0</v>
      </c>
      <c r="E71" s="224">
        <f>+E72+E73</f>
        <v>0</v>
      </c>
    </row>
    <row r="72" spans="1:5" s="251" customFormat="1" ht="12" customHeight="1">
      <c r="A72" s="204" t="s">
        <v>393</v>
      </c>
      <c r="B72" s="252" t="s">
        <v>394</v>
      </c>
      <c r="C72" s="245"/>
      <c r="D72" s="245"/>
      <c r="E72" s="228"/>
    </row>
    <row r="73" spans="1:5" s="251" customFormat="1" ht="12" customHeight="1" thickBot="1">
      <c r="A73" s="205" t="s">
        <v>395</v>
      </c>
      <c r="B73" s="254" t="s">
        <v>396</v>
      </c>
      <c r="C73" s="245"/>
      <c r="D73" s="245"/>
      <c r="E73" s="228"/>
    </row>
    <row r="74" spans="1:5" s="251" customFormat="1" ht="12" customHeight="1" thickBot="1">
      <c r="A74" s="265" t="s">
        <v>397</v>
      </c>
      <c r="B74" s="231" t="s">
        <v>398</v>
      </c>
      <c r="C74" s="241">
        <f>+C75+C76+C77</f>
        <v>0</v>
      </c>
      <c r="D74" s="241">
        <f>+D75+D76+D77</f>
        <v>0</v>
      </c>
      <c r="E74" s="224">
        <f>+E75+E76+E77</f>
        <v>0</v>
      </c>
    </row>
    <row r="75" spans="1:5" s="251" customFormat="1" ht="12" customHeight="1">
      <c r="A75" s="204" t="s">
        <v>399</v>
      </c>
      <c r="B75" s="252" t="s">
        <v>400</v>
      </c>
      <c r="C75" s="245"/>
      <c r="D75" s="245"/>
      <c r="E75" s="228"/>
    </row>
    <row r="76" spans="1:5" s="251" customFormat="1" ht="12" customHeight="1">
      <c r="A76" s="203" t="s">
        <v>401</v>
      </c>
      <c r="B76" s="253" t="s">
        <v>402</v>
      </c>
      <c r="C76" s="245"/>
      <c r="D76" s="245"/>
      <c r="E76" s="228"/>
    </row>
    <row r="77" spans="1:5" s="251" customFormat="1" ht="12" customHeight="1" thickBot="1">
      <c r="A77" s="205" t="s">
        <v>403</v>
      </c>
      <c r="B77" s="233" t="s">
        <v>404</v>
      </c>
      <c r="C77" s="245"/>
      <c r="D77" s="245"/>
      <c r="E77" s="228"/>
    </row>
    <row r="78" spans="1:5" s="251" customFormat="1" ht="12" customHeight="1" thickBot="1">
      <c r="A78" s="265" t="s">
        <v>405</v>
      </c>
      <c r="B78" s="231" t="s">
        <v>406</v>
      </c>
      <c r="C78" s="241">
        <f>+C79+C80+C81+C82</f>
        <v>0</v>
      </c>
      <c r="D78" s="241">
        <f>+D79+D80+D81+D82</f>
        <v>0</v>
      </c>
      <c r="E78" s="224">
        <f>+E79+E80+E81+E82</f>
        <v>0</v>
      </c>
    </row>
    <row r="79" spans="1:5" s="251" customFormat="1" ht="12" customHeight="1">
      <c r="A79" s="255" t="s">
        <v>407</v>
      </c>
      <c r="B79" s="252" t="s">
        <v>408</v>
      </c>
      <c r="C79" s="245"/>
      <c r="D79" s="245"/>
      <c r="E79" s="228"/>
    </row>
    <row r="80" spans="1:5" s="251" customFormat="1" ht="12" customHeight="1">
      <c r="A80" s="256" t="s">
        <v>409</v>
      </c>
      <c r="B80" s="253" t="s">
        <v>410</v>
      </c>
      <c r="C80" s="245"/>
      <c r="D80" s="245"/>
      <c r="E80" s="228"/>
    </row>
    <row r="81" spans="1:5" s="251" customFormat="1" ht="12" customHeight="1">
      <c r="A81" s="256" t="s">
        <v>411</v>
      </c>
      <c r="B81" s="253" t="s">
        <v>412</v>
      </c>
      <c r="C81" s="245"/>
      <c r="D81" s="245"/>
      <c r="E81" s="228"/>
    </row>
    <row r="82" spans="1:5" s="251" customFormat="1" ht="12" customHeight="1" thickBot="1">
      <c r="A82" s="266" t="s">
        <v>413</v>
      </c>
      <c r="B82" s="233" t="s">
        <v>414</v>
      </c>
      <c r="C82" s="245"/>
      <c r="D82" s="245"/>
      <c r="E82" s="228"/>
    </row>
    <row r="83" spans="1:5" s="251" customFormat="1" ht="12" customHeight="1" thickBot="1">
      <c r="A83" s="265" t="s">
        <v>415</v>
      </c>
      <c r="B83" s="231" t="s">
        <v>416</v>
      </c>
      <c r="C83" s="268"/>
      <c r="D83" s="268"/>
      <c r="E83" s="269"/>
    </row>
    <row r="84" spans="1:5" s="251" customFormat="1" ht="12" customHeight="1" thickBot="1">
      <c r="A84" s="265" t="s">
        <v>417</v>
      </c>
      <c r="B84" s="187" t="s">
        <v>418</v>
      </c>
      <c r="C84" s="247">
        <f>+C62+C66+C71+C74+C78+C83</f>
        <v>0</v>
      </c>
      <c r="D84" s="247">
        <f>+D62+D66+D71+D74+D78+D83</f>
        <v>0</v>
      </c>
      <c r="E84" s="260">
        <f>+E62+E66+E71+E74+E78+E83</f>
        <v>0</v>
      </c>
    </row>
    <row r="85" spans="1:5" s="251" customFormat="1" ht="12" customHeight="1" thickBot="1">
      <c r="A85" s="267" t="s">
        <v>419</v>
      </c>
      <c r="B85" s="190" t="s">
        <v>420</v>
      </c>
      <c r="C85" s="247">
        <f>+C61+C84</f>
        <v>0</v>
      </c>
      <c r="D85" s="247">
        <f>+D61+D84</f>
        <v>0</v>
      </c>
      <c r="E85" s="260">
        <f>+E61+E84</f>
        <v>0</v>
      </c>
    </row>
    <row r="86" spans="1:5" s="251" customFormat="1" ht="12" customHeight="1">
      <c r="A86" s="185"/>
      <c r="B86" s="185"/>
      <c r="C86" s="186"/>
      <c r="D86" s="186"/>
      <c r="E86" s="186"/>
    </row>
    <row r="87" spans="1:5" ht="16.5" customHeight="1">
      <c r="A87" s="907" t="s">
        <v>36</v>
      </c>
      <c r="B87" s="907"/>
      <c r="C87" s="907"/>
      <c r="D87" s="907"/>
      <c r="E87" s="907"/>
    </row>
    <row r="88" spans="1:5" s="257" customFormat="1" ht="16.5" customHeight="1" thickBot="1">
      <c r="A88" s="40" t="s">
        <v>114</v>
      </c>
      <c r="B88" s="40"/>
      <c r="C88" s="218"/>
      <c r="D88" s="218"/>
      <c r="E88" s="218" t="s">
        <v>161</v>
      </c>
    </row>
    <row r="89" spans="1:5" s="257" customFormat="1" ht="16.5" customHeight="1">
      <c r="A89" s="915" t="s">
        <v>61</v>
      </c>
      <c r="B89" s="920" t="s">
        <v>182</v>
      </c>
      <c r="C89" s="917" t="e">
        <f>+C3</f>
        <v>#REF!</v>
      </c>
      <c r="D89" s="917"/>
      <c r="E89" s="918"/>
    </row>
    <row r="90" spans="1:5" ht="38.1" customHeight="1" thickBot="1">
      <c r="A90" s="916"/>
      <c r="B90" s="921"/>
      <c r="C90" s="41" t="s">
        <v>183</v>
      </c>
      <c r="D90" s="41" t="s">
        <v>188</v>
      </c>
      <c r="E90" s="42" t="s">
        <v>189</v>
      </c>
    </row>
    <row r="91" spans="1:5" s="250" customFormat="1" ht="12" customHeight="1" thickBot="1">
      <c r="A91" s="214" t="s">
        <v>421</v>
      </c>
      <c r="B91" s="215" t="s">
        <v>422</v>
      </c>
      <c r="C91" s="215" t="s">
        <v>423</v>
      </c>
      <c r="D91" s="215" t="s">
        <v>424</v>
      </c>
      <c r="E91" s="216" t="s">
        <v>425</v>
      </c>
    </row>
    <row r="92" spans="1:5" ht="12" customHeight="1" thickBot="1">
      <c r="A92" s="211" t="s">
        <v>7</v>
      </c>
      <c r="B92" s="213" t="s">
        <v>427</v>
      </c>
      <c r="C92" s="240">
        <f>SUM(C93:C97)</f>
        <v>0</v>
      </c>
      <c r="D92" s="240">
        <f>SUM(D93:D97)</f>
        <v>0</v>
      </c>
      <c r="E92" s="195">
        <f>SUM(E93:E97)</f>
        <v>0</v>
      </c>
    </row>
    <row r="93" spans="1:5" ht="12" customHeight="1">
      <c r="A93" s="206" t="s">
        <v>73</v>
      </c>
      <c r="B93" s="199" t="s">
        <v>37</v>
      </c>
      <c r="C93" s="53"/>
      <c r="D93" s="53"/>
      <c r="E93" s="194"/>
    </row>
    <row r="94" spans="1:5" ht="12" customHeight="1">
      <c r="A94" s="203" t="s">
        <v>74</v>
      </c>
      <c r="B94" s="197" t="s">
        <v>135</v>
      </c>
      <c r="C94" s="242"/>
      <c r="D94" s="242"/>
      <c r="E94" s="225"/>
    </row>
    <row r="95" spans="1:5" ht="12" customHeight="1">
      <c r="A95" s="203" t="s">
        <v>75</v>
      </c>
      <c r="B95" s="197" t="s">
        <v>102</v>
      </c>
      <c r="C95" s="244"/>
      <c r="D95" s="244"/>
      <c r="E95" s="227"/>
    </row>
    <row r="96" spans="1:5" ht="12" customHeight="1">
      <c r="A96" s="203" t="s">
        <v>76</v>
      </c>
      <c r="B96" s="200" t="s">
        <v>136</v>
      </c>
      <c r="C96" s="244"/>
      <c r="D96" s="244"/>
      <c r="E96" s="227"/>
    </row>
    <row r="97" spans="1:5" ht="12" customHeight="1">
      <c r="A97" s="203" t="s">
        <v>85</v>
      </c>
      <c r="B97" s="208" t="s">
        <v>137</v>
      </c>
      <c r="C97" s="244"/>
      <c r="D97" s="244"/>
      <c r="E97" s="227"/>
    </row>
    <row r="98" spans="1:5" ht="12" customHeight="1">
      <c r="A98" s="203" t="s">
        <v>77</v>
      </c>
      <c r="B98" s="197" t="s">
        <v>428</v>
      </c>
      <c r="C98" s="244"/>
      <c r="D98" s="244"/>
      <c r="E98" s="227"/>
    </row>
    <row r="99" spans="1:5" ht="12" customHeight="1">
      <c r="A99" s="203" t="s">
        <v>78</v>
      </c>
      <c r="B99" s="220" t="s">
        <v>429</v>
      </c>
      <c r="C99" s="244"/>
      <c r="D99" s="244"/>
      <c r="E99" s="227"/>
    </row>
    <row r="100" spans="1:5" ht="12" customHeight="1">
      <c r="A100" s="203" t="s">
        <v>86</v>
      </c>
      <c r="B100" s="221" t="s">
        <v>430</v>
      </c>
      <c r="C100" s="244"/>
      <c r="D100" s="244"/>
      <c r="E100" s="227"/>
    </row>
    <row r="101" spans="1:5" ht="12" customHeight="1">
      <c r="A101" s="203" t="s">
        <v>87</v>
      </c>
      <c r="B101" s="221" t="s">
        <v>431</v>
      </c>
      <c r="C101" s="244"/>
      <c r="D101" s="244"/>
      <c r="E101" s="227"/>
    </row>
    <row r="102" spans="1:5" ht="12" customHeight="1">
      <c r="A102" s="203" t="s">
        <v>88</v>
      </c>
      <c r="B102" s="220" t="s">
        <v>432</v>
      </c>
      <c r="C102" s="244"/>
      <c r="D102" s="244"/>
      <c r="E102" s="227"/>
    </row>
    <row r="103" spans="1:5" ht="12" customHeight="1">
      <c r="A103" s="203" t="s">
        <v>89</v>
      </c>
      <c r="B103" s="220" t="s">
        <v>433</v>
      </c>
      <c r="C103" s="244"/>
      <c r="D103" s="244"/>
      <c r="E103" s="227"/>
    </row>
    <row r="104" spans="1:5" ht="12" customHeight="1">
      <c r="A104" s="203" t="s">
        <v>91</v>
      </c>
      <c r="B104" s="221" t="s">
        <v>434</v>
      </c>
      <c r="C104" s="244"/>
      <c r="D104" s="244"/>
      <c r="E104" s="227"/>
    </row>
    <row r="105" spans="1:5" ht="12" customHeight="1">
      <c r="A105" s="202" t="s">
        <v>138</v>
      </c>
      <c r="B105" s="222" t="s">
        <v>435</v>
      </c>
      <c r="C105" s="244"/>
      <c r="D105" s="244"/>
      <c r="E105" s="227"/>
    </row>
    <row r="106" spans="1:5" ht="12" customHeight="1">
      <c r="A106" s="203" t="s">
        <v>436</v>
      </c>
      <c r="B106" s="222" t="s">
        <v>437</v>
      </c>
      <c r="C106" s="244"/>
      <c r="D106" s="244"/>
      <c r="E106" s="227"/>
    </row>
    <row r="107" spans="1:5" ht="12" customHeight="1" thickBot="1">
      <c r="A107" s="207" t="s">
        <v>438</v>
      </c>
      <c r="B107" s="223" t="s">
        <v>439</v>
      </c>
      <c r="C107" s="54"/>
      <c r="D107" s="54"/>
      <c r="E107" s="188"/>
    </row>
    <row r="108" spans="1:5" ht="12" customHeight="1" thickBot="1">
      <c r="A108" s="209" t="s">
        <v>8</v>
      </c>
      <c r="B108" s="212" t="s">
        <v>440</v>
      </c>
      <c r="C108" s="241">
        <f>+C109+C111+C113</f>
        <v>0</v>
      </c>
      <c r="D108" s="241">
        <f>+D109+D111+D113</f>
        <v>0</v>
      </c>
      <c r="E108" s="224">
        <f>+E109+E111+E113</f>
        <v>0</v>
      </c>
    </row>
    <row r="109" spans="1:5" ht="12" customHeight="1">
      <c r="A109" s="204" t="s">
        <v>79</v>
      </c>
      <c r="B109" s="197" t="s">
        <v>160</v>
      </c>
      <c r="C109" s="243"/>
      <c r="D109" s="243"/>
      <c r="E109" s="226"/>
    </row>
    <row r="110" spans="1:5" ht="12" customHeight="1">
      <c r="A110" s="204" t="s">
        <v>80</v>
      </c>
      <c r="B110" s="201" t="s">
        <v>441</v>
      </c>
      <c r="C110" s="243"/>
      <c r="D110" s="243"/>
      <c r="E110" s="226"/>
    </row>
    <row r="111" spans="1:5">
      <c r="A111" s="204" t="s">
        <v>81</v>
      </c>
      <c r="B111" s="201" t="s">
        <v>139</v>
      </c>
      <c r="C111" s="242"/>
      <c r="D111" s="242"/>
      <c r="E111" s="225"/>
    </row>
    <row r="112" spans="1:5" ht="12" customHeight="1">
      <c r="A112" s="204" t="s">
        <v>82</v>
      </c>
      <c r="B112" s="201" t="s">
        <v>442</v>
      </c>
      <c r="C112" s="242"/>
      <c r="D112" s="242"/>
      <c r="E112" s="225"/>
    </row>
    <row r="113" spans="1:5" ht="12" customHeight="1">
      <c r="A113" s="204" t="s">
        <v>83</v>
      </c>
      <c r="B113" s="233" t="s">
        <v>163</v>
      </c>
      <c r="C113" s="242"/>
      <c r="D113" s="242"/>
      <c r="E113" s="225"/>
    </row>
    <row r="114" spans="1:5" ht="21.75" customHeight="1">
      <c r="A114" s="204" t="s">
        <v>90</v>
      </c>
      <c r="B114" s="232" t="s">
        <v>443</v>
      </c>
      <c r="C114" s="242"/>
      <c r="D114" s="242"/>
      <c r="E114" s="225"/>
    </row>
    <row r="115" spans="1:5" ht="24" customHeight="1">
      <c r="A115" s="204" t="s">
        <v>92</v>
      </c>
      <c r="B115" s="248" t="s">
        <v>444</v>
      </c>
      <c r="C115" s="242"/>
      <c r="D115" s="242"/>
      <c r="E115" s="225"/>
    </row>
    <row r="116" spans="1:5" ht="12" customHeight="1">
      <c r="A116" s="204" t="s">
        <v>140</v>
      </c>
      <c r="B116" s="221" t="s">
        <v>431</v>
      </c>
      <c r="C116" s="242"/>
      <c r="D116" s="242"/>
      <c r="E116" s="225"/>
    </row>
    <row r="117" spans="1:5" ht="12" customHeight="1">
      <c r="A117" s="204" t="s">
        <v>141</v>
      </c>
      <c r="B117" s="221" t="s">
        <v>445</v>
      </c>
      <c r="C117" s="242"/>
      <c r="D117" s="242"/>
      <c r="E117" s="225"/>
    </row>
    <row r="118" spans="1:5" ht="12" customHeight="1">
      <c r="A118" s="204" t="s">
        <v>142</v>
      </c>
      <c r="B118" s="221" t="s">
        <v>446</v>
      </c>
      <c r="C118" s="242"/>
      <c r="D118" s="242"/>
      <c r="E118" s="225"/>
    </row>
    <row r="119" spans="1:5" s="270" customFormat="1" ht="12" customHeight="1">
      <c r="A119" s="204" t="s">
        <v>447</v>
      </c>
      <c r="B119" s="221" t="s">
        <v>434</v>
      </c>
      <c r="C119" s="242"/>
      <c r="D119" s="242"/>
      <c r="E119" s="225"/>
    </row>
    <row r="120" spans="1:5" ht="12" customHeight="1">
      <c r="A120" s="204" t="s">
        <v>448</v>
      </c>
      <c r="B120" s="221" t="s">
        <v>449</v>
      </c>
      <c r="C120" s="242"/>
      <c r="D120" s="242"/>
      <c r="E120" s="225"/>
    </row>
    <row r="121" spans="1:5" ht="12" customHeight="1" thickBot="1">
      <c r="A121" s="202" t="s">
        <v>450</v>
      </c>
      <c r="B121" s="221" t="s">
        <v>451</v>
      </c>
      <c r="C121" s="244"/>
      <c r="D121" s="244"/>
      <c r="E121" s="227"/>
    </row>
    <row r="122" spans="1:5" ht="12" customHeight="1" thickBot="1">
      <c r="A122" s="209" t="s">
        <v>9</v>
      </c>
      <c r="B122" s="217" t="s">
        <v>452</v>
      </c>
      <c r="C122" s="241">
        <f>+C123+C124</f>
        <v>0</v>
      </c>
      <c r="D122" s="241">
        <f>+D123+D124</f>
        <v>0</v>
      </c>
      <c r="E122" s="224">
        <f>+E123+E124</f>
        <v>0</v>
      </c>
    </row>
    <row r="123" spans="1:5" ht="12" customHeight="1">
      <c r="A123" s="204" t="s">
        <v>62</v>
      </c>
      <c r="B123" s="198" t="s">
        <v>47</v>
      </c>
      <c r="C123" s="243"/>
      <c r="D123" s="243"/>
      <c r="E123" s="226"/>
    </row>
    <row r="124" spans="1:5" ht="12" customHeight="1" thickBot="1">
      <c r="A124" s="205" t="s">
        <v>63</v>
      </c>
      <c r="B124" s="201" t="s">
        <v>48</v>
      </c>
      <c r="C124" s="244"/>
      <c r="D124" s="244"/>
      <c r="E124" s="227"/>
    </row>
    <row r="125" spans="1:5" ht="12" customHeight="1" thickBot="1">
      <c r="A125" s="209" t="s">
        <v>10</v>
      </c>
      <c r="B125" s="217" t="s">
        <v>453</v>
      </c>
      <c r="C125" s="241">
        <f>+C92+C108+C122</f>
        <v>0</v>
      </c>
      <c r="D125" s="241">
        <f>+D92+D108+D122</f>
        <v>0</v>
      </c>
      <c r="E125" s="224">
        <f>+E92+E108+E122</f>
        <v>0</v>
      </c>
    </row>
    <row r="126" spans="1:5" ht="12" customHeight="1" thickBot="1">
      <c r="A126" s="209" t="s">
        <v>11</v>
      </c>
      <c r="B126" s="217" t="s">
        <v>454</v>
      </c>
      <c r="C126" s="241">
        <f>+C127+C128+C129</f>
        <v>0</v>
      </c>
      <c r="D126" s="241">
        <f>+D127+D128+D129</f>
        <v>0</v>
      </c>
      <c r="E126" s="224">
        <f>+E127+E128+E129</f>
        <v>0</v>
      </c>
    </row>
    <row r="127" spans="1:5" ht="12" customHeight="1">
      <c r="A127" s="204" t="s">
        <v>66</v>
      </c>
      <c r="B127" s="198" t="s">
        <v>455</v>
      </c>
      <c r="C127" s="242"/>
      <c r="D127" s="242"/>
      <c r="E127" s="225"/>
    </row>
    <row r="128" spans="1:5" ht="12" customHeight="1">
      <c r="A128" s="204" t="s">
        <v>67</v>
      </c>
      <c r="B128" s="198" t="s">
        <v>456</v>
      </c>
      <c r="C128" s="242"/>
      <c r="D128" s="242"/>
      <c r="E128" s="225"/>
    </row>
    <row r="129" spans="1:9" ht="12" customHeight="1" thickBot="1">
      <c r="A129" s="202" t="s">
        <v>68</v>
      </c>
      <c r="B129" s="196" t="s">
        <v>457</v>
      </c>
      <c r="C129" s="242"/>
      <c r="D129" s="242"/>
      <c r="E129" s="225"/>
    </row>
    <row r="130" spans="1:9" ht="12" customHeight="1" thickBot="1">
      <c r="A130" s="209" t="s">
        <v>12</v>
      </c>
      <c r="B130" s="217" t="s">
        <v>458</v>
      </c>
      <c r="C130" s="241">
        <f>+C131+C132+C134+C133</f>
        <v>0</v>
      </c>
      <c r="D130" s="241">
        <f>+D131+D132+D134+D133</f>
        <v>0</v>
      </c>
      <c r="E130" s="224">
        <f>+E131+E132+E134+E133</f>
        <v>0</v>
      </c>
    </row>
    <row r="131" spans="1:9" ht="12" customHeight="1">
      <c r="A131" s="204" t="s">
        <v>69</v>
      </c>
      <c r="B131" s="198" t="s">
        <v>459</v>
      </c>
      <c r="C131" s="242"/>
      <c r="D131" s="242"/>
      <c r="E131" s="225"/>
    </row>
    <row r="132" spans="1:9" ht="12" customHeight="1">
      <c r="A132" s="204" t="s">
        <v>70</v>
      </c>
      <c r="B132" s="198" t="s">
        <v>460</v>
      </c>
      <c r="C132" s="242"/>
      <c r="D132" s="242"/>
      <c r="E132" s="225"/>
    </row>
    <row r="133" spans="1:9" ht="12" customHeight="1">
      <c r="A133" s="204" t="s">
        <v>355</v>
      </c>
      <c r="B133" s="198" t="s">
        <v>461</v>
      </c>
      <c r="C133" s="242"/>
      <c r="D133" s="242"/>
      <c r="E133" s="225"/>
    </row>
    <row r="134" spans="1:9" ht="12" customHeight="1" thickBot="1">
      <c r="A134" s="202" t="s">
        <v>357</v>
      </c>
      <c r="B134" s="196" t="s">
        <v>462</v>
      </c>
      <c r="C134" s="242"/>
      <c r="D134" s="242"/>
      <c r="E134" s="225"/>
    </row>
    <row r="135" spans="1:9" ht="12" customHeight="1" thickBot="1">
      <c r="A135" s="209" t="s">
        <v>13</v>
      </c>
      <c r="B135" s="217" t="s">
        <v>463</v>
      </c>
      <c r="C135" s="247">
        <f>+C136+C137+C138+C139</f>
        <v>0</v>
      </c>
      <c r="D135" s="247">
        <f>+D136+D137+D138+D139</f>
        <v>0</v>
      </c>
      <c r="E135" s="260">
        <f>+E136+E137+E138+E139</f>
        <v>0</v>
      </c>
    </row>
    <row r="136" spans="1:9" ht="12" customHeight="1">
      <c r="A136" s="204" t="s">
        <v>71</v>
      </c>
      <c r="B136" s="198" t="s">
        <v>464</v>
      </c>
      <c r="C136" s="242"/>
      <c r="D136" s="242"/>
      <c r="E136" s="225"/>
    </row>
    <row r="137" spans="1:9" ht="12" customHeight="1">
      <c r="A137" s="204" t="s">
        <v>72</v>
      </c>
      <c r="B137" s="198" t="s">
        <v>465</v>
      </c>
      <c r="C137" s="242"/>
      <c r="D137" s="242"/>
      <c r="E137" s="225"/>
    </row>
    <row r="138" spans="1:9" ht="12" customHeight="1">
      <c r="A138" s="204" t="s">
        <v>364</v>
      </c>
      <c r="B138" s="198" t="s">
        <v>466</v>
      </c>
      <c r="C138" s="242"/>
      <c r="D138" s="242"/>
      <c r="E138" s="225"/>
    </row>
    <row r="139" spans="1:9" ht="12" customHeight="1" thickBot="1">
      <c r="A139" s="202" t="s">
        <v>366</v>
      </c>
      <c r="B139" s="196" t="s">
        <v>467</v>
      </c>
      <c r="C139" s="242"/>
      <c r="D139" s="242"/>
      <c r="E139" s="225"/>
    </row>
    <row r="140" spans="1:9" ht="15" customHeight="1" thickBot="1">
      <c r="A140" s="209" t="s">
        <v>14</v>
      </c>
      <c r="B140" s="217" t="s">
        <v>468</v>
      </c>
      <c r="C140" s="55">
        <f>+C141+C142+C143+C144</f>
        <v>0</v>
      </c>
      <c r="D140" s="55">
        <f>+D141+D142+D143+D144</f>
        <v>0</v>
      </c>
      <c r="E140" s="193">
        <f>+E141+E142+E143+E144</f>
        <v>0</v>
      </c>
      <c r="F140" s="258"/>
      <c r="G140" s="259"/>
      <c r="H140" s="259"/>
      <c r="I140" s="259"/>
    </row>
    <row r="141" spans="1:9" s="251" customFormat="1" ht="12.95" customHeight="1">
      <c r="A141" s="204" t="s">
        <v>133</v>
      </c>
      <c r="B141" s="198" t="s">
        <v>469</v>
      </c>
      <c r="C141" s="242"/>
      <c r="D141" s="242"/>
      <c r="E141" s="225"/>
    </row>
    <row r="142" spans="1:9" ht="12.75" customHeight="1">
      <c r="A142" s="204" t="s">
        <v>134</v>
      </c>
      <c r="B142" s="198" t="s">
        <v>470</v>
      </c>
      <c r="C142" s="242"/>
      <c r="D142" s="242"/>
      <c r="E142" s="225"/>
    </row>
    <row r="143" spans="1:9" ht="12.75" customHeight="1">
      <c r="A143" s="204" t="s">
        <v>162</v>
      </c>
      <c r="B143" s="198" t="s">
        <v>471</v>
      </c>
      <c r="C143" s="242"/>
      <c r="D143" s="242"/>
      <c r="E143" s="225"/>
    </row>
    <row r="144" spans="1:9" ht="12.75" customHeight="1" thickBot="1">
      <c r="A144" s="204" t="s">
        <v>372</v>
      </c>
      <c r="B144" s="198" t="s">
        <v>472</v>
      </c>
      <c r="C144" s="242"/>
      <c r="D144" s="242"/>
      <c r="E144" s="225"/>
    </row>
    <row r="145" spans="1:5" ht="16.5" thickBot="1">
      <c r="A145" s="209" t="s">
        <v>15</v>
      </c>
      <c r="B145" s="217" t="s">
        <v>473</v>
      </c>
      <c r="C145" s="191">
        <f>+C126+C130+C135+C140</f>
        <v>0</v>
      </c>
      <c r="D145" s="191">
        <f>+D126+D130+D135+D140</f>
        <v>0</v>
      </c>
      <c r="E145" s="192">
        <f>+E126+E130+E135+E140</f>
        <v>0</v>
      </c>
    </row>
    <row r="146" spans="1:5" ht="16.5" thickBot="1">
      <c r="A146" s="234" t="s">
        <v>16</v>
      </c>
      <c r="B146" s="237" t="s">
        <v>474</v>
      </c>
      <c r="C146" s="191">
        <f>+C125+C145</f>
        <v>0</v>
      </c>
      <c r="D146" s="191">
        <f>+D125+D145</f>
        <v>0</v>
      </c>
      <c r="E146" s="192">
        <f>+E125+E145</f>
        <v>0</v>
      </c>
    </row>
    <row r="148" spans="1:5" ht="18.75" customHeight="1">
      <c r="A148" s="919" t="s">
        <v>475</v>
      </c>
      <c r="B148" s="919"/>
      <c r="C148" s="919"/>
      <c r="D148" s="919"/>
      <c r="E148" s="919"/>
    </row>
    <row r="149" spans="1:5" ht="13.5" customHeight="1" thickBot="1">
      <c r="A149" s="219" t="s">
        <v>115</v>
      </c>
      <c r="B149" s="219"/>
      <c r="C149" s="249"/>
      <c r="E149" s="236" t="s">
        <v>161</v>
      </c>
    </row>
    <row r="150" spans="1:5" ht="21.75" thickBot="1">
      <c r="A150" s="209">
        <v>1</v>
      </c>
      <c r="B150" s="212" t="s">
        <v>476</v>
      </c>
      <c r="C150" s="235">
        <f>+C61-C125</f>
        <v>0</v>
      </c>
      <c r="D150" s="235">
        <f>+D61-D125</f>
        <v>0</v>
      </c>
      <c r="E150" s="235">
        <f>+E61-E125</f>
        <v>0</v>
      </c>
    </row>
    <row r="151" spans="1:5" ht="21.75" thickBot="1">
      <c r="A151" s="209" t="s">
        <v>8</v>
      </c>
      <c r="B151" s="212" t="s">
        <v>477</v>
      </c>
      <c r="C151" s="235">
        <f>+C84-C145</f>
        <v>0</v>
      </c>
      <c r="D151" s="235">
        <f>+D84-D145</f>
        <v>0</v>
      </c>
      <c r="E151" s="235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238" customFormat="1" ht="12.75" customHeight="1">
      <c r="C161" s="239"/>
      <c r="D161" s="239"/>
      <c r="E161" s="239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CE,Félkövér"&amp;12..............................Önkormányzat2014. ÉVI ZÁRSZÁMADÁSÖNKÉNT VÁLLALT FELADATAINAK MÉRLEGE&amp;R&amp;"Times New Roman CE,Félkövér dőlt"&amp;11 1.3. melléklet a ....../2015.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63"/>
  <sheetViews>
    <sheetView view="pageBreakPreview" zoomScale="120" zoomScaleSheetLayoutView="120" workbookViewId="0">
      <selection activeCell="E60" sqref="E60"/>
    </sheetView>
  </sheetViews>
  <sheetFormatPr defaultColWidth="12" defaultRowHeight="15.75"/>
  <cols>
    <col min="1" max="1" width="62" style="399" customWidth="1"/>
    <col min="2" max="2" width="4.1640625" style="400" customWidth="1"/>
    <col min="3" max="3" width="13.1640625" style="399" customWidth="1"/>
    <col min="4" max="4" width="12.6640625" style="399" customWidth="1"/>
    <col min="5" max="5" width="11.33203125" style="405" customWidth="1"/>
    <col min="6" max="16384" width="12" style="399"/>
  </cols>
  <sheetData>
    <row r="1" spans="1:5" ht="49.5" customHeight="1">
      <c r="A1" s="1053" t="str">
        <f>+CONCATENATE("VAGYONKIMUTATÁS",CHAR(10),"a könyvviteli mérlegben értékkel szereplő eszközökről",CHAR(10),LEFT(ÖSSZEFÜGGÉSEK!A4,4),".")</f>
        <v>VAGYONKIMUTATÁS
a könyvviteli mérlegben értékkel szereplő eszközökről
2016.</v>
      </c>
      <c r="B1" s="1054"/>
      <c r="C1" s="1054"/>
      <c r="D1" s="1054"/>
      <c r="E1" s="1054"/>
    </row>
    <row r="2" spans="1:5" ht="16.5" thickBot="1">
      <c r="C2" s="1055" t="s">
        <v>772</v>
      </c>
      <c r="D2" s="1055"/>
      <c r="E2" s="1055"/>
    </row>
    <row r="3" spans="1:5" ht="17.25" customHeight="1">
      <c r="A3" s="1056" t="s">
        <v>252</v>
      </c>
      <c r="B3" s="1059" t="s">
        <v>253</v>
      </c>
      <c r="C3" s="1062" t="s">
        <v>254</v>
      </c>
      <c r="D3" s="1062" t="s">
        <v>255</v>
      </c>
      <c r="E3" s="1064" t="s">
        <v>256</v>
      </c>
    </row>
    <row r="4" spans="1:5" ht="15" customHeight="1">
      <c r="A4" s="1057"/>
      <c r="B4" s="1060"/>
      <c r="C4" s="1063"/>
      <c r="D4" s="1063"/>
      <c r="E4" s="1065"/>
    </row>
    <row r="5" spans="1:5">
      <c r="A5" s="1058"/>
      <c r="B5" s="1061"/>
      <c r="C5" s="1066" t="s">
        <v>257</v>
      </c>
      <c r="D5" s="1066"/>
      <c r="E5" s="1067"/>
    </row>
    <row r="6" spans="1:5" s="779" customFormat="1" ht="18.95" customHeight="1" thickBot="1">
      <c r="A6" s="776" t="s">
        <v>652</v>
      </c>
      <c r="B6" s="777" t="s">
        <v>422</v>
      </c>
      <c r="C6" s="777" t="s">
        <v>423</v>
      </c>
      <c r="D6" s="777" t="s">
        <v>424</v>
      </c>
      <c r="E6" s="778" t="s">
        <v>425</v>
      </c>
    </row>
    <row r="7" spans="1:5" s="784" customFormat="1" ht="18.95" customHeight="1">
      <c r="A7" s="780" t="s">
        <v>596</v>
      </c>
      <c r="B7" s="781" t="s">
        <v>258</v>
      </c>
      <c r="C7" s="782"/>
      <c r="D7" s="782"/>
      <c r="E7" s="783"/>
    </row>
    <row r="8" spans="1:5" s="784" customFormat="1" ht="18.95" customHeight="1">
      <c r="A8" s="785" t="s">
        <v>597</v>
      </c>
      <c r="B8" s="786" t="s">
        <v>259</v>
      </c>
      <c r="C8" s="787">
        <f>+C9+C14+C19+C24+C29</f>
        <v>691129050</v>
      </c>
      <c r="D8" s="787">
        <f>C8</f>
        <v>691129050</v>
      </c>
      <c r="E8" s="788">
        <f>+E9+E14+E19+E24+E29</f>
        <v>0</v>
      </c>
    </row>
    <row r="9" spans="1:5" s="784" customFormat="1" ht="24.75" customHeight="1">
      <c r="A9" s="785" t="s">
        <v>598</v>
      </c>
      <c r="B9" s="786" t="s">
        <v>260</v>
      </c>
      <c r="C9" s="787">
        <f>+C10+C11+C12+C13</f>
        <v>672553099</v>
      </c>
      <c r="D9" s="787">
        <f t="shared" ref="D9:D62" si="0">C9</f>
        <v>672553099</v>
      </c>
      <c r="E9" s="788">
        <f>+E10+E11+E12+E13</f>
        <v>0</v>
      </c>
    </row>
    <row r="10" spans="1:5" s="784" customFormat="1" ht="18.95" customHeight="1">
      <c r="A10" s="800" t="s">
        <v>599</v>
      </c>
      <c r="B10" s="786" t="s">
        <v>261</v>
      </c>
      <c r="C10" s="790">
        <v>672553099</v>
      </c>
      <c r="D10" s="787">
        <f t="shared" si="0"/>
        <v>672553099</v>
      </c>
      <c r="E10" s="791"/>
    </row>
    <row r="11" spans="1:5" s="784" customFormat="1" ht="18.95" customHeight="1">
      <c r="A11" s="800" t="s">
        <v>600</v>
      </c>
      <c r="B11" s="786" t="s">
        <v>262</v>
      </c>
      <c r="C11" s="792"/>
      <c r="D11" s="787">
        <f t="shared" si="0"/>
        <v>0</v>
      </c>
      <c r="E11" s="793"/>
    </row>
    <row r="12" spans="1:5" s="784" customFormat="1" ht="18.95" customHeight="1">
      <c r="A12" s="800" t="s">
        <v>601</v>
      </c>
      <c r="B12" s="786" t="s">
        <v>263</v>
      </c>
      <c r="C12" s="792"/>
      <c r="D12" s="787">
        <f t="shared" si="0"/>
        <v>0</v>
      </c>
      <c r="E12" s="793"/>
    </row>
    <row r="13" spans="1:5" s="784" customFormat="1" ht="18.95" customHeight="1">
      <c r="A13" s="800" t="s">
        <v>602</v>
      </c>
      <c r="B13" s="786" t="s">
        <v>264</v>
      </c>
      <c r="C13" s="792"/>
      <c r="D13" s="787">
        <f t="shared" si="0"/>
        <v>0</v>
      </c>
      <c r="E13" s="793"/>
    </row>
    <row r="14" spans="1:5" s="784" customFormat="1" ht="18.95" customHeight="1">
      <c r="A14" s="785" t="s">
        <v>603</v>
      </c>
      <c r="B14" s="786" t="s">
        <v>265</v>
      </c>
      <c r="C14" s="794">
        <f>+C15+C16+C17+C18</f>
        <v>18575951</v>
      </c>
      <c r="D14" s="787">
        <f t="shared" si="0"/>
        <v>18575951</v>
      </c>
      <c r="E14" s="795">
        <f>+E15+E16+E17+E18</f>
        <v>0</v>
      </c>
    </row>
    <row r="15" spans="1:5" s="784" customFormat="1" ht="18.95" customHeight="1">
      <c r="A15" s="800" t="s">
        <v>604</v>
      </c>
      <c r="B15" s="786" t="s">
        <v>266</v>
      </c>
      <c r="C15" s="792"/>
      <c r="D15" s="787">
        <f t="shared" si="0"/>
        <v>0</v>
      </c>
      <c r="E15" s="793"/>
    </row>
    <row r="16" spans="1:5" s="784" customFormat="1" ht="18.95" customHeight="1">
      <c r="A16" s="800" t="s">
        <v>605</v>
      </c>
      <c r="B16" s="786" t="s">
        <v>16</v>
      </c>
      <c r="C16" s="792"/>
      <c r="D16" s="787">
        <f t="shared" si="0"/>
        <v>0</v>
      </c>
      <c r="E16" s="793"/>
    </row>
    <row r="17" spans="1:5" s="784" customFormat="1" ht="18.95" customHeight="1">
      <c r="A17" s="800" t="s">
        <v>606</v>
      </c>
      <c r="B17" s="786" t="s">
        <v>17</v>
      </c>
      <c r="C17" s="792"/>
      <c r="D17" s="787">
        <f t="shared" si="0"/>
        <v>0</v>
      </c>
      <c r="E17" s="793"/>
    </row>
    <row r="18" spans="1:5" s="784" customFormat="1" ht="18.95" customHeight="1">
      <c r="A18" s="800" t="s">
        <v>607</v>
      </c>
      <c r="B18" s="786" t="s">
        <v>18</v>
      </c>
      <c r="C18" s="792">
        <v>18575951</v>
      </c>
      <c r="D18" s="787">
        <f t="shared" si="0"/>
        <v>18575951</v>
      </c>
      <c r="E18" s="793"/>
    </row>
    <row r="19" spans="1:5" s="784" customFormat="1" ht="18.95" customHeight="1">
      <c r="A19" s="785" t="s">
        <v>608</v>
      </c>
      <c r="B19" s="786" t="s">
        <v>19</v>
      </c>
      <c r="C19" s="794">
        <f>+C20+C21+C22+C23</f>
        <v>0</v>
      </c>
      <c r="D19" s="787">
        <f t="shared" si="0"/>
        <v>0</v>
      </c>
      <c r="E19" s="795">
        <f>+E20+E21+E22+E23</f>
        <v>0</v>
      </c>
    </row>
    <row r="20" spans="1:5" s="784" customFormat="1" ht="18.95" customHeight="1">
      <c r="A20" s="789" t="s">
        <v>609</v>
      </c>
      <c r="B20" s="786" t="s">
        <v>20</v>
      </c>
      <c r="C20" s="792"/>
      <c r="D20" s="787">
        <f t="shared" si="0"/>
        <v>0</v>
      </c>
      <c r="E20" s="793"/>
    </row>
    <row r="21" spans="1:5" s="784" customFormat="1" ht="18.95" customHeight="1">
      <c r="A21" s="800" t="s">
        <v>610</v>
      </c>
      <c r="B21" s="786" t="s">
        <v>21</v>
      </c>
      <c r="C21" s="792"/>
      <c r="D21" s="787">
        <f t="shared" si="0"/>
        <v>0</v>
      </c>
      <c r="E21" s="793"/>
    </row>
    <row r="22" spans="1:5" s="784" customFormat="1" ht="18.95" customHeight="1">
      <c r="A22" s="789" t="s">
        <v>611</v>
      </c>
      <c r="B22" s="786" t="s">
        <v>22</v>
      </c>
      <c r="C22" s="792"/>
      <c r="D22" s="787">
        <f t="shared" si="0"/>
        <v>0</v>
      </c>
      <c r="E22" s="793"/>
    </row>
    <row r="23" spans="1:5" s="784" customFormat="1" ht="18.95" customHeight="1">
      <c r="A23" s="789" t="s">
        <v>612</v>
      </c>
      <c r="B23" s="786" t="s">
        <v>23</v>
      </c>
      <c r="C23" s="792"/>
      <c r="D23" s="787">
        <f t="shared" si="0"/>
        <v>0</v>
      </c>
      <c r="E23" s="793"/>
    </row>
    <row r="24" spans="1:5" s="784" customFormat="1" ht="18.95" customHeight="1">
      <c r="A24" s="785" t="s">
        <v>613</v>
      </c>
      <c r="B24" s="786" t="s">
        <v>24</v>
      </c>
      <c r="C24" s="794">
        <f>+C25+C26+C27+C28</f>
        <v>0</v>
      </c>
      <c r="D24" s="787">
        <f t="shared" si="0"/>
        <v>0</v>
      </c>
      <c r="E24" s="795">
        <f>+E25+E26+E27+E28</f>
        <v>0</v>
      </c>
    </row>
    <row r="25" spans="1:5" s="784" customFormat="1" ht="18.95" customHeight="1">
      <c r="A25" s="789" t="s">
        <v>614</v>
      </c>
      <c r="B25" s="786" t="s">
        <v>25</v>
      </c>
      <c r="C25" s="792"/>
      <c r="D25" s="787">
        <f t="shared" si="0"/>
        <v>0</v>
      </c>
      <c r="E25" s="793"/>
    </row>
    <row r="26" spans="1:5" s="784" customFormat="1" ht="18.95" customHeight="1">
      <c r="A26" s="800" t="s">
        <v>615</v>
      </c>
      <c r="B26" s="786" t="s">
        <v>26</v>
      </c>
      <c r="C26" s="792"/>
      <c r="D26" s="787">
        <f t="shared" si="0"/>
        <v>0</v>
      </c>
      <c r="E26" s="793"/>
    </row>
    <row r="27" spans="1:5" s="784" customFormat="1" ht="18.95" customHeight="1">
      <c r="A27" s="789" t="s">
        <v>616</v>
      </c>
      <c r="B27" s="786" t="s">
        <v>27</v>
      </c>
      <c r="C27" s="792"/>
      <c r="D27" s="787">
        <f t="shared" si="0"/>
        <v>0</v>
      </c>
      <c r="E27" s="793"/>
    </row>
    <row r="28" spans="1:5" s="784" customFormat="1" ht="18.95" customHeight="1">
      <c r="A28" s="789" t="s">
        <v>617</v>
      </c>
      <c r="B28" s="786" t="s">
        <v>28</v>
      </c>
      <c r="C28" s="792"/>
      <c r="D28" s="787">
        <f t="shared" si="0"/>
        <v>0</v>
      </c>
      <c r="E28" s="793"/>
    </row>
    <row r="29" spans="1:5" s="784" customFormat="1" ht="18.95" customHeight="1">
      <c r="A29" s="785" t="s">
        <v>618</v>
      </c>
      <c r="B29" s="786" t="s">
        <v>29</v>
      </c>
      <c r="C29" s="794">
        <f>+C30+C31+C32+C33</f>
        <v>0</v>
      </c>
      <c r="D29" s="787">
        <f t="shared" si="0"/>
        <v>0</v>
      </c>
      <c r="E29" s="795">
        <f>+E30+E31+E32+E33</f>
        <v>0</v>
      </c>
    </row>
    <row r="30" spans="1:5" s="784" customFormat="1" ht="18.95" customHeight="1">
      <c r="A30" s="789" t="s">
        <v>619</v>
      </c>
      <c r="B30" s="786" t="s">
        <v>30</v>
      </c>
      <c r="C30" s="792"/>
      <c r="D30" s="787">
        <f t="shared" si="0"/>
        <v>0</v>
      </c>
      <c r="E30" s="793"/>
    </row>
    <row r="31" spans="1:5" s="784" customFormat="1" ht="18.95" customHeight="1">
      <c r="A31" s="800" t="s">
        <v>620</v>
      </c>
      <c r="B31" s="786" t="s">
        <v>31</v>
      </c>
      <c r="C31" s="792"/>
      <c r="D31" s="787">
        <f t="shared" si="0"/>
        <v>0</v>
      </c>
      <c r="E31" s="793"/>
    </row>
    <row r="32" spans="1:5" s="784" customFormat="1" ht="18.95" customHeight="1">
      <c r="A32" s="800" t="s">
        <v>621</v>
      </c>
      <c r="B32" s="786" t="s">
        <v>32</v>
      </c>
      <c r="C32" s="792"/>
      <c r="D32" s="787">
        <f t="shared" si="0"/>
        <v>0</v>
      </c>
      <c r="E32" s="793"/>
    </row>
    <row r="33" spans="1:5" s="784" customFormat="1" ht="18.95" customHeight="1">
      <c r="A33" s="789" t="s">
        <v>622</v>
      </c>
      <c r="B33" s="786" t="s">
        <v>33</v>
      </c>
      <c r="C33" s="792"/>
      <c r="D33" s="787">
        <f t="shared" si="0"/>
        <v>0</v>
      </c>
      <c r="E33" s="793"/>
    </row>
    <row r="34" spans="1:5" s="784" customFormat="1" ht="18.95" customHeight="1">
      <c r="A34" s="785" t="s">
        <v>623</v>
      </c>
      <c r="B34" s="786" t="s">
        <v>34</v>
      </c>
      <c r="C34" s="794">
        <f>+C35+C40+C43</f>
        <v>3460240</v>
      </c>
      <c r="D34" s="787">
        <f t="shared" si="0"/>
        <v>3460240</v>
      </c>
      <c r="E34" s="795">
        <f>+E35+E40+E43</f>
        <v>0</v>
      </c>
    </row>
    <row r="35" spans="1:5" s="784" customFormat="1" ht="18.95" customHeight="1">
      <c r="A35" s="785" t="s">
        <v>624</v>
      </c>
      <c r="B35" s="786" t="s">
        <v>35</v>
      </c>
      <c r="C35" s="794">
        <f>+C36+C37+C38+C39</f>
        <v>3460240</v>
      </c>
      <c r="D35" s="787">
        <f t="shared" si="0"/>
        <v>3460240</v>
      </c>
      <c r="E35" s="795">
        <f>+E36+E37+E38+E39</f>
        <v>0</v>
      </c>
    </row>
    <row r="36" spans="1:5" s="784" customFormat="1" ht="18.95" customHeight="1">
      <c r="A36" s="789" t="s">
        <v>625</v>
      </c>
      <c r="B36" s="786" t="s">
        <v>93</v>
      </c>
      <c r="C36" s="792"/>
      <c r="D36" s="787">
        <f t="shared" si="0"/>
        <v>0</v>
      </c>
      <c r="E36" s="793"/>
    </row>
    <row r="37" spans="1:5" s="784" customFormat="1" ht="18.95" customHeight="1">
      <c r="A37" s="800" t="s">
        <v>626</v>
      </c>
      <c r="B37" s="786" t="s">
        <v>192</v>
      </c>
      <c r="C37" s="792"/>
      <c r="D37" s="787">
        <f t="shared" si="0"/>
        <v>0</v>
      </c>
      <c r="E37" s="793"/>
    </row>
    <row r="38" spans="1:5" s="784" customFormat="1" ht="18.95" customHeight="1">
      <c r="A38" s="789" t="s">
        <v>627</v>
      </c>
      <c r="B38" s="786" t="s">
        <v>250</v>
      </c>
      <c r="C38" s="792">
        <v>3439240</v>
      </c>
      <c r="D38" s="787">
        <f t="shared" si="0"/>
        <v>3439240</v>
      </c>
      <c r="E38" s="793"/>
    </row>
    <row r="39" spans="1:5" s="784" customFormat="1" ht="18.95" customHeight="1">
      <c r="A39" s="789" t="s">
        <v>628</v>
      </c>
      <c r="B39" s="786" t="s">
        <v>251</v>
      </c>
      <c r="C39" s="792">
        <v>21000</v>
      </c>
      <c r="D39" s="787">
        <f t="shared" si="0"/>
        <v>21000</v>
      </c>
      <c r="E39" s="793"/>
    </row>
    <row r="40" spans="1:5" s="784" customFormat="1" ht="18.95" customHeight="1">
      <c r="A40" s="785" t="s">
        <v>629</v>
      </c>
      <c r="B40" s="786" t="s">
        <v>267</v>
      </c>
      <c r="C40" s="794">
        <f>+C41+C42</f>
        <v>0</v>
      </c>
      <c r="D40" s="787">
        <f t="shared" si="0"/>
        <v>0</v>
      </c>
      <c r="E40" s="794">
        <f t="shared" ref="E40" si="1">+E41+E42</f>
        <v>0</v>
      </c>
    </row>
    <row r="41" spans="1:5" s="784" customFormat="1" ht="18.95" customHeight="1">
      <c r="A41" s="800" t="s">
        <v>630</v>
      </c>
      <c r="B41" s="786" t="s">
        <v>268</v>
      </c>
      <c r="C41" s="792"/>
      <c r="D41" s="787">
        <f t="shared" si="0"/>
        <v>0</v>
      </c>
      <c r="E41" s="793"/>
    </row>
    <row r="42" spans="1:5" s="784" customFormat="1" ht="18.95" customHeight="1">
      <c r="A42" s="800" t="s">
        <v>631</v>
      </c>
      <c r="B42" s="786" t="s">
        <v>269</v>
      </c>
      <c r="C42" s="792"/>
      <c r="D42" s="787">
        <f t="shared" si="0"/>
        <v>0</v>
      </c>
      <c r="E42" s="793"/>
    </row>
    <row r="43" spans="1:5" s="784" customFormat="1" ht="26.25" customHeight="1">
      <c r="A43" s="785" t="s">
        <v>632</v>
      </c>
      <c r="B43" s="786" t="s">
        <v>270</v>
      </c>
      <c r="C43" s="794"/>
      <c r="D43" s="787">
        <f t="shared" si="0"/>
        <v>0</v>
      </c>
      <c r="E43" s="794"/>
    </row>
    <row r="44" spans="1:5" s="784" customFormat="1" ht="18.95" customHeight="1">
      <c r="A44" s="785" t="s">
        <v>633</v>
      </c>
      <c r="B44" s="786" t="s">
        <v>271</v>
      </c>
      <c r="C44" s="792"/>
      <c r="D44" s="787">
        <f t="shared" si="0"/>
        <v>0</v>
      </c>
      <c r="E44" s="793"/>
    </row>
    <row r="45" spans="1:5" s="784" customFormat="1" ht="37.5" customHeight="1">
      <c r="A45" s="785" t="s">
        <v>634</v>
      </c>
      <c r="B45" s="786" t="s">
        <v>272</v>
      </c>
      <c r="C45" s="794">
        <f>+C7+C8+C34+C44</f>
        <v>694589290</v>
      </c>
      <c r="D45" s="787">
        <f t="shared" si="0"/>
        <v>694589290</v>
      </c>
      <c r="E45" s="795">
        <f>+E7+E8+E34+E44</f>
        <v>0</v>
      </c>
    </row>
    <row r="46" spans="1:5" s="784" customFormat="1" ht="18.95" customHeight="1">
      <c r="A46" s="785" t="s">
        <v>635</v>
      </c>
      <c r="B46" s="786" t="s">
        <v>273</v>
      </c>
      <c r="C46" s="792">
        <v>1810728</v>
      </c>
      <c r="D46" s="787">
        <f t="shared" si="0"/>
        <v>1810728</v>
      </c>
      <c r="E46" s="793"/>
    </row>
    <row r="47" spans="1:5" s="784" customFormat="1" ht="18.95" customHeight="1">
      <c r="A47" s="785" t="s">
        <v>636</v>
      </c>
      <c r="B47" s="786" t="s">
        <v>274</v>
      </c>
      <c r="C47" s="792"/>
      <c r="D47" s="787">
        <f t="shared" si="0"/>
        <v>0</v>
      </c>
      <c r="E47" s="793"/>
    </row>
    <row r="48" spans="1:5" s="784" customFormat="1" ht="28.5" customHeight="1">
      <c r="A48" s="785" t="s">
        <v>637</v>
      </c>
      <c r="B48" s="786" t="s">
        <v>275</v>
      </c>
      <c r="C48" s="794">
        <f>+C46+C47</f>
        <v>1810728</v>
      </c>
      <c r="D48" s="787">
        <f t="shared" si="0"/>
        <v>1810728</v>
      </c>
      <c r="E48" s="795">
        <f>+E46+E47</f>
        <v>0</v>
      </c>
    </row>
    <row r="49" spans="1:5" s="784" customFormat="1" ht="18.95" customHeight="1">
      <c r="A49" s="785" t="s">
        <v>638</v>
      </c>
      <c r="B49" s="786" t="s">
        <v>276</v>
      </c>
      <c r="C49" s="792"/>
      <c r="D49" s="787">
        <f t="shared" si="0"/>
        <v>0</v>
      </c>
      <c r="E49" s="793"/>
    </row>
    <row r="50" spans="1:5" s="784" customFormat="1" ht="18.95" customHeight="1">
      <c r="A50" s="785" t="s">
        <v>639</v>
      </c>
      <c r="B50" s="786" t="s">
        <v>277</v>
      </c>
      <c r="C50" s="792">
        <v>769955</v>
      </c>
      <c r="D50" s="787">
        <f t="shared" si="0"/>
        <v>769955</v>
      </c>
      <c r="E50" s="793"/>
    </row>
    <row r="51" spans="1:5" s="784" customFormat="1" ht="18.95" customHeight="1">
      <c r="A51" s="785" t="s">
        <v>640</v>
      </c>
      <c r="B51" s="786" t="s">
        <v>278</v>
      </c>
      <c r="C51" s="792">
        <v>36248560</v>
      </c>
      <c r="D51" s="787">
        <f t="shared" si="0"/>
        <v>36248560</v>
      </c>
      <c r="E51" s="793"/>
    </row>
    <row r="52" spans="1:5" s="784" customFormat="1" ht="18.95" customHeight="1">
      <c r="A52" s="785" t="s">
        <v>641</v>
      </c>
      <c r="B52" s="786" t="s">
        <v>279</v>
      </c>
      <c r="C52" s="792"/>
      <c r="D52" s="787">
        <f t="shared" si="0"/>
        <v>0</v>
      </c>
      <c r="E52" s="793"/>
    </row>
    <row r="53" spans="1:5" s="784" customFormat="1" ht="18.95" customHeight="1">
      <c r="A53" s="785" t="s">
        <v>642</v>
      </c>
      <c r="B53" s="786" t="s">
        <v>280</v>
      </c>
      <c r="C53" s="794">
        <f>+C49+C50+C51+C52</f>
        <v>37018515</v>
      </c>
      <c r="D53" s="787">
        <f t="shared" si="0"/>
        <v>37018515</v>
      </c>
      <c r="E53" s="795">
        <f>+E49+E50+E51+E52</f>
        <v>0</v>
      </c>
    </row>
    <row r="54" spans="1:5" s="784" customFormat="1" ht="18.95" customHeight="1">
      <c r="A54" s="785" t="s">
        <v>643</v>
      </c>
      <c r="B54" s="786" t="s">
        <v>281</v>
      </c>
      <c r="C54" s="792">
        <v>7216229</v>
      </c>
      <c r="D54" s="787">
        <f t="shared" si="0"/>
        <v>7216229</v>
      </c>
      <c r="E54" s="793"/>
    </row>
    <row r="55" spans="1:5" s="784" customFormat="1" ht="18.95" customHeight="1">
      <c r="A55" s="785" t="s">
        <v>644</v>
      </c>
      <c r="B55" s="786" t="s">
        <v>282</v>
      </c>
      <c r="C55" s="792"/>
      <c r="D55" s="787">
        <f t="shared" si="0"/>
        <v>0</v>
      </c>
      <c r="E55" s="793"/>
    </row>
    <row r="56" spans="1:5" s="784" customFormat="1" ht="18.95" customHeight="1">
      <c r="A56" s="785" t="s">
        <v>645</v>
      </c>
      <c r="B56" s="786" t="s">
        <v>283</v>
      </c>
      <c r="C56" s="792">
        <v>100000</v>
      </c>
      <c r="D56" s="787">
        <f t="shared" si="0"/>
        <v>100000</v>
      </c>
      <c r="E56" s="793"/>
    </row>
    <row r="57" spans="1:5" s="784" customFormat="1" ht="18.95" customHeight="1">
      <c r="A57" s="785" t="s">
        <v>646</v>
      </c>
      <c r="B57" s="786" t="s">
        <v>284</v>
      </c>
      <c r="C57" s="794">
        <f>+C54+C55+C56</f>
        <v>7316229</v>
      </c>
      <c r="D57" s="787">
        <f t="shared" si="0"/>
        <v>7316229</v>
      </c>
      <c r="E57" s="795">
        <f>+E54+E55+E56</f>
        <v>0</v>
      </c>
    </row>
    <row r="58" spans="1:5" s="784" customFormat="1" ht="18.95" customHeight="1">
      <c r="A58" s="785" t="s">
        <v>647</v>
      </c>
      <c r="B58" s="786" t="s">
        <v>285</v>
      </c>
      <c r="C58" s="792"/>
      <c r="D58" s="787">
        <f t="shared" si="0"/>
        <v>0</v>
      </c>
      <c r="E58" s="793"/>
    </row>
    <row r="59" spans="1:5" s="784" customFormat="1" ht="24.75" customHeight="1">
      <c r="A59" s="785" t="s">
        <v>648</v>
      </c>
      <c r="B59" s="786" t="s">
        <v>286</v>
      </c>
      <c r="C59" s="792"/>
      <c r="D59" s="787">
        <f t="shared" si="0"/>
        <v>0</v>
      </c>
      <c r="E59" s="793"/>
    </row>
    <row r="60" spans="1:5" s="784" customFormat="1" ht="27" customHeight="1">
      <c r="A60" s="785" t="s">
        <v>649</v>
      </c>
      <c r="B60" s="786" t="s">
        <v>287</v>
      </c>
      <c r="C60" s="794">
        <v>-153000</v>
      </c>
      <c r="D60" s="787">
        <f t="shared" si="0"/>
        <v>-153000</v>
      </c>
      <c r="E60" s="795">
        <f>+E58+E59</f>
        <v>0</v>
      </c>
    </row>
    <row r="61" spans="1:5" s="784" customFormat="1" ht="18.95" customHeight="1">
      <c r="A61" s="785" t="s">
        <v>650</v>
      </c>
      <c r="B61" s="786" t="s">
        <v>288</v>
      </c>
      <c r="C61" s="792"/>
      <c r="D61" s="787">
        <f t="shared" si="0"/>
        <v>0</v>
      </c>
      <c r="E61" s="793"/>
    </row>
    <row r="62" spans="1:5" s="784" customFormat="1" ht="18.95" customHeight="1" thickBot="1">
      <c r="A62" s="796" t="s">
        <v>651</v>
      </c>
      <c r="B62" s="797" t="s">
        <v>289</v>
      </c>
      <c r="C62" s="798">
        <f>+C45+C48+C53+C57+C60+C61</f>
        <v>740581762</v>
      </c>
      <c r="D62" s="787">
        <f t="shared" si="0"/>
        <v>740581762</v>
      </c>
      <c r="E62" s="799">
        <f>+E45+E48+E53+E57+E60+E61</f>
        <v>0</v>
      </c>
    </row>
    <row r="63" spans="1:5">
      <c r="A63" s="401"/>
      <c r="C63" s="402"/>
      <c r="D63" s="402"/>
      <c r="E63" s="403"/>
    </row>
  </sheetData>
  <sheetProtection selectLockedCells="1" selectUnlockedCells="1"/>
  <mergeCells count="8"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0" orientation="portrait" horizontalDpi="300" verticalDpi="300" r:id="rId1"/>
  <headerFooter alignWithMargins="0">
    <oddHeader>&amp;L&amp;"Times New Roman,Félkövér dőlt"Szentpéterszeg Községi Önkormányzat&amp;R&amp;"Times New Roman,Félkövér dőlt"7.1. tájékoztató tábla a .../2017. (V.25.) önkormányzati rendelet-tervezethez</oddHeader>
    <oddFooter>&amp;C&amp;P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workbookViewId="0">
      <selection activeCell="C23" sqref="C23"/>
    </sheetView>
  </sheetViews>
  <sheetFormatPr defaultRowHeight="12.75"/>
  <cols>
    <col min="1" max="1" width="71.1640625" style="130" customWidth="1"/>
    <col min="2" max="2" width="6.1640625" style="134" customWidth="1"/>
    <col min="3" max="3" width="22.6640625" style="406" customWidth="1"/>
    <col min="4" max="16384" width="9.33203125" style="406"/>
  </cols>
  <sheetData>
    <row r="1" spans="1:3" ht="32.25" customHeight="1">
      <c r="A1" s="1069" t="s">
        <v>290</v>
      </c>
      <c r="B1" s="1069"/>
      <c r="C1" s="1069"/>
    </row>
    <row r="2" spans="1:3" ht="15.75">
      <c r="A2" s="1069" t="str">
        <f>+CONCATENATE(LEFT(ÖSSZEFÜGGÉSEK!A4,4),". év")</f>
        <v>2016. év</v>
      </c>
      <c r="B2" s="1069"/>
      <c r="C2" s="1069"/>
    </row>
    <row r="4" spans="1:3" ht="14.25" thickBot="1">
      <c r="B4" s="1070" t="s">
        <v>772</v>
      </c>
      <c r="C4" s="1070"/>
    </row>
    <row r="5" spans="1:3" s="131" customFormat="1" ht="31.5" customHeight="1">
      <c r="A5" s="1071" t="s">
        <v>291</v>
      </c>
      <c r="B5" s="1073" t="s">
        <v>253</v>
      </c>
      <c r="C5" s="1075" t="s">
        <v>292</v>
      </c>
    </row>
    <row r="6" spans="1:3" s="131" customFormat="1">
      <c r="A6" s="1072"/>
      <c r="B6" s="1074"/>
      <c r="C6" s="1076"/>
    </row>
    <row r="7" spans="1:3" s="132" customFormat="1" ht="20.100000000000001" customHeight="1" thickBot="1">
      <c r="A7" s="835" t="s">
        <v>421</v>
      </c>
      <c r="B7" s="836" t="s">
        <v>422</v>
      </c>
      <c r="C7" s="837" t="s">
        <v>423</v>
      </c>
    </row>
    <row r="8" spans="1:3" s="840" customFormat="1" ht="20.100000000000001" customHeight="1">
      <c r="A8" s="785" t="s">
        <v>653</v>
      </c>
      <c r="B8" s="838" t="s">
        <v>258</v>
      </c>
      <c r="C8" s="839">
        <v>792454403</v>
      </c>
    </row>
    <row r="9" spans="1:3" s="840" customFormat="1" ht="20.100000000000001" customHeight="1">
      <c r="A9" s="785" t="s">
        <v>654</v>
      </c>
      <c r="B9" s="786" t="s">
        <v>259</v>
      </c>
      <c r="C9" s="839">
        <v>-212045095</v>
      </c>
    </row>
    <row r="10" spans="1:3" s="840" customFormat="1" ht="20.100000000000001" customHeight="1">
      <c r="A10" s="785" t="s">
        <v>655</v>
      </c>
      <c r="B10" s="786" t="s">
        <v>260</v>
      </c>
      <c r="C10" s="839">
        <v>32157000</v>
      </c>
    </row>
    <row r="11" spans="1:3" s="840" customFormat="1" ht="20.100000000000001" customHeight="1">
      <c r="A11" s="785" t="s">
        <v>656</v>
      </c>
      <c r="B11" s="786" t="s">
        <v>261</v>
      </c>
      <c r="C11" s="841">
        <v>120507741</v>
      </c>
    </row>
    <row r="12" spans="1:3" s="840" customFormat="1" ht="20.100000000000001" customHeight="1">
      <c r="A12" s="785" t="s">
        <v>657</v>
      </c>
      <c r="B12" s="786" t="s">
        <v>262</v>
      </c>
      <c r="C12" s="841"/>
    </row>
    <row r="13" spans="1:3" s="840" customFormat="1" ht="20.100000000000001" customHeight="1">
      <c r="A13" s="785" t="s">
        <v>658</v>
      </c>
      <c r="B13" s="786" t="s">
        <v>263</v>
      </c>
      <c r="C13" s="841">
        <v>-4841163</v>
      </c>
    </row>
    <row r="14" spans="1:3" s="840" customFormat="1" ht="20.100000000000001" customHeight="1">
      <c r="A14" s="785" t="s">
        <v>659</v>
      </c>
      <c r="B14" s="786" t="s">
        <v>264</v>
      </c>
      <c r="C14" s="842">
        <f>+C8+C9+C10+C11+C12+C13</f>
        <v>728232886</v>
      </c>
    </row>
    <row r="15" spans="1:3" s="840" customFormat="1" ht="20.100000000000001" customHeight="1">
      <c r="A15" s="785" t="s">
        <v>724</v>
      </c>
      <c r="B15" s="786" t="s">
        <v>265</v>
      </c>
      <c r="C15" s="843">
        <v>1341719</v>
      </c>
    </row>
    <row r="16" spans="1:3" s="840" customFormat="1" ht="20.100000000000001" customHeight="1">
      <c r="A16" s="785" t="s">
        <v>660</v>
      </c>
      <c r="B16" s="786" t="s">
        <v>266</v>
      </c>
      <c r="C16" s="841">
        <v>2849330</v>
      </c>
    </row>
    <row r="17" spans="1:5" s="840" customFormat="1" ht="20.100000000000001" customHeight="1">
      <c r="A17" s="785" t="s">
        <v>661</v>
      </c>
      <c r="B17" s="786" t="s">
        <v>16</v>
      </c>
      <c r="C17" s="841">
        <v>122740</v>
      </c>
    </row>
    <row r="18" spans="1:5" s="840" customFormat="1" ht="20.100000000000001" customHeight="1">
      <c r="A18" s="785" t="s">
        <v>662</v>
      </c>
      <c r="B18" s="786" t="s">
        <v>17</v>
      </c>
      <c r="C18" s="842">
        <f>+C15+C16+C17</f>
        <v>4313789</v>
      </c>
    </row>
    <row r="19" spans="1:5" s="407" customFormat="1" ht="20.100000000000001" customHeight="1">
      <c r="A19" s="785" t="s">
        <v>663</v>
      </c>
      <c r="B19" s="786" t="s">
        <v>18</v>
      </c>
      <c r="C19" s="841"/>
    </row>
    <row r="20" spans="1:5" s="840" customFormat="1" ht="20.100000000000001" customHeight="1">
      <c r="A20" s="785" t="s">
        <v>664</v>
      </c>
      <c r="B20" s="786" t="s">
        <v>19</v>
      </c>
      <c r="C20" s="841">
        <v>8035087</v>
      </c>
    </row>
    <row r="21" spans="1:5" s="840" customFormat="1" ht="20.100000000000001" customHeight="1" thickBot="1">
      <c r="A21" s="844" t="s">
        <v>665</v>
      </c>
      <c r="B21" s="797" t="s">
        <v>20</v>
      </c>
      <c r="C21" s="845">
        <f>+C14+C18+C19+C20</f>
        <v>740581762</v>
      </c>
    </row>
    <row r="22" spans="1:5" ht="15.75">
      <c r="A22" s="401"/>
      <c r="B22" s="404"/>
      <c r="C22" s="402"/>
      <c r="D22" s="402"/>
      <c r="E22" s="402"/>
    </row>
    <row r="23" spans="1:5" ht="15.75">
      <c r="A23" s="401"/>
      <c r="B23" s="404"/>
      <c r="C23" s="402"/>
      <c r="D23" s="402"/>
      <c r="E23" s="402"/>
    </row>
    <row r="24" spans="1:5" ht="15.75">
      <c r="A24" s="404"/>
      <c r="B24" s="404"/>
      <c r="C24" s="402"/>
      <c r="D24" s="402"/>
      <c r="E24" s="402"/>
    </row>
    <row r="25" spans="1:5" ht="15.75">
      <c r="A25" s="1068"/>
      <c r="B25" s="1068"/>
      <c r="C25" s="1068"/>
      <c r="D25" s="408"/>
      <c r="E25" s="408"/>
    </row>
    <row r="26" spans="1:5" ht="15.75">
      <c r="A26" s="1068"/>
      <c r="B26" s="1068"/>
      <c r="C26" s="1068"/>
      <c r="D26" s="408"/>
      <c r="E26" s="408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dőlt"Szentpéterszeg Községi Önkormányzat&amp;R&amp;"Times New Roman CE,Félkövér dőlt"7.2. tájékoztató tábla a .../2017. (V.25.) önkorm. rendelet-terv.hez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38"/>
  <sheetViews>
    <sheetView workbookViewId="0">
      <selection activeCell="G3" sqref="G3"/>
    </sheetView>
  </sheetViews>
  <sheetFormatPr defaultColWidth="12" defaultRowHeight="15.75"/>
  <cols>
    <col min="1" max="1" width="58.83203125" style="126" customWidth="1"/>
    <col min="2" max="2" width="6.83203125" style="126" customWidth="1"/>
    <col min="3" max="3" width="17.1640625" style="126" customWidth="1"/>
    <col min="4" max="4" width="19.1640625" style="126" customWidth="1"/>
    <col min="5" max="16384" width="12" style="126"/>
  </cols>
  <sheetData>
    <row r="1" spans="1:4" ht="48" customHeight="1">
      <c r="A1" s="1077" t="str">
        <f>+CONCATENATE("VAGYONKIMUTATÁS",CHAR(10),"az érték nélkül nyilvántartott eszközökről",CHAR(10),LEFT(ÖSSZEFÜGGÉSEK!A4,4),".")</f>
        <v>VAGYONKIMUTATÁS
az érték nélkül nyilvántartott eszközökről
2016.</v>
      </c>
      <c r="B1" s="1078"/>
      <c r="C1" s="1078"/>
      <c r="D1" s="1078"/>
    </row>
    <row r="2" spans="1:4" ht="16.5" thickBot="1">
      <c r="D2" s="834" t="s">
        <v>777</v>
      </c>
    </row>
    <row r="3" spans="1:4" ht="43.5" customHeight="1" thickBot="1">
      <c r="A3" s="411" t="s">
        <v>54</v>
      </c>
      <c r="B3" s="184" t="s">
        <v>253</v>
      </c>
      <c r="C3" s="412" t="s">
        <v>293</v>
      </c>
      <c r="D3" s="413" t="s">
        <v>773</v>
      </c>
    </row>
    <row r="4" spans="1:4" s="828" customFormat="1" ht="20.100000000000001" customHeight="1" thickBot="1">
      <c r="A4" s="135" t="s">
        <v>421</v>
      </c>
      <c r="B4" s="136" t="s">
        <v>422</v>
      </c>
      <c r="C4" s="136" t="s">
        <v>423</v>
      </c>
      <c r="D4" s="137" t="s">
        <v>424</v>
      </c>
    </row>
    <row r="5" spans="1:4" s="828" customFormat="1" ht="20.100000000000001" customHeight="1">
      <c r="A5" s="829" t="s">
        <v>693</v>
      </c>
      <c r="B5" s="812" t="s">
        <v>7</v>
      </c>
      <c r="C5" s="813"/>
      <c r="D5" s="814">
        <v>36435620</v>
      </c>
    </row>
    <row r="6" spans="1:4" s="828" customFormat="1" ht="20.100000000000001" customHeight="1">
      <c r="A6" s="829" t="s">
        <v>694</v>
      </c>
      <c r="B6" s="815" t="s">
        <v>8</v>
      </c>
      <c r="C6" s="816"/>
      <c r="D6" s="817"/>
    </row>
    <row r="7" spans="1:4" s="828" customFormat="1" ht="20.100000000000001" customHeight="1">
      <c r="A7" s="829" t="s">
        <v>695</v>
      </c>
      <c r="B7" s="815" t="s">
        <v>9</v>
      </c>
      <c r="C7" s="816"/>
      <c r="D7" s="817"/>
    </row>
    <row r="8" spans="1:4" s="828" customFormat="1" ht="20.100000000000001" customHeight="1" thickBot="1">
      <c r="A8" s="830" t="s">
        <v>696</v>
      </c>
      <c r="B8" s="819" t="s">
        <v>10</v>
      </c>
      <c r="C8" s="820"/>
      <c r="D8" s="821"/>
    </row>
    <row r="9" spans="1:4" s="828" customFormat="1" ht="20.100000000000001" customHeight="1" thickBot="1">
      <c r="A9" s="822" t="s">
        <v>697</v>
      </c>
      <c r="B9" s="823" t="s">
        <v>11</v>
      </c>
      <c r="C9" s="831"/>
      <c r="D9" s="824">
        <f>+D10+D11+D12+D13</f>
        <v>192335475</v>
      </c>
    </row>
    <row r="10" spans="1:4" s="828" customFormat="1" ht="20.100000000000001" customHeight="1">
      <c r="A10" s="832" t="s">
        <v>698</v>
      </c>
      <c r="B10" s="812" t="s">
        <v>12</v>
      </c>
      <c r="C10" s="813"/>
      <c r="D10" s="814">
        <v>192335475</v>
      </c>
    </row>
    <row r="11" spans="1:4" s="828" customFormat="1" ht="20.100000000000001" customHeight="1">
      <c r="A11" s="829" t="s">
        <v>699</v>
      </c>
      <c r="B11" s="815" t="s">
        <v>13</v>
      </c>
      <c r="C11" s="816"/>
      <c r="D11" s="817"/>
    </row>
    <row r="12" spans="1:4" s="828" customFormat="1" ht="20.100000000000001" customHeight="1">
      <c r="A12" s="829" t="s">
        <v>700</v>
      </c>
      <c r="B12" s="815" t="s">
        <v>14</v>
      </c>
      <c r="C12" s="816"/>
      <c r="D12" s="817"/>
    </row>
    <row r="13" spans="1:4" s="828" customFormat="1" ht="20.100000000000001" customHeight="1" thickBot="1">
      <c r="A13" s="830" t="s">
        <v>701</v>
      </c>
      <c r="B13" s="819" t="s">
        <v>15</v>
      </c>
      <c r="C13" s="820"/>
      <c r="D13" s="821"/>
    </row>
    <row r="14" spans="1:4" s="828" customFormat="1" ht="20.100000000000001" customHeight="1" thickBot="1">
      <c r="A14" s="822" t="s">
        <v>702</v>
      </c>
      <c r="B14" s="823" t="s">
        <v>16</v>
      </c>
      <c r="C14" s="831"/>
      <c r="D14" s="824">
        <f>+D15+D16+D17</f>
        <v>0</v>
      </c>
    </row>
    <row r="15" spans="1:4" s="828" customFormat="1" ht="20.100000000000001" customHeight="1">
      <c r="A15" s="832" t="s">
        <v>703</v>
      </c>
      <c r="B15" s="812" t="s">
        <v>17</v>
      </c>
      <c r="C15" s="813"/>
      <c r="D15" s="814"/>
    </row>
    <row r="16" spans="1:4" s="828" customFormat="1" ht="20.100000000000001" customHeight="1">
      <c r="A16" s="829" t="s">
        <v>704</v>
      </c>
      <c r="B16" s="815" t="s">
        <v>18</v>
      </c>
      <c r="C16" s="816"/>
      <c r="D16" s="817"/>
    </row>
    <row r="17" spans="1:6" s="828" customFormat="1" ht="20.100000000000001" customHeight="1" thickBot="1">
      <c r="A17" s="830" t="s">
        <v>705</v>
      </c>
      <c r="B17" s="819" t="s">
        <v>19</v>
      </c>
      <c r="C17" s="820"/>
      <c r="D17" s="821"/>
    </row>
    <row r="18" spans="1:6" s="828" customFormat="1" ht="20.100000000000001" customHeight="1" thickBot="1">
      <c r="A18" s="822" t="s">
        <v>711</v>
      </c>
      <c r="B18" s="823" t="s">
        <v>20</v>
      </c>
      <c r="C18" s="831"/>
      <c r="D18" s="824">
        <f>+D19+D20+D21</f>
        <v>0</v>
      </c>
    </row>
    <row r="19" spans="1:6" s="828" customFormat="1" ht="20.100000000000001" customHeight="1">
      <c r="A19" s="832" t="s">
        <v>706</v>
      </c>
      <c r="B19" s="812" t="s">
        <v>21</v>
      </c>
      <c r="C19" s="813"/>
      <c r="D19" s="814"/>
    </row>
    <row r="20" spans="1:6" s="828" customFormat="1" ht="20.100000000000001" customHeight="1">
      <c r="A20" s="829" t="s">
        <v>707</v>
      </c>
      <c r="B20" s="815" t="s">
        <v>22</v>
      </c>
      <c r="C20" s="816"/>
      <c r="D20" s="817"/>
    </row>
    <row r="21" spans="1:6" s="828" customFormat="1" ht="20.100000000000001" customHeight="1">
      <c r="A21" s="829" t="s">
        <v>708</v>
      </c>
      <c r="B21" s="815" t="s">
        <v>23</v>
      </c>
      <c r="C21" s="816"/>
      <c r="D21" s="817"/>
    </row>
    <row r="22" spans="1:6" s="828" customFormat="1" ht="20.100000000000001" customHeight="1">
      <c r="A22" s="829" t="s">
        <v>709</v>
      </c>
      <c r="B22" s="815" t="s">
        <v>24</v>
      </c>
      <c r="C22" s="816"/>
      <c r="D22" s="817"/>
    </row>
    <row r="23" spans="1:6" s="828" customFormat="1" ht="20.100000000000001" customHeight="1">
      <c r="A23" s="829"/>
      <c r="B23" s="815" t="s">
        <v>25</v>
      </c>
      <c r="C23" s="816"/>
      <c r="D23" s="817"/>
    </row>
    <row r="24" spans="1:6" s="828" customFormat="1" ht="20.100000000000001" customHeight="1">
      <c r="A24" s="829"/>
      <c r="B24" s="815" t="s">
        <v>26</v>
      </c>
      <c r="C24" s="816"/>
      <c r="D24" s="817"/>
    </row>
    <row r="25" spans="1:6" s="828" customFormat="1" ht="20.100000000000001" customHeight="1">
      <c r="A25" s="829"/>
      <c r="B25" s="815" t="s">
        <v>27</v>
      </c>
      <c r="C25" s="816"/>
      <c r="D25" s="817"/>
    </row>
    <row r="26" spans="1:6" s="828" customFormat="1" ht="20.100000000000001" customHeight="1">
      <c r="A26" s="829"/>
      <c r="B26" s="815" t="s">
        <v>28</v>
      </c>
      <c r="C26" s="816"/>
      <c r="D26" s="817"/>
    </row>
    <row r="27" spans="1:6" s="828" customFormat="1" ht="20.100000000000001" customHeight="1">
      <c r="A27" s="829"/>
      <c r="B27" s="815" t="s">
        <v>29</v>
      </c>
      <c r="C27" s="816"/>
      <c r="D27" s="817"/>
    </row>
    <row r="28" spans="1:6" s="828" customFormat="1" ht="20.100000000000001" customHeight="1">
      <c r="A28" s="829"/>
      <c r="B28" s="815" t="s">
        <v>30</v>
      </c>
      <c r="C28" s="816"/>
      <c r="D28" s="817"/>
    </row>
    <row r="29" spans="1:6" s="828" customFormat="1" ht="20.100000000000001" customHeight="1">
      <c r="A29" s="829"/>
      <c r="B29" s="815" t="s">
        <v>31</v>
      </c>
      <c r="C29" s="816"/>
      <c r="D29" s="817"/>
    </row>
    <row r="30" spans="1:6" s="828" customFormat="1" ht="20.100000000000001" customHeight="1">
      <c r="A30" s="829"/>
      <c r="B30" s="815" t="s">
        <v>32</v>
      </c>
      <c r="C30" s="816"/>
      <c r="D30" s="817"/>
    </row>
    <row r="31" spans="1:6" s="828" customFormat="1" ht="20.100000000000001" customHeight="1" thickBot="1">
      <c r="A31" s="829"/>
      <c r="B31" s="815" t="s">
        <v>33</v>
      </c>
      <c r="C31" s="816"/>
      <c r="D31" s="817"/>
    </row>
    <row r="32" spans="1:6" s="828" customFormat="1" ht="20.100000000000001" customHeight="1" thickBot="1">
      <c r="A32" s="1079" t="s">
        <v>710</v>
      </c>
      <c r="B32" s="1080"/>
      <c r="C32" s="827"/>
      <c r="D32" s="824">
        <f>+D5+D6+D7+D8+D9+D14+D18+D22+D23+D24+D25+D26+D27+D28+D29+D30+D31</f>
        <v>228771095</v>
      </c>
      <c r="F32" s="833"/>
    </row>
    <row r="33" spans="1:4" s="828" customFormat="1" ht="20.100000000000001" customHeight="1">
      <c r="A33" s="834" t="s">
        <v>712</v>
      </c>
    </row>
    <row r="34" spans="1:4" s="828" customFormat="1" ht="20.100000000000001" customHeight="1">
      <c r="C34" s="1081"/>
      <c r="D34" s="1081"/>
    </row>
    <row r="35" spans="1:4">
      <c r="A35" s="127"/>
      <c r="B35" s="128"/>
      <c r="C35" s="129"/>
      <c r="D35" s="129"/>
    </row>
    <row r="36" spans="1:4">
      <c r="A36" s="128"/>
      <c r="B36" s="128"/>
      <c r="C36" s="1082"/>
      <c r="D36" s="1082"/>
    </row>
    <row r="37" spans="1:4">
      <c r="A37" s="133"/>
      <c r="B37" s="133"/>
    </row>
    <row r="38" spans="1:4">
      <c r="A38" s="133"/>
      <c r="B38" s="133"/>
      <c r="C38" s="133"/>
    </row>
  </sheetData>
  <mergeCells count="4">
    <mergeCell ref="A1:D1"/>
    <mergeCell ref="A32:B32"/>
    <mergeCell ref="C34:D34"/>
    <mergeCell ref="C36:D3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0" orientation="portrait" r:id="rId1"/>
  <headerFooter alignWithMargins="0">
    <oddHeader>&amp;L&amp;"Times New Roman,Félkövér dőlt"Szentpéterszeg Községi Önkormányzat&amp;R&amp;"Times New Roman,Félkövér dőlt"7.3. tájékoztató tábla a .../2017. (V.25.) önkorm. rendelet-terv.hez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F30"/>
  <sheetViews>
    <sheetView workbookViewId="0">
      <selection activeCell="F3" sqref="F3"/>
    </sheetView>
  </sheetViews>
  <sheetFormatPr defaultColWidth="12" defaultRowHeight="15.75"/>
  <cols>
    <col min="1" max="1" width="62.33203125" style="126" customWidth="1"/>
    <col min="2" max="2" width="6.83203125" style="126" customWidth="1"/>
    <col min="3" max="3" width="19.1640625" style="126" customWidth="1"/>
    <col min="4" max="4" width="15.6640625" style="126" customWidth="1"/>
    <col min="5" max="16384" width="12" style="126"/>
  </cols>
  <sheetData>
    <row r="1" spans="1:4" ht="48.75" customHeight="1">
      <c r="A1" s="1083" t="str">
        <f>+CONCATENATE("VAGYONKIMUTATÁS",CHAR(10),"a függő követelésekről és kötelezettségekről, a biztos (jövőbeni) követelésekről",CHAR(10),LEFT(ÖSSZEFÜGGÉSEK!A4,4),".")</f>
        <v>VAGYONKIMUTATÁS
a függő követelésekről és kötelezettségekről, a biztos (jövőbeni) követelésekről
2016.</v>
      </c>
      <c r="B1" s="1084"/>
      <c r="C1" s="1084"/>
      <c r="D1" s="1084"/>
    </row>
    <row r="2" spans="1:4" ht="16.5" thickBot="1">
      <c r="D2" s="904" t="s">
        <v>771</v>
      </c>
    </row>
    <row r="3" spans="1:4" ht="79.5" thickBot="1">
      <c r="A3" s="807" t="s">
        <v>54</v>
      </c>
      <c r="B3" s="808" t="s">
        <v>253</v>
      </c>
      <c r="C3" s="809" t="s">
        <v>713</v>
      </c>
      <c r="D3" s="810" t="s">
        <v>773</v>
      </c>
    </row>
    <row r="4" spans="1:4" ht="16.5" thickBot="1">
      <c r="A4" s="135" t="s">
        <v>421</v>
      </c>
      <c r="B4" s="136" t="s">
        <v>422</v>
      </c>
      <c r="C4" s="136" t="s">
        <v>423</v>
      </c>
      <c r="D4" s="137" t="s">
        <v>424</v>
      </c>
    </row>
    <row r="5" spans="1:4" ht="20.100000000000001" customHeight="1">
      <c r="A5" s="811" t="s">
        <v>714</v>
      </c>
      <c r="B5" s="812" t="s">
        <v>7</v>
      </c>
      <c r="C5" s="813"/>
      <c r="D5" s="814"/>
    </row>
    <row r="6" spans="1:4" ht="20.100000000000001" customHeight="1">
      <c r="A6" s="811" t="s">
        <v>715</v>
      </c>
      <c r="B6" s="815" t="s">
        <v>8</v>
      </c>
      <c r="C6" s="816"/>
      <c r="D6" s="817"/>
    </row>
    <row r="7" spans="1:4" ht="20.100000000000001" customHeight="1" thickBot="1">
      <c r="A7" s="818" t="s">
        <v>752</v>
      </c>
      <c r="B7" s="819" t="s">
        <v>9</v>
      </c>
      <c r="C7" s="820">
        <v>21</v>
      </c>
      <c r="D7" s="821">
        <v>7316229</v>
      </c>
    </row>
    <row r="8" spans="1:4" ht="20.100000000000001" customHeight="1" thickBot="1">
      <c r="A8" s="822" t="s">
        <v>716</v>
      </c>
      <c r="B8" s="823" t="s">
        <v>10</v>
      </c>
      <c r="C8" s="824">
        <f>+C5+C6+C7</f>
        <v>21</v>
      </c>
      <c r="D8" s="824">
        <f>+D5+D6+D7</f>
        <v>7316229</v>
      </c>
    </row>
    <row r="9" spans="1:4" ht="20.100000000000001" customHeight="1">
      <c r="A9" s="825" t="s">
        <v>717</v>
      </c>
      <c r="B9" s="812" t="s">
        <v>11</v>
      </c>
      <c r="C9" s="813"/>
      <c r="D9" s="814"/>
    </row>
    <row r="10" spans="1:4" ht="20.100000000000001" customHeight="1">
      <c r="A10" s="811" t="s">
        <v>718</v>
      </c>
      <c r="B10" s="815" t="s">
        <v>12</v>
      </c>
      <c r="C10" s="816"/>
      <c r="D10" s="817"/>
    </row>
    <row r="11" spans="1:4" ht="20.100000000000001" customHeight="1">
      <c r="A11" s="811" t="s">
        <v>719</v>
      </c>
      <c r="B11" s="815" t="s">
        <v>13</v>
      </c>
      <c r="C11" s="816"/>
      <c r="D11" s="817"/>
    </row>
    <row r="12" spans="1:4" ht="20.100000000000001" customHeight="1">
      <c r="A12" s="811" t="s">
        <v>720</v>
      </c>
      <c r="B12" s="815" t="s">
        <v>14</v>
      </c>
      <c r="C12" s="816"/>
      <c r="D12" s="817"/>
    </row>
    <row r="13" spans="1:4" ht="20.100000000000001" customHeight="1" thickBot="1">
      <c r="A13" s="818" t="s">
        <v>721</v>
      </c>
      <c r="B13" s="819" t="s">
        <v>15</v>
      </c>
      <c r="C13" s="820"/>
      <c r="D13" s="821"/>
    </row>
    <row r="14" spans="1:4" ht="20.100000000000001" customHeight="1" thickBot="1">
      <c r="A14" s="822" t="s">
        <v>722</v>
      </c>
      <c r="B14" s="823" t="s">
        <v>16</v>
      </c>
      <c r="C14" s="826"/>
      <c r="D14" s="824">
        <f>+D9+D10+D11+D12+D13</f>
        <v>0</v>
      </c>
    </row>
    <row r="15" spans="1:4" ht="20.100000000000001" customHeight="1">
      <c r="A15" s="825"/>
      <c r="B15" s="812" t="s">
        <v>17</v>
      </c>
      <c r="C15" s="813"/>
      <c r="D15" s="814"/>
    </row>
    <row r="16" spans="1:4" ht="20.100000000000001" customHeight="1">
      <c r="A16" s="811"/>
      <c r="B16" s="815" t="s">
        <v>18</v>
      </c>
      <c r="C16" s="816"/>
      <c r="D16" s="817"/>
    </row>
    <row r="17" spans="1:6" ht="20.100000000000001" customHeight="1">
      <c r="A17" s="811"/>
      <c r="B17" s="815" t="s">
        <v>19</v>
      </c>
      <c r="C17" s="816"/>
      <c r="D17" s="817"/>
    </row>
    <row r="18" spans="1:6" ht="20.100000000000001" customHeight="1">
      <c r="A18" s="811"/>
      <c r="B18" s="815" t="s">
        <v>20</v>
      </c>
      <c r="C18" s="816"/>
      <c r="D18" s="817"/>
    </row>
    <row r="19" spans="1:6" ht="20.100000000000001" customHeight="1">
      <c r="A19" s="811"/>
      <c r="B19" s="815" t="s">
        <v>21</v>
      </c>
      <c r="C19" s="816"/>
      <c r="D19" s="817"/>
    </row>
    <row r="20" spans="1:6" ht="20.100000000000001" customHeight="1">
      <c r="A20" s="811"/>
      <c r="B20" s="815" t="s">
        <v>22</v>
      </c>
      <c r="C20" s="816"/>
      <c r="D20" s="817"/>
    </row>
    <row r="21" spans="1:6" ht="20.100000000000001" customHeight="1">
      <c r="A21" s="811"/>
      <c r="B21" s="815" t="s">
        <v>23</v>
      </c>
      <c r="C21" s="816"/>
      <c r="D21" s="817"/>
    </row>
    <row r="22" spans="1:6" ht="20.100000000000001" customHeight="1">
      <c r="A22" s="811"/>
      <c r="B22" s="815" t="s">
        <v>24</v>
      </c>
      <c r="C22" s="816"/>
      <c r="D22" s="817"/>
    </row>
    <row r="23" spans="1:6" ht="20.100000000000001" customHeight="1">
      <c r="A23" s="811"/>
      <c r="B23" s="815" t="s">
        <v>25</v>
      </c>
      <c r="C23" s="816"/>
      <c r="D23" s="817"/>
    </row>
    <row r="24" spans="1:6" ht="20.100000000000001" customHeight="1">
      <c r="A24" s="811"/>
      <c r="B24" s="815" t="s">
        <v>26</v>
      </c>
      <c r="C24" s="816"/>
      <c r="D24" s="817"/>
    </row>
    <row r="25" spans="1:6" ht="20.100000000000001" customHeight="1">
      <c r="A25" s="811"/>
      <c r="B25" s="815" t="s">
        <v>27</v>
      </c>
      <c r="C25" s="816"/>
      <c r="D25" s="817"/>
    </row>
    <row r="26" spans="1:6" ht="20.100000000000001" customHeight="1">
      <c r="A26" s="811"/>
      <c r="B26" s="815" t="s">
        <v>28</v>
      </c>
      <c r="C26" s="816"/>
      <c r="D26" s="817"/>
    </row>
    <row r="27" spans="1:6" ht="20.100000000000001" customHeight="1" thickBot="1">
      <c r="A27" s="811"/>
      <c r="B27" s="815" t="s">
        <v>29</v>
      </c>
      <c r="C27" s="816"/>
      <c r="D27" s="817"/>
    </row>
    <row r="28" spans="1:6" ht="20.100000000000001" customHeight="1" thickBot="1">
      <c r="A28" s="1085" t="s">
        <v>723</v>
      </c>
      <c r="B28" s="1086"/>
      <c r="C28" s="827"/>
      <c r="D28" s="824">
        <f>+D8+D14+SUM(D15:D27)</f>
        <v>7316229</v>
      </c>
      <c r="F28" s="138"/>
    </row>
    <row r="29" spans="1:6" ht="20.100000000000001" customHeight="1"/>
    <row r="30" spans="1:6" ht="20.100000000000001" customHeight="1"/>
  </sheetData>
  <mergeCells count="2">
    <mergeCell ref="A1:D1"/>
    <mergeCell ref="A28:B2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0" orientation="portrait" r:id="rId1"/>
  <headerFooter alignWithMargins="0">
    <oddHeader>&amp;L&amp;"Times New Roman,Félkövér dőlt"Szentpéterszeg Községi Önkormányzat&amp;R&amp;"Times New Roman,Félkövér dőlt"7.4. tájékoztató tábla a .../2017. (V.25.) önkorm. rendelet-terv.hez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F21"/>
  <sheetViews>
    <sheetView topLeftCell="A4" workbookViewId="0">
      <selection activeCell="F21" sqref="F21"/>
    </sheetView>
  </sheetViews>
  <sheetFormatPr defaultRowHeight="12.75"/>
  <cols>
    <col min="1" max="1" width="9.33203125" style="156"/>
    <col min="2" max="2" width="53" style="156" customWidth="1"/>
    <col min="3" max="3" width="25" style="156" customWidth="1"/>
    <col min="4" max="4" width="24" style="156" customWidth="1"/>
    <col min="5" max="5" width="22.6640625" style="156" customWidth="1"/>
    <col min="6" max="6" width="5.5" style="156" customWidth="1"/>
    <col min="7" max="16384" width="9.33203125" style="156"/>
  </cols>
  <sheetData>
    <row r="1" spans="1:6">
      <c r="A1" s="157"/>
      <c r="F1" s="1090" t="s">
        <v>806</v>
      </c>
    </row>
    <row r="2" spans="1:6" ht="33" customHeight="1">
      <c r="A2" s="1087" t="str">
        <f>+CONCATENATE("A Szentpéterszeg Községi Önkormányzat tulajdonában álló gazdálkodó szervezetek működéséből származó",CHAR(10),"kötelezettségek és részesedések alakulása a ",LEFT(ÖSSZEFÜGGÉSEK!A4,4),". évben")</f>
        <v>A Szentpéterszeg Községi Önkormányzat tulajdonában álló gazdálkodó szervezetek működéséből származó
kötelezettségek és részesedések alakulása a 2016. évben</v>
      </c>
      <c r="B2" s="1087"/>
      <c r="C2" s="1087"/>
      <c r="D2" s="1087"/>
      <c r="E2" s="1087"/>
      <c r="F2" s="1090"/>
    </row>
    <row r="3" spans="1:6" ht="16.5" thickBot="1">
      <c r="A3" s="158"/>
      <c r="F3" s="1090"/>
    </row>
    <row r="4" spans="1:6" ht="79.5" thickBot="1">
      <c r="A4" s="159" t="s">
        <v>253</v>
      </c>
      <c r="B4" s="160" t="s">
        <v>294</v>
      </c>
      <c r="C4" s="160" t="s">
        <v>295</v>
      </c>
      <c r="D4" s="160" t="s">
        <v>296</v>
      </c>
      <c r="E4" s="161" t="s">
        <v>297</v>
      </c>
      <c r="F4" s="1090"/>
    </row>
    <row r="5" spans="1:6" ht="15.75">
      <c r="A5" s="162" t="s">
        <v>7</v>
      </c>
      <c r="B5" s="165"/>
      <c r="C5" s="167"/>
      <c r="D5" s="169"/>
      <c r="E5" s="172"/>
      <c r="F5" s="1090"/>
    </row>
    <row r="6" spans="1:6" ht="15.75">
      <c r="A6" s="163" t="s">
        <v>8</v>
      </c>
      <c r="B6" s="166"/>
      <c r="C6" s="168"/>
      <c r="D6" s="170"/>
      <c r="E6" s="173"/>
      <c r="F6" s="1090"/>
    </row>
    <row r="7" spans="1:6" ht="15.75">
      <c r="A7" s="163" t="s">
        <v>9</v>
      </c>
      <c r="B7" s="166"/>
      <c r="C7" s="168"/>
      <c r="D7" s="170"/>
      <c r="E7" s="173"/>
      <c r="F7" s="1090"/>
    </row>
    <row r="8" spans="1:6" ht="18.75">
      <c r="A8" s="163" t="s">
        <v>10</v>
      </c>
      <c r="B8" s="419"/>
      <c r="C8" s="431" t="s">
        <v>735</v>
      </c>
      <c r="D8" s="170"/>
      <c r="E8" s="173"/>
      <c r="F8" s="1090"/>
    </row>
    <row r="9" spans="1:6" ht="15.75">
      <c r="A9" s="163" t="s">
        <v>11</v>
      </c>
      <c r="B9" s="166"/>
      <c r="C9" s="168"/>
      <c r="D9" s="170"/>
      <c r="E9" s="173"/>
      <c r="F9" s="1090"/>
    </row>
    <row r="10" spans="1:6" ht="15.75">
      <c r="A10" s="163" t="s">
        <v>12</v>
      </c>
      <c r="B10" s="166"/>
      <c r="C10" s="168"/>
      <c r="D10" s="170"/>
      <c r="E10" s="173"/>
      <c r="F10" s="1090"/>
    </row>
    <row r="11" spans="1:6" ht="15.75">
      <c r="A11" s="163" t="s">
        <v>13</v>
      </c>
      <c r="B11" s="166"/>
      <c r="C11" s="168"/>
      <c r="D11" s="170"/>
      <c r="E11" s="173"/>
      <c r="F11" s="1090"/>
    </row>
    <row r="12" spans="1:6" ht="15.75">
      <c r="A12" s="163" t="s">
        <v>14</v>
      </c>
      <c r="B12" s="166"/>
      <c r="C12" s="168"/>
      <c r="D12" s="170"/>
      <c r="E12" s="173"/>
      <c r="F12" s="1090"/>
    </row>
    <row r="13" spans="1:6" ht="15.75">
      <c r="A13" s="163" t="s">
        <v>15</v>
      </c>
      <c r="B13" s="166"/>
      <c r="C13" s="168"/>
      <c r="D13" s="170"/>
      <c r="E13" s="173"/>
      <c r="F13" s="1090"/>
    </row>
    <row r="14" spans="1:6" ht="15.75">
      <c r="A14" s="163" t="s">
        <v>16</v>
      </c>
      <c r="B14" s="166"/>
      <c r="C14" s="168"/>
      <c r="D14" s="170"/>
      <c r="E14" s="173"/>
      <c r="F14" s="1090"/>
    </row>
    <row r="15" spans="1:6" ht="15.75">
      <c r="A15" s="163" t="s">
        <v>17</v>
      </c>
      <c r="B15" s="166"/>
      <c r="C15" s="168"/>
      <c r="D15" s="170"/>
      <c r="E15" s="173"/>
      <c r="F15" s="1090"/>
    </row>
    <row r="16" spans="1:6" ht="15.75">
      <c r="A16" s="163" t="s">
        <v>18</v>
      </c>
      <c r="B16" s="166"/>
      <c r="C16" s="168"/>
      <c r="D16" s="170"/>
      <c r="E16" s="173"/>
      <c r="F16" s="1090"/>
    </row>
    <row r="17" spans="1:6" ht="15.75">
      <c r="A17" s="163" t="s">
        <v>19</v>
      </c>
      <c r="B17" s="166"/>
      <c r="C17" s="168"/>
      <c r="D17" s="170"/>
      <c r="E17" s="173"/>
      <c r="F17" s="1090"/>
    </row>
    <row r="18" spans="1:6" ht="15.75">
      <c r="A18" s="163" t="s">
        <v>20</v>
      </c>
      <c r="B18" s="166"/>
      <c r="C18" s="168"/>
      <c r="D18" s="170"/>
      <c r="E18" s="173"/>
      <c r="F18" s="1090"/>
    </row>
    <row r="19" spans="1:6" ht="16.5" thickBot="1">
      <c r="A19" s="163" t="s">
        <v>21</v>
      </c>
      <c r="B19" s="166"/>
      <c r="C19" s="168"/>
      <c r="D19" s="170"/>
      <c r="E19" s="173"/>
      <c r="F19" s="1090"/>
    </row>
    <row r="20" spans="1:6" ht="16.5" thickBot="1">
      <c r="A20" s="1088" t="s">
        <v>298</v>
      </c>
      <c r="B20" s="1089"/>
      <c r="C20" s="164"/>
      <c r="D20" s="171" t="str">
        <f>IF(SUM(D5:D19)=0,"",SUM(D5:D19))</f>
        <v/>
      </c>
      <c r="E20" s="174" t="str">
        <f>IF(SUM(E5:E19)=0,"",SUM(E5:E19))</f>
        <v/>
      </c>
      <c r="F20" s="1090"/>
    </row>
    <row r="21" spans="1:6" ht="15.75">
      <c r="A21" s="158"/>
    </row>
  </sheetData>
  <mergeCells count="3">
    <mergeCell ref="A2:E2"/>
    <mergeCell ref="A20:B20"/>
    <mergeCell ref="F1:F20"/>
  </mergeCells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topLeftCell="A5" workbookViewId="0">
      <selection activeCell="G12" sqref="G12"/>
    </sheetView>
  </sheetViews>
  <sheetFormatPr defaultRowHeight="12.75"/>
  <cols>
    <col min="1" max="1" width="7.6640625" style="7" customWidth="1"/>
    <col min="2" max="2" width="60.83203125" style="7" customWidth="1"/>
    <col min="3" max="3" width="25.6640625" style="7" customWidth="1"/>
    <col min="4" max="16384" width="9.33203125" style="7"/>
  </cols>
  <sheetData>
    <row r="1" spans="1:3" ht="15" customHeight="1"/>
    <row r="2" spans="1:3" ht="15">
      <c r="C2" s="139" t="str">
        <f>+CONCATENATE("9. tájékoztató tábla a …./",LEFT(ÖSSZEFÜGGÉSEK!A4,4)+1,".(V.25.)  önkormányzati rendelet-tervezethez")</f>
        <v>9. tájékoztató tábla a …./2017.(V.25.)  önkormányzati rendelet-tervezethez</v>
      </c>
    </row>
    <row r="3" spans="1:3" ht="14.25">
      <c r="A3" s="140"/>
      <c r="B3" s="140"/>
      <c r="C3" s="140"/>
    </row>
    <row r="4" spans="1:3" ht="33.75" customHeight="1">
      <c r="A4" s="1091" t="s">
        <v>299</v>
      </c>
      <c r="B4" s="1091"/>
      <c r="C4" s="1091"/>
    </row>
    <row r="5" spans="1:3" ht="13.5" thickBot="1">
      <c r="C5" s="141"/>
    </row>
    <row r="6" spans="1:3" s="145" customFormat="1" ht="43.5" customHeight="1" thickBot="1">
      <c r="A6" s="142" t="s">
        <v>5</v>
      </c>
      <c r="B6" s="143" t="s">
        <v>54</v>
      </c>
      <c r="C6" s="144" t="s">
        <v>774</v>
      </c>
    </row>
    <row r="7" spans="1:3" ht="28.5" customHeight="1">
      <c r="A7" s="146" t="s">
        <v>7</v>
      </c>
      <c r="B7" s="147" t="str">
        <f>+CONCATENATE("Pénzkészlet ",LEFT(ÖSSZEFÜGGÉSEK!A4,4),". január 1-jén",CHAR(10),"ebből:")</f>
        <v>Pénzkészlet 2016. január 1-jén
ebből:</v>
      </c>
      <c r="C7" s="804">
        <f>C8+C9+C10</f>
        <v>34137479</v>
      </c>
    </row>
    <row r="8" spans="1:3" ht="20.100000000000001" customHeight="1">
      <c r="A8" s="148" t="s">
        <v>8</v>
      </c>
      <c r="B8" s="149" t="s">
        <v>300</v>
      </c>
      <c r="C8" s="805">
        <v>17639069</v>
      </c>
    </row>
    <row r="9" spans="1:3" ht="20.100000000000001" customHeight="1">
      <c r="A9" s="148" t="s">
        <v>9</v>
      </c>
      <c r="B9" s="149" t="s">
        <v>301</v>
      </c>
      <c r="C9" s="805">
        <v>498410</v>
      </c>
    </row>
    <row r="10" spans="1:3" ht="20.100000000000001" customHeight="1">
      <c r="A10" s="146" t="s">
        <v>10</v>
      </c>
      <c r="B10" s="149" t="s">
        <v>775</v>
      </c>
      <c r="C10" s="805">
        <v>16000000</v>
      </c>
    </row>
    <row r="11" spans="1:3" ht="20.100000000000001" customHeight="1">
      <c r="A11" s="148" t="s">
        <v>11</v>
      </c>
      <c r="B11" s="150" t="s">
        <v>302</v>
      </c>
      <c r="C11" s="805">
        <v>380420842</v>
      </c>
    </row>
    <row r="12" spans="1:3" ht="20.100000000000001" customHeight="1">
      <c r="A12" s="148" t="s">
        <v>12</v>
      </c>
      <c r="B12" s="150" t="s">
        <v>303</v>
      </c>
      <c r="C12" s="805">
        <v>354449348</v>
      </c>
    </row>
    <row r="13" spans="1:3" ht="20.100000000000001" customHeight="1">
      <c r="A13" s="146" t="s">
        <v>13</v>
      </c>
      <c r="B13" s="420" t="s">
        <v>745</v>
      </c>
      <c r="C13" s="805">
        <v>7240000</v>
      </c>
    </row>
    <row r="14" spans="1:3" ht="20.100000000000001" customHeight="1">
      <c r="A14" s="148" t="s">
        <v>14</v>
      </c>
      <c r="B14" s="420" t="s">
        <v>746</v>
      </c>
      <c r="C14" s="805">
        <v>-16000000</v>
      </c>
    </row>
    <row r="15" spans="1:3" ht="20.100000000000001" customHeight="1">
      <c r="A15" s="148" t="s">
        <v>15</v>
      </c>
      <c r="B15" s="421" t="s">
        <v>747</v>
      </c>
      <c r="C15" s="805">
        <v>-149542</v>
      </c>
    </row>
    <row r="16" spans="1:3" ht="27" customHeight="1">
      <c r="A16" s="146" t="s">
        <v>16</v>
      </c>
      <c r="B16" s="147" t="str">
        <f>+CONCATENATE("Záró pénzkészlet ",LEFT(ÖSSZEFÜGGÉSEK!A4,4),". december 31-én",CHAR(10),"ebből:")</f>
        <v>Záró pénzkészlet 2016. december 31-én
ebből:</v>
      </c>
      <c r="C16" s="804">
        <f>C7+C11-C12-C13+C14-C15</f>
        <v>37018515</v>
      </c>
    </row>
    <row r="17" spans="1:6" ht="20.100000000000001" customHeight="1">
      <c r="A17" s="148" t="s">
        <v>17</v>
      </c>
      <c r="B17" s="149" t="s">
        <v>300</v>
      </c>
      <c r="C17" s="805">
        <v>36248560</v>
      </c>
    </row>
    <row r="18" spans="1:6" ht="20.100000000000001" customHeight="1" thickBot="1">
      <c r="A18" s="905" t="s">
        <v>18</v>
      </c>
      <c r="B18" s="151" t="s">
        <v>301</v>
      </c>
      <c r="C18" s="806">
        <v>769955</v>
      </c>
      <c r="F18" s="414"/>
    </row>
    <row r="20" spans="1:6">
      <c r="C20" s="414"/>
    </row>
    <row r="23" spans="1:6">
      <c r="C23" s="7" t="s">
        <v>733</v>
      </c>
    </row>
  </sheetData>
  <mergeCells count="1">
    <mergeCell ref="A4:C4"/>
  </mergeCells>
  <conditionalFormatting sqref="C16">
    <cfRule type="cellIs" dxfId="0" priority="1" stopIfTrue="1" operator="notEqual">
      <formula>SUM(C17:C18)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&amp;LSzentpéterszeg Községi Önkormányzat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92D050"/>
  </sheetPr>
  <dimension ref="B1:H33"/>
  <sheetViews>
    <sheetView topLeftCell="A13" workbookViewId="0">
      <selection activeCell="H34" sqref="H34"/>
    </sheetView>
  </sheetViews>
  <sheetFormatPr defaultRowHeight="12.75"/>
  <cols>
    <col min="2" max="2" width="23.6640625" customWidth="1"/>
    <col min="3" max="3" width="12.6640625" customWidth="1"/>
    <col min="4" max="4" width="10.33203125" customWidth="1"/>
    <col min="5" max="5" width="10.1640625" customWidth="1"/>
    <col min="6" max="6" width="10.83203125" customWidth="1"/>
    <col min="8" max="8" width="5" customWidth="1"/>
  </cols>
  <sheetData>
    <row r="1" spans="2:8">
      <c r="H1" s="1092" t="s">
        <v>807</v>
      </c>
    </row>
    <row r="2" spans="2:8" s="418" customFormat="1" ht="20.100000000000001" customHeight="1">
      <c r="B2" s="418" t="s">
        <v>731</v>
      </c>
      <c r="H2" s="1092"/>
    </row>
    <row r="3" spans="2:8" s="418" customFormat="1" ht="20.100000000000001" customHeight="1">
      <c r="H3" s="1092"/>
    </row>
    <row r="4" spans="2:8" s="418" customFormat="1" ht="20.100000000000001" customHeight="1">
      <c r="H4" s="1092"/>
    </row>
    <row r="5" spans="2:8" s="418" customFormat="1" ht="20.100000000000001" customHeight="1">
      <c r="D5" s="802" t="s">
        <v>736</v>
      </c>
      <c r="H5" s="1092"/>
    </row>
    <row r="6" spans="2:8" s="418" customFormat="1" ht="20.100000000000001" customHeight="1">
      <c r="D6" s="801"/>
      <c r="H6" s="1092"/>
    </row>
    <row r="7" spans="2:8" s="418" customFormat="1" ht="20.100000000000001" customHeight="1">
      <c r="H7" s="1092"/>
    </row>
    <row r="8" spans="2:8" s="418" customFormat="1" ht="20.100000000000001" customHeight="1">
      <c r="H8" s="1092"/>
    </row>
    <row r="9" spans="2:8" s="418" customFormat="1" ht="20.100000000000001" customHeight="1">
      <c r="F9" s="887" t="s">
        <v>771</v>
      </c>
      <c r="H9" s="1092"/>
    </row>
    <row r="10" spans="2:8" s="418" customFormat="1" ht="20.100000000000001" customHeight="1">
      <c r="B10" s="416"/>
      <c r="C10" s="417" t="s">
        <v>737</v>
      </c>
      <c r="D10" s="417" t="s">
        <v>738</v>
      </c>
      <c r="E10" s="417" t="s">
        <v>748</v>
      </c>
      <c r="F10" s="417" t="s">
        <v>776</v>
      </c>
      <c r="H10" s="1092"/>
    </row>
    <row r="11" spans="2:8" s="418" customFormat="1" ht="20.100000000000001" customHeight="1">
      <c r="B11" s="416" t="s">
        <v>741</v>
      </c>
      <c r="C11" s="885">
        <v>4313789</v>
      </c>
      <c r="D11" s="885">
        <v>0</v>
      </c>
      <c r="E11" s="885">
        <v>0</v>
      </c>
      <c r="F11" s="885">
        <v>0</v>
      </c>
      <c r="H11" s="1092"/>
    </row>
    <row r="12" spans="2:8" s="418" customFormat="1" ht="20.100000000000001" customHeight="1">
      <c r="B12" s="416" t="s">
        <v>740</v>
      </c>
      <c r="C12" s="885">
        <v>0</v>
      </c>
      <c r="D12" s="885">
        <v>0</v>
      </c>
      <c r="E12" s="885">
        <v>0</v>
      </c>
      <c r="F12" s="885">
        <v>0</v>
      </c>
      <c r="H12" s="1092"/>
    </row>
    <row r="13" spans="2:8" s="418" customFormat="1" ht="20.100000000000001" customHeight="1">
      <c r="B13" s="416" t="s">
        <v>739</v>
      </c>
      <c r="C13" s="885">
        <v>0</v>
      </c>
      <c r="D13" s="885">
        <v>0</v>
      </c>
      <c r="E13" s="885">
        <v>0</v>
      </c>
      <c r="F13" s="885">
        <v>0</v>
      </c>
      <c r="H13" s="1092"/>
    </row>
    <row r="14" spans="2:8" s="418" customFormat="1" ht="20.100000000000001" customHeight="1">
      <c r="B14" s="803" t="s">
        <v>39</v>
      </c>
      <c r="C14" s="886">
        <f>SUM(C11:C13)</f>
        <v>4313789</v>
      </c>
      <c r="D14" s="886">
        <f>SUM(D11:D13)</f>
        <v>0</v>
      </c>
      <c r="E14" s="886">
        <f>SUM(E11:E13)</f>
        <v>0</v>
      </c>
      <c r="F14" s="886">
        <f>SUM(F11:F13)</f>
        <v>0</v>
      </c>
      <c r="H14" s="1092"/>
    </row>
    <row r="15" spans="2:8" s="418" customFormat="1" ht="20.100000000000001" customHeight="1">
      <c r="H15" s="1092"/>
    </row>
    <row r="16" spans="2:8" s="418" customFormat="1" ht="20.100000000000001" customHeight="1">
      <c r="H16" s="1092"/>
    </row>
    <row r="17" spans="8:8" s="418" customFormat="1" ht="20.100000000000001" customHeight="1">
      <c r="H17" s="1092"/>
    </row>
    <row r="18" spans="8:8" s="418" customFormat="1" ht="20.100000000000001" customHeight="1">
      <c r="H18" s="1092"/>
    </row>
    <row r="19" spans="8:8" s="418" customFormat="1" ht="20.100000000000001" customHeight="1">
      <c r="H19" s="1092"/>
    </row>
    <row r="20" spans="8:8" s="418" customFormat="1" ht="20.100000000000001" customHeight="1">
      <c r="H20" s="1092"/>
    </row>
    <row r="21" spans="8:8" s="418" customFormat="1" ht="20.100000000000001" customHeight="1">
      <c r="H21" s="1092"/>
    </row>
    <row r="22" spans="8:8" s="418" customFormat="1" ht="20.100000000000001" customHeight="1">
      <c r="H22" s="1092"/>
    </row>
    <row r="23" spans="8:8" s="418" customFormat="1" ht="20.100000000000001" customHeight="1">
      <c r="H23" s="1092"/>
    </row>
    <row r="24" spans="8:8" s="418" customFormat="1" ht="20.100000000000001" customHeight="1">
      <c r="H24" s="1092"/>
    </row>
    <row r="25" spans="8:8" s="418" customFormat="1" ht="20.100000000000001" customHeight="1">
      <c r="H25" s="1092"/>
    </row>
    <row r="26" spans="8:8" s="418" customFormat="1" ht="20.100000000000001" customHeight="1">
      <c r="H26" s="1092"/>
    </row>
    <row r="27" spans="8:8" s="418" customFormat="1" ht="20.100000000000001" customHeight="1">
      <c r="H27" s="1092"/>
    </row>
    <row r="28" spans="8:8" s="418" customFormat="1" ht="20.100000000000001" customHeight="1">
      <c r="H28" s="1092"/>
    </row>
    <row r="29" spans="8:8" s="418" customFormat="1" ht="20.100000000000001" customHeight="1">
      <c r="H29" s="1092"/>
    </row>
    <row r="30" spans="8:8" s="418" customFormat="1" ht="20.100000000000001" customHeight="1">
      <c r="H30" s="1092"/>
    </row>
    <row r="31" spans="8:8" s="418" customFormat="1" ht="20.100000000000001" customHeight="1">
      <c r="H31" s="1092"/>
    </row>
    <row r="32" spans="8:8">
      <c r="H32" s="1092"/>
    </row>
    <row r="33" spans="8:8">
      <c r="H33" s="1092"/>
    </row>
  </sheetData>
  <mergeCells count="1">
    <mergeCell ref="H1:H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B3" sqref="B3:B4"/>
    </sheetView>
  </sheetViews>
  <sheetFormatPr defaultRowHeight="15.75"/>
  <cols>
    <col min="1" max="1" width="9.5" style="238" customWidth="1"/>
    <col min="2" max="2" width="60.83203125" style="238" customWidth="1"/>
    <col min="3" max="5" width="15.83203125" style="239" customWidth="1"/>
    <col min="6" max="16384" width="9.33203125" style="249"/>
  </cols>
  <sheetData>
    <row r="1" spans="1:5" ht="15.95" customHeight="1">
      <c r="A1" s="907" t="s">
        <v>4</v>
      </c>
      <c r="B1" s="907"/>
      <c r="C1" s="907"/>
      <c r="D1" s="907"/>
      <c r="E1" s="907"/>
    </row>
    <row r="2" spans="1:5" ht="15.95" customHeight="1" thickBot="1">
      <c r="A2" s="39" t="s">
        <v>113</v>
      </c>
      <c r="B2" s="39"/>
      <c r="C2" s="236"/>
      <c r="D2" s="236"/>
      <c r="E2" s="236" t="s">
        <v>161</v>
      </c>
    </row>
    <row r="3" spans="1:5" ht="15.95" customHeight="1">
      <c r="A3" s="915" t="s">
        <v>61</v>
      </c>
      <c r="B3" s="920" t="s">
        <v>6</v>
      </c>
      <c r="C3" s="917" t="e">
        <f>+'1.1.sz.mell.'!#REF!</f>
        <v>#REF!</v>
      </c>
      <c r="D3" s="917"/>
      <c r="E3" s="918"/>
    </row>
    <row r="4" spans="1:5" ht="38.1" customHeight="1" thickBot="1">
      <c r="A4" s="916"/>
      <c r="B4" s="921"/>
      <c r="C4" s="41" t="s">
        <v>183</v>
      </c>
      <c r="D4" s="41" t="s">
        <v>188</v>
      </c>
      <c r="E4" s="42" t="s">
        <v>189</v>
      </c>
    </row>
    <row r="5" spans="1:5" s="250" customFormat="1" ht="12" customHeight="1" thickBot="1">
      <c r="A5" s="214" t="s">
        <v>421</v>
      </c>
      <c r="B5" s="215" t="s">
        <v>422</v>
      </c>
      <c r="C5" s="215" t="s">
        <v>423</v>
      </c>
      <c r="D5" s="215" t="s">
        <v>424</v>
      </c>
      <c r="E5" s="263" t="s">
        <v>425</v>
      </c>
    </row>
    <row r="6" spans="1:5" s="251" customFormat="1" ht="12" customHeight="1" thickBot="1">
      <c r="A6" s="209" t="s">
        <v>7</v>
      </c>
      <c r="B6" s="210" t="s">
        <v>305</v>
      </c>
      <c r="C6" s="241">
        <f>SUM(C7:C12)</f>
        <v>0</v>
      </c>
      <c r="D6" s="241">
        <f>SUM(D7:D12)</f>
        <v>0</v>
      </c>
      <c r="E6" s="224">
        <f>SUM(E7:E12)</f>
        <v>0</v>
      </c>
    </row>
    <row r="7" spans="1:5" s="251" customFormat="1" ht="12" customHeight="1">
      <c r="A7" s="204" t="s">
        <v>73</v>
      </c>
      <c r="B7" s="252" t="s">
        <v>306</v>
      </c>
      <c r="C7" s="243"/>
      <c r="D7" s="243"/>
      <c r="E7" s="226"/>
    </row>
    <row r="8" spans="1:5" s="251" customFormat="1" ht="12" customHeight="1">
      <c r="A8" s="203" t="s">
        <v>74</v>
      </c>
      <c r="B8" s="253" t="s">
        <v>307</v>
      </c>
      <c r="C8" s="242"/>
      <c r="D8" s="242"/>
      <c r="E8" s="225"/>
    </row>
    <row r="9" spans="1:5" s="251" customFormat="1" ht="12" customHeight="1">
      <c r="A9" s="203" t="s">
        <v>75</v>
      </c>
      <c r="B9" s="253" t="s">
        <v>308</v>
      </c>
      <c r="C9" s="242"/>
      <c r="D9" s="242"/>
      <c r="E9" s="225"/>
    </row>
    <row r="10" spans="1:5" s="251" customFormat="1" ht="12" customHeight="1">
      <c r="A10" s="203" t="s">
        <v>76</v>
      </c>
      <c r="B10" s="253" t="s">
        <v>309</v>
      </c>
      <c r="C10" s="242"/>
      <c r="D10" s="242"/>
      <c r="E10" s="225"/>
    </row>
    <row r="11" spans="1:5" s="251" customFormat="1" ht="12" customHeight="1">
      <c r="A11" s="203" t="s">
        <v>109</v>
      </c>
      <c r="B11" s="253" t="s">
        <v>310</v>
      </c>
      <c r="C11" s="242"/>
      <c r="D11" s="242"/>
      <c r="E11" s="225"/>
    </row>
    <row r="12" spans="1:5" s="251" customFormat="1" ht="12" customHeight="1" thickBot="1">
      <c r="A12" s="205" t="s">
        <v>77</v>
      </c>
      <c r="B12" s="254" t="s">
        <v>311</v>
      </c>
      <c r="C12" s="244"/>
      <c r="D12" s="244"/>
      <c r="E12" s="227"/>
    </row>
    <row r="13" spans="1:5" s="251" customFormat="1" ht="12" customHeight="1" thickBot="1">
      <c r="A13" s="209" t="s">
        <v>8</v>
      </c>
      <c r="B13" s="231" t="s">
        <v>312</v>
      </c>
      <c r="C13" s="241">
        <f>SUM(C14:C18)</f>
        <v>0</v>
      </c>
      <c r="D13" s="241">
        <f>SUM(D14:D18)</f>
        <v>0</v>
      </c>
      <c r="E13" s="224">
        <f>SUM(E14:E18)</f>
        <v>0</v>
      </c>
    </row>
    <row r="14" spans="1:5" s="251" customFormat="1" ht="12" customHeight="1">
      <c r="A14" s="204" t="s">
        <v>79</v>
      </c>
      <c r="B14" s="252" t="s">
        <v>313</v>
      </c>
      <c r="C14" s="243"/>
      <c r="D14" s="243"/>
      <c r="E14" s="226"/>
    </row>
    <row r="15" spans="1:5" s="251" customFormat="1" ht="12" customHeight="1">
      <c r="A15" s="203" t="s">
        <v>80</v>
      </c>
      <c r="B15" s="253" t="s">
        <v>314</v>
      </c>
      <c r="C15" s="242"/>
      <c r="D15" s="242"/>
      <c r="E15" s="225"/>
    </row>
    <row r="16" spans="1:5" s="251" customFormat="1" ht="12" customHeight="1">
      <c r="A16" s="203" t="s">
        <v>81</v>
      </c>
      <c r="B16" s="253" t="s">
        <v>315</v>
      </c>
      <c r="C16" s="242"/>
      <c r="D16" s="242"/>
      <c r="E16" s="225"/>
    </row>
    <row r="17" spans="1:5" s="251" customFormat="1" ht="12" customHeight="1">
      <c r="A17" s="203" t="s">
        <v>82</v>
      </c>
      <c r="B17" s="253" t="s">
        <v>316</v>
      </c>
      <c r="C17" s="242"/>
      <c r="D17" s="242"/>
      <c r="E17" s="225"/>
    </row>
    <row r="18" spans="1:5" s="251" customFormat="1" ht="12" customHeight="1">
      <c r="A18" s="203" t="s">
        <v>83</v>
      </c>
      <c r="B18" s="253" t="s">
        <v>317</v>
      </c>
      <c r="C18" s="242"/>
      <c r="D18" s="242"/>
      <c r="E18" s="225"/>
    </row>
    <row r="19" spans="1:5" s="251" customFormat="1" ht="12" customHeight="1" thickBot="1">
      <c r="A19" s="205" t="s">
        <v>90</v>
      </c>
      <c r="B19" s="254" t="s">
        <v>318</v>
      </c>
      <c r="C19" s="244"/>
      <c r="D19" s="244"/>
      <c r="E19" s="227"/>
    </row>
    <row r="20" spans="1:5" s="251" customFormat="1" ht="12" customHeight="1" thickBot="1">
      <c r="A20" s="209" t="s">
        <v>9</v>
      </c>
      <c r="B20" s="210" t="s">
        <v>319</v>
      </c>
      <c r="C20" s="241">
        <f>SUM(C21:C25)</f>
        <v>0</v>
      </c>
      <c r="D20" s="241">
        <f>SUM(D21:D25)</f>
        <v>0</v>
      </c>
      <c r="E20" s="224">
        <f>SUM(E21:E25)</f>
        <v>0</v>
      </c>
    </row>
    <row r="21" spans="1:5" s="251" customFormat="1" ht="12" customHeight="1">
      <c r="A21" s="204" t="s">
        <v>62</v>
      </c>
      <c r="B21" s="252" t="s">
        <v>320</v>
      </c>
      <c r="C21" s="243"/>
      <c r="D21" s="243"/>
      <c r="E21" s="226"/>
    </row>
    <row r="22" spans="1:5" s="251" customFormat="1" ht="12" customHeight="1">
      <c r="A22" s="203" t="s">
        <v>63</v>
      </c>
      <c r="B22" s="253" t="s">
        <v>321</v>
      </c>
      <c r="C22" s="242"/>
      <c r="D22" s="242"/>
      <c r="E22" s="225"/>
    </row>
    <row r="23" spans="1:5" s="251" customFormat="1" ht="12" customHeight="1">
      <c r="A23" s="203" t="s">
        <v>64</v>
      </c>
      <c r="B23" s="253" t="s">
        <v>322</v>
      </c>
      <c r="C23" s="242"/>
      <c r="D23" s="242"/>
      <c r="E23" s="225"/>
    </row>
    <row r="24" spans="1:5" s="251" customFormat="1" ht="12" customHeight="1">
      <c r="A24" s="203" t="s">
        <v>65</v>
      </c>
      <c r="B24" s="253" t="s">
        <v>323</v>
      </c>
      <c r="C24" s="242"/>
      <c r="D24" s="242"/>
      <c r="E24" s="225"/>
    </row>
    <row r="25" spans="1:5" s="251" customFormat="1" ht="12" customHeight="1">
      <c r="A25" s="203" t="s">
        <v>123</v>
      </c>
      <c r="B25" s="253" t="s">
        <v>324</v>
      </c>
      <c r="C25" s="242"/>
      <c r="D25" s="242"/>
      <c r="E25" s="225"/>
    </row>
    <row r="26" spans="1:5" s="251" customFormat="1" ht="12" customHeight="1" thickBot="1">
      <c r="A26" s="205" t="s">
        <v>124</v>
      </c>
      <c r="B26" s="254" t="s">
        <v>325</v>
      </c>
      <c r="C26" s="244"/>
      <c r="D26" s="244"/>
      <c r="E26" s="227"/>
    </row>
    <row r="27" spans="1:5" s="251" customFormat="1" ht="12" customHeight="1" thickBot="1">
      <c r="A27" s="209" t="s">
        <v>125</v>
      </c>
      <c r="B27" s="210" t="s">
        <v>326</v>
      </c>
      <c r="C27" s="247">
        <f>+C28+C31+C32+C33</f>
        <v>0</v>
      </c>
      <c r="D27" s="247">
        <f>+D28+D31+D32+D33</f>
        <v>0</v>
      </c>
      <c r="E27" s="260">
        <f>+E28+E31+E32+E33</f>
        <v>0</v>
      </c>
    </row>
    <row r="28" spans="1:5" s="251" customFormat="1" ht="12" customHeight="1">
      <c r="A28" s="204" t="s">
        <v>327</v>
      </c>
      <c r="B28" s="252" t="s">
        <v>328</v>
      </c>
      <c r="C28" s="262">
        <f>+C29+C30</f>
        <v>0</v>
      </c>
      <c r="D28" s="262">
        <f>+D29+D30</f>
        <v>0</v>
      </c>
      <c r="E28" s="261">
        <f>+E29+E30</f>
        <v>0</v>
      </c>
    </row>
    <row r="29" spans="1:5" s="251" customFormat="1" ht="12" customHeight="1">
      <c r="A29" s="203" t="s">
        <v>329</v>
      </c>
      <c r="B29" s="253" t="s">
        <v>330</v>
      </c>
      <c r="C29" s="242"/>
      <c r="D29" s="242"/>
      <c r="E29" s="225"/>
    </row>
    <row r="30" spans="1:5" s="251" customFormat="1" ht="12" customHeight="1">
      <c r="A30" s="203" t="s">
        <v>331</v>
      </c>
      <c r="B30" s="253" t="s">
        <v>332</v>
      </c>
      <c r="C30" s="242"/>
      <c r="D30" s="242"/>
      <c r="E30" s="225"/>
    </row>
    <row r="31" spans="1:5" s="251" customFormat="1" ht="12" customHeight="1">
      <c r="A31" s="203" t="s">
        <v>333</v>
      </c>
      <c r="B31" s="253" t="s">
        <v>334</v>
      </c>
      <c r="C31" s="242"/>
      <c r="D31" s="242"/>
      <c r="E31" s="225"/>
    </row>
    <row r="32" spans="1:5" s="251" customFormat="1" ht="12" customHeight="1">
      <c r="A32" s="203" t="s">
        <v>335</v>
      </c>
      <c r="B32" s="253" t="s">
        <v>336</v>
      </c>
      <c r="C32" s="242"/>
      <c r="D32" s="242"/>
      <c r="E32" s="225"/>
    </row>
    <row r="33" spans="1:5" s="251" customFormat="1" ht="12" customHeight="1" thickBot="1">
      <c r="A33" s="205" t="s">
        <v>337</v>
      </c>
      <c r="B33" s="254" t="s">
        <v>338</v>
      </c>
      <c r="C33" s="244"/>
      <c r="D33" s="244"/>
      <c r="E33" s="227"/>
    </row>
    <row r="34" spans="1:5" s="251" customFormat="1" ht="12" customHeight="1" thickBot="1">
      <c r="A34" s="209" t="s">
        <v>11</v>
      </c>
      <c r="B34" s="210" t="s">
        <v>339</v>
      </c>
      <c r="C34" s="241">
        <f>SUM(C35:C44)</f>
        <v>0</v>
      </c>
      <c r="D34" s="241">
        <f>SUM(D35:D44)</f>
        <v>0</v>
      </c>
      <c r="E34" s="224">
        <f>SUM(E35:E44)</f>
        <v>0</v>
      </c>
    </row>
    <row r="35" spans="1:5" s="251" customFormat="1" ht="12" customHeight="1">
      <c r="A35" s="204" t="s">
        <v>66</v>
      </c>
      <c r="B35" s="252" t="s">
        <v>340</v>
      </c>
      <c r="C35" s="243"/>
      <c r="D35" s="243"/>
      <c r="E35" s="226"/>
    </row>
    <row r="36" spans="1:5" s="251" customFormat="1" ht="12" customHeight="1">
      <c r="A36" s="203" t="s">
        <v>67</v>
      </c>
      <c r="B36" s="253" t="s">
        <v>341</v>
      </c>
      <c r="C36" s="242"/>
      <c r="D36" s="242"/>
      <c r="E36" s="225"/>
    </row>
    <row r="37" spans="1:5" s="251" customFormat="1" ht="12" customHeight="1">
      <c r="A37" s="203" t="s">
        <v>68</v>
      </c>
      <c r="B37" s="253" t="s">
        <v>342</v>
      </c>
      <c r="C37" s="242"/>
      <c r="D37" s="242"/>
      <c r="E37" s="225"/>
    </row>
    <row r="38" spans="1:5" s="251" customFormat="1" ht="12" customHeight="1">
      <c r="A38" s="203" t="s">
        <v>127</v>
      </c>
      <c r="B38" s="253" t="s">
        <v>343</v>
      </c>
      <c r="C38" s="242"/>
      <c r="D38" s="242"/>
      <c r="E38" s="225"/>
    </row>
    <row r="39" spans="1:5" s="251" customFormat="1" ht="12" customHeight="1">
      <c r="A39" s="203" t="s">
        <v>128</v>
      </c>
      <c r="B39" s="253" t="s">
        <v>344</v>
      </c>
      <c r="C39" s="242"/>
      <c r="D39" s="242"/>
      <c r="E39" s="225"/>
    </row>
    <row r="40" spans="1:5" s="251" customFormat="1" ht="12" customHeight="1">
      <c r="A40" s="203" t="s">
        <v>129</v>
      </c>
      <c r="B40" s="253" t="s">
        <v>345</v>
      </c>
      <c r="C40" s="242"/>
      <c r="D40" s="242"/>
      <c r="E40" s="225"/>
    </row>
    <row r="41" spans="1:5" s="251" customFormat="1" ht="12" customHeight="1">
      <c r="A41" s="203" t="s">
        <v>130</v>
      </c>
      <c r="B41" s="253" t="s">
        <v>346</v>
      </c>
      <c r="C41" s="242"/>
      <c r="D41" s="242"/>
      <c r="E41" s="225"/>
    </row>
    <row r="42" spans="1:5" s="251" customFormat="1" ht="12" customHeight="1">
      <c r="A42" s="203" t="s">
        <v>131</v>
      </c>
      <c r="B42" s="253" t="s">
        <v>347</v>
      </c>
      <c r="C42" s="242"/>
      <c r="D42" s="242"/>
      <c r="E42" s="225"/>
    </row>
    <row r="43" spans="1:5" s="251" customFormat="1" ht="12" customHeight="1">
      <c r="A43" s="203" t="s">
        <v>348</v>
      </c>
      <c r="B43" s="253" t="s">
        <v>349</v>
      </c>
      <c r="C43" s="245"/>
      <c r="D43" s="245"/>
      <c r="E43" s="228"/>
    </row>
    <row r="44" spans="1:5" s="251" customFormat="1" ht="12" customHeight="1" thickBot="1">
      <c r="A44" s="205" t="s">
        <v>350</v>
      </c>
      <c r="B44" s="254" t="s">
        <v>351</v>
      </c>
      <c r="C44" s="246"/>
      <c r="D44" s="246"/>
      <c r="E44" s="229"/>
    </row>
    <row r="45" spans="1:5" s="251" customFormat="1" ht="12" customHeight="1" thickBot="1">
      <c r="A45" s="209" t="s">
        <v>12</v>
      </c>
      <c r="B45" s="210" t="s">
        <v>352</v>
      </c>
      <c r="C45" s="241">
        <f>SUM(C46:C50)</f>
        <v>0</v>
      </c>
      <c r="D45" s="241">
        <f>SUM(D46:D50)</f>
        <v>0</v>
      </c>
      <c r="E45" s="224">
        <f>SUM(E46:E50)</f>
        <v>0</v>
      </c>
    </row>
    <row r="46" spans="1:5" s="251" customFormat="1" ht="12" customHeight="1">
      <c r="A46" s="204" t="s">
        <v>69</v>
      </c>
      <c r="B46" s="252" t="s">
        <v>353</v>
      </c>
      <c r="C46" s="264"/>
      <c r="D46" s="264"/>
      <c r="E46" s="230"/>
    </row>
    <row r="47" spans="1:5" s="251" customFormat="1" ht="12" customHeight="1">
      <c r="A47" s="203" t="s">
        <v>70</v>
      </c>
      <c r="B47" s="253" t="s">
        <v>354</v>
      </c>
      <c r="C47" s="245"/>
      <c r="D47" s="245"/>
      <c r="E47" s="228"/>
    </row>
    <row r="48" spans="1:5" s="251" customFormat="1" ht="12" customHeight="1">
      <c r="A48" s="203" t="s">
        <v>355</v>
      </c>
      <c r="B48" s="253" t="s">
        <v>356</v>
      </c>
      <c r="C48" s="245"/>
      <c r="D48" s="245"/>
      <c r="E48" s="228"/>
    </row>
    <row r="49" spans="1:5" s="251" customFormat="1" ht="12" customHeight="1">
      <c r="A49" s="203" t="s">
        <v>357</v>
      </c>
      <c r="B49" s="253" t="s">
        <v>358</v>
      </c>
      <c r="C49" s="245"/>
      <c r="D49" s="245"/>
      <c r="E49" s="228"/>
    </row>
    <row r="50" spans="1:5" s="251" customFormat="1" ht="12" customHeight="1" thickBot="1">
      <c r="A50" s="205" t="s">
        <v>359</v>
      </c>
      <c r="B50" s="254" t="s">
        <v>360</v>
      </c>
      <c r="C50" s="246"/>
      <c r="D50" s="246"/>
      <c r="E50" s="229"/>
    </row>
    <row r="51" spans="1:5" s="251" customFormat="1" ht="17.25" customHeight="1" thickBot="1">
      <c r="A51" s="209" t="s">
        <v>132</v>
      </c>
      <c r="B51" s="210" t="s">
        <v>361</v>
      </c>
      <c r="C51" s="241">
        <f>SUM(C52:C54)</f>
        <v>0</v>
      </c>
      <c r="D51" s="241">
        <f>SUM(D52:D54)</f>
        <v>0</v>
      </c>
      <c r="E51" s="224">
        <f>SUM(E52:E54)</f>
        <v>0</v>
      </c>
    </row>
    <row r="52" spans="1:5" s="251" customFormat="1" ht="12" customHeight="1">
      <c r="A52" s="204" t="s">
        <v>71</v>
      </c>
      <c r="B52" s="252" t="s">
        <v>362</v>
      </c>
      <c r="C52" s="243"/>
      <c r="D52" s="243"/>
      <c r="E52" s="226"/>
    </row>
    <row r="53" spans="1:5" s="251" customFormat="1" ht="12" customHeight="1">
      <c r="A53" s="203" t="s">
        <v>72</v>
      </c>
      <c r="B53" s="253" t="s">
        <v>363</v>
      </c>
      <c r="C53" s="242"/>
      <c r="D53" s="242"/>
      <c r="E53" s="225"/>
    </row>
    <row r="54" spans="1:5" s="251" customFormat="1" ht="12" customHeight="1">
      <c r="A54" s="203" t="s">
        <v>364</v>
      </c>
      <c r="B54" s="253" t="s">
        <v>365</v>
      </c>
      <c r="C54" s="242"/>
      <c r="D54" s="242"/>
      <c r="E54" s="225"/>
    </row>
    <row r="55" spans="1:5" s="251" customFormat="1" ht="12" customHeight="1" thickBot="1">
      <c r="A55" s="205" t="s">
        <v>366</v>
      </c>
      <c r="B55" s="254" t="s">
        <v>367</v>
      </c>
      <c r="C55" s="244"/>
      <c r="D55" s="244"/>
      <c r="E55" s="227"/>
    </row>
    <row r="56" spans="1:5" s="251" customFormat="1" ht="12" customHeight="1" thickBot="1">
      <c r="A56" s="209" t="s">
        <v>14</v>
      </c>
      <c r="B56" s="231" t="s">
        <v>368</v>
      </c>
      <c r="C56" s="241">
        <f>SUM(C57:C59)</f>
        <v>0</v>
      </c>
      <c r="D56" s="241">
        <f>SUM(D57:D59)</f>
        <v>0</v>
      </c>
      <c r="E56" s="224">
        <f>SUM(E57:E59)</f>
        <v>0</v>
      </c>
    </row>
    <row r="57" spans="1:5" s="251" customFormat="1" ht="12" customHeight="1">
      <c r="A57" s="204" t="s">
        <v>133</v>
      </c>
      <c r="B57" s="252" t="s">
        <v>369</v>
      </c>
      <c r="C57" s="245"/>
      <c r="D57" s="245"/>
      <c r="E57" s="228"/>
    </row>
    <row r="58" spans="1:5" s="251" customFormat="1" ht="12" customHeight="1">
      <c r="A58" s="203" t="s">
        <v>134</v>
      </c>
      <c r="B58" s="253" t="s">
        <v>370</v>
      </c>
      <c r="C58" s="245"/>
      <c r="D58" s="245"/>
      <c r="E58" s="228"/>
    </row>
    <row r="59" spans="1:5" s="251" customFormat="1" ht="12" customHeight="1">
      <c r="A59" s="203" t="s">
        <v>162</v>
      </c>
      <c r="B59" s="253" t="s">
        <v>371</v>
      </c>
      <c r="C59" s="245"/>
      <c r="D59" s="245"/>
      <c r="E59" s="228"/>
    </row>
    <row r="60" spans="1:5" s="251" customFormat="1" ht="12" customHeight="1" thickBot="1">
      <c r="A60" s="205" t="s">
        <v>372</v>
      </c>
      <c r="B60" s="254" t="s">
        <v>373</v>
      </c>
      <c r="C60" s="245"/>
      <c r="D60" s="245"/>
      <c r="E60" s="228"/>
    </row>
    <row r="61" spans="1:5" s="251" customFormat="1" ht="12" customHeight="1" thickBot="1">
      <c r="A61" s="209" t="s">
        <v>15</v>
      </c>
      <c r="B61" s="210" t="s">
        <v>374</v>
      </c>
      <c r="C61" s="247">
        <f>+C6+C13+C20+C27+C34+C45+C51+C56</f>
        <v>0</v>
      </c>
      <c r="D61" s="247">
        <f>+D6+D13+D20+D27+D34+D45+D51+D56</f>
        <v>0</v>
      </c>
      <c r="E61" s="260">
        <f>+E6+E13+E20+E27+E34+E45+E51+E56</f>
        <v>0</v>
      </c>
    </row>
    <row r="62" spans="1:5" s="251" customFormat="1" ht="12" customHeight="1" thickBot="1">
      <c r="A62" s="265" t="s">
        <v>375</v>
      </c>
      <c r="B62" s="231" t="s">
        <v>376</v>
      </c>
      <c r="C62" s="241">
        <f>+C63+C64+C65</f>
        <v>0</v>
      </c>
      <c r="D62" s="241">
        <f>+D63+D64+D65</f>
        <v>0</v>
      </c>
      <c r="E62" s="224">
        <f>+E63+E64+E65</f>
        <v>0</v>
      </c>
    </row>
    <row r="63" spans="1:5" s="251" customFormat="1" ht="12" customHeight="1">
      <c r="A63" s="204" t="s">
        <v>377</v>
      </c>
      <c r="B63" s="252" t="s">
        <v>378</v>
      </c>
      <c r="C63" s="245"/>
      <c r="D63" s="245"/>
      <c r="E63" s="228"/>
    </row>
    <row r="64" spans="1:5" s="251" customFormat="1" ht="12" customHeight="1">
      <c r="A64" s="203" t="s">
        <v>379</v>
      </c>
      <c r="B64" s="253" t="s">
        <v>380</v>
      </c>
      <c r="C64" s="245"/>
      <c r="D64" s="245"/>
      <c r="E64" s="228"/>
    </row>
    <row r="65" spans="1:5" s="251" customFormat="1" ht="12" customHeight="1" thickBot="1">
      <c r="A65" s="205" t="s">
        <v>381</v>
      </c>
      <c r="B65" s="189" t="s">
        <v>426</v>
      </c>
      <c r="C65" s="245"/>
      <c r="D65" s="245"/>
      <c r="E65" s="228"/>
    </row>
    <row r="66" spans="1:5" s="251" customFormat="1" ht="12" customHeight="1" thickBot="1">
      <c r="A66" s="265" t="s">
        <v>383</v>
      </c>
      <c r="B66" s="231" t="s">
        <v>384</v>
      </c>
      <c r="C66" s="241">
        <f>+C67+C68+C69+C70</f>
        <v>0</v>
      </c>
      <c r="D66" s="241">
        <f>+D67+D68+D69+D70</f>
        <v>0</v>
      </c>
      <c r="E66" s="224">
        <f>+E67+E68+E69+E70</f>
        <v>0</v>
      </c>
    </row>
    <row r="67" spans="1:5" s="251" customFormat="1" ht="13.5" customHeight="1">
      <c r="A67" s="204" t="s">
        <v>110</v>
      </c>
      <c r="B67" s="252" t="s">
        <v>385</v>
      </c>
      <c r="C67" s="245"/>
      <c r="D67" s="245"/>
      <c r="E67" s="228"/>
    </row>
    <row r="68" spans="1:5" s="251" customFormat="1" ht="12" customHeight="1">
      <c r="A68" s="203" t="s">
        <v>111</v>
      </c>
      <c r="B68" s="253" t="s">
        <v>386</v>
      </c>
      <c r="C68" s="245"/>
      <c r="D68" s="245"/>
      <c r="E68" s="228"/>
    </row>
    <row r="69" spans="1:5" s="251" customFormat="1" ht="12" customHeight="1">
      <c r="A69" s="203" t="s">
        <v>387</v>
      </c>
      <c r="B69" s="253" t="s">
        <v>388</v>
      </c>
      <c r="C69" s="245"/>
      <c r="D69" s="245"/>
      <c r="E69" s="228"/>
    </row>
    <row r="70" spans="1:5" s="251" customFormat="1" ht="12" customHeight="1" thickBot="1">
      <c r="A70" s="205" t="s">
        <v>389</v>
      </c>
      <c r="B70" s="254" t="s">
        <v>390</v>
      </c>
      <c r="C70" s="245"/>
      <c r="D70" s="245"/>
      <c r="E70" s="228"/>
    </row>
    <row r="71" spans="1:5" s="251" customFormat="1" ht="12" customHeight="1" thickBot="1">
      <c r="A71" s="265" t="s">
        <v>391</v>
      </c>
      <c r="B71" s="231" t="s">
        <v>392</v>
      </c>
      <c r="C71" s="241">
        <f>+C72+C73</f>
        <v>0</v>
      </c>
      <c r="D71" s="241">
        <f>+D72+D73</f>
        <v>0</v>
      </c>
      <c r="E71" s="224">
        <f>+E72+E73</f>
        <v>0</v>
      </c>
    </row>
    <row r="72" spans="1:5" s="251" customFormat="1" ht="12" customHeight="1">
      <c r="A72" s="204" t="s">
        <v>393</v>
      </c>
      <c r="B72" s="252" t="s">
        <v>394</v>
      </c>
      <c r="C72" s="245"/>
      <c r="D72" s="245"/>
      <c r="E72" s="228"/>
    </row>
    <row r="73" spans="1:5" s="251" customFormat="1" ht="12" customHeight="1" thickBot="1">
      <c r="A73" s="205" t="s">
        <v>395</v>
      </c>
      <c r="B73" s="254" t="s">
        <v>396</v>
      </c>
      <c r="C73" s="245"/>
      <c r="D73" s="245"/>
      <c r="E73" s="228"/>
    </row>
    <row r="74" spans="1:5" s="251" customFormat="1" ht="12" customHeight="1" thickBot="1">
      <c r="A74" s="265" t="s">
        <v>397</v>
      </c>
      <c r="B74" s="231" t="s">
        <v>398</v>
      </c>
      <c r="C74" s="241">
        <f>+C75+C76+C77</f>
        <v>0</v>
      </c>
      <c r="D74" s="241">
        <f>+D75+D76+D77</f>
        <v>0</v>
      </c>
      <c r="E74" s="224">
        <f>+E75+E76+E77</f>
        <v>0</v>
      </c>
    </row>
    <row r="75" spans="1:5" s="251" customFormat="1" ht="12" customHeight="1">
      <c r="A75" s="204" t="s">
        <v>399</v>
      </c>
      <c r="B75" s="252" t="s">
        <v>400</v>
      </c>
      <c r="C75" s="245"/>
      <c r="D75" s="245"/>
      <c r="E75" s="228"/>
    </row>
    <row r="76" spans="1:5" s="251" customFormat="1" ht="12" customHeight="1">
      <c r="A76" s="203" t="s">
        <v>401</v>
      </c>
      <c r="B76" s="253" t="s">
        <v>402</v>
      </c>
      <c r="C76" s="245"/>
      <c r="D76" s="245"/>
      <c r="E76" s="228"/>
    </row>
    <row r="77" spans="1:5" s="251" customFormat="1" ht="12" customHeight="1" thickBot="1">
      <c r="A77" s="205" t="s">
        <v>403</v>
      </c>
      <c r="B77" s="233" t="s">
        <v>404</v>
      </c>
      <c r="C77" s="245"/>
      <c r="D77" s="245"/>
      <c r="E77" s="228"/>
    </row>
    <row r="78" spans="1:5" s="251" customFormat="1" ht="12" customHeight="1" thickBot="1">
      <c r="A78" s="265" t="s">
        <v>405</v>
      </c>
      <c r="B78" s="231" t="s">
        <v>406</v>
      </c>
      <c r="C78" s="241">
        <f>+C79+C80+C81+C82</f>
        <v>0</v>
      </c>
      <c r="D78" s="241">
        <f>+D79+D80+D81+D82</f>
        <v>0</v>
      </c>
      <c r="E78" s="224">
        <f>+E79+E80+E81+E82</f>
        <v>0</v>
      </c>
    </row>
    <row r="79" spans="1:5" s="251" customFormat="1" ht="12" customHeight="1">
      <c r="A79" s="255" t="s">
        <v>407</v>
      </c>
      <c r="B79" s="252" t="s">
        <v>408</v>
      </c>
      <c r="C79" s="245"/>
      <c r="D79" s="245"/>
      <c r="E79" s="228"/>
    </row>
    <row r="80" spans="1:5" s="251" customFormat="1" ht="12" customHeight="1">
      <c r="A80" s="256" t="s">
        <v>409</v>
      </c>
      <c r="B80" s="253" t="s">
        <v>410</v>
      </c>
      <c r="C80" s="245"/>
      <c r="D80" s="245"/>
      <c r="E80" s="228"/>
    </row>
    <row r="81" spans="1:5" s="251" customFormat="1" ht="12" customHeight="1">
      <c r="A81" s="256" t="s">
        <v>411</v>
      </c>
      <c r="B81" s="253" t="s">
        <v>412</v>
      </c>
      <c r="C81" s="245"/>
      <c r="D81" s="245"/>
      <c r="E81" s="228"/>
    </row>
    <row r="82" spans="1:5" s="251" customFormat="1" ht="12" customHeight="1" thickBot="1">
      <c r="A82" s="266" t="s">
        <v>413</v>
      </c>
      <c r="B82" s="233" t="s">
        <v>414</v>
      </c>
      <c r="C82" s="245"/>
      <c r="D82" s="245"/>
      <c r="E82" s="228"/>
    </row>
    <row r="83" spans="1:5" s="251" customFormat="1" ht="12" customHeight="1" thickBot="1">
      <c r="A83" s="265" t="s">
        <v>415</v>
      </c>
      <c r="B83" s="231" t="s">
        <v>416</v>
      </c>
      <c r="C83" s="268"/>
      <c r="D83" s="268"/>
      <c r="E83" s="269"/>
    </row>
    <row r="84" spans="1:5" s="251" customFormat="1" ht="12" customHeight="1" thickBot="1">
      <c r="A84" s="265" t="s">
        <v>417</v>
      </c>
      <c r="B84" s="187" t="s">
        <v>418</v>
      </c>
      <c r="C84" s="247">
        <f>+C62+C66+C71+C74+C78+C83</f>
        <v>0</v>
      </c>
      <c r="D84" s="247">
        <f>+D62+D66+D71+D74+D78+D83</f>
        <v>0</v>
      </c>
      <c r="E84" s="260">
        <f>+E62+E66+E71+E74+E78+E83</f>
        <v>0</v>
      </c>
    </row>
    <row r="85" spans="1:5" s="251" customFormat="1" ht="12" customHeight="1" thickBot="1">
      <c r="A85" s="267" t="s">
        <v>419</v>
      </c>
      <c r="B85" s="190" t="s">
        <v>420</v>
      </c>
      <c r="C85" s="247">
        <f>+C61+C84</f>
        <v>0</v>
      </c>
      <c r="D85" s="247">
        <f>+D61+D84</f>
        <v>0</v>
      </c>
      <c r="E85" s="260">
        <f>+E61+E84</f>
        <v>0</v>
      </c>
    </row>
    <row r="86" spans="1:5" s="251" customFormat="1" ht="12" customHeight="1">
      <c r="A86" s="185"/>
      <c r="B86" s="185"/>
      <c r="C86" s="186"/>
      <c r="D86" s="186"/>
      <c r="E86" s="186"/>
    </row>
    <row r="87" spans="1:5" ht="16.5" customHeight="1">
      <c r="A87" s="907" t="s">
        <v>36</v>
      </c>
      <c r="B87" s="907"/>
      <c r="C87" s="907"/>
      <c r="D87" s="907"/>
      <c r="E87" s="907"/>
    </row>
    <row r="88" spans="1:5" s="257" customFormat="1" ht="16.5" customHeight="1" thickBot="1">
      <c r="A88" s="40" t="s">
        <v>114</v>
      </c>
      <c r="B88" s="40"/>
      <c r="C88" s="218"/>
      <c r="D88" s="218"/>
      <c r="E88" s="218" t="s">
        <v>161</v>
      </c>
    </row>
    <row r="89" spans="1:5" s="257" customFormat="1" ht="16.5" customHeight="1">
      <c r="A89" s="915" t="s">
        <v>61</v>
      </c>
      <c r="B89" s="920" t="s">
        <v>182</v>
      </c>
      <c r="C89" s="917" t="e">
        <f>+C3</f>
        <v>#REF!</v>
      </c>
      <c r="D89" s="917"/>
      <c r="E89" s="918"/>
    </row>
    <row r="90" spans="1:5" ht="38.1" customHeight="1" thickBot="1">
      <c r="A90" s="916"/>
      <c r="B90" s="921"/>
      <c r="C90" s="41" t="s">
        <v>183</v>
      </c>
      <c r="D90" s="41" t="s">
        <v>188</v>
      </c>
      <c r="E90" s="42" t="s">
        <v>189</v>
      </c>
    </row>
    <row r="91" spans="1:5" s="250" customFormat="1" ht="12" customHeight="1" thickBot="1">
      <c r="A91" s="214" t="s">
        <v>421</v>
      </c>
      <c r="B91" s="215" t="s">
        <v>422</v>
      </c>
      <c r="C91" s="215" t="s">
        <v>423</v>
      </c>
      <c r="D91" s="215" t="s">
        <v>424</v>
      </c>
      <c r="E91" s="216" t="s">
        <v>425</v>
      </c>
    </row>
    <row r="92" spans="1:5" ht="12" customHeight="1" thickBot="1">
      <c r="A92" s="211" t="s">
        <v>7</v>
      </c>
      <c r="B92" s="213" t="s">
        <v>427</v>
      </c>
      <c r="C92" s="240">
        <f>SUM(C93:C97)</f>
        <v>0</v>
      </c>
      <c r="D92" s="240">
        <f>SUM(D93:D97)</f>
        <v>0</v>
      </c>
      <c r="E92" s="195">
        <f>SUM(E93:E97)</f>
        <v>0</v>
      </c>
    </row>
    <row r="93" spans="1:5" ht="12" customHeight="1">
      <c r="A93" s="206" t="s">
        <v>73</v>
      </c>
      <c r="B93" s="199" t="s">
        <v>37</v>
      </c>
      <c r="C93" s="53"/>
      <c r="D93" s="53"/>
      <c r="E93" s="194"/>
    </row>
    <row r="94" spans="1:5" ht="12" customHeight="1">
      <c r="A94" s="203" t="s">
        <v>74</v>
      </c>
      <c r="B94" s="197" t="s">
        <v>135</v>
      </c>
      <c r="C94" s="242"/>
      <c r="D94" s="242"/>
      <c r="E94" s="225"/>
    </row>
    <row r="95" spans="1:5" ht="12" customHeight="1">
      <c r="A95" s="203" t="s">
        <v>75</v>
      </c>
      <c r="B95" s="197" t="s">
        <v>102</v>
      </c>
      <c r="C95" s="244"/>
      <c r="D95" s="244"/>
      <c r="E95" s="227"/>
    </row>
    <row r="96" spans="1:5" ht="12" customHeight="1">
      <c r="A96" s="203" t="s">
        <v>76</v>
      </c>
      <c r="B96" s="200" t="s">
        <v>136</v>
      </c>
      <c r="C96" s="244"/>
      <c r="D96" s="244"/>
      <c r="E96" s="227"/>
    </row>
    <row r="97" spans="1:5" ht="12" customHeight="1">
      <c r="A97" s="203" t="s">
        <v>85</v>
      </c>
      <c r="B97" s="208" t="s">
        <v>137</v>
      </c>
      <c r="C97" s="244"/>
      <c r="D97" s="244"/>
      <c r="E97" s="227"/>
    </row>
    <row r="98" spans="1:5" ht="12" customHeight="1">
      <c r="A98" s="203" t="s">
        <v>77</v>
      </c>
      <c r="B98" s="197" t="s">
        <v>428</v>
      </c>
      <c r="C98" s="244"/>
      <c r="D98" s="244"/>
      <c r="E98" s="227"/>
    </row>
    <row r="99" spans="1:5" ht="12" customHeight="1">
      <c r="A99" s="203" t="s">
        <v>78</v>
      </c>
      <c r="B99" s="220" t="s">
        <v>429</v>
      </c>
      <c r="C99" s="244"/>
      <c r="D99" s="244"/>
      <c r="E99" s="227"/>
    </row>
    <row r="100" spans="1:5" ht="12" customHeight="1">
      <c r="A100" s="203" t="s">
        <v>86</v>
      </c>
      <c r="B100" s="221" t="s">
        <v>430</v>
      </c>
      <c r="C100" s="244"/>
      <c r="D100" s="244"/>
      <c r="E100" s="227"/>
    </row>
    <row r="101" spans="1:5" ht="12" customHeight="1">
      <c r="A101" s="203" t="s">
        <v>87</v>
      </c>
      <c r="B101" s="221" t="s">
        <v>431</v>
      </c>
      <c r="C101" s="244"/>
      <c r="D101" s="244"/>
      <c r="E101" s="227"/>
    </row>
    <row r="102" spans="1:5" ht="12" customHeight="1">
      <c r="A102" s="203" t="s">
        <v>88</v>
      </c>
      <c r="B102" s="220" t="s">
        <v>432</v>
      </c>
      <c r="C102" s="244"/>
      <c r="D102" s="244"/>
      <c r="E102" s="227"/>
    </row>
    <row r="103" spans="1:5" ht="12" customHeight="1">
      <c r="A103" s="203" t="s">
        <v>89</v>
      </c>
      <c r="B103" s="220" t="s">
        <v>433</v>
      </c>
      <c r="C103" s="244"/>
      <c r="D103" s="244"/>
      <c r="E103" s="227"/>
    </row>
    <row r="104" spans="1:5" ht="12" customHeight="1">
      <c r="A104" s="203" t="s">
        <v>91</v>
      </c>
      <c r="B104" s="221" t="s">
        <v>434</v>
      </c>
      <c r="C104" s="244"/>
      <c r="D104" s="244"/>
      <c r="E104" s="227"/>
    </row>
    <row r="105" spans="1:5" ht="12" customHeight="1">
      <c r="A105" s="202" t="s">
        <v>138</v>
      </c>
      <c r="B105" s="222" t="s">
        <v>435</v>
      </c>
      <c r="C105" s="244"/>
      <c r="D105" s="244"/>
      <c r="E105" s="227"/>
    </row>
    <row r="106" spans="1:5" ht="12" customHeight="1">
      <c r="A106" s="203" t="s">
        <v>436</v>
      </c>
      <c r="B106" s="222" t="s">
        <v>437</v>
      </c>
      <c r="C106" s="244"/>
      <c r="D106" s="244"/>
      <c r="E106" s="227"/>
    </row>
    <row r="107" spans="1:5" ht="12" customHeight="1" thickBot="1">
      <c r="A107" s="207" t="s">
        <v>438</v>
      </c>
      <c r="B107" s="223" t="s">
        <v>439</v>
      </c>
      <c r="C107" s="54"/>
      <c r="D107" s="54"/>
      <c r="E107" s="188"/>
    </row>
    <row r="108" spans="1:5" ht="12" customHeight="1" thickBot="1">
      <c r="A108" s="209" t="s">
        <v>8</v>
      </c>
      <c r="B108" s="212" t="s">
        <v>440</v>
      </c>
      <c r="C108" s="241">
        <f>+C109+C111+C113</f>
        <v>0</v>
      </c>
      <c r="D108" s="241">
        <f>+D109+D111+D113</f>
        <v>0</v>
      </c>
      <c r="E108" s="224">
        <f>+E109+E111+E113</f>
        <v>0</v>
      </c>
    </row>
    <row r="109" spans="1:5" ht="12" customHeight="1">
      <c r="A109" s="204" t="s">
        <v>79</v>
      </c>
      <c r="B109" s="197" t="s">
        <v>160</v>
      </c>
      <c r="C109" s="243"/>
      <c r="D109" s="243"/>
      <c r="E109" s="226"/>
    </row>
    <row r="110" spans="1:5" ht="12" customHeight="1">
      <c r="A110" s="204" t="s">
        <v>80</v>
      </c>
      <c r="B110" s="201" t="s">
        <v>441</v>
      </c>
      <c r="C110" s="243"/>
      <c r="D110" s="243"/>
      <c r="E110" s="226"/>
    </row>
    <row r="111" spans="1:5">
      <c r="A111" s="204" t="s">
        <v>81</v>
      </c>
      <c r="B111" s="201" t="s">
        <v>139</v>
      </c>
      <c r="C111" s="242"/>
      <c r="D111" s="242"/>
      <c r="E111" s="225"/>
    </row>
    <row r="112" spans="1:5" ht="12" customHeight="1">
      <c r="A112" s="204" t="s">
        <v>82</v>
      </c>
      <c r="B112" s="201" t="s">
        <v>442</v>
      </c>
      <c r="C112" s="242"/>
      <c r="D112" s="242"/>
      <c r="E112" s="225"/>
    </row>
    <row r="113" spans="1:5" ht="12" customHeight="1">
      <c r="A113" s="204" t="s">
        <v>83</v>
      </c>
      <c r="B113" s="233" t="s">
        <v>163</v>
      </c>
      <c r="C113" s="242"/>
      <c r="D113" s="242"/>
      <c r="E113" s="225"/>
    </row>
    <row r="114" spans="1:5" ht="21.75" customHeight="1">
      <c r="A114" s="204" t="s">
        <v>90</v>
      </c>
      <c r="B114" s="232" t="s">
        <v>443</v>
      </c>
      <c r="C114" s="242"/>
      <c r="D114" s="242"/>
      <c r="E114" s="225"/>
    </row>
    <row r="115" spans="1:5" ht="24" customHeight="1">
      <c r="A115" s="204" t="s">
        <v>92</v>
      </c>
      <c r="B115" s="248" t="s">
        <v>444</v>
      </c>
      <c r="C115" s="242"/>
      <c r="D115" s="242"/>
      <c r="E115" s="225"/>
    </row>
    <row r="116" spans="1:5" ht="12" customHeight="1">
      <c r="A116" s="204" t="s">
        <v>140</v>
      </c>
      <c r="B116" s="221" t="s">
        <v>431</v>
      </c>
      <c r="C116" s="242"/>
      <c r="D116" s="242"/>
      <c r="E116" s="225"/>
    </row>
    <row r="117" spans="1:5" ht="12" customHeight="1">
      <c r="A117" s="204" t="s">
        <v>141</v>
      </c>
      <c r="B117" s="221" t="s">
        <v>445</v>
      </c>
      <c r="C117" s="242"/>
      <c r="D117" s="242"/>
      <c r="E117" s="225"/>
    </row>
    <row r="118" spans="1:5" ht="12" customHeight="1">
      <c r="A118" s="204" t="s">
        <v>142</v>
      </c>
      <c r="B118" s="221" t="s">
        <v>446</v>
      </c>
      <c r="C118" s="242"/>
      <c r="D118" s="242"/>
      <c r="E118" s="225"/>
    </row>
    <row r="119" spans="1:5" s="270" customFormat="1" ht="12" customHeight="1">
      <c r="A119" s="204" t="s">
        <v>447</v>
      </c>
      <c r="B119" s="221" t="s">
        <v>434</v>
      </c>
      <c r="C119" s="242"/>
      <c r="D119" s="242"/>
      <c r="E119" s="225"/>
    </row>
    <row r="120" spans="1:5" ht="12" customHeight="1">
      <c r="A120" s="204" t="s">
        <v>448</v>
      </c>
      <c r="B120" s="221" t="s">
        <v>449</v>
      </c>
      <c r="C120" s="242"/>
      <c r="D120" s="242"/>
      <c r="E120" s="225"/>
    </row>
    <row r="121" spans="1:5" ht="12" customHeight="1" thickBot="1">
      <c r="A121" s="202" t="s">
        <v>450</v>
      </c>
      <c r="B121" s="221" t="s">
        <v>451</v>
      </c>
      <c r="C121" s="244"/>
      <c r="D121" s="244"/>
      <c r="E121" s="227"/>
    </row>
    <row r="122" spans="1:5" ht="12" customHeight="1" thickBot="1">
      <c r="A122" s="209" t="s">
        <v>9</v>
      </c>
      <c r="B122" s="217" t="s">
        <v>452</v>
      </c>
      <c r="C122" s="241">
        <f>+C123+C124</f>
        <v>0</v>
      </c>
      <c r="D122" s="241">
        <f>+D123+D124</f>
        <v>0</v>
      </c>
      <c r="E122" s="224">
        <f>+E123+E124</f>
        <v>0</v>
      </c>
    </row>
    <row r="123" spans="1:5" ht="12" customHeight="1">
      <c r="A123" s="204" t="s">
        <v>62</v>
      </c>
      <c r="B123" s="198" t="s">
        <v>47</v>
      </c>
      <c r="C123" s="243"/>
      <c r="D123" s="243"/>
      <c r="E123" s="226"/>
    </row>
    <row r="124" spans="1:5" ht="12" customHeight="1" thickBot="1">
      <c r="A124" s="205" t="s">
        <v>63</v>
      </c>
      <c r="B124" s="201" t="s">
        <v>48</v>
      </c>
      <c r="C124" s="244"/>
      <c r="D124" s="244"/>
      <c r="E124" s="227"/>
    </row>
    <row r="125" spans="1:5" ht="12" customHeight="1" thickBot="1">
      <c r="A125" s="209" t="s">
        <v>10</v>
      </c>
      <c r="B125" s="217" t="s">
        <v>453</v>
      </c>
      <c r="C125" s="241">
        <f>+C92+C108+C122</f>
        <v>0</v>
      </c>
      <c r="D125" s="241">
        <f>+D92+D108+D122</f>
        <v>0</v>
      </c>
      <c r="E125" s="224">
        <f>+E92+E108+E122</f>
        <v>0</v>
      </c>
    </row>
    <row r="126" spans="1:5" ht="12" customHeight="1" thickBot="1">
      <c r="A126" s="209" t="s">
        <v>11</v>
      </c>
      <c r="B126" s="217" t="s">
        <v>454</v>
      </c>
      <c r="C126" s="241">
        <f>+C127+C128+C129</f>
        <v>0</v>
      </c>
      <c r="D126" s="241">
        <f>+D127+D128+D129</f>
        <v>0</v>
      </c>
      <c r="E126" s="224">
        <f>+E127+E128+E129</f>
        <v>0</v>
      </c>
    </row>
    <row r="127" spans="1:5" ht="12" customHeight="1">
      <c r="A127" s="204" t="s">
        <v>66</v>
      </c>
      <c r="B127" s="198" t="s">
        <v>455</v>
      </c>
      <c r="C127" s="242"/>
      <c r="D127" s="242"/>
      <c r="E127" s="225"/>
    </row>
    <row r="128" spans="1:5" ht="12" customHeight="1">
      <c r="A128" s="204" t="s">
        <v>67</v>
      </c>
      <c r="B128" s="198" t="s">
        <v>456</v>
      </c>
      <c r="C128" s="242"/>
      <c r="D128" s="242"/>
      <c r="E128" s="225"/>
    </row>
    <row r="129" spans="1:9" ht="12" customHeight="1" thickBot="1">
      <c r="A129" s="202" t="s">
        <v>68</v>
      </c>
      <c r="B129" s="196" t="s">
        <v>457</v>
      </c>
      <c r="C129" s="242"/>
      <c r="D129" s="242"/>
      <c r="E129" s="225"/>
    </row>
    <row r="130" spans="1:9" ht="12" customHeight="1" thickBot="1">
      <c r="A130" s="209" t="s">
        <v>12</v>
      </c>
      <c r="B130" s="217" t="s">
        <v>458</v>
      </c>
      <c r="C130" s="241">
        <f>+C131+C132+C134+C133</f>
        <v>0</v>
      </c>
      <c r="D130" s="241">
        <f>+D131+D132+D134+D133</f>
        <v>0</v>
      </c>
      <c r="E130" s="224">
        <f>+E131+E132+E134+E133</f>
        <v>0</v>
      </c>
    </row>
    <row r="131" spans="1:9" ht="12" customHeight="1">
      <c r="A131" s="204" t="s">
        <v>69</v>
      </c>
      <c r="B131" s="198" t="s">
        <v>459</v>
      </c>
      <c r="C131" s="242"/>
      <c r="D131" s="242"/>
      <c r="E131" s="225"/>
    </row>
    <row r="132" spans="1:9" ht="12" customHeight="1">
      <c r="A132" s="204" t="s">
        <v>70</v>
      </c>
      <c r="B132" s="198" t="s">
        <v>460</v>
      </c>
      <c r="C132" s="242"/>
      <c r="D132" s="242"/>
      <c r="E132" s="225"/>
    </row>
    <row r="133" spans="1:9" ht="12" customHeight="1">
      <c r="A133" s="204" t="s">
        <v>355</v>
      </c>
      <c r="B133" s="198" t="s">
        <v>461</v>
      </c>
      <c r="C133" s="242"/>
      <c r="D133" s="242"/>
      <c r="E133" s="225"/>
    </row>
    <row r="134" spans="1:9" ht="12" customHeight="1" thickBot="1">
      <c r="A134" s="202" t="s">
        <v>357</v>
      </c>
      <c r="B134" s="196" t="s">
        <v>462</v>
      </c>
      <c r="C134" s="242"/>
      <c r="D134" s="242"/>
      <c r="E134" s="225"/>
    </row>
    <row r="135" spans="1:9" ht="12" customHeight="1" thickBot="1">
      <c r="A135" s="209" t="s">
        <v>13</v>
      </c>
      <c r="B135" s="217" t="s">
        <v>463</v>
      </c>
      <c r="C135" s="247">
        <f>+C136+C137+C138+C139</f>
        <v>0</v>
      </c>
      <c r="D135" s="247">
        <f>+D136+D137+D138+D139</f>
        <v>0</v>
      </c>
      <c r="E135" s="260">
        <f>+E136+E137+E138+E139</f>
        <v>0</v>
      </c>
    </row>
    <row r="136" spans="1:9" ht="12" customHeight="1">
      <c r="A136" s="204" t="s">
        <v>71</v>
      </c>
      <c r="B136" s="198" t="s">
        <v>464</v>
      </c>
      <c r="C136" s="242"/>
      <c r="D136" s="242"/>
      <c r="E136" s="225"/>
    </row>
    <row r="137" spans="1:9" ht="12" customHeight="1">
      <c r="A137" s="204" t="s">
        <v>72</v>
      </c>
      <c r="B137" s="198" t="s">
        <v>465</v>
      </c>
      <c r="C137" s="242"/>
      <c r="D137" s="242"/>
      <c r="E137" s="225"/>
    </row>
    <row r="138" spans="1:9" ht="12" customHeight="1">
      <c r="A138" s="204" t="s">
        <v>364</v>
      </c>
      <c r="B138" s="198" t="s">
        <v>466</v>
      </c>
      <c r="C138" s="242"/>
      <c r="D138" s="242"/>
      <c r="E138" s="225"/>
    </row>
    <row r="139" spans="1:9" ht="12" customHeight="1" thickBot="1">
      <c r="A139" s="202" t="s">
        <v>366</v>
      </c>
      <c r="B139" s="196" t="s">
        <v>467</v>
      </c>
      <c r="C139" s="242"/>
      <c r="D139" s="242"/>
      <c r="E139" s="225"/>
    </row>
    <row r="140" spans="1:9" ht="15" customHeight="1" thickBot="1">
      <c r="A140" s="209" t="s">
        <v>14</v>
      </c>
      <c r="B140" s="217" t="s">
        <v>468</v>
      </c>
      <c r="C140" s="55">
        <f>+C141+C142+C143+C144</f>
        <v>0</v>
      </c>
      <c r="D140" s="55">
        <f>+D141+D142+D143+D144</f>
        <v>0</v>
      </c>
      <c r="E140" s="193">
        <f>+E141+E142+E143+E144</f>
        <v>0</v>
      </c>
      <c r="F140" s="258"/>
      <c r="G140" s="259"/>
      <c r="H140" s="259"/>
      <c r="I140" s="259"/>
    </row>
    <row r="141" spans="1:9" s="251" customFormat="1" ht="12.95" customHeight="1">
      <c r="A141" s="204" t="s">
        <v>133</v>
      </c>
      <c r="B141" s="198" t="s">
        <v>469</v>
      </c>
      <c r="C141" s="242"/>
      <c r="D141" s="242"/>
      <c r="E141" s="225"/>
    </row>
    <row r="142" spans="1:9" ht="12.75" customHeight="1">
      <c r="A142" s="204" t="s">
        <v>134</v>
      </c>
      <c r="B142" s="198" t="s">
        <v>470</v>
      </c>
      <c r="C142" s="242"/>
      <c r="D142" s="242"/>
      <c r="E142" s="225"/>
    </row>
    <row r="143" spans="1:9" ht="12.75" customHeight="1">
      <c r="A143" s="204" t="s">
        <v>162</v>
      </c>
      <c r="B143" s="198" t="s">
        <v>471</v>
      </c>
      <c r="C143" s="242"/>
      <c r="D143" s="242"/>
      <c r="E143" s="225"/>
    </row>
    <row r="144" spans="1:9" ht="12.75" customHeight="1" thickBot="1">
      <c r="A144" s="204" t="s">
        <v>372</v>
      </c>
      <c r="B144" s="198" t="s">
        <v>472</v>
      </c>
      <c r="C144" s="242"/>
      <c r="D144" s="242"/>
      <c r="E144" s="225"/>
    </row>
    <row r="145" spans="1:5" ht="16.5" thickBot="1">
      <c r="A145" s="209" t="s">
        <v>15</v>
      </c>
      <c r="B145" s="217" t="s">
        <v>473</v>
      </c>
      <c r="C145" s="191">
        <f>+C126+C130+C135+C140</f>
        <v>0</v>
      </c>
      <c r="D145" s="191">
        <f>+D126+D130+D135+D140</f>
        <v>0</v>
      </c>
      <c r="E145" s="192">
        <f>+E126+E130+E135+E140</f>
        <v>0</v>
      </c>
    </row>
    <row r="146" spans="1:5" ht="16.5" thickBot="1">
      <c r="A146" s="234" t="s">
        <v>16</v>
      </c>
      <c r="B146" s="237" t="s">
        <v>474</v>
      </c>
      <c r="C146" s="191">
        <f>+C125+C145</f>
        <v>0</v>
      </c>
      <c r="D146" s="191">
        <f>+D125+D145</f>
        <v>0</v>
      </c>
      <c r="E146" s="192">
        <f>+E125+E145</f>
        <v>0</v>
      </c>
    </row>
    <row r="148" spans="1:5" ht="18.75" customHeight="1">
      <c r="A148" s="919" t="s">
        <v>475</v>
      </c>
      <c r="B148" s="919"/>
      <c r="C148" s="919"/>
      <c r="D148" s="919"/>
      <c r="E148" s="919"/>
    </row>
    <row r="149" spans="1:5" ht="13.5" customHeight="1" thickBot="1">
      <c r="A149" s="219" t="s">
        <v>115</v>
      </c>
      <c r="B149" s="219"/>
      <c r="C149" s="249"/>
      <c r="E149" s="236" t="s">
        <v>161</v>
      </c>
    </row>
    <row r="150" spans="1:5" ht="21.75" thickBot="1">
      <c r="A150" s="209">
        <v>1</v>
      </c>
      <c r="B150" s="212" t="s">
        <v>476</v>
      </c>
      <c r="C150" s="235">
        <f>+C61-C125</f>
        <v>0</v>
      </c>
      <c r="D150" s="235">
        <f>+D61-D125</f>
        <v>0</v>
      </c>
      <c r="E150" s="235">
        <f>+E61-E125</f>
        <v>0</v>
      </c>
    </row>
    <row r="151" spans="1:5" ht="21.75" thickBot="1">
      <c r="A151" s="209" t="s">
        <v>8</v>
      </c>
      <c r="B151" s="212" t="s">
        <v>477</v>
      </c>
      <c r="C151" s="235">
        <f>+C84-C145</f>
        <v>0</v>
      </c>
      <c r="D151" s="235">
        <f>+D84-D145</f>
        <v>0</v>
      </c>
      <c r="E151" s="235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238" customFormat="1" ht="12.75" customHeight="1">
      <c r="C161" s="239"/>
      <c r="D161" s="239"/>
      <c r="E161" s="239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CE,Félkövér"&amp;12.......................Önkormányzat2014. ÉVI ZÁRSZÁMADÁSÁLLAMIGAZGATÁSI FELADATOK MÉRLEGE&amp;R&amp;"Times New Roman CE,Félkövér dőlt"&amp;11 1.4. melléklet a ....../2015.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27"/>
  <sheetViews>
    <sheetView view="pageBreakPreview" topLeftCell="C10" zoomScaleSheetLayoutView="100" workbookViewId="0">
      <selection activeCell="H21" sqref="H21:I21"/>
    </sheetView>
  </sheetViews>
  <sheetFormatPr defaultRowHeight="12.75"/>
  <cols>
    <col min="1" max="1" width="6.83203125" style="9" customWidth="1"/>
    <col min="2" max="2" width="55.1640625" style="22" customWidth="1"/>
    <col min="3" max="3" width="14" style="9" customWidth="1"/>
    <col min="4" max="5" width="14.1640625" style="9" customWidth="1"/>
    <col min="6" max="6" width="55.1640625" style="9" customWidth="1"/>
    <col min="7" max="7" width="14.1640625" style="9" customWidth="1"/>
    <col min="8" max="9" width="14.33203125" style="9" customWidth="1"/>
    <col min="10" max="10" width="4.83203125" style="9" customWidth="1"/>
    <col min="11" max="16384" width="9.33203125" style="9"/>
  </cols>
  <sheetData>
    <row r="1" spans="1:10" ht="39.75" customHeight="1">
      <c r="B1" s="580" t="s">
        <v>119</v>
      </c>
      <c r="C1" s="277"/>
      <c r="D1" s="277"/>
      <c r="E1" s="277"/>
      <c r="F1" s="277"/>
      <c r="G1" s="277"/>
      <c r="H1" s="277"/>
      <c r="I1" s="277"/>
      <c r="J1" s="924" t="str">
        <f>+CONCATENATE("2.1. melléklet a .../",LEFT('1.1.sz.mell.'!C3,4)+1,". (V.25.) önkormányzati rendelet-tervezethez")</f>
        <v>2.1. melléklet a .../2017. (V.25.) önkormányzati rendelet-tervezethez</v>
      </c>
    </row>
    <row r="2" spans="1:10" ht="14.25" thickBot="1">
      <c r="G2" s="34"/>
      <c r="H2" s="34"/>
      <c r="I2" s="34" t="s">
        <v>771</v>
      </c>
      <c r="J2" s="924"/>
    </row>
    <row r="3" spans="1:10" ht="23.25" customHeight="1" thickBot="1">
      <c r="A3" s="922" t="s">
        <v>61</v>
      </c>
      <c r="B3" s="562" t="s">
        <v>44</v>
      </c>
      <c r="C3" s="530"/>
      <c r="D3" s="530"/>
      <c r="E3" s="530"/>
      <c r="F3" s="562" t="s">
        <v>45</v>
      </c>
      <c r="G3" s="531"/>
      <c r="H3" s="531"/>
      <c r="I3" s="531"/>
      <c r="J3" s="924"/>
    </row>
    <row r="4" spans="1:10" s="278" customFormat="1" ht="43.5" customHeight="1" thickBot="1">
      <c r="A4" s="923"/>
      <c r="B4" s="563" t="s">
        <v>54</v>
      </c>
      <c r="C4" s="533" t="str">
        <f>+CONCATENATE(LEFT('1.1.sz.mell.'!C3,4),". évi eredeti előirányzat")</f>
        <v>2016. évi eredeti előirányzat</v>
      </c>
      <c r="D4" s="533" t="str">
        <f>+CONCATENATE(LEFT('1.1.sz.mell.'!C3,4),". évi módosított előirányzat")</f>
        <v>2016. évi módosított előirányzat</v>
      </c>
      <c r="E4" s="533" t="s">
        <v>189</v>
      </c>
      <c r="F4" s="563" t="s">
        <v>54</v>
      </c>
      <c r="G4" s="533" t="str">
        <f>+C4</f>
        <v>2016. évi eredeti előirányzat</v>
      </c>
      <c r="H4" s="534" t="str">
        <f>+D4</f>
        <v>2016. évi módosított előirányzat</v>
      </c>
      <c r="I4" s="535" t="str">
        <f>+E4</f>
        <v>Teljesítés</v>
      </c>
      <c r="J4" s="924"/>
    </row>
    <row r="5" spans="1:10" s="279" customFormat="1" ht="18" customHeight="1" thickBot="1">
      <c r="A5" s="536" t="s">
        <v>421</v>
      </c>
      <c r="B5" s="532" t="s">
        <v>422</v>
      </c>
      <c r="C5" s="533" t="s">
        <v>423</v>
      </c>
      <c r="D5" s="533" t="s">
        <v>424</v>
      </c>
      <c r="E5" s="533" t="s">
        <v>425</v>
      </c>
      <c r="F5" s="532" t="s">
        <v>502</v>
      </c>
      <c r="G5" s="533" t="s">
        <v>503</v>
      </c>
      <c r="H5" s="533" t="s">
        <v>504</v>
      </c>
      <c r="I5" s="535" t="s">
        <v>505</v>
      </c>
      <c r="J5" s="924"/>
    </row>
    <row r="6" spans="1:10" ht="18" customHeight="1" thickBot="1">
      <c r="A6" s="537" t="s">
        <v>7</v>
      </c>
      <c r="B6" s="538" t="s">
        <v>478</v>
      </c>
      <c r="C6" s="539">
        <v>76735325</v>
      </c>
      <c r="D6" s="539">
        <v>81605748</v>
      </c>
      <c r="E6" s="539">
        <v>81605748</v>
      </c>
      <c r="F6" s="538" t="s">
        <v>55</v>
      </c>
      <c r="G6" s="540">
        <v>53038510</v>
      </c>
      <c r="H6" s="540">
        <v>87258481</v>
      </c>
      <c r="I6" s="541">
        <v>86367712</v>
      </c>
      <c r="J6" s="924"/>
    </row>
    <row r="7" spans="1:10" ht="18" customHeight="1" thickBot="1">
      <c r="A7" s="542" t="s">
        <v>8</v>
      </c>
      <c r="B7" s="543" t="s">
        <v>479</v>
      </c>
      <c r="C7" s="544">
        <v>19394751</v>
      </c>
      <c r="D7" s="544">
        <v>75294331</v>
      </c>
      <c r="E7" s="544">
        <v>75294331</v>
      </c>
      <c r="F7" s="560" t="s">
        <v>135</v>
      </c>
      <c r="G7" s="545">
        <v>12227048</v>
      </c>
      <c r="H7" s="540">
        <v>18051472</v>
      </c>
      <c r="I7" s="546">
        <v>17829616</v>
      </c>
      <c r="J7" s="924"/>
    </row>
    <row r="8" spans="1:10" ht="18" customHeight="1">
      <c r="A8" s="542" t="s">
        <v>9</v>
      </c>
      <c r="B8" s="543" t="s">
        <v>480</v>
      </c>
      <c r="C8" s="544"/>
      <c r="D8" s="544"/>
      <c r="E8" s="544"/>
      <c r="F8" s="543" t="s">
        <v>166</v>
      </c>
      <c r="G8" s="547">
        <v>44485770</v>
      </c>
      <c r="H8" s="540">
        <v>63482086</v>
      </c>
      <c r="I8" s="548">
        <v>60541251</v>
      </c>
      <c r="J8" s="924"/>
    </row>
    <row r="9" spans="1:10" ht="18" customHeight="1">
      <c r="A9" s="542" t="s">
        <v>10</v>
      </c>
      <c r="B9" s="543" t="s">
        <v>126</v>
      </c>
      <c r="C9" s="544">
        <v>6100000</v>
      </c>
      <c r="D9" s="544">
        <v>11287291</v>
      </c>
      <c r="E9" s="544">
        <v>6941006</v>
      </c>
      <c r="F9" s="543" t="s">
        <v>136</v>
      </c>
      <c r="G9" s="544">
        <v>10150000</v>
      </c>
      <c r="H9" s="544">
        <v>13194335</v>
      </c>
      <c r="I9" s="549">
        <v>9657823</v>
      </c>
      <c r="J9" s="924"/>
    </row>
    <row r="10" spans="1:10" ht="18" customHeight="1">
      <c r="A10" s="542" t="s">
        <v>11</v>
      </c>
      <c r="B10" s="550" t="s">
        <v>481</v>
      </c>
      <c r="C10" s="544"/>
      <c r="D10" s="544">
        <v>50000</v>
      </c>
      <c r="E10" s="544">
        <v>50000</v>
      </c>
      <c r="F10" s="543" t="s">
        <v>137</v>
      </c>
      <c r="G10" s="544">
        <v>7634000</v>
      </c>
      <c r="H10" s="544">
        <v>11009944</v>
      </c>
      <c r="I10" s="549">
        <v>8024528</v>
      </c>
      <c r="J10" s="924"/>
    </row>
    <row r="11" spans="1:10" ht="18" customHeight="1">
      <c r="A11" s="542" t="s">
        <v>12</v>
      </c>
      <c r="B11" s="543" t="s">
        <v>666</v>
      </c>
      <c r="C11" s="551"/>
      <c r="D11" s="551"/>
      <c r="E11" s="551"/>
      <c r="F11" s="543" t="s">
        <v>38</v>
      </c>
      <c r="G11" s="544"/>
      <c r="H11" s="544"/>
      <c r="I11" s="549"/>
      <c r="J11" s="924"/>
    </row>
    <row r="12" spans="1:10" ht="18" customHeight="1">
      <c r="A12" s="542" t="s">
        <v>13</v>
      </c>
      <c r="B12" s="543" t="s">
        <v>351</v>
      </c>
      <c r="C12" s="544">
        <v>19564252</v>
      </c>
      <c r="D12" s="544">
        <v>17989246</v>
      </c>
      <c r="E12" s="544">
        <v>16268074</v>
      </c>
      <c r="F12" s="552"/>
      <c r="G12" s="544"/>
      <c r="H12" s="544"/>
      <c r="I12" s="549"/>
      <c r="J12" s="924"/>
    </row>
    <row r="13" spans="1:10" ht="18" customHeight="1">
      <c r="A13" s="542" t="s">
        <v>14</v>
      </c>
      <c r="B13" s="552"/>
      <c r="C13" s="544"/>
      <c r="D13" s="544"/>
      <c r="E13" s="544"/>
      <c r="F13" s="552"/>
      <c r="G13" s="544"/>
      <c r="H13" s="544"/>
      <c r="I13" s="549"/>
      <c r="J13" s="924"/>
    </row>
    <row r="14" spans="1:10" ht="18" customHeight="1" thickBot="1">
      <c r="A14" s="542" t="s">
        <v>15</v>
      </c>
      <c r="B14" s="553"/>
      <c r="C14" s="554"/>
      <c r="D14" s="554"/>
      <c r="E14" s="554"/>
      <c r="F14" s="552"/>
      <c r="G14" s="554"/>
      <c r="H14" s="554"/>
      <c r="I14" s="555"/>
      <c r="J14" s="924"/>
    </row>
    <row r="15" spans="1:10" ht="18" customHeight="1" thickBot="1">
      <c r="A15" s="561" t="s">
        <v>16</v>
      </c>
      <c r="B15" s="280" t="s">
        <v>482</v>
      </c>
      <c r="C15" s="56">
        <f>+C6+C7+C9+C10+C12+C13+C14</f>
        <v>121794328</v>
      </c>
      <c r="D15" s="56">
        <f t="shared" ref="D15:E15" si="0">+D6+D7+D9+D10+D12+D13+D14</f>
        <v>186226616</v>
      </c>
      <c r="E15" s="56">
        <f t="shared" si="0"/>
        <v>180159159</v>
      </c>
      <c r="F15" s="280" t="s">
        <v>489</v>
      </c>
      <c r="G15" s="56">
        <f>SUM(G6:G14)</f>
        <v>127535328</v>
      </c>
      <c r="H15" s="56">
        <f>SUM(H6:H14)</f>
        <v>192996318</v>
      </c>
      <c r="I15" s="57">
        <f>SUM(I6:I14)</f>
        <v>182420930</v>
      </c>
      <c r="J15" s="924"/>
    </row>
    <row r="16" spans="1:10" ht="18" customHeight="1">
      <c r="A16" s="542" t="s">
        <v>17</v>
      </c>
      <c r="B16" s="556" t="s">
        <v>483</v>
      </c>
      <c r="C16" s="557">
        <f>+C17+C18+C19+C20</f>
        <v>7141000</v>
      </c>
      <c r="D16" s="557">
        <f>+D17+D18+D19+D20</f>
        <v>10089330</v>
      </c>
      <c r="E16" s="557">
        <f>+E17+E18+E19+E20</f>
        <v>179089330</v>
      </c>
      <c r="F16" s="543" t="s">
        <v>143</v>
      </c>
      <c r="G16" s="558"/>
      <c r="H16" s="558"/>
      <c r="I16" s="865"/>
      <c r="J16" s="924"/>
    </row>
    <row r="17" spans="1:10" ht="18" customHeight="1">
      <c r="A17" s="542" t="s">
        <v>18</v>
      </c>
      <c r="B17" s="543" t="s">
        <v>158</v>
      </c>
      <c r="C17" s="544">
        <v>7141000</v>
      </c>
      <c r="D17" s="544">
        <v>7240000</v>
      </c>
      <c r="E17" s="544">
        <v>7240000</v>
      </c>
      <c r="F17" s="543" t="s">
        <v>490</v>
      </c>
      <c r="G17" s="544"/>
      <c r="H17" s="544"/>
      <c r="I17" s="549"/>
      <c r="J17" s="924"/>
    </row>
    <row r="18" spans="1:10" ht="18" customHeight="1">
      <c r="A18" s="542" t="s">
        <v>19</v>
      </c>
      <c r="B18" s="543" t="s">
        <v>159</v>
      </c>
      <c r="C18" s="544"/>
      <c r="D18" s="544"/>
      <c r="E18" s="544"/>
      <c r="F18" s="543" t="s">
        <v>117</v>
      </c>
      <c r="G18" s="544"/>
      <c r="H18" s="544"/>
      <c r="I18" s="549"/>
      <c r="J18" s="924"/>
    </row>
    <row r="19" spans="1:10" ht="18" customHeight="1">
      <c r="A19" s="542" t="s">
        <v>20</v>
      </c>
      <c r="B19" s="543" t="s">
        <v>164</v>
      </c>
      <c r="C19" s="544"/>
      <c r="D19" s="544"/>
      <c r="E19" s="544">
        <v>169000000</v>
      </c>
      <c r="F19" s="543" t="s">
        <v>118</v>
      </c>
      <c r="G19" s="544"/>
      <c r="H19" s="544"/>
      <c r="I19" s="549"/>
      <c r="J19" s="924"/>
    </row>
    <row r="20" spans="1:10" ht="18" customHeight="1">
      <c r="A20" s="542" t="s">
        <v>21</v>
      </c>
      <c r="B20" s="543" t="s">
        <v>165</v>
      </c>
      <c r="C20" s="544"/>
      <c r="D20" s="544">
        <v>2849330</v>
      </c>
      <c r="E20" s="544">
        <v>2849330</v>
      </c>
      <c r="F20" s="556" t="s">
        <v>167</v>
      </c>
      <c r="G20" s="544"/>
      <c r="H20" s="544"/>
      <c r="I20" s="549"/>
      <c r="J20" s="924"/>
    </row>
    <row r="21" spans="1:10" ht="18" customHeight="1">
      <c r="A21" s="542" t="s">
        <v>22</v>
      </c>
      <c r="B21" s="543" t="s">
        <v>484</v>
      </c>
      <c r="C21" s="559">
        <f>+C22+C23</f>
        <v>0</v>
      </c>
      <c r="D21" s="559">
        <f>+D22+D23</f>
        <v>0</v>
      </c>
      <c r="E21" s="559">
        <f>+E22+E23</f>
        <v>0</v>
      </c>
      <c r="F21" s="543" t="s">
        <v>465</v>
      </c>
      <c r="G21" s="544"/>
      <c r="H21" s="544">
        <v>2681694</v>
      </c>
      <c r="I21" s="549">
        <v>2681694</v>
      </c>
      <c r="J21" s="924"/>
    </row>
    <row r="22" spans="1:10" ht="18" customHeight="1">
      <c r="A22" s="542" t="s">
        <v>23</v>
      </c>
      <c r="B22" s="556" t="s">
        <v>485</v>
      </c>
      <c r="C22" s="558"/>
      <c r="D22" s="558"/>
      <c r="E22" s="558"/>
      <c r="F22" s="538" t="s">
        <v>144</v>
      </c>
      <c r="G22" s="558"/>
      <c r="H22" s="558"/>
      <c r="I22" s="865">
        <v>153000000</v>
      </c>
      <c r="J22" s="924"/>
    </row>
    <row r="23" spans="1:10" ht="18" customHeight="1" thickBot="1">
      <c r="A23" s="542" t="s">
        <v>24</v>
      </c>
      <c r="B23" s="543" t="s">
        <v>486</v>
      </c>
      <c r="C23" s="544"/>
      <c r="D23" s="544"/>
      <c r="E23" s="544"/>
      <c r="F23" s="552"/>
      <c r="G23" s="544"/>
      <c r="H23" s="544"/>
      <c r="I23" s="549"/>
      <c r="J23" s="924"/>
    </row>
    <row r="24" spans="1:10" ht="26.25" customHeight="1" thickBot="1">
      <c r="A24" s="561" t="s">
        <v>25</v>
      </c>
      <c r="B24" s="280" t="s">
        <v>487</v>
      </c>
      <c r="C24" s="56">
        <f>+C16+C21</f>
        <v>7141000</v>
      </c>
      <c r="D24" s="56">
        <f>+D16+D21</f>
        <v>10089330</v>
      </c>
      <c r="E24" s="56">
        <f>+E16+E21</f>
        <v>179089330</v>
      </c>
      <c r="F24" s="280" t="s">
        <v>491</v>
      </c>
      <c r="G24" s="56">
        <f>SUM(G16:G23)</f>
        <v>0</v>
      </c>
      <c r="H24" s="56">
        <f>SUM(H16:H23)</f>
        <v>2681694</v>
      </c>
      <c r="I24" s="57">
        <f>SUM(I16:I23)</f>
        <v>155681694</v>
      </c>
      <c r="J24" s="924"/>
    </row>
    <row r="25" spans="1:10" ht="18" customHeight="1" thickBot="1">
      <c r="A25" s="561" t="s">
        <v>26</v>
      </c>
      <c r="B25" s="280" t="s">
        <v>488</v>
      </c>
      <c r="C25" s="56">
        <f>+C15+C24</f>
        <v>128935328</v>
      </c>
      <c r="D25" s="56">
        <f>+D15+D24</f>
        <v>196315946</v>
      </c>
      <c r="E25" s="281">
        <f>+E15+E24</f>
        <v>359248489</v>
      </c>
      <c r="F25" s="280" t="s">
        <v>492</v>
      </c>
      <c r="G25" s="56">
        <f>+G15+G24</f>
        <v>127535328</v>
      </c>
      <c r="H25" s="56">
        <f>+H15+H24</f>
        <v>195678012</v>
      </c>
      <c r="I25" s="57">
        <f>+I15+I24</f>
        <v>338102624</v>
      </c>
      <c r="J25" s="924"/>
    </row>
    <row r="26" spans="1:10" ht="18" customHeight="1" thickBot="1">
      <c r="A26" s="561" t="s">
        <v>27</v>
      </c>
      <c r="B26" s="280" t="s">
        <v>121</v>
      </c>
      <c r="C26" s="56">
        <f>IF(C15-G15&lt;0,G15-C15,"-")</f>
        <v>5741000</v>
      </c>
      <c r="D26" s="56">
        <f>IF(D15-H15&lt;0,H15-D15,"-")</f>
        <v>6769702</v>
      </c>
      <c r="E26" s="281">
        <f>IF(E15-I15&lt;0,I15-E15,"-")</f>
        <v>2261771</v>
      </c>
      <c r="F26" s="280" t="s">
        <v>122</v>
      </c>
      <c r="G26" s="56" t="str">
        <f>IF(C15-G15&gt;0,C15-G15,"-")</f>
        <v>-</v>
      </c>
      <c r="H26" s="56" t="str">
        <f>IF(D15-H15&gt;0,D15-H15,"-")</f>
        <v>-</v>
      </c>
      <c r="I26" s="57" t="str">
        <f>IF(E15-I15&gt;0,E15-I15,"-")</f>
        <v>-</v>
      </c>
      <c r="J26" s="924"/>
    </row>
    <row r="27" spans="1:10" ht="18" customHeight="1" thickBot="1">
      <c r="A27" s="866" t="s">
        <v>28</v>
      </c>
      <c r="B27" s="280" t="s">
        <v>168</v>
      </c>
      <c r="C27" s="56" t="str">
        <f>IF(C25-G25&lt;0,G25-C25,"-")</f>
        <v>-</v>
      </c>
      <c r="D27" s="56" t="str">
        <f>IF(D25-H25&lt;0,H25-D25,"-")</f>
        <v>-</v>
      </c>
      <c r="E27" s="281" t="str">
        <f>IF(E25-I25&lt;0,I25-E25,"-")</f>
        <v>-</v>
      </c>
      <c r="F27" s="280" t="s">
        <v>169</v>
      </c>
      <c r="G27" s="56">
        <f>IF(C25-G25&gt;0,C25-G25,"-")</f>
        <v>1400000</v>
      </c>
      <c r="H27" s="56">
        <f>IF(D25-H25&gt;0,D25-H25,"-")</f>
        <v>637934</v>
      </c>
      <c r="I27" s="57">
        <f>IF(E25-I25&gt;0,E25-I25,"-")</f>
        <v>21145865</v>
      </c>
      <c r="J27" s="924"/>
    </row>
  </sheetData>
  <mergeCells count="2">
    <mergeCell ref="A3:A4"/>
    <mergeCell ref="J1:J27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5" orientation="landscape" verticalDpi="300" r:id="rId1"/>
  <headerFooter alignWithMargins="0">
    <oddHeader xml:space="preserve">&amp;LSzentpéterszeg Községi Önkormányzat&amp;R&amp;"Times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tabSelected="1" view="pageBreakPreview" topLeftCell="C10" zoomScale="115" zoomScaleSheetLayoutView="115" workbookViewId="0">
      <selection activeCell="I29" sqref="I29"/>
    </sheetView>
  </sheetViews>
  <sheetFormatPr defaultRowHeight="12.75"/>
  <cols>
    <col min="1" max="1" width="6.83203125" style="9" customWidth="1"/>
    <col min="2" max="2" width="52.33203125" style="22" customWidth="1"/>
    <col min="3" max="3" width="13" style="9" customWidth="1"/>
    <col min="4" max="4" width="13.5" style="9" customWidth="1"/>
    <col min="5" max="5" width="13.33203125" style="9" customWidth="1"/>
    <col min="6" max="6" width="55.1640625" style="9" customWidth="1"/>
    <col min="7" max="7" width="13.33203125" style="9" customWidth="1"/>
    <col min="8" max="8" width="13.5" style="9" customWidth="1"/>
    <col min="9" max="9" width="12.83203125" style="9" customWidth="1"/>
    <col min="10" max="10" width="3.6640625" style="9" customWidth="1"/>
    <col min="11" max="16384" width="9.33203125" style="9"/>
  </cols>
  <sheetData>
    <row r="1" spans="1:10" ht="33.75" customHeight="1">
      <c r="B1" s="928" t="s">
        <v>120</v>
      </c>
      <c r="C1" s="928"/>
      <c r="D1" s="928"/>
      <c r="E1" s="928"/>
      <c r="F1" s="928"/>
      <c r="G1" s="928"/>
      <c r="H1" s="928"/>
      <c r="I1" s="277"/>
      <c r="J1" s="927" t="str">
        <f>+CONCATENATE("2.2. melléklet a .../",LEFT('1.1.sz.mell.'!C3,4)+1,". (V.25.) önkormányzati rendelet-tervezethez")</f>
        <v>2.2. melléklet a .../2017. (V.25.) önkormányzati rendelet-tervezethez</v>
      </c>
    </row>
    <row r="2" spans="1:10" ht="21.75" customHeight="1">
      <c r="B2" s="422"/>
      <c r="C2" s="422"/>
      <c r="D2" s="422"/>
      <c r="E2" s="422"/>
      <c r="F2" s="422"/>
      <c r="G2" s="422"/>
      <c r="H2" s="422"/>
      <c r="I2" s="277"/>
      <c r="J2" s="927"/>
    </row>
    <row r="3" spans="1:10" ht="14.25" thickBot="1">
      <c r="G3" s="34"/>
      <c r="H3" s="34"/>
      <c r="I3" s="34" t="s">
        <v>778</v>
      </c>
      <c r="J3" s="927"/>
    </row>
    <row r="4" spans="1:10" ht="24" customHeight="1" thickBot="1">
      <c r="A4" s="925" t="s">
        <v>61</v>
      </c>
      <c r="B4" s="867" t="s">
        <v>44</v>
      </c>
      <c r="C4" s="291"/>
      <c r="D4" s="291"/>
      <c r="E4" s="291"/>
      <c r="F4" s="867" t="s">
        <v>45</v>
      </c>
      <c r="G4" s="292"/>
      <c r="H4" s="292"/>
      <c r="I4" s="292"/>
      <c r="J4" s="927"/>
    </row>
    <row r="5" spans="1:10" s="278" customFormat="1" ht="35.25" customHeight="1" thickBot="1">
      <c r="A5" s="926"/>
      <c r="B5" s="23" t="s">
        <v>54</v>
      </c>
      <c r="C5" s="24" t="str">
        <f>+'2.1.sz.mell  '!C4</f>
        <v>2016. évi eredeti előirányzat</v>
      </c>
      <c r="D5" s="271" t="str">
        <f>+'2.1.sz.mell  '!D4</f>
        <v>2016. évi módosított előirányzat</v>
      </c>
      <c r="E5" s="24" t="str">
        <f>+'2.1.sz.mell  '!E4</f>
        <v>Teljesítés</v>
      </c>
      <c r="F5" s="23" t="s">
        <v>54</v>
      </c>
      <c r="G5" s="24" t="str">
        <f>+'2.1.sz.mell  '!C4</f>
        <v>2016. évi eredeti előirányzat</v>
      </c>
      <c r="H5" s="271" t="str">
        <f>+'2.1.sz.mell  '!D4</f>
        <v>2016. évi módosított előirányzat</v>
      </c>
      <c r="I5" s="282" t="str">
        <f>+'2.1.sz.mell  '!E4</f>
        <v>Teljesítés</v>
      </c>
      <c r="J5" s="927"/>
    </row>
    <row r="6" spans="1:10" s="564" customFormat="1" ht="18" customHeight="1" thickBot="1">
      <c r="A6" s="536" t="s">
        <v>421</v>
      </c>
      <c r="B6" s="532" t="s">
        <v>422</v>
      </c>
      <c r="C6" s="533" t="s">
        <v>423</v>
      </c>
      <c r="D6" s="533" t="s">
        <v>424</v>
      </c>
      <c r="E6" s="533" t="s">
        <v>425</v>
      </c>
      <c r="F6" s="532" t="s">
        <v>502</v>
      </c>
      <c r="G6" s="533" t="s">
        <v>503</v>
      </c>
      <c r="H6" s="533" t="s">
        <v>504</v>
      </c>
      <c r="I6" s="535" t="s">
        <v>505</v>
      </c>
      <c r="J6" s="927"/>
    </row>
    <row r="7" spans="1:10" s="566" customFormat="1" ht="18" customHeight="1">
      <c r="A7" s="537" t="s">
        <v>7</v>
      </c>
      <c r="B7" s="538" t="s">
        <v>493</v>
      </c>
      <c r="C7" s="539">
        <v>0</v>
      </c>
      <c r="D7" s="539">
        <v>16712353</v>
      </c>
      <c r="E7" s="539">
        <v>16712353</v>
      </c>
      <c r="F7" s="538" t="s">
        <v>160</v>
      </c>
      <c r="G7" s="539">
        <v>1400000</v>
      </c>
      <c r="H7" s="539">
        <v>16411984</v>
      </c>
      <c r="I7" s="565">
        <v>16346724</v>
      </c>
      <c r="J7" s="927"/>
    </row>
    <row r="8" spans="1:10" s="566" customFormat="1" ht="18" customHeight="1">
      <c r="A8" s="542" t="s">
        <v>8</v>
      </c>
      <c r="B8" s="543" t="s">
        <v>494</v>
      </c>
      <c r="C8" s="544"/>
      <c r="D8" s="544"/>
      <c r="E8" s="544"/>
      <c r="F8" s="543" t="s">
        <v>506</v>
      </c>
      <c r="G8" s="544"/>
      <c r="H8" s="544"/>
      <c r="I8" s="549"/>
      <c r="J8" s="927"/>
    </row>
    <row r="9" spans="1:10" s="566" customFormat="1" ht="18" customHeight="1">
      <c r="A9" s="542" t="s">
        <v>9</v>
      </c>
      <c r="B9" s="543" t="s">
        <v>495</v>
      </c>
      <c r="C9" s="544"/>
      <c r="D9" s="544">
        <v>5900000</v>
      </c>
      <c r="E9" s="544">
        <v>4460000</v>
      </c>
      <c r="F9" s="543" t="s">
        <v>139</v>
      </c>
      <c r="G9" s="544"/>
      <c r="H9" s="544">
        <v>6838303</v>
      </c>
      <c r="I9" s="549"/>
      <c r="J9" s="927"/>
    </row>
    <row r="10" spans="1:10" s="566" customFormat="1" ht="18" customHeight="1">
      <c r="A10" s="542" t="s">
        <v>10</v>
      </c>
      <c r="B10" s="543" t="s">
        <v>496</v>
      </c>
      <c r="C10" s="544"/>
      <c r="D10" s="544"/>
      <c r="E10" s="544"/>
      <c r="F10" s="543" t="s">
        <v>507</v>
      </c>
      <c r="G10" s="544"/>
      <c r="H10" s="544"/>
      <c r="I10" s="549"/>
      <c r="J10" s="927"/>
    </row>
    <row r="11" spans="1:10" s="566" customFormat="1" ht="18" customHeight="1">
      <c r="A11" s="542" t="s">
        <v>11</v>
      </c>
      <c r="B11" s="543" t="s">
        <v>497</v>
      </c>
      <c r="C11" s="544"/>
      <c r="D11" s="544"/>
      <c r="E11" s="544"/>
      <c r="F11" s="543" t="s">
        <v>163</v>
      </c>
      <c r="G11" s="544"/>
      <c r="H11" s="544"/>
      <c r="I11" s="549"/>
      <c r="J11" s="927"/>
    </row>
    <row r="12" spans="1:10" s="566" customFormat="1" ht="18" customHeight="1">
      <c r="A12" s="542" t="s">
        <v>12</v>
      </c>
      <c r="B12" s="543" t="s">
        <v>498</v>
      </c>
      <c r="C12" s="551"/>
      <c r="D12" s="551"/>
      <c r="E12" s="551"/>
      <c r="F12" s="567"/>
      <c r="G12" s="544"/>
      <c r="H12" s="544"/>
      <c r="I12" s="549"/>
      <c r="J12" s="927"/>
    </row>
    <row r="13" spans="1:10" s="566" customFormat="1" ht="18" customHeight="1" thickBot="1">
      <c r="A13" s="542" t="s">
        <v>13</v>
      </c>
      <c r="B13" s="568"/>
      <c r="C13" s="569"/>
      <c r="D13" s="570"/>
      <c r="E13" s="571"/>
      <c r="F13" s="556" t="s">
        <v>38</v>
      </c>
      <c r="G13" s="544"/>
      <c r="H13" s="544"/>
      <c r="I13" s="549"/>
      <c r="J13" s="927"/>
    </row>
    <row r="14" spans="1:10" s="566" customFormat="1" ht="26.25" customHeight="1" thickBot="1">
      <c r="A14" s="561" t="s">
        <v>14</v>
      </c>
      <c r="B14" s="280" t="s">
        <v>499</v>
      </c>
      <c r="C14" s="56">
        <f>+C7+C9+C10+C12+C13</f>
        <v>0</v>
      </c>
      <c r="D14" s="56">
        <f t="shared" ref="D14:E14" si="0">+D7+D9+D10+D12+D13</f>
        <v>22612353</v>
      </c>
      <c r="E14" s="56">
        <f t="shared" si="0"/>
        <v>21172353</v>
      </c>
      <c r="F14" s="280" t="s">
        <v>508</v>
      </c>
      <c r="G14" s="56">
        <f>+G7+G9+G11+G12+G13</f>
        <v>1400000</v>
      </c>
      <c r="H14" s="56">
        <f t="shared" ref="H14:I14" si="1">+H7+H9+H11+H12+H13</f>
        <v>23250287</v>
      </c>
      <c r="I14" s="57">
        <f t="shared" si="1"/>
        <v>16346724</v>
      </c>
      <c r="J14" s="927"/>
    </row>
    <row r="15" spans="1:10" s="566" customFormat="1" ht="18" customHeight="1">
      <c r="A15" s="542" t="s">
        <v>15</v>
      </c>
      <c r="B15" s="572" t="s">
        <v>181</v>
      </c>
      <c r="C15" s="573">
        <f>+C16+C17+C18+C19+C20</f>
        <v>0</v>
      </c>
      <c r="D15" s="573">
        <f>+D16+D17+D18+D19+D20</f>
        <v>0</v>
      </c>
      <c r="E15" s="573">
        <f>+E16+E17+E18+E19+E20</f>
        <v>0</v>
      </c>
      <c r="F15" s="543" t="s">
        <v>143</v>
      </c>
      <c r="G15" s="539"/>
      <c r="H15" s="539"/>
      <c r="I15" s="565"/>
      <c r="J15" s="927"/>
    </row>
    <row r="16" spans="1:10" s="566" customFormat="1" ht="18" customHeight="1">
      <c r="A16" s="542" t="s">
        <v>16</v>
      </c>
      <c r="B16" s="574" t="s">
        <v>170</v>
      </c>
      <c r="C16" s="544"/>
      <c r="D16" s="544"/>
      <c r="E16" s="544"/>
      <c r="F16" s="543" t="s">
        <v>145</v>
      </c>
      <c r="G16" s="544"/>
      <c r="H16" s="544"/>
      <c r="I16" s="549"/>
      <c r="J16" s="927"/>
    </row>
    <row r="17" spans="1:10" s="566" customFormat="1" ht="18" customHeight="1">
      <c r="A17" s="542" t="s">
        <v>17</v>
      </c>
      <c r="B17" s="574" t="s">
        <v>171</v>
      </c>
      <c r="C17" s="544"/>
      <c r="D17" s="544"/>
      <c r="E17" s="544"/>
      <c r="F17" s="543" t="s">
        <v>117</v>
      </c>
      <c r="G17" s="544"/>
      <c r="H17" s="544"/>
      <c r="I17" s="549"/>
      <c r="J17" s="927"/>
    </row>
    <row r="18" spans="1:10" s="566" customFormat="1" ht="18" customHeight="1">
      <c r="A18" s="542" t="s">
        <v>18</v>
      </c>
      <c r="B18" s="574" t="s">
        <v>172</v>
      </c>
      <c r="C18" s="544"/>
      <c r="D18" s="544"/>
      <c r="E18" s="544"/>
      <c r="F18" s="543" t="s">
        <v>118</v>
      </c>
      <c r="G18" s="544"/>
      <c r="H18" s="544"/>
      <c r="I18" s="549"/>
      <c r="J18" s="927"/>
    </row>
    <row r="19" spans="1:10" s="566" customFormat="1" ht="18" customHeight="1">
      <c r="A19" s="542" t="s">
        <v>19</v>
      </c>
      <c r="B19" s="574" t="s">
        <v>173</v>
      </c>
      <c r="C19" s="544"/>
      <c r="D19" s="544"/>
      <c r="E19" s="544"/>
      <c r="F19" s="556" t="s">
        <v>167</v>
      </c>
      <c r="G19" s="544"/>
      <c r="H19" s="544"/>
      <c r="I19" s="549"/>
      <c r="J19" s="927"/>
    </row>
    <row r="20" spans="1:10" s="566" customFormat="1" ht="18" customHeight="1">
      <c r="A20" s="542" t="s">
        <v>20</v>
      </c>
      <c r="B20" s="575" t="s">
        <v>174</v>
      </c>
      <c r="C20" s="544"/>
      <c r="D20" s="544"/>
      <c r="E20" s="544"/>
      <c r="F20" s="543" t="s">
        <v>146</v>
      </c>
      <c r="G20" s="544"/>
      <c r="H20" s="544"/>
      <c r="I20" s="549"/>
      <c r="J20" s="927"/>
    </row>
    <row r="21" spans="1:10" s="566" customFormat="1" ht="18" customHeight="1">
      <c r="A21" s="542" t="s">
        <v>21</v>
      </c>
      <c r="B21" s="576" t="s">
        <v>175</v>
      </c>
      <c r="C21" s="559">
        <f>+C22+C23+C24+C25+C26</f>
        <v>0</v>
      </c>
      <c r="D21" s="559">
        <f>+D22+D23+D24+D25+D26</f>
        <v>0</v>
      </c>
      <c r="E21" s="559">
        <f>+E22+E23+E24+E25+E26</f>
        <v>0</v>
      </c>
      <c r="F21" s="538" t="s">
        <v>144</v>
      </c>
      <c r="G21" s="544"/>
      <c r="H21" s="544"/>
      <c r="I21" s="549"/>
      <c r="J21" s="927"/>
    </row>
    <row r="22" spans="1:10" s="566" customFormat="1" ht="18" customHeight="1">
      <c r="A22" s="542" t="s">
        <v>22</v>
      </c>
      <c r="B22" s="575" t="s">
        <v>176</v>
      </c>
      <c r="C22" s="544"/>
      <c r="D22" s="544"/>
      <c r="E22" s="544"/>
      <c r="F22" s="538" t="s">
        <v>509</v>
      </c>
      <c r="G22" s="544"/>
      <c r="H22" s="544"/>
      <c r="I22" s="549"/>
      <c r="J22" s="927"/>
    </row>
    <row r="23" spans="1:10" s="566" customFormat="1" ht="18" customHeight="1">
      <c r="A23" s="542" t="s">
        <v>23</v>
      </c>
      <c r="B23" s="575" t="s">
        <v>177</v>
      </c>
      <c r="C23" s="544"/>
      <c r="D23" s="544"/>
      <c r="E23" s="544"/>
      <c r="F23" s="577"/>
      <c r="G23" s="544"/>
      <c r="H23" s="544"/>
      <c r="I23" s="549"/>
      <c r="J23" s="927"/>
    </row>
    <row r="24" spans="1:10" s="566" customFormat="1" ht="18" customHeight="1">
      <c r="A24" s="542" t="s">
        <v>24</v>
      </c>
      <c r="B24" s="574" t="s">
        <v>178</v>
      </c>
      <c r="C24" s="544"/>
      <c r="D24" s="544"/>
      <c r="E24" s="544"/>
      <c r="F24" s="577"/>
      <c r="G24" s="544"/>
      <c r="H24" s="544"/>
      <c r="I24" s="549"/>
      <c r="J24" s="927"/>
    </row>
    <row r="25" spans="1:10" s="566" customFormat="1" ht="18" customHeight="1">
      <c r="A25" s="542" t="s">
        <v>25</v>
      </c>
      <c r="B25" s="578" t="s">
        <v>179</v>
      </c>
      <c r="C25" s="544"/>
      <c r="D25" s="544"/>
      <c r="E25" s="544"/>
      <c r="F25" s="552"/>
      <c r="G25" s="544"/>
      <c r="H25" s="544"/>
      <c r="I25" s="549"/>
      <c r="J25" s="927"/>
    </row>
    <row r="26" spans="1:10" s="566" customFormat="1" ht="18" customHeight="1" thickBot="1">
      <c r="A26" s="542" t="s">
        <v>26</v>
      </c>
      <c r="B26" s="579" t="s">
        <v>180</v>
      </c>
      <c r="C26" s="544"/>
      <c r="D26" s="544"/>
      <c r="E26" s="544"/>
      <c r="F26" s="577"/>
      <c r="G26" s="544"/>
      <c r="H26" s="544"/>
      <c r="I26" s="549"/>
      <c r="J26" s="927"/>
    </row>
    <row r="27" spans="1:10" s="566" customFormat="1" ht="25.5" customHeight="1" thickBot="1">
      <c r="A27" s="561" t="s">
        <v>27</v>
      </c>
      <c r="B27" s="280" t="s">
        <v>500</v>
      </c>
      <c r="C27" s="56">
        <f>+C15+C21</f>
        <v>0</v>
      </c>
      <c r="D27" s="56">
        <f>+D15+D21</f>
        <v>0</v>
      </c>
      <c r="E27" s="56">
        <f>+E15+E21</f>
        <v>0</v>
      </c>
      <c r="F27" s="280" t="s">
        <v>511</v>
      </c>
      <c r="G27" s="56">
        <f>SUM(G15:G26)</f>
        <v>0</v>
      </c>
      <c r="H27" s="56">
        <f>SUM(H15:H26)</f>
        <v>0</v>
      </c>
      <c r="I27" s="57">
        <f>SUM(I15:I26)</f>
        <v>0</v>
      </c>
      <c r="J27" s="927"/>
    </row>
    <row r="28" spans="1:10" s="566" customFormat="1" ht="18" customHeight="1" thickBot="1">
      <c r="A28" s="561" t="s">
        <v>28</v>
      </c>
      <c r="B28" s="280" t="s">
        <v>501</v>
      </c>
      <c r="C28" s="56">
        <f>+C14+C27</f>
        <v>0</v>
      </c>
      <c r="D28" s="56">
        <f>+D14+D27</f>
        <v>22612353</v>
      </c>
      <c r="E28" s="281">
        <f>+E14+E27</f>
        <v>21172353</v>
      </c>
      <c r="F28" s="280" t="s">
        <v>510</v>
      </c>
      <c r="G28" s="56">
        <f>+G14+G27</f>
        <v>1400000</v>
      </c>
      <c r="H28" s="56">
        <f>+H14+H27</f>
        <v>23250287</v>
      </c>
      <c r="I28" s="57">
        <f>+I14+I27</f>
        <v>16346724</v>
      </c>
      <c r="J28" s="927"/>
    </row>
    <row r="29" spans="1:10" s="566" customFormat="1" ht="18" customHeight="1" thickBot="1">
      <c r="A29" s="561" t="s">
        <v>29</v>
      </c>
      <c r="B29" s="280" t="s">
        <v>121</v>
      </c>
      <c r="C29" s="56">
        <f>IF(C14-G14&lt;0,G14-C14,"-")</f>
        <v>1400000</v>
      </c>
      <c r="D29" s="56">
        <f>IF(D14-H14&lt;0,H14-D14,"-")</f>
        <v>637934</v>
      </c>
      <c r="E29" s="281" t="str">
        <f>IF(E14-I14&lt;0,I14-E14,"-")</f>
        <v>-</v>
      </c>
      <c r="F29" s="280" t="s">
        <v>122</v>
      </c>
      <c r="G29" s="56" t="str">
        <f>IF(C14-G14&gt;0,C14-G14,"-")</f>
        <v>-</v>
      </c>
      <c r="H29" s="56" t="str">
        <f>IF(D14-H14&gt;0,D14-H14,"-")</f>
        <v>-</v>
      </c>
      <c r="I29" s="57">
        <f>IF(E14-I14&gt;0,E14-I14,"-")</f>
        <v>4825629</v>
      </c>
      <c r="J29" s="927"/>
    </row>
    <row r="30" spans="1:10" s="566" customFormat="1" ht="18" customHeight="1" thickBot="1">
      <c r="A30" s="866" t="s">
        <v>30</v>
      </c>
      <c r="B30" s="280" t="s">
        <v>168</v>
      </c>
      <c r="C30" s="56" t="str">
        <f>IF(C23-G23&lt;0,G23-C23,"-")</f>
        <v>-</v>
      </c>
      <c r="D30" s="56" t="str">
        <f>IF(D23-H23&lt;0,H23-D23,"-")</f>
        <v>-</v>
      </c>
      <c r="E30" s="281" t="str">
        <f>IF(E23-I23&lt;0,I23-E23,"-")</f>
        <v>-</v>
      </c>
      <c r="F30" s="280" t="s">
        <v>169</v>
      </c>
      <c r="G30" s="56" t="str">
        <f>IF(C23-G23&gt;0,C23-G23,"-")</f>
        <v>-</v>
      </c>
      <c r="H30" s="56" t="str">
        <f>IF(D23-H23&gt;0,D23-H23,"-")</f>
        <v>-</v>
      </c>
      <c r="I30" s="57" t="str">
        <f>IF(E23-I23&gt;0,E23-I23,"-")</f>
        <v>-</v>
      </c>
      <c r="J30" s="927"/>
    </row>
  </sheetData>
  <mergeCells count="3">
    <mergeCell ref="A4:A5"/>
    <mergeCell ref="J1:J30"/>
    <mergeCell ref="B1:H1"/>
  </mergeCells>
  <phoneticPr fontId="0" type="noConversion"/>
  <printOptions horizontalCentered="1"/>
  <pageMargins left="0.27559055118110237" right="0.27559055118110237" top="0.98425196850393704" bottom="0.98425196850393704" header="0.78740157480314965" footer="0.78740157480314965"/>
  <pageSetup paperSize="9" scale="75" orientation="landscape" verticalDpi="300" r:id="rId1"/>
  <headerFooter alignWithMargins="0">
    <oddHeader>&amp;LSzentpéterszeg Községi Önkormányzat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SheetLayoutView="115" workbookViewId="0">
      <selection activeCell="B37" sqref="B37:B38"/>
    </sheetView>
  </sheetViews>
  <sheetFormatPr defaultRowHeight="12.75"/>
  <cols>
    <col min="1" max="1" width="46.33203125" style="156" customWidth="1"/>
    <col min="2" max="2" width="13.83203125" style="156" customWidth="1"/>
    <col min="3" max="3" width="66.1640625" style="156" customWidth="1"/>
    <col min="4" max="5" width="13.83203125" style="156" customWidth="1"/>
    <col min="6" max="16384" width="9.33203125" style="156"/>
  </cols>
  <sheetData>
    <row r="1" spans="1:5" ht="18.75">
      <c r="A1" s="293" t="s">
        <v>112</v>
      </c>
      <c r="E1" s="299" t="s">
        <v>116</v>
      </c>
    </row>
    <row r="3" spans="1:5">
      <c r="A3" s="294"/>
      <c r="B3" s="300"/>
      <c r="C3" s="294"/>
      <c r="D3" s="301"/>
      <c r="E3" s="300"/>
    </row>
    <row r="4" spans="1:5" ht="15.75">
      <c r="A4" s="289" t="str">
        <f>+ÖSSZEFÜGGÉSEK!A4</f>
        <v>2016. évi eredeti előirányzat BEVÉTELEK</v>
      </c>
      <c r="B4" s="302"/>
      <c r="C4" s="295"/>
      <c r="D4" s="301"/>
      <c r="E4" s="300"/>
    </row>
    <row r="5" spans="1:5">
      <c r="A5" s="294"/>
      <c r="B5" s="300"/>
      <c r="C5" s="294"/>
      <c r="D5" s="301"/>
      <c r="E5" s="300"/>
    </row>
    <row r="6" spans="1:5">
      <c r="A6" s="294" t="s">
        <v>515</v>
      </c>
      <c r="B6" s="300">
        <f>+'1.1.sz.mell.'!C61</f>
        <v>121794328</v>
      </c>
      <c r="C6" s="294" t="s">
        <v>516</v>
      </c>
      <c r="D6" s="301">
        <f>+'2.1.sz.mell  '!C15+'2.2.sz.mell  '!C14</f>
        <v>121794328</v>
      </c>
      <c r="E6" s="300">
        <f>+B6-D6</f>
        <v>0</v>
      </c>
    </row>
    <row r="7" spans="1:5">
      <c r="A7" s="294" t="s">
        <v>517</v>
      </c>
      <c r="B7" s="300">
        <f>+'1.1.sz.mell.'!C84</f>
        <v>7141000</v>
      </c>
      <c r="C7" s="294" t="s">
        <v>518</v>
      </c>
      <c r="D7" s="301">
        <f>+'2.1.sz.mell  '!C24+'2.2.sz.mell  '!C27</f>
        <v>7141000</v>
      </c>
      <c r="E7" s="300">
        <f>+B7-D7</f>
        <v>0</v>
      </c>
    </row>
    <row r="8" spans="1:5">
      <c r="A8" s="294" t="s">
        <v>519</v>
      </c>
      <c r="B8" s="300">
        <f>+'1.1.sz.mell.'!C85</f>
        <v>128935328</v>
      </c>
      <c r="C8" s="294" t="s">
        <v>520</v>
      </c>
      <c r="D8" s="301">
        <f>+'2.1.sz.mell  '!C25+'2.2.sz.mell  '!C28</f>
        <v>128935328</v>
      </c>
      <c r="E8" s="300">
        <f>+B8-D8</f>
        <v>0</v>
      </c>
    </row>
    <row r="9" spans="1:5">
      <c r="A9" s="294"/>
      <c r="B9" s="300"/>
      <c r="C9" s="294"/>
      <c r="D9" s="301"/>
      <c r="E9" s="300"/>
    </row>
    <row r="10" spans="1:5" ht="15.75">
      <c r="A10" s="289" t="str">
        <f>+ÖSSZEFÜGGÉSEK!A10</f>
        <v>2016. évi módosított előirányzat BEVÉTELEK</v>
      </c>
      <c r="B10" s="302"/>
      <c r="C10" s="295"/>
      <c r="D10" s="301"/>
      <c r="E10" s="300"/>
    </row>
    <row r="11" spans="1:5">
      <c r="A11" s="294"/>
      <c r="B11" s="300"/>
      <c r="C11" s="294"/>
      <c r="D11" s="301"/>
      <c r="E11" s="300"/>
    </row>
    <row r="12" spans="1:5">
      <c r="A12" s="294" t="s">
        <v>521</v>
      </c>
      <c r="B12" s="300">
        <f>+'1.1.sz.mell.'!D61</f>
        <v>208838969</v>
      </c>
      <c r="C12" s="294" t="s">
        <v>527</v>
      </c>
      <c r="D12" s="301">
        <f>+'2.1.sz.mell  '!D15+'2.2.sz.mell  '!D14</f>
        <v>208838969</v>
      </c>
      <c r="E12" s="300">
        <f>+B12-D12</f>
        <v>0</v>
      </c>
    </row>
    <row r="13" spans="1:5">
      <c r="A13" s="294" t="s">
        <v>522</v>
      </c>
      <c r="B13" s="300">
        <f>+'1.1.sz.mell.'!D84</f>
        <v>10089330</v>
      </c>
      <c r="C13" s="294" t="s">
        <v>528</v>
      </c>
      <c r="D13" s="301">
        <f>+'2.1.sz.mell  '!D24+'2.2.sz.mell  '!D27</f>
        <v>10089330</v>
      </c>
      <c r="E13" s="300">
        <f>+B13-D13</f>
        <v>0</v>
      </c>
    </row>
    <row r="14" spans="1:5">
      <c r="A14" s="294" t="s">
        <v>523</v>
      </c>
      <c r="B14" s="300">
        <f>+'1.1.sz.mell.'!D85</f>
        <v>218928299</v>
      </c>
      <c r="C14" s="294" t="s">
        <v>529</v>
      </c>
      <c r="D14" s="301">
        <f>+'2.1.sz.mell  '!D25+'2.2.sz.mell  '!D28</f>
        <v>218928299</v>
      </c>
      <c r="E14" s="300">
        <f>+B14-D14</f>
        <v>0</v>
      </c>
    </row>
    <row r="15" spans="1:5">
      <c r="A15" s="294"/>
      <c r="B15" s="300"/>
      <c r="C15" s="294"/>
      <c r="D15" s="301"/>
      <c r="E15" s="300"/>
    </row>
    <row r="16" spans="1:5" ht="14.25">
      <c r="A16" s="303" t="str">
        <f>+ÖSSZEFÜGGÉSEK!A16</f>
        <v>2016. évi teljesítés BEVÉTELEK</v>
      </c>
      <c r="B16" s="288"/>
      <c r="C16" s="295"/>
      <c r="D16" s="301"/>
      <c r="E16" s="300"/>
    </row>
    <row r="17" spans="1:5">
      <c r="A17" s="294"/>
      <c r="B17" s="300"/>
      <c r="C17" s="294"/>
      <c r="D17" s="301"/>
      <c r="E17" s="300"/>
    </row>
    <row r="18" spans="1:5">
      <c r="A18" s="294" t="s">
        <v>524</v>
      </c>
      <c r="B18" s="300">
        <f>+'1.1.sz.mell.'!E61</f>
        <v>201331512</v>
      </c>
      <c r="C18" s="294" t="s">
        <v>530</v>
      </c>
      <c r="D18" s="301">
        <f>+'2.1.sz.mell  '!E15+'2.2.sz.mell  '!E14</f>
        <v>201331512</v>
      </c>
      <c r="E18" s="300">
        <f>+B18-D18</f>
        <v>0</v>
      </c>
    </row>
    <row r="19" spans="1:5">
      <c r="A19" s="294" t="s">
        <v>525</v>
      </c>
      <c r="B19" s="300">
        <f>+'1.1.sz.mell.'!E84</f>
        <v>179089330</v>
      </c>
      <c r="C19" s="294" t="s">
        <v>531</v>
      </c>
      <c r="D19" s="301">
        <f>+'2.1.sz.mell  '!E24+'2.2.sz.mell  '!E27</f>
        <v>179089330</v>
      </c>
      <c r="E19" s="300">
        <f>+B19-D19</f>
        <v>0</v>
      </c>
    </row>
    <row r="20" spans="1:5">
      <c r="A20" s="294" t="s">
        <v>526</v>
      </c>
      <c r="B20" s="300">
        <f>+'1.1.sz.mell.'!E85</f>
        <v>380420842</v>
      </c>
      <c r="C20" s="294" t="s">
        <v>532</v>
      </c>
      <c r="D20" s="301">
        <f>+'2.1.sz.mell  '!E25+'2.2.sz.mell  '!E28</f>
        <v>380420842</v>
      </c>
      <c r="E20" s="300">
        <f>+B20-D20</f>
        <v>0</v>
      </c>
    </row>
    <row r="21" spans="1:5">
      <c r="A21" s="294"/>
      <c r="B21" s="300"/>
      <c r="C21" s="294"/>
      <c r="D21" s="301"/>
      <c r="E21" s="300"/>
    </row>
    <row r="22" spans="1:5" ht="15.75">
      <c r="A22" s="289" t="str">
        <f>+ÖSSZEFÜGGÉSEK!A22</f>
        <v>2016. évi eredeti előirányzat KIADÁSOK</v>
      </c>
      <c r="B22" s="302"/>
      <c r="C22" s="295"/>
      <c r="D22" s="301"/>
      <c r="E22" s="300"/>
    </row>
    <row r="23" spans="1:5">
      <c r="A23" s="294"/>
      <c r="B23" s="300"/>
      <c r="C23" s="294"/>
      <c r="D23" s="301"/>
      <c r="E23" s="300"/>
    </row>
    <row r="24" spans="1:5">
      <c r="A24" s="294" t="s">
        <v>533</v>
      </c>
      <c r="B24" s="300">
        <f>+'1.1.sz.mell.'!C117</f>
        <v>128935328</v>
      </c>
      <c r="C24" s="294" t="s">
        <v>539</v>
      </c>
      <c r="D24" s="301">
        <f>+'2.1.sz.mell  '!G15+'2.2.sz.mell  '!G14</f>
        <v>128935328</v>
      </c>
      <c r="E24" s="300">
        <f>+B24-D24</f>
        <v>0</v>
      </c>
    </row>
    <row r="25" spans="1:5">
      <c r="A25" s="294" t="s">
        <v>512</v>
      </c>
      <c r="B25" s="300">
        <f>+'1.1.sz.mell.'!C137</f>
        <v>0</v>
      </c>
      <c r="C25" s="294" t="s">
        <v>540</v>
      </c>
      <c r="D25" s="301">
        <f>+'2.1.sz.mell  '!G24+'2.2.sz.mell  '!G27</f>
        <v>0</v>
      </c>
      <c r="E25" s="300">
        <f>+B25-D25</f>
        <v>0</v>
      </c>
    </row>
    <row r="26" spans="1:5">
      <c r="A26" s="294" t="s">
        <v>534</v>
      </c>
      <c r="B26" s="300">
        <f>+'1.1.sz.mell.'!C138</f>
        <v>128935328</v>
      </c>
      <c r="C26" s="294" t="s">
        <v>541</v>
      </c>
      <c r="D26" s="301">
        <f>+'2.1.sz.mell  '!G25+'2.2.sz.mell  '!G28</f>
        <v>128935328</v>
      </c>
      <c r="E26" s="300">
        <f>+B26-D26</f>
        <v>0</v>
      </c>
    </row>
    <row r="27" spans="1:5">
      <c r="A27" s="294"/>
      <c r="B27" s="300"/>
      <c r="C27" s="294"/>
      <c r="D27" s="301"/>
      <c r="E27" s="300"/>
    </row>
    <row r="28" spans="1:5" ht="15.75">
      <c r="A28" s="289" t="str">
        <f>+ÖSSZEFÜGGÉSEK!A28</f>
        <v>2016. évi módosított előirányzat KIADÁSOK</v>
      </c>
      <c r="B28" s="302"/>
      <c r="C28" s="295"/>
      <c r="D28" s="301"/>
      <c r="E28" s="300"/>
    </row>
    <row r="29" spans="1:5">
      <c r="A29" s="294"/>
      <c r="B29" s="300"/>
      <c r="C29" s="294"/>
      <c r="D29" s="301"/>
      <c r="E29" s="300"/>
    </row>
    <row r="30" spans="1:5">
      <c r="A30" s="294" t="s">
        <v>535</v>
      </c>
      <c r="B30" s="300">
        <f>+'1.1.sz.mell.'!D117</f>
        <v>216246605</v>
      </c>
      <c r="C30" s="294" t="s">
        <v>546</v>
      </c>
      <c r="D30" s="301">
        <f>+'2.1.sz.mell  '!H15+'2.2.sz.mell  '!H14</f>
        <v>216246605</v>
      </c>
      <c r="E30" s="300">
        <f>+B30-D30</f>
        <v>0</v>
      </c>
    </row>
    <row r="31" spans="1:5">
      <c r="A31" s="294" t="s">
        <v>513</v>
      </c>
      <c r="B31" s="300">
        <f>+'1.1.sz.mell.'!D137</f>
        <v>2681694</v>
      </c>
      <c r="C31" s="294" t="s">
        <v>543</v>
      </c>
      <c r="D31" s="301">
        <f>+'2.1.sz.mell  '!H24+'2.2.sz.mell  '!H27</f>
        <v>2681694</v>
      </c>
      <c r="E31" s="300">
        <f>+B31-D31</f>
        <v>0</v>
      </c>
    </row>
    <row r="32" spans="1:5">
      <c r="A32" s="294" t="s">
        <v>536</v>
      </c>
      <c r="B32" s="300">
        <f>+'1.1.sz.mell.'!D138</f>
        <v>218928299</v>
      </c>
      <c r="C32" s="294" t="s">
        <v>542</v>
      </c>
      <c r="D32" s="301">
        <f>+'2.1.sz.mell  '!H25+'2.2.sz.mell  '!H28</f>
        <v>218928299</v>
      </c>
      <c r="E32" s="300">
        <f>+B32-D32</f>
        <v>0</v>
      </c>
    </row>
    <row r="33" spans="1:5">
      <c r="A33" s="294"/>
      <c r="B33" s="300"/>
      <c r="C33" s="294"/>
      <c r="D33" s="301"/>
      <c r="E33" s="300"/>
    </row>
    <row r="34" spans="1:5" ht="15.75">
      <c r="A34" s="298" t="str">
        <f>+ÖSSZEFÜGGÉSEK!A34</f>
        <v>2016. évi teljesítés KIADÁSOK</v>
      </c>
      <c r="B34" s="302"/>
      <c r="C34" s="295"/>
      <c r="D34" s="301"/>
      <c r="E34" s="300"/>
    </row>
    <row r="35" spans="1:5">
      <c r="A35" s="294"/>
      <c r="B35" s="300"/>
      <c r="C35" s="294"/>
      <c r="D35" s="301"/>
      <c r="E35" s="300"/>
    </row>
    <row r="36" spans="1:5">
      <c r="A36" s="294" t="s">
        <v>537</v>
      </c>
      <c r="B36" s="300">
        <f>+'1.1.sz.mell.'!E117</f>
        <v>198767654</v>
      </c>
      <c r="C36" s="294" t="s">
        <v>547</v>
      </c>
      <c r="D36" s="301">
        <f>+'2.1.sz.mell  '!I15+'2.2.sz.mell  '!I14</f>
        <v>198767654</v>
      </c>
      <c r="E36" s="300">
        <f>+B36-D36</f>
        <v>0</v>
      </c>
    </row>
    <row r="37" spans="1:5">
      <c r="A37" s="294" t="s">
        <v>514</v>
      </c>
      <c r="B37" s="300">
        <f>+'1.1.sz.mell.'!E137</f>
        <v>155681694</v>
      </c>
      <c r="C37" s="294" t="s">
        <v>545</v>
      </c>
      <c r="D37" s="301">
        <f>+'2.1.sz.mell  '!I24+'2.2.sz.mell  '!I27</f>
        <v>155681694</v>
      </c>
      <c r="E37" s="300">
        <f>+B37-D37</f>
        <v>0</v>
      </c>
    </row>
    <row r="38" spans="1:5">
      <c r="A38" s="294" t="s">
        <v>538</v>
      </c>
      <c r="B38" s="300">
        <f>+'1.1.sz.mell.'!E138</f>
        <v>354449348</v>
      </c>
      <c r="C38" s="294" t="s">
        <v>544</v>
      </c>
      <c r="D38" s="301">
        <f>+'2.1.sz.mell  '!I25+'2.2.sz.mell  '!I28</f>
        <v>354449348</v>
      </c>
      <c r="E38" s="300">
        <f>+B38-D38</f>
        <v>0</v>
      </c>
    </row>
  </sheetData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39"/>
  <sheetViews>
    <sheetView topLeftCell="A10" workbookViewId="0">
      <selection activeCell="E28" sqref="E28:E29"/>
    </sheetView>
  </sheetViews>
  <sheetFormatPr defaultRowHeight="12.75"/>
  <cols>
    <col min="1" max="1" width="49.1640625" style="5" customWidth="1"/>
    <col min="2" max="7" width="15.6640625" style="4" customWidth="1"/>
    <col min="8" max="8" width="3.83203125" style="4" customWidth="1"/>
    <col min="9" max="16384" width="9.33203125" style="4"/>
  </cols>
  <sheetData>
    <row r="1" spans="1:8" ht="27" customHeight="1">
      <c r="A1" s="931" t="s">
        <v>1</v>
      </c>
      <c r="B1" s="932"/>
      <c r="C1" s="932"/>
      <c r="D1" s="932"/>
      <c r="E1" s="932"/>
      <c r="F1" s="932"/>
      <c r="G1" s="933"/>
      <c r="H1" s="934" t="str">
        <f>+CONCATENATE("3. melléklet a …./",LEFT(ÖSSZEFÜGGÉSEK!A4,4)+1,". (V.25.) önkormányzati rendelet-tervezethez")</f>
        <v>3. melléklet a …./2017. (V.25.) önkormányzati rendelet-tervezethez</v>
      </c>
    </row>
    <row r="2" spans="1:8" ht="12.75" customHeight="1" thickBot="1">
      <c r="A2" s="589"/>
      <c r="B2" s="590"/>
      <c r="C2" s="590"/>
      <c r="D2" s="590"/>
      <c r="E2" s="590"/>
      <c r="F2" s="929" t="s">
        <v>778</v>
      </c>
      <c r="G2" s="930"/>
      <c r="H2" s="934"/>
    </row>
    <row r="3" spans="1:8" s="6" customFormat="1" ht="50.25" customHeight="1" thickBot="1">
      <c r="A3" s="588" t="s">
        <v>57</v>
      </c>
      <c r="B3" s="24" t="s">
        <v>58</v>
      </c>
      <c r="C3" s="24" t="s">
        <v>59</v>
      </c>
      <c r="D3" s="24" t="str">
        <f>+CONCATENATE("Felhasználás ",LEFT(ÖSSZEFÜGGÉSEK!A4,4)-1,". XII.31-ig")</f>
        <v>Felhasználás 2015. XII.31-ig</v>
      </c>
      <c r="E3" s="24" t="str">
        <f>+CONCATENATE(LEFT(ÖSSZEFÜGGÉSEK!A4,4),". évi módosított előirányzat")</f>
        <v>2016. évi módosított előirányzat</v>
      </c>
      <c r="F3" s="60" t="str">
        <f>+CONCATENATE(LEFT(ÖSSZEFÜGGÉSEK!A4,4),". évi teljesítés")</f>
        <v>2016. évi teljesítés</v>
      </c>
      <c r="G3" s="59" t="str">
        <f>+CONCATENATE("Összes teljesítés ",LEFT(ÖSSZEFÜGGÉSEK!A4,4),". dec. 31-ig")</f>
        <v>Összes teljesítés 2016. dec. 31-ig</v>
      </c>
      <c r="H3" s="934"/>
    </row>
    <row r="4" spans="1:8" s="9" customFormat="1" ht="17.100000000000001" customHeight="1" thickBot="1">
      <c r="A4" s="283" t="s">
        <v>421</v>
      </c>
      <c r="B4" s="284" t="s">
        <v>422</v>
      </c>
      <c r="C4" s="284" t="s">
        <v>423</v>
      </c>
      <c r="D4" s="284" t="s">
        <v>424</v>
      </c>
      <c r="E4" s="284" t="s">
        <v>425</v>
      </c>
      <c r="F4" s="43" t="s">
        <v>502</v>
      </c>
      <c r="G4" s="285" t="s">
        <v>548</v>
      </c>
      <c r="H4" s="934"/>
    </row>
    <row r="5" spans="1:8" ht="17.100000000000001" customHeight="1">
      <c r="A5" s="13" t="s">
        <v>779</v>
      </c>
      <c r="B5" s="581">
        <v>800000</v>
      </c>
      <c r="C5" s="582">
        <v>2016</v>
      </c>
      <c r="D5" s="581"/>
      <c r="E5" s="581">
        <f t="shared" ref="E5:E27" si="0">B5</f>
        <v>800000</v>
      </c>
      <c r="F5" s="581">
        <f t="shared" ref="F5:F29" si="1">B5</f>
        <v>800000</v>
      </c>
      <c r="G5" s="583">
        <f t="shared" ref="G5:G13" si="2">+D5+F5</f>
        <v>800000</v>
      </c>
      <c r="H5" s="934"/>
    </row>
    <row r="6" spans="1:8" ht="17.100000000000001" customHeight="1">
      <c r="A6" s="13" t="s">
        <v>781</v>
      </c>
      <c r="B6" s="581">
        <v>300000</v>
      </c>
      <c r="C6" s="582">
        <v>2016</v>
      </c>
      <c r="D6" s="581"/>
      <c r="E6" s="581">
        <v>300000</v>
      </c>
      <c r="F6" s="581">
        <v>300000</v>
      </c>
      <c r="G6" s="583">
        <f t="shared" si="2"/>
        <v>300000</v>
      </c>
      <c r="H6" s="934"/>
    </row>
    <row r="7" spans="1:8" ht="17.100000000000001" customHeight="1">
      <c r="A7" s="13" t="s">
        <v>782</v>
      </c>
      <c r="B7" s="581">
        <v>80000</v>
      </c>
      <c r="C7" s="582">
        <v>2016</v>
      </c>
      <c r="D7" s="581"/>
      <c r="E7" s="581">
        <v>80000</v>
      </c>
      <c r="F7" s="581">
        <v>80000</v>
      </c>
      <c r="G7" s="583">
        <f t="shared" si="2"/>
        <v>80000</v>
      </c>
      <c r="H7" s="934"/>
    </row>
    <row r="8" spans="1:8" ht="17.100000000000001" customHeight="1">
      <c r="A8" s="13" t="s">
        <v>780</v>
      </c>
      <c r="B8" s="581">
        <v>700000</v>
      </c>
      <c r="C8" s="582">
        <v>2016</v>
      </c>
      <c r="D8" s="581"/>
      <c r="E8" s="581">
        <f t="shared" si="0"/>
        <v>700000</v>
      </c>
      <c r="F8" s="581">
        <f t="shared" si="1"/>
        <v>700000</v>
      </c>
      <c r="G8" s="583">
        <f t="shared" si="2"/>
        <v>700000</v>
      </c>
      <c r="H8" s="934"/>
    </row>
    <row r="9" spans="1:8" ht="17.100000000000001" customHeight="1">
      <c r="A9" s="13" t="s">
        <v>783</v>
      </c>
      <c r="B9" s="581">
        <v>150000</v>
      </c>
      <c r="C9" s="582">
        <v>2016</v>
      </c>
      <c r="D9" s="581"/>
      <c r="E9" s="581">
        <f t="shared" si="0"/>
        <v>150000</v>
      </c>
      <c r="F9" s="581">
        <f t="shared" si="1"/>
        <v>150000</v>
      </c>
      <c r="G9" s="583">
        <f t="shared" si="2"/>
        <v>150000</v>
      </c>
      <c r="H9" s="934"/>
    </row>
    <row r="10" spans="1:8" ht="17.100000000000001" customHeight="1">
      <c r="A10" s="13" t="s">
        <v>784</v>
      </c>
      <c r="B10" s="581">
        <v>81097</v>
      </c>
      <c r="C10" s="582">
        <v>2016</v>
      </c>
      <c r="D10" s="581"/>
      <c r="E10" s="581">
        <f t="shared" si="0"/>
        <v>81097</v>
      </c>
      <c r="F10" s="581">
        <f t="shared" si="1"/>
        <v>81097</v>
      </c>
      <c r="G10" s="583">
        <f t="shared" si="2"/>
        <v>81097</v>
      </c>
      <c r="H10" s="934"/>
    </row>
    <row r="11" spans="1:8" ht="18.75" customHeight="1">
      <c r="A11" s="13" t="s">
        <v>785</v>
      </c>
      <c r="B11" s="581">
        <v>280965</v>
      </c>
      <c r="C11" s="582">
        <v>2016</v>
      </c>
      <c r="D11" s="581"/>
      <c r="E11" s="581">
        <f t="shared" si="0"/>
        <v>280965</v>
      </c>
      <c r="F11" s="581">
        <f t="shared" si="1"/>
        <v>280965</v>
      </c>
      <c r="G11" s="583">
        <f t="shared" si="2"/>
        <v>280965</v>
      </c>
      <c r="H11" s="934"/>
    </row>
    <row r="12" spans="1:8" ht="17.100000000000001" customHeight="1">
      <c r="A12" s="895" t="s">
        <v>786</v>
      </c>
      <c r="B12" s="581">
        <v>5269000</v>
      </c>
      <c r="C12" s="582">
        <v>2016</v>
      </c>
      <c r="D12" s="581"/>
      <c r="E12" s="581">
        <f t="shared" si="0"/>
        <v>5269000</v>
      </c>
      <c r="F12" s="581">
        <f t="shared" si="1"/>
        <v>5269000</v>
      </c>
      <c r="G12" s="583">
        <f t="shared" si="2"/>
        <v>5269000</v>
      </c>
      <c r="H12" s="934"/>
    </row>
    <row r="13" spans="1:8" ht="17.100000000000001" customHeight="1">
      <c r="A13" s="13" t="s">
        <v>787</v>
      </c>
      <c r="B13" s="581">
        <v>1700000</v>
      </c>
      <c r="C13" s="582">
        <v>2016</v>
      </c>
      <c r="D13" s="581"/>
      <c r="E13" s="581">
        <f t="shared" si="0"/>
        <v>1700000</v>
      </c>
      <c r="F13" s="584">
        <f t="shared" si="1"/>
        <v>1700000</v>
      </c>
      <c r="G13" s="583">
        <f t="shared" si="2"/>
        <v>1700000</v>
      </c>
      <c r="H13" s="934"/>
    </row>
    <row r="14" spans="1:8" ht="17.100000000000001" customHeight="1">
      <c r="A14" s="896" t="s">
        <v>788</v>
      </c>
      <c r="B14" s="890">
        <v>760000</v>
      </c>
      <c r="C14" s="582">
        <v>2016</v>
      </c>
      <c r="D14" s="581"/>
      <c r="E14" s="581">
        <f t="shared" si="0"/>
        <v>760000</v>
      </c>
      <c r="F14" s="584">
        <f t="shared" si="1"/>
        <v>760000</v>
      </c>
      <c r="G14" s="583">
        <f t="shared" ref="G14:G29" si="3">+D14+F14</f>
        <v>760000</v>
      </c>
      <c r="H14" s="934"/>
    </row>
    <row r="15" spans="1:8" ht="17.100000000000001" customHeight="1">
      <c r="A15" s="896" t="s">
        <v>789</v>
      </c>
      <c r="B15" s="890">
        <v>680000</v>
      </c>
      <c r="C15" s="582">
        <v>2016</v>
      </c>
      <c r="D15" s="581"/>
      <c r="E15" s="581">
        <f t="shared" si="0"/>
        <v>680000</v>
      </c>
      <c r="F15" s="584">
        <f t="shared" si="1"/>
        <v>680000</v>
      </c>
      <c r="G15" s="583">
        <f t="shared" si="3"/>
        <v>680000</v>
      </c>
      <c r="H15" s="934"/>
    </row>
    <row r="16" spans="1:8" ht="17.100000000000001" customHeight="1">
      <c r="A16" s="896" t="s">
        <v>790</v>
      </c>
      <c r="B16" s="890">
        <v>123622</v>
      </c>
      <c r="C16" s="582">
        <v>2016</v>
      </c>
      <c r="D16" s="581"/>
      <c r="E16" s="581">
        <f t="shared" si="0"/>
        <v>123622</v>
      </c>
      <c r="F16" s="584">
        <f t="shared" si="1"/>
        <v>123622</v>
      </c>
      <c r="G16" s="583">
        <f t="shared" si="3"/>
        <v>123622</v>
      </c>
      <c r="H16" s="934"/>
    </row>
    <row r="17" spans="1:8" ht="17.100000000000001" customHeight="1">
      <c r="A17" s="896" t="s">
        <v>791</v>
      </c>
      <c r="B17" s="890">
        <v>200000</v>
      </c>
      <c r="C17" s="582">
        <v>2016</v>
      </c>
      <c r="D17" s="581"/>
      <c r="E17" s="581">
        <f t="shared" si="0"/>
        <v>200000</v>
      </c>
      <c r="F17" s="584">
        <f t="shared" si="1"/>
        <v>200000</v>
      </c>
      <c r="G17" s="583">
        <f t="shared" si="3"/>
        <v>200000</v>
      </c>
      <c r="H17" s="934"/>
    </row>
    <row r="18" spans="1:8" ht="17.100000000000001" customHeight="1">
      <c r="A18" s="896" t="s">
        <v>792</v>
      </c>
      <c r="B18" s="890">
        <v>114094</v>
      </c>
      <c r="C18" s="582">
        <v>2016</v>
      </c>
      <c r="D18" s="581"/>
      <c r="E18" s="581">
        <f t="shared" si="0"/>
        <v>114094</v>
      </c>
      <c r="F18" s="584">
        <f t="shared" si="1"/>
        <v>114094</v>
      </c>
      <c r="G18" s="583">
        <f t="shared" si="3"/>
        <v>114094</v>
      </c>
      <c r="H18" s="934"/>
    </row>
    <row r="19" spans="1:8" ht="17.100000000000001" customHeight="1">
      <c r="A19" s="896" t="s">
        <v>793</v>
      </c>
      <c r="B19" s="890">
        <v>838000</v>
      </c>
      <c r="C19" s="582">
        <v>2016</v>
      </c>
      <c r="D19" s="581"/>
      <c r="E19" s="581">
        <f t="shared" si="0"/>
        <v>838000</v>
      </c>
      <c r="F19" s="584">
        <f t="shared" si="1"/>
        <v>838000</v>
      </c>
      <c r="G19" s="583">
        <f t="shared" si="3"/>
        <v>838000</v>
      </c>
      <c r="H19" s="934"/>
    </row>
    <row r="20" spans="1:8" ht="17.100000000000001" customHeight="1">
      <c r="A20" s="896" t="s">
        <v>794</v>
      </c>
      <c r="B20" s="890">
        <v>248800</v>
      </c>
      <c r="C20" s="582">
        <v>2016</v>
      </c>
      <c r="D20" s="581"/>
      <c r="E20" s="581">
        <f t="shared" si="0"/>
        <v>248800</v>
      </c>
      <c r="F20" s="584">
        <f t="shared" si="1"/>
        <v>248800</v>
      </c>
      <c r="G20" s="583">
        <f t="shared" si="3"/>
        <v>248800</v>
      </c>
      <c r="H20" s="934"/>
    </row>
    <row r="21" spans="1:8" ht="17.100000000000001" customHeight="1">
      <c r="A21" s="896" t="s">
        <v>795</v>
      </c>
      <c r="B21" s="890">
        <v>196063</v>
      </c>
      <c r="C21" s="582">
        <v>2016</v>
      </c>
      <c r="D21" s="585"/>
      <c r="E21" s="585">
        <f t="shared" si="0"/>
        <v>196063</v>
      </c>
      <c r="F21" s="586">
        <f t="shared" si="1"/>
        <v>196063</v>
      </c>
      <c r="G21" s="583">
        <f t="shared" si="3"/>
        <v>196063</v>
      </c>
      <c r="H21" s="934"/>
    </row>
    <row r="22" spans="1:8" ht="17.100000000000001" customHeight="1">
      <c r="A22" s="896" t="s">
        <v>796</v>
      </c>
      <c r="B22" s="890">
        <v>364567</v>
      </c>
      <c r="C22" s="582">
        <v>2016</v>
      </c>
      <c r="D22" s="585"/>
      <c r="E22" s="585">
        <f t="shared" si="0"/>
        <v>364567</v>
      </c>
      <c r="F22" s="586">
        <f t="shared" si="1"/>
        <v>364567</v>
      </c>
      <c r="G22" s="583">
        <f t="shared" si="3"/>
        <v>364567</v>
      </c>
      <c r="H22" s="934"/>
    </row>
    <row r="23" spans="1:8" ht="17.100000000000001" customHeight="1">
      <c r="A23" s="896" t="s">
        <v>797</v>
      </c>
      <c r="B23" s="890">
        <v>77874</v>
      </c>
      <c r="C23" s="582">
        <v>2016</v>
      </c>
      <c r="D23" s="585"/>
      <c r="E23" s="585">
        <f t="shared" si="0"/>
        <v>77874</v>
      </c>
      <c r="F23" s="586">
        <f t="shared" si="1"/>
        <v>77874</v>
      </c>
      <c r="G23" s="583">
        <f t="shared" si="3"/>
        <v>77874</v>
      </c>
      <c r="H23" s="934"/>
    </row>
    <row r="24" spans="1:8" ht="17.100000000000001" customHeight="1">
      <c r="A24" s="896" t="s">
        <v>798</v>
      </c>
      <c r="B24" s="890">
        <v>68000</v>
      </c>
      <c r="C24" s="582">
        <v>2016</v>
      </c>
      <c r="D24" s="585"/>
      <c r="E24" s="585">
        <f t="shared" si="0"/>
        <v>68000</v>
      </c>
      <c r="F24" s="586">
        <f t="shared" si="1"/>
        <v>68000</v>
      </c>
      <c r="G24" s="583">
        <f t="shared" si="3"/>
        <v>68000</v>
      </c>
      <c r="H24" s="934"/>
    </row>
    <row r="25" spans="1:8" ht="17.100000000000001" customHeight="1">
      <c r="A25" s="896" t="s">
        <v>799</v>
      </c>
      <c r="B25" s="890">
        <v>50478</v>
      </c>
      <c r="C25" s="582">
        <v>2016</v>
      </c>
      <c r="D25" s="585"/>
      <c r="E25" s="585">
        <f t="shared" si="0"/>
        <v>50478</v>
      </c>
      <c r="F25" s="586">
        <f t="shared" si="1"/>
        <v>50478</v>
      </c>
      <c r="G25" s="583">
        <f t="shared" si="3"/>
        <v>50478</v>
      </c>
      <c r="H25" s="934"/>
    </row>
    <row r="26" spans="1:8" ht="17.100000000000001" customHeight="1">
      <c r="A26" s="896" t="s">
        <v>800</v>
      </c>
      <c r="B26" s="890">
        <v>101270</v>
      </c>
      <c r="C26" s="582">
        <v>2016</v>
      </c>
      <c r="D26" s="581"/>
      <c r="E26" s="585">
        <f t="shared" si="0"/>
        <v>101270</v>
      </c>
      <c r="F26" s="586">
        <f t="shared" si="1"/>
        <v>101270</v>
      </c>
      <c r="G26" s="583">
        <f t="shared" si="3"/>
        <v>101270</v>
      </c>
      <c r="H26" s="934"/>
    </row>
    <row r="27" spans="1:8" ht="17.100000000000001" customHeight="1">
      <c r="A27" s="896" t="s">
        <v>801</v>
      </c>
      <c r="B27" s="890">
        <v>95259</v>
      </c>
      <c r="C27" s="893">
        <v>2016</v>
      </c>
      <c r="D27" s="587"/>
      <c r="E27" s="585">
        <f t="shared" si="0"/>
        <v>95259</v>
      </c>
      <c r="F27" s="586">
        <f t="shared" si="1"/>
        <v>95259</v>
      </c>
      <c r="G27" s="894">
        <f t="shared" si="3"/>
        <v>95259</v>
      </c>
      <c r="H27" s="934"/>
    </row>
    <row r="28" spans="1:8" ht="17.100000000000001" customHeight="1">
      <c r="A28" s="896" t="s">
        <v>802</v>
      </c>
      <c r="B28" s="890">
        <v>132582</v>
      </c>
      <c r="C28" s="582">
        <v>2016</v>
      </c>
      <c r="D28" s="581"/>
      <c r="E28" s="585">
        <v>133000</v>
      </c>
      <c r="F28" s="586">
        <f t="shared" si="1"/>
        <v>132582</v>
      </c>
      <c r="G28" s="894">
        <f t="shared" si="3"/>
        <v>132582</v>
      </c>
      <c r="H28" s="934"/>
    </row>
    <row r="29" spans="1:8" ht="17.100000000000001" customHeight="1">
      <c r="A29" s="896" t="s">
        <v>803</v>
      </c>
      <c r="B29" s="890">
        <v>253441</v>
      </c>
      <c r="C29" s="893">
        <v>2016</v>
      </c>
      <c r="D29" s="581"/>
      <c r="E29" s="581">
        <v>317110</v>
      </c>
      <c r="F29" s="581">
        <f t="shared" si="1"/>
        <v>253441</v>
      </c>
      <c r="G29" s="583">
        <f t="shared" si="3"/>
        <v>253441</v>
      </c>
      <c r="H29" s="934"/>
    </row>
    <row r="30" spans="1:8" s="12" customFormat="1" ht="17.100000000000001" customHeight="1" thickBot="1">
      <c r="A30" s="891" t="s">
        <v>56</v>
      </c>
      <c r="B30" s="892">
        <f>SUM(B5:B29)</f>
        <v>13665112</v>
      </c>
      <c r="C30" s="897"/>
      <c r="D30" s="892">
        <f t="shared" ref="D30:G30" si="4">SUM(D5:D29)</f>
        <v>0</v>
      </c>
      <c r="E30" s="898">
        <f t="shared" si="4"/>
        <v>13729199</v>
      </c>
      <c r="F30" s="898">
        <f t="shared" si="4"/>
        <v>13665112</v>
      </c>
      <c r="G30" s="899">
        <f t="shared" si="4"/>
        <v>13665112</v>
      </c>
      <c r="H30" s="934"/>
    </row>
    <row r="31" spans="1:8">
      <c r="F31" s="12"/>
      <c r="G31" s="12"/>
      <c r="H31" s="409"/>
    </row>
    <row r="32" spans="1:8">
      <c r="H32" s="409"/>
    </row>
    <row r="33" spans="8:8">
      <c r="H33" s="409"/>
    </row>
    <row r="34" spans="8:8">
      <c r="H34" s="409"/>
    </row>
    <row r="35" spans="8:8">
      <c r="H35" s="409"/>
    </row>
    <row r="36" spans="8:8">
      <c r="H36" s="409"/>
    </row>
    <row r="37" spans="8:8">
      <c r="H37" s="409"/>
    </row>
    <row r="38" spans="8:8">
      <c r="H38" s="409"/>
    </row>
    <row r="39" spans="8:8">
      <c r="H39" s="409"/>
    </row>
  </sheetData>
  <mergeCells count="3">
    <mergeCell ref="F2:G2"/>
    <mergeCell ref="A1:G1"/>
    <mergeCell ref="H1:H30"/>
  </mergeCells>
  <phoneticPr fontId="0" type="noConversion"/>
  <printOptions horizontalCentered="1"/>
  <pageMargins left="0.78740157480314965" right="0.78740157480314965" top="0.70866141732283472" bottom="0.39370078740157483" header="0.39370078740157483" footer="0.78740157480314965"/>
  <pageSetup paperSize="9" scale="90" orientation="landscape" horizontalDpi="300" verticalDpi="300" r:id="rId1"/>
  <headerFooter alignWithMargins="0">
    <oddHeader>&amp;LSzentpéterszeg Községi Önkormányzat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46</vt:i4>
      </vt:variant>
      <vt:variant>
        <vt:lpstr>Névvel ellátott tartományok</vt:lpstr>
      </vt:variant>
      <vt:variant>
        <vt:i4>24</vt:i4>
      </vt:variant>
    </vt:vector>
  </HeadingPairs>
  <TitlesOfParts>
    <vt:vector size="70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 mell.</vt:lpstr>
      <vt:lpstr>4.sz.mell.</vt:lpstr>
      <vt:lpstr>5. sz. mell. </vt:lpstr>
      <vt:lpstr>6.1.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6.1.1.sz.mell.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10. tájékoztató tábla</vt:lpstr>
      <vt:lpstr>'7.3. tájékoztató tábla'!_ftn1</vt:lpstr>
      <vt:lpstr>'7.3. tájékoztató tábla'!_ftnref1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Balázsi Viktória</dc:creator>
  <cp:lastModifiedBy>user</cp:lastModifiedBy>
  <cp:lastPrinted>2017-05-19T07:46:05Z</cp:lastPrinted>
  <dcterms:created xsi:type="dcterms:W3CDTF">1999-10-30T10:30:45Z</dcterms:created>
  <dcterms:modified xsi:type="dcterms:W3CDTF">2017-05-26T06:59:27Z</dcterms:modified>
</cp:coreProperties>
</file>