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4">'15'!$2:$2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  <definedName name="_xlnm.Print_Area" localSheetId="5">'6'!$A$1:$M$44</definedName>
    <definedName name="_xlnm.Print_Area" localSheetId="8">'9'!$A$1:$M$44</definedName>
  </definedNames>
  <calcPr fullCalcOnLoad="1"/>
</workbook>
</file>

<file path=xl/sharedStrings.xml><?xml version="1.0" encoding="utf-8"?>
<sst xmlns="http://schemas.openxmlformats.org/spreadsheetml/2006/main" count="906" uniqueCount="570">
  <si>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</si>
  <si>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</si>
  <si>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</si>
  <si>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</si>
  <si>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</si>
  <si>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</si>
  <si>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</si>
  <si>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</si>
  <si>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</si>
  <si>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</si>
  <si>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</si>
  <si>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</si>
  <si>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</si>
  <si>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</si>
  <si>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</si>
  <si>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</si>
  <si>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</si>
  <si>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</si>
  <si>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</si>
  <si>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</si>
  <si>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</si>
  <si>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</si>
  <si>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</si>
  <si>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</si>
  <si>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</si>
  <si>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</si>
  <si>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</si>
  <si>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</si>
  <si>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</si>
  <si>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</si>
  <si>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</si>
  <si>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</si>
  <si>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</si>
  <si>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</si>
  <si>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</si>
  <si>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</si>
  <si>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</si>
  <si>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</si>
  <si>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</si>
  <si>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</si>
  <si>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</si>
  <si>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</si>
  <si>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</si>
  <si>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</si>
  <si>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</si>
  <si>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Költségvetési szervek eredeti előirányzata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</si>
  <si>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</si>
  <si>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</si>
  <si>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</si>
  <si>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</si>
  <si>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</si>
  <si>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</si>
  <si>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</si>
  <si>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</si>
  <si>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</si>
  <si>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</si>
  <si>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</si>
  <si>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</si>
  <si>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</si>
  <si>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</si>
  <si>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</si>
  <si>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</si>
  <si>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</si>
  <si>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</si>
  <si>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>Keszthelyi Polgárőr Egyesület</t>
  </si>
  <si>
    <t xml:space="preserve">VÜZ Kft - Csik F. Tanuszoda </t>
  </si>
  <si>
    <t>Költségvetési szervek eredeti előirányzata összesen</t>
  </si>
  <si>
    <t>Egyéb felhalmozási kiadások</t>
  </si>
  <si>
    <t>Része-sedések értéke-sítése</t>
  </si>
  <si>
    <t>Keszthelyi Kilóméterek Egyesület</t>
  </si>
  <si>
    <t>Hiány belső finanszírozása:</t>
  </si>
  <si>
    <t>Tervezés, lebonyolítás, műszaki ellenőrzés</t>
  </si>
  <si>
    <t>II. Felhalmozási  költségvetés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</si>
  <si>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</si>
  <si>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</si>
  <si>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</si>
  <si>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</si>
  <si>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</si>
  <si>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</si>
  <si>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</si>
  <si>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</si>
  <si>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</si>
  <si>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</si>
  <si>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</si>
  <si>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</si>
  <si>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</si>
  <si>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</si>
  <si>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</si>
  <si>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</si>
  <si>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</si>
  <si>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</si>
  <si>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</si>
  <si>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</si>
  <si>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</si>
  <si>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</si>
  <si>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</si>
  <si>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</si>
  <si>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</si>
  <si>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</si>
  <si>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</si>
  <si>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</si>
  <si>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</si>
  <si>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Karácsonyi díszkivilágítás bővítése</t>
  </si>
  <si>
    <t>Gazdasági Ellátó Szervezet Keszthely</t>
  </si>
  <si>
    <t>Keszthely Város Önkormányzata Egyesített Szociális Intézménye</t>
  </si>
  <si>
    <t>Arany János Tehetséggondozó Program</t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</si>
  <si>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</si>
  <si>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t>Telekadó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</si>
  <si>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</si>
  <si>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</si>
  <si>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</si>
  <si>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</si>
  <si>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</si>
  <si>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</si>
  <si>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</si>
  <si>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</si>
  <si>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</si>
  <si>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</si>
  <si>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</si>
  <si>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</si>
  <si>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</si>
  <si>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</si>
  <si>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</si>
  <si>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</si>
  <si>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Keszthelyi Vöröskeresztes Vizimentő Egyesület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</si>
  <si>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</si>
  <si>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</si>
  <si>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</si>
  <si>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</si>
  <si>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</si>
  <si>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</si>
  <si>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Közterület 031030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</si>
  <si>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</si>
  <si>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</si>
  <si>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</si>
  <si>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</si>
  <si>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</si>
  <si>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</si>
  <si>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</si>
  <si>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</si>
  <si>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</si>
  <si>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Közter.rendj. 031030</t>
  </si>
  <si>
    <t>Fogorvosi szakell. 072313</t>
  </si>
  <si>
    <t>Egyházak köz. és hitél. tev.084040</t>
  </si>
  <si>
    <t>Köztemető fennt., műk. 013320</t>
  </si>
  <si>
    <t>Út, autópálya építés ( 045120 )</t>
  </si>
  <si>
    <t>Nem lakóingatlan bérbeadása ( 013350 )</t>
  </si>
  <si>
    <t>Zöldterület kezelés ( 066010 )</t>
  </si>
  <si>
    <t>Önkormányzati jogalkotás ( 011130 )</t>
  </si>
  <si>
    <t>Közvilágítás ( 064010 )</t>
  </si>
  <si>
    <t>Nem lakóingatlan bérbeadás ( 013350 )</t>
  </si>
  <si>
    <t>Közterület rendjének fenntartása ( 031030 )</t>
  </si>
  <si>
    <t>Szociális ösztöndíjak ( 094260 )</t>
  </si>
  <si>
    <t>4. Felhalmozási tartalék</t>
  </si>
  <si>
    <t>6. Felhalmozási célú hitel törlesztése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</si>
  <si>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</si>
  <si>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</si>
  <si>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</si>
  <si>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</si>
  <si>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</si>
  <si>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</si>
  <si>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</si>
  <si>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</si>
  <si>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</si>
  <si>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</si>
  <si>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</si>
  <si>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</si>
  <si>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t>1. Működési bevételek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</si>
  <si>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</si>
  <si>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előirányzat</t>
    </r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</si>
  <si>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</si>
  <si>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</si>
  <si>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</si>
  <si>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</si>
  <si>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</si>
  <si>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</si>
  <si>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</si>
  <si>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</si>
  <si>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</si>
  <si>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</si>
  <si>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</si>
  <si>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</si>
  <si>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</si>
  <si>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</si>
  <si>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</si>
  <si>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</si>
  <si>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 xml:space="preserve">Felhalmozási célú támogatások ÁHT-n belüről </t>
  </si>
  <si>
    <t>Egyéb tárgyieszköz értékesítés</t>
  </si>
  <si>
    <t>Ingatlan értékesítése</t>
  </si>
  <si>
    <t>Részesedések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</si>
  <si>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</si>
  <si>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</si>
  <si>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</si>
  <si>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</si>
  <si>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</si>
  <si>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</si>
  <si>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</si>
  <si>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</si>
  <si>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</si>
  <si>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</si>
  <si>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</si>
  <si>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</si>
  <si>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</si>
  <si>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</si>
  <si>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</si>
  <si>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</si>
  <si>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</si>
  <si>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</si>
  <si>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</si>
  <si>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</si>
  <si>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</si>
  <si>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</si>
  <si>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</si>
  <si>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</si>
  <si>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</si>
  <si>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</si>
  <si>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</si>
  <si>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</si>
  <si>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</si>
  <si>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</si>
  <si>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</si>
  <si>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</si>
  <si>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Hallgatói és okt. ösztöndíjak 094260</t>
  </si>
  <si>
    <t xml:space="preserve">Köznev. int.szakmai fel. tám. 092111 </t>
  </si>
  <si>
    <t>Gimnáziumi int. szakmai tám. 092211</t>
  </si>
  <si>
    <t>Egyéb szoc.term.beni és pénzb.ell. 107060</t>
  </si>
  <si>
    <t>Elvonások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</si>
  <si>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</si>
  <si>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</si>
  <si>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</si>
  <si>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</si>
  <si>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Óvodai nevelés 091140</t>
  </si>
  <si>
    <t>ebből: köt. Feladat</t>
  </si>
  <si>
    <t>Köztemető fenntartása, működtetése (013320)</t>
  </si>
  <si>
    <t xml:space="preserve">Csapadékelvezető rendszer tervezése és kivitelezése lakossági felvetés megoldására </t>
  </si>
  <si>
    <t>Telekvásárlás sportcsarnokhoz</t>
  </si>
  <si>
    <t>Köznevelési intézményben tanulók oktatásának szakmai feladatai ( 092111 )</t>
  </si>
  <si>
    <t xml:space="preserve">Mazsola Kerékpáros Sportegyesület (épületek + KRESZ park) </t>
  </si>
  <si>
    <t>Balatoni Múzeum</t>
  </si>
  <si>
    <t>Ingatlanfelújítás</t>
  </si>
  <si>
    <t>Fejér György Városi Könyvtár</t>
  </si>
  <si>
    <t>Egyesített Szociális Intézmény</t>
  </si>
  <si>
    <t>Keszthelyi Életfa Óvoda</t>
  </si>
  <si>
    <t xml:space="preserve">ingatlan felújítás (Kísérleti u. fafelület) </t>
  </si>
  <si>
    <t>Munkaadókat terhelő járulékok és szha</t>
  </si>
  <si>
    <t xml:space="preserve">SUN Teniszklub </t>
  </si>
  <si>
    <t>Sportlétesítmények, edzőtáborok 081030</t>
  </si>
  <si>
    <t xml:space="preserve">Házi segítségnyújtás </t>
  </si>
  <si>
    <t xml:space="preserve">Keszthely és Környéke Kistérségi Többcélú Társulás ebből: </t>
  </si>
  <si>
    <t xml:space="preserve">Z.M. Rendőrfőkapitányság - nyári közös járőrszolgálat </t>
  </si>
  <si>
    <t>Egyéb működési célú támogatások ÁHT-n belülre</t>
  </si>
  <si>
    <t>Újkori Középiskolás Helikoni Ünnepségek Alapítvány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</si>
  <si>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</si>
  <si>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</si>
  <si>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</si>
  <si>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</si>
  <si>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</si>
  <si>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</si>
  <si>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6.Kölcsönök visszatérülése</t>
  </si>
  <si>
    <t>4. Kölcsön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</si>
  <si>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</si>
  <si>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</si>
  <si>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</si>
  <si>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</si>
  <si>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</si>
  <si>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</si>
  <si>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3. Felhalmozási célú átvett pénzeszközök</t>
  </si>
  <si>
    <t>1. Felhalmozási bevételek</t>
  </si>
  <si>
    <t>5. Működési célú átvett pénzeszközök</t>
  </si>
  <si>
    <t>Kölcsön visszatérülés</t>
  </si>
  <si>
    <t>III. Maradány igénybevétele</t>
  </si>
  <si>
    <t>Műkö-dési</t>
  </si>
  <si>
    <t>Egyéb működési célú átvett pénzeszközök</t>
  </si>
  <si>
    <t>Egyéb felhalmozási célú átvett pénzeszköz</t>
  </si>
  <si>
    <t>Működési hiány-/többlet+ (A-B) :</t>
  </si>
  <si>
    <t>Talajterhelési díj</t>
  </si>
  <si>
    <t>Iparűzési adó</t>
  </si>
  <si>
    <t>Magyar Vöröskereszt Zala Megyei Szervezete</t>
  </si>
  <si>
    <t>Civil szervezetek működési támogatása (084031)</t>
  </si>
  <si>
    <t>Sportlétesítmények, edzőtáborok működtetése és fejlesztése (081030)</t>
  </si>
  <si>
    <t>Önkormányzatok és önkormányzati hivatalok jogalkotó és általános igazgatási tevékenysége (011130)</t>
  </si>
  <si>
    <t>Egyházak, közösségi és hitéleti tevékenységének támogatása (084040 )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</si>
  <si>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</si>
  <si>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</si>
  <si>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</si>
  <si>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</si>
  <si>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</si>
  <si>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</si>
  <si>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</si>
  <si>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</si>
  <si>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</si>
  <si>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</si>
  <si>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</si>
  <si>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</si>
  <si>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</si>
  <si>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</si>
  <si>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 xml:space="preserve">Felhalmozási </t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</si>
  <si>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</si>
  <si>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</si>
  <si>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</si>
  <si>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</si>
  <si>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</si>
  <si>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</si>
  <si>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</si>
  <si>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</si>
  <si>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Strand 081061</t>
  </si>
  <si>
    <t>Önkor. elsz. kp. kv 018010</t>
  </si>
  <si>
    <t>ÁHT-n belüli megelőlegezés visszafiz.</t>
  </si>
  <si>
    <t>Bérfőzési szeszadó</t>
  </si>
  <si>
    <t>Államháztartáson belüli megelőlegezések</t>
  </si>
  <si>
    <t>9. Államháztartáson belüli megelőlegezés visszafizetése</t>
  </si>
  <si>
    <t>3. Egyéb felhalmozási célú támogatások ÁHT-n kivülre</t>
  </si>
  <si>
    <t>Bölcsőde fűtési rendszer leválasztása</t>
  </si>
  <si>
    <t>Kemence</t>
  </si>
  <si>
    <t>ingatlan felújítás (Zöldterület, Műhely)</t>
  </si>
  <si>
    <t xml:space="preserve">ingatlan felújítás (Zöldterület) </t>
  </si>
  <si>
    <t xml:space="preserve">Sétáló utca szökőkút </t>
  </si>
  <si>
    <t xml:space="preserve">Keszthelyi Család- és Gyermekjóléti Központ </t>
  </si>
  <si>
    <t xml:space="preserve">informatikai hálózat kiépítése, számítástechnikai eszközök </t>
  </si>
  <si>
    <t xml:space="preserve">Goldmark Károly Művelődési Központ </t>
  </si>
  <si>
    <t xml:space="preserve">Bútor beszerzés </t>
  </si>
  <si>
    <t xml:space="preserve">Keszthelyi Életfa Óvoda </t>
  </si>
  <si>
    <t>Életfa Óvoda-nyílászárócsere</t>
  </si>
  <si>
    <t>Keszthelyi Polgármesteri Hivatal</t>
  </si>
  <si>
    <t>Kisértékű informatikai eszközök</t>
  </si>
  <si>
    <t xml:space="preserve">Szerver </t>
  </si>
  <si>
    <t xml:space="preserve">Szalagfüggöny </t>
  </si>
  <si>
    <t>számítógép, nyomtató</t>
  </si>
  <si>
    <t xml:space="preserve">Irattár kialakítása </t>
  </si>
  <si>
    <t xml:space="preserve">Mobiltelefonok </t>
  </si>
  <si>
    <t xml:space="preserve">Fénymásoló </t>
  </si>
  <si>
    <t xml:space="preserve">Keszthelyi Polgármesteri Hivatal </t>
  </si>
  <si>
    <t xml:space="preserve">Udvari tárgyaló, irodák bútor, padlózat  </t>
  </si>
  <si>
    <t xml:space="preserve">Vizesblokk kialakítása </t>
  </si>
  <si>
    <t xml:space="preserve">Libás strandi parkoló burkolása (kavicsos parkoló, aszfaltos átvezető) </t>
  </si>
  <si>
    <t>Szent Miklós utca felső buszmegálló megközelítő útjának kiépítése</t>
  </si>
  <si>
    <t>Fodor utcában a kis posta előtt gyalogátkelőhely létesítés, tervfelülvizsgálat és engedélyeztetés</t>
  </si>
  <si>
    <t xml:space="preserve">Vaszary Kolos utcában óvoda előtt gyalogátkelőhely tervezés, engedélyeztetés </t>
  </si>
  <si>
    <t xml:space="preserve">Kertváros Tulipán utca aszfaltozása és vízelvezetése (Vízmű alatti utca) </t>
  </si>
  <si>
    <t>Erzsébet királyné út kerékpárút biztonságossá tétele, járda javítással</t>
  </si>
  <si>
    <t>Lóczy utca, Zámor utca-Toldi utca közötti keleti szakaszának tervezése</t>
  </si>
  <si>
    <t>Szent Miklós köztemető temető kapu átalakítás</t>
  </si>
  <si>
    <t xml:space="preserve">Szent Miklós köztemető vízvezeték rendszer korszerűsítés </t>
  </si>
  <si>
    <t>Szent Miklós köztemető történelmi síremlékek felújítása</t>
  </si>
  <si>
    <t xml:space="preserve">Új köztemető ravatalozó torony acélváz felújítása </t>
  </si>
  <si>
    <t>Új köztemető új parcella úthálózatának befejezése</t>
  </si>
  <si>
    <t>Új köztemető utak kavicsozása</t>
  </si>
  <si>
    <t>Új köztemető urnafal építés</t>
  </si>
  <si>
    <t>Városi fogadótáblák felújítása</t>
  </si>
  <si>
    <t>Petőfi utcán két db víznyelő kiépítése (áthúzódó)</t>
  </si>
  <si>
    <t>Fő téri Jet Vill aknák vízelvezetésének kiépítése (áthúzódó)</t>
  </si>
  <si>
    <t>Kertvárosi Ifjúság  útja szennyvízcsatorna átépítése (áthúzódó)</t>
  </si>
  <si>
    <t xml:space="preserve">Damjanich utca alatti átkötés a garázssori ágba </t>
  </si>
  <si>
    <t xml:space="preserve">Közvilágítási lámpák elhelyezése meglévő oszlopokra, egyedi bővítések </t>
  </si>
  <si>
    <t xml:space="preserve">Tomaji sor 26-28. hiányzó közvilágítási mező kiépítése </t>
  </si>
  <si>
    <t xml:space="preserve">IV. Béla park közvilágítása </t>
  </si>
  <si>
    <t xml:space="preserve">Közvilágítás tervezése </t>
  </si>
  <si>
    <t>Napelemes kiserőmű létesítés</t>
  </si>
  <si>
    <t xml:space="preserve">Napelem telep területvásárlás </t>
  </si>
  <si>
    <t xml:space="preserve">Kossuth u. 2. - Kisfaludy utca tető </t>
  </si>
  <si>
    <t>Kossuth u. 24. tetőfelújítás</t>
  </si>
  <si>
    <t>Kossuth u. 5. - Nádor utca közötti területen épület bontása</t>
  </si>
  <si>
    <t xml:space="preserve">Napsugár utca 8. A.B. C. (24 lakásos társasház) </t>
  </si>
  <si>
    <t xml:space="preserve">Keszthelyi HUSZ Nonprofit Kft. pótbefizetés </t>
  </si>
  <si>
    <t xml:space="preserve">Kossuth utca 30. szám alatti ingatlan felújítása </t>
  </si>
  <si>
    <t>Sopron utcai óvoda bővítése (áthúzódó)</t>
  </si>
  <si>
    <t xml:space="preserve">Keszthelyi Életfa Óvoda tetőfelújítása </t>
  </si>
  <si>
    <t xml:space="preserve">Csány-Szendrey AMI tetőfelújítás </t>
  </si>
  <si>
    <t xml:space="preserve">Kisértékű tárgyi eszköz </t>
  </si>
  <si>
    <t xml:space="preserve">Bölcsőde - udvari játékok cseréje </t>
  </si>
  <si>
    <t>Idősek Otthona - bútorzat csere</t>
  </si>
  <si>
    <t xml:space="preserve">Vak Bottyán - Deák Ferenc utca összekötő szakasz vízelvezetés terve (Földhivatal mellett) </t>
  </si>
  <si>
    <t>Keszthely város vízjogi üzemeltetési engedélye (Büdösárok)</t>
  </si>
  <si>
    <t>Fűnyíró beszerzés</t>
  </si>
  <si>
    <t>Béri Balogh Ádám utca 5. társasház belső parkoló aszfaltozása</t>
  </si>
  <si>
    <t>Vásár téren a X. emeletestől járda építés a Schwarz lakótelepig  200m</t>
  </si>
  <si>
    <t>Balogh Ferenc utca, óvoda melletti sáv aszfaltozása II. ütem</t>
  </si>
  <si>
    <t xml:space="preserve">Kossuth utca 5. - Nádor utca közötti területen parkoló kialakítása, átkötő út kiépítés </t>
  </si>
  <si>
    <t>Petőfi utca - Rákóczi utca kereszteződés aszfaltozása (áthúzódó)</t>
  </si>
  <si>
    <t xml:space="preserve">Keszthelyi HUSZ Nonprofit Kft. </t>
  </si>
  <si>
    <t>Balatoni Borbarát Hölgyek Egyesülete - Keszthelyi karnevál</t>
  </si>
  <si>
    <t xml:space="preserve">Keszthelyi Turisztikai Egyesület - TDM pályázat önerő </t>
  </si>
  <si>
    <t xml:space="preserve">Zala Megyei Polgárvédelmi Szövetség </t>
  </si>
  <si>
    <t xml:space="preserve">Belvárosi Kereskedők Egyesülete Keszthely Történeti Belváros Kulturális Életéért </t>
  </si>
  <si>
    <t xml:space="preserve">Rákóczi Szövetség </t>
  </si>
  <si>
    <t xml:space="preserve">Morzsa Állatvédő Alapítvány </t>
  </si>
  <si>
    <t xml:space="preserve">Siketek Sport Clubja </t>
  </si>
  <si>
    <t xml:space="preserve">Bencés Diákszövetség Zala Megyei Szervezete - Vaszary Kolos bíboros emlékműve </t>
  </si>
  <si>
    <t xml:space="preserve">Keszthelyi Televízió Nonprofit Kft. </t>
  </si>
  <si>
    <t xml:space="preserve">Szabadidős park, fürdő és strandszolgálatás (081061) </t>
  </si>
  <si>
    <t>VÜZ Nonprofit Kft. - Napvédők U.V. vitorlák</t>
  </si>
  <si>
    <t>Koraszülött Mentő és Gyermekintenzív Alapítvány</t>
  </si>
  <si>
    <t xml:space="preserve">Polgármesteri hivatal felújítása (fűtési elzáró szerelvény, emléktábla (áthúzódó), </t>
  </si>
  <si>
    <t>Polgármesteri hivatal tetőszerkezet felújítása, tervezése</t>
  </si>
  <si>
    <t>Szent Miklós köztemető sövény pótlás, új sövény telepítés</t>
  </si>
  <si>
    <t xml:space="preserve">Hévízi - Csapás úti kerékpárút terv felüvizsgálata, kiegészítése és egyéb díjak </t>
  </si>
  <si>
    <t xml:space="preserve">ÉNYKK Északnyugat-magyarországi Közlekedési Központ Zrt. - helyijárat </t>
  </si>
  <si>
    <t xml:space="preserve">ÉNYKK Északnyugat-magyarországi Közlekedési Központ Zrt. - veszteség kiegyenlítés </t>
  </si>
  <si>
    <t xml:space="preserve">Sörház utca 9. szám alatti ingatlan vásárlás </t>
  </si>
  <si>
    <t>Toldi M. utca szélesítése 550m hosszan, 0,7m szélességben</t>
  </si>
  <si>
    <t>ebből: köt. feladat</t>
  </si>
  <si>
    <t>Módosítás</t>
  </si>
  <si>
    <t>Módosított előirányzat</t>
  </si>
  <si>
    <r>
      <t xml:space="preserve">    </t>
    </r>
    <r>
      <rPr>
        <sz val="9"/>
        <rFont val="Book Antiqua"/>
        <family val="1"/>
      </rPr>
      <t>Módosítás</t>
    </r>
  </si>
  <si>
    <r>
      <t xml:space="preserve">    </t>
    </r>
    <r>
      <rPr>
        <sz val="9"/>
        <rFont val="Book Antiqua"/>
        <family val="1"/>
      </rPr>
      <t>Módosított előirányzat</t>
    </r>
  </si>
  <si>
    <r>
      <t xml:space="preserve">    </t>
    </r>
    <r>
      <rPr>
        <sz val="10"/>
        <rFont val="Book Antiqua"/>
        <family val="1"/>
      </rPr>
      <t>Módosítás</t>
    </r>
  </si>
  <si>
    <r>
      <t xml:space="preserve">    </t>
    </r>
    <r>
      <rPr>
        <sz val="10"/>
        <rFont val="Book Antiqua"/>
        <family val="1"/>
      </rPr>
      <t>Módosított előirányzat</t>
    </r>
  </si>
  <si>
    <t xml:space="preserve">    Módosítás</t>
  </si>
  <si>
    <t xml:space="preserve">    Módosított előirányzat</t>
  </si>
  <si>
    <t>Településfejl. projektek és tám. 062020 mód.</t>
  </si>
  <si>
    <t>Árnyékoló</t>
  </si>
  <si>
    <t>Működési célra</t>
  </si>
  <si>
    <t>Önk.funkcióra nem sorolható bev. 900020</t>
  </si>
  <si>
    <t>Tám.célú fin. műveletek 018030</t>
  </si>
  <si>
    <t>Ár- és belvízvéd.tev. 047410</t>
  </si>
  <si>
    <t>Civil szerv.műk.tám. 084031</t>
  </si>
  <si>
    <t>Házi segítségnyújtás módosítás 107052</t>
  </si>
  <si>
    <t>Bűnmegelőzés módosítás 031060</t>
  </si>
  <si>
    <t>Hőcserélős bojler</t>
  </si>
  <si>
    <t>kisértékű tárgyi eszköz</t>
  </si>
  <si>
    <t>Keszthely Város Önkormányzata Alapellátási Intézete</t>
  </si>
  <si>
    <t>hűtőszekrények</t>
  </si>
  <si>
    <t>Gimnáziumi klíma</t>
  </si>
  <si>
    <t>Zöldterületi gépfejlesztés</t>
  </si>
  <si>
    <t>Asztalosipari gép alkatrész</t>
  </si>
  <si>
    <t>2 db számítógép és szerver beszerzése</t>
  </si>
  <si>
    <t>Déli szabadstrand</t>
  </si>
  <si>
    <t>Számítógép, szerver csere, operációs rendszerrel</t>
  </si>
  <si>
    <t>Karbantartó műhely</t>
  </si>
  <si>
    <t>ingatlan felújítás (Gagarin utcai konyha-villany)</t>
  </si>
  <si>
    <t>Jelzőrendszeres házi segítségnyújtás</t>
  </si>
  <si>
    <t>Szociális ágazati pótlék</t>
  </si>
  <si>
    <t>Szociális ágazati kiegészítő pótlék</t>
  </si>
  <si>
    <t>Kompenzáció</t>
  </si>
  <si>
    <t>Házi segítségnyújtás (107052)</t>
  </si>
  <si>
    <t>Jelzőrendszeres házi segítségnyújtás (107053)</t>
  </si>
  <si>
    <t>Keszthely és Környéke Kistérségi Többcélú Társulás</t>
  </si>
  <si>
    <t>Apát u. szennyvíz nyomóvezeték kiépítése</t>
  </si>
  <si>
    <t>Nemzeti Táncszínház Nonprofit Kft</t>
  </si>
  <si>
    <t>VÜZ Nonprofit Kft. - Szigetfürdő tornyok felújítása</t>
  </si>
  <si>
    <t>Keszthelyi Televízió Szolgáltató Kft - pótbefizetés</t>
  </si>
  <si>
    <t>Szeghalmi Bálint Református Egyházi Közhasznú Alapítvány - pm.ált.</t>
  </si>
  <si>
    <t>KLIK Keszthelyi Tankerület - pm.cél</t>
  </si>
  <si>
    <t>Mély u. csapadékcsatorna - TOP-2.1.3-15. pályázat</t>
  </si>
  <si>
    <t>Városi Strand fejlesztés - TOP-1.2.1-15. pályázat</t>
  </si>
  <si>
    <t>Életfa Óvoda Kísérleti u. Tagóvoda - TOP-1.4.1-15. pályázat</t>
  </si>
  <si>
    <t>Centrál Színház Nonprofit Kft</t>
  </si>
  <si>
    <t>Vuelta Kft - Tour de Hongrie</t>
  </si>
  <si>
    <t>Fodor u. 43. ingatlanon műfüves futball pálya</t>
  </si>
  <si>
    <t>Magyar Máltai Szeretetszolgálat Keszthelyi Csoportja - EEB 150</t>
  </si>
  <si>
    <t>VÜZ Kft - EEB 239</t>
  </si>
  <si>
    <t xml:space="preserve">Georgikon DSE Kézilabda Szakosztály </t>
  </si>
  <si>
    <t>BEFAG Erdész Lövészklub</t>
  </si>
  <si>
    <t>Keszthely Városi DSE</t>
  </si>
  <si>
    <t>Pelso Sportegyesület</t>
  </si>
  <si>
    <t>KESOTE</t>
  </si>
  <si>
    <t>Keszthelyi Haladás SC</t>
  </si>
  <si>
    <t>Futball Club Keszthely</t>
  </si>
  <si>
    <t>Keszthelyi Yacht Klub</t>
  </si>
  <si>
    <t>Vajda János Keszthelyi DSE</t>
  </si>
  <si>
    <t>Keszthelyi Tollaslabda Egyesület</t>
  </si>
  <si>
    <t>SZL-Bau Egyesület</t>
  </si>
  <si>
    <t>Mazsola SE</t>
  </si>
  <si>
    <t>Balaton Triatlon és Szabadidő SE</t>
  </si>
  <si>
    <t>Keszthelyi Szív- és Érbetegek Egyesülete - EEB</t>
  </si>
  <si>
    <t>Ranolder János Római Kat.Általános Iskola - EEB</t>
  </si>
  <si>
    <t>Farkas Edit Római Kat.Szakképző Iskola - EEB</t>
  </si>
  <si>
    <t>Keszthely Város Roma Nemzetiségi Önkormányzata - EEB</t>
  </si>
  <si>
    <t>Zalaegerszegi Szakképzési Centrum - EEB</t>
  </si>
  <si>
    <t>Bethlen Gábor Nyugdíjas Klub - EEB 85</t>
  </si>
  <si>
    <t>Helikon Kórus és Baráti Köre Egyesület - EEB</t>
  </si>
  <si>
    <t>Nagycsaládosok Keszthelyi Egyesülete - EEB</t>
  </si>
  <si>
    <t>Nők a Balatonért Közhasznú Egyesület - EEB</t>
  </si>
  <si>
    <t>Salve Regina Kulturális Egyesület - EEB</t>
  </si>
  <si>
    <t>Keszthelyi Néptánc Hagyományokért Alapítvány - EEB</t>
  </si>
  <si>
    <t>Szép Magyar Beszédért Alapítvány - EEB</t>
  </si>
  <si>
    <t>Zámor Térségéért Egyesület - EEB</t>
  </si>
  <si>
    <t>Zalaegerszegi Szimfónius Zenekar Egyesület - EEB</t>
  </si>
  <si>
    <t>Keszthelyi Kiscápák Sportegyesület - pm.ált. 55, EEB 60, sporttámogatás</t>
  </si>
  <si>
    <r>
      <t>Keszthelyi Városvédő Egyesület -</t>
    </r>
    <r>
      <rPr>
        <sz val="11"/>
        <rFont val="Book Antiqua"/>
        <family val="1"/>
      </rPr>
      <t xml:space="preserve"> Balaton Fesztivál Alapítvány - Szent Márton templom helyén emlékkő állítására </t>
    </r>
  </si>
  <si>
    <t>Tagdíj</t>
  </si>
  <si>
    <t>Keszthely és Környéke Egészségügyéért Közhasznú Alapítvány</t>
  </si>
  <si>
    <t>Keszthelyi Feltámadás Cserkészcsapat Alapítvány - pm.ált.</t>
  </si>
  <si>
    <t>Magyarországi Politikai Foglyok Szövetsége Zala Megyei Szervezete - pm.ált.</t>
  </si>
  <si>
    <t>ÉFOÉSZ Zala Megyei Közhasznú Egyesület - pm.ált. 100, EEB 50</t>
  </si>
  <si>
    <t>Peter Cerny Alapítvány a Beteg Koraszülöttek Gyógyításáért - pm.ált.</t>
  </si>
  <si>
    <t>Országos Mentőszolgálat Alapítvány - pm.ált.</t>
  </si>
  <si>
    <t>Otta Lili Alapítvány - pm.ált.</t>
  </si>
  <si>
    <t>Nyugat-Balatoni Regionális Sportcentrum Egyesület - pm.ált.</t>
  </si>
  <si>
    <t xml:space="preserve"> Óvodai nevelés, ellátás műk. feladatai  (091140)</t>
  </si>
  <si>
    <t xml:space="preserve">Arany János utca K-i oldalán lévő járda felújítása (I.ütem) </t>
  </si>
  <si>
    <t>Ár- és belvízvédelemmel összefüggő tev. ( 047410 )</t>
  </si>
  <si>
    <t>Munkácsy u. fakadó vizek bekötése a ligeti árokba</t>
  </si>
  <si>
    <t xml:space="preserve">Szabadidős park, fürdő és strandszolg. (081061) </t>
  </si>
  <si>
    <t>Középfokú okt.int.programjainak komplex tám. (092211 )</t>
  </si>
  <si>
    <t xml:space="preserve">Településfejlesztési projektek és tám. (062020) </t>
  </si>
  <si>
    <t xml:space="preserve">Működési célú támogatások ÁHT-n belülről </t>
  </si>
  <si>
    <t>Települési önkorm.egyes köznevelési fel.tám.</t>
  </si>
  <si>
    <t>Települési önkorm.szociális, gyermekjóléti és gyermekétkeztetési feladatainak támogatása</t>
  </si>
  <si>
    <t>Települési önk. kulturális feladatainak tám.</t>
  </si>
  <si>
    <t>Helyi önkormányzatok kiegészítő tám.</t>
  </si>
  <si>
    <t>Helyi önkorm.működésének ált.támogatása</t>
  </si>
  <si>
    <t xml:space="preserve">Egyéb műk.célú támogatások ÁHT-n belülről </t>
  </si>
  <si>
    <t xml:space="preserve">Egyéb műk.célú támogatások ÁHT-n belülre </t>
  </si>
  <si>
    <t>Egyéb műk.célú támogatások ÁHT-n kívülre</t>
  </si>
  <si>
    <t>Óvodai nevelés, ellátás műk. feladatai  (091140)</t>
  </si>
  <si>
    <t xml:space="preserve">HUN-Téka </t>
  </si>
  <si>
    <t>Egry József Általános Iskola és AMI "b" épület tornaterem felújítása</t>
  </si>
  <si>
    <t>Keszthelyi HUSZ Kft</t>
  </si>
  <si>
    <t>TÁMOP pályázati elszámolás visszafizetése</t>
  </si>
  <si>
    <t>Közfogl. létszáma</t>
  </si>
  <si>
    <t>Tám.áht-n kivülre</t>
  </si>
  <si>
    <t>Tám.áht-n belülre</t>
  </si>
  <si>
    <t>III. Irányító-szervi támogatás</t>
  </si>
  <si>
    <t>Fogorvosi szakell. 072313 módosítás</t>
  </si>
  <si>
    <t>Közcélú fogl. 041233 módosítás</t>
  </si>
  <si>
    <t>Ár- és belvízvéd.tev. 047410 módosítás</t>
  </si>
  <si>
    <t>IV. Műk. hitelek felvétele</t>
  </si>
  <si>
    <t>V. Érték-papír vásárlás</t>
  </si>
  <si>
    <t>Forg.és befekt.célú fin.műv. 900060 módosítás</t>
  </si>
  <si>
    <t>Érték-papír vásárlás</t>
  </si>
  <si>
    <t>Óvodai nevelés műk.091140</t>
  </si>
  <si>
    <t>Köznev.int.műk.feladatai 092120 módosítás</t>
  </si>
  <si>
    <t>Köznevelési intézményben tanulók oktatásának működtetési feldatai (092120)</t>
  </si>
  <si>
    <t>Csány-Szendrey AMI tetőfelújítás</t>
  </si>
  <si>
    <t>Egry J.Ált. és Művészeti Iskola Alapítvány-pm.ált.</t>
  </si>
  <si>
    <t>Látásfogyatékosok Keszthelyi Kistérs.Egy. - EEB</t>
  </si>
  <si>
    <t>Spartacus SK - pm.ált. 150, EEB 100, sporttám.</t>
  </si>
  <si>
    <t>Egyházak közösségi és hitéleti tev. (084040)</t>
  </si>
  <si>
    <t>Bűnmegelőzés 031060 mód.</t>
  </si>
  <si>
    <t>Mezőgazd.tám. 042120 mód.</t>
  </si>
  <si>
    <t>Mezőgazd.tám. 042120 módosítás</t>
  </si>
  <si>
    <t>Központi kvetési befiz. 018020 módosítás</t>
  </si>
  <si>
    <t>Önkorm.elsz. 018010</t>
  </si>
  <si>
    <t>Forg.és befekt.célú fin. műv. 900060 módosítás</t>
  </si>
  <si>
    <t>Tám.célú fin.műv. 018030</t>
  </si>
  <si>
    <t xml:space="preserve">Közvilágítás 064010 mód. </t>
  </si>
  <si>
    <t xml:space="preserve"> </t>
  </si>
  <si>
    <t>Központi kvetési befizetések (018020)</t>
  </si>
  <si>
    <t>2014.évi állami támogatás visszafizetése</t>
  </si>
  <si>
    <t>Valcum Nyugat-Balatoni Fejlesztési Ügynökség Nonprofit Kft - üzletrész</t>
  </si>
  <si>
    <t xml:space="preserve">Mezőgazdasági támogatások  ( 042120 ) </t>
  </si>
  <si>
    <t xml:space="preserve">Kisértékű eszköz vásárlás - HUNG-2015. pályázat </t>
  </si>
  <si>
    <t>Elektromos autóbusz vásárlás - IKOP-3.2.0-15.pály.</t>
  </si>
  <si>
    <t>Mandula utcai ivóvíz vezeték tervezése, hatósági díj</t>
  </si>
  <si>
    <t xml:space="preserve">Nagy Lajos kir.u. burkolat és É-i járda felújítása </t>
  </si>
  <si>
    <t>állami támogatás (családsegítés, gyermekjóléti szolg., házisegítségnyújtás)</t>
  </si>
  <si>
    <t>Közutak,hidak üzemeltetése, fenntartása (045160)</t>
  </si>
  <si>
    <t>Zalaegerszegi Mentőállomásért Alapítvány-pm.ált.</t>
  </si>
  <si>
    <t>Jelzőrendszeres házi seg. nyújtás mód.107053</t>
  </si>
  <si>
    <t>Önkormányzat eredeti  előirányzat</t>
  </si>
  <si>
    <t>Értékpapír vásárlás</t>
  </si>
  <si>
    <t>Ady Endre u 11-41. ingatlanok Ny-i oldalán lévő 433.hrsz út közvilágítása</t>
  </si>
  <si>
    <t>Nullfordulókörös fűnyíró</t>
  </si>
  <si>
    <t>Városi kistraktor részű kaszával</t>
  </si>
  <si>
    <t>Karos rézsű kasza</t>
  </si>
  <si>
    <t>Értékpapír eladás</t>
  </si>
  <si>
    <t>10. Értékpapír vásárlás</t>
  </si>
  <si>
    <t>9. Értékpapír eladás</t>
  </si>
  <si>
    <t>7. Hitelek, értékpapír</t>
  </si>
  <si>
    <t>18. Tartalék</t>
  </si>
  <si>
    <t>17. Értékpapír vásárlás mód.</t>
  </si>
  <si>
    <r>
      <rPr>
        <strike/>
        <sz val="11"/>
        <rFont val="Book Antiqua"/>
        <family val="1"/>
      </rPr>
      <t>Szent József u. Hévízi út kereszteződés vízelvezetése</t>
    </r>
    <r>
      <rPr>
        <sz val="11"/>
        <rFont val="Book Antiqua"/>
        <family val="1"/>
      </rPr>
      <t xml:space="preserve"> Goldmark utca torkolatának csapadékvíz elvezetése</t>
    </r>
  </si>
  <si>
    <t>Balaton-part optikai internet csatlakozási pont</t>
  </si>
  <si>
    <t>Keszthelyi Turisztikai Egyesület - Verkli fesztivál 1.000, Nyári játékok 500</t>
  </si>
  <si>
    <t>"Zöld város kialakítása" TOP-2.1.2-15 pályázat</t>
  </si>
  <si>
    <t xml:space="preserve">"Fenntartható települési közlekedés fejlesztés" TOP-3.1.1-15 pályázat (Georgikon u. 25. parkoló) </t>
  </si>
  <si>
    <t xml:space="preserve">"Ipari parkok, ipari területek fejlesztése"- TOP-1.1.15 pályázat (Epreskert u., Gyöpi u., Pajtaalja u., Jankó J. u., Csapás u.) </t>
  </si>
  <si>
    <t>"Leromlott városi területek rehabilitációja - TOP-4-3.1-15. pályázat</t>
  </si>
  <si>
    <t xml:space="preserve">Barnamezős területek rehabilitációja - TOP-2.1.1-15. pályázat (Deák u. 30.)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</si>
</sst>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b/>
      <sz val="14"/>
      <name val="Book Antiqua"/>
      <family val="1"/>
    </font>
    <font>
      <strike/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Book Antiqua"/>
      <family val="1"/>
    </font>
    <font>
      <b/>
      <sz val="11"/>
      <color indexed="9"/>
      <name val="Book Antiqua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Book Antiqua"/>
      <family val="1"/>
    </font>
    <font>
      <b/>
      <sz val="11"/>
      <color theme="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medium"/>
      <top/>
      <bottom/>
    </border>
    <border>
      <left style="medium"/>
      <right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8" borderId="0" applyNumberFormat="0" applyBorder="0" applyAlignment="0" applyProtection="0"/>
    <xf numFmtId="0" fontId="38" fillId="5" borderId="0" applyNumberFormat="0" applyBorder="0" applyAlignment="0" applyProtection="0"/>
    <xf numFmtId="0" fontId="40" fillId="19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1" fillId="20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44" fillId="22" borderId="0" applyNumberFormat="0" applyBorder="0" applyAlignment="0" applyProtection="0"/>
    <xf numFmtId="0" fontId="45" fillId="4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4" borderId="1" applyNumberFormat="0" applyAlignment="0" applyProtection="0"/>
    <xf numFmtId="9" fontId="0" fillId="0" borderId="0" applyFont="0" applyFill="0" applyBorder="0" applyAlignment="0" applyProtection="0"/>
  </cellStyleXfs>
  <cellXfs count="8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7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7" applyNumberFormat="1" applyFont="1" applyFill="1" applyBorder="1" applyAlignment="1">
      <alignment/>
    </xf>
    <xf numFmtId="166" fontId="2" fillId="0" borderId="14" xfId="47" applyNumberFormat="1" applyFont="1" applyFill="1" applyBorder="1" applyAlignment="1">
      <alignment/>
    </xf>
    <xf numFmtId="166" fontId="3" fillId="0" borderId="15" xfId="47" applyNumberFormat="1" applyFont="1" applyFill="1" applyBorder="1" applyAlignment="1">
      <alignment/>
    </xf>
    <xf numFmtId="166" fontId="2" fillId="0" borderId="15" xfId="47" applyNumberFormat="1" applyFont="1" applyFill="1" applyBorder="1" applyAlignment="1">
      <alignment/>
    </xf>
    <xf numFmtId="166" fontId="2" fillId="0" borderId="16" xfId="47" applyNumberFormat="1" applyFont="1" applyFill="1" applyBorder="1" applyAlignment="1">
      <alignment horizontal="right"/>
    </xf>
    <xf numFmtId="166" fontId="2" fillId="0" borderId="14" xfId="47" applyNumberFormat="1" applyFont="1" applyFill="1" applyBorder="1" applyAlignment="1">
      <alignment horizontal="right"/>
    </xf>
    <xf numFmtId="166" fontId="2" fillId="0" borderId="17" xfId="47" applyNumberFormat="1" applyFont="1" applyFill="1" applyBorder="1" applyAlignment="1">
      <alignment/>
    </xf>
    <xf numFmtId="166" fontId="2" fillId="0" borderId="18" xfId="47" applyNumberFormat="1" applyFont="1" applyFill="1" applyBorder="1" applyAlignment="1">
      <alignment horizontal="right"/>
    </xf>
    <xf numFmtId="166" fontId="3" fillId="0" borderId="16" xfId="47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165" fontId="8" fillId="0" borderId="23" xfId="47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66" fontId="2" fillId="0" borderId="15" xfId="47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6" fontId="3" fillId="0" borderId="22" xfId="47" applyNumberFormat="1" applyFont="1" applyBorder="1" applyAlignment="1">
      <alignment vertical="center" wrapText="1"/>
    </xf>
    <xf numFmtId="166" fontId="3" fillId="0" borderId="22" xfId="47" applyNumberFormat="1" applyFont="1" applyBorder="1" applyAlignment="1">
      <alignment horizontal="center" vertical="center"/>
    </xf>
    <xf numFmtId="166" fontId="3" fillId="0" borderId="20" xfId="4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7" applyNumberFormat="1" applyFont="1" applyAlignment="1">
      <alignment/>
    </xf>
    <xf numFmtId="166" fontId="3" fillId="0" borderId="15" xfId="47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7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47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" fontId="7" fillId="0" borderId="29" xfId="47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9" xfId="47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wrapText="1"/>
    </xf>
    <xf numFmtId="165" fontId="5" fillId="0" borderId="37" xfId="47" applyNumberFormat="1" applyFont="1" applyFill="1" applyBorder="1" applyAlignment="1" applyProtection="1">
      <alignment/>
      <protection/>
    </xf>
    <xf numFmtId="0" fontId="4" fillId="0" borderId="36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left" wrapText="1" inden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4" fillId="0" borderId="41" xfId="0" applyFont="1" applyBorder="1" applyAlignment="1">
      <alignment horizontal="left" wrapText="1" indent="1"/>
    </xf>
    <xf numFmtId="0" fontId="5" fillId="0" borderId="41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1" xfId="0" applyFont="1" applyBorder="1" applyAlignment="1">
      <alignment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wrapText="1"/>
    </xf>
    <xf numFmtId="0" fontId="4" fillId="0" borderId="46" xfId="0" applyFont="1" applyBorder="1" applyAlignment="1">
      <alignment horizontal="left" wrapText="1" indent="1"/>
    </xf>
    <xf numFmtId="165" fontId="5" fillId="0" borderId="37" xfId="47" applyNumberFormat="1" applyFont="1" applyFill="1" applyBorder="1" applyAlignment="1" applyProtection="1">
      <alignment horizontal="center"/>
      <protection/>
    </xf>
    <xf numFmtId="0" fontId="5" fillId="0" borderId="38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165" fontId="5" fillId="0" borderId="37" xfId="47" applyNumberFormat="1" applyFont="1" applyFill="1" applyBorder="1" applyAlignment="1" applyProtection="1">
      <alignment horizontal="left" wrapText="1"/>
      <protection/>
    </xf>
    <xf numFmtId="0" fontId="4" fillId="0" borderId="36" xfId="0" applyFont="1" applyBorder="1" applyAlignment="1">
      <alignment horizontal="left" wrapText="1"/>
    </xf>
    <xf numFmtId="0" fontId="5" fillId="0" borderId="47" xfId="0" applyFont="1" applyBorder="1" applyAlignment="1">
      <alignment wrapText="1"/>
    </xf>
    <xf numFmtId="166" fontId="2" fillId="0" borderId="26" xfId="47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2" fillId="0" borderId="26" xfId="0" applyFont="1" applyBorder="1" applyAlignment="1">
      <alignment/>
    </xf>
    <xf numFmtId="0" fontId="3" fillId="0" borderId="48" xfId="0" applyFont="1" applyBorder="1" applyAlignment="1">
      <alignment/>
    </xf>
    <xf numFmtId="0" fontId="2" fillId="0" borderId="26" xfId="0" applyFont="1" applyFill="1" applyBorder="1" applyAlignment="1">
      <alignment/>
    </xf>
    <xf numFmtId="166" fontId="2" fillId="0" borderId="13" xfId="47" applyNumberFormat="1" applyFont="1" applyFill="1" applyBorder="1" applyAlignment="1">
      <alignment wrapText="1"/>
    </xf>
    <xf numFmtId="166" fontId="2" fillId="0" borderId="15" xfId="47" applyNumberFormat="1" applyFont="1" applyFill="1" applyBorder="1" applyAlignment="1">
      <alignment wrapText="1"/>
    </xf>
    <xf numFmtId="166" fontId="2" fillId="0" borderId="48" xfId="47" applyNumberFormat="1" applyFont="1" applyFill="1" applyBorder="1" applyAlignment="1">
      <alignment/>
    </xf>
    <xf numFmtId="166" fontId="2" fillId="0" borderId="15" xfId="47" applyNumberFormat="1" applyFont="1" applyFill="1" applyBorder="1" applyAlignment="1">
      <alignment vertical="top" wrapText="1"/>
    </xf>
    <xf numFmtId="166" fontId="3" fillId="0" borderId="15" xfId="47" applyNumberFormat="1" applyFont="1" applyFill="1" applyBorder="1" applyAlignment="1">
      <alignment wrapText="1"/>
    </xf>
    <xf numFmtId="166" fontId="3" fillId="0" borderId="15" xfId="47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66" fontId="12" fillId="0" borderId="48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23" xfId="0" applyFont="1" applyBorder="1" applyAlignment="1">
      <alignment/>
    </xf>
    <xf numFmtId="1" fontId="2" fillId="0" borderId="26" xfId="47" applyNumberFormat="1" applyFont="1" applyFill="1" applyBorder="1" applyAlignment="1">
      <alignment/>
    </xf>
    <xf numFmtId="1" fontId="2" fillId="0" borderId="15" xfId="47" applyNumberFormat="1" applyFont="1" applyFill="1" applyBorder="1" applyAlignment="1">
      <alignment/>
    </xf>
    <xf numFmtId="1" fontId="2" fillId="0" borderId="48" xfId="47" applyNumberFormat="1" applyFont="1" applyFill="1" applyBorder="1" applyAlignment="1">
      <alignment/>
    </xf>
    <xf numFmtId="166" fontId="3" fillId="0" borderId="14" xfId="47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166" fontId="2" fillId="0" borderId="49" xfId="47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3" fillId="0" borderId="50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3" fillId="0" borderId="48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/>
    </xf>
    <xf numFmtId="0" fontId="9" fillId="0" borderId="24" xfId="0" applyFont="1" applyFill="1" applyBorder="1" applyAlignment="1">
      <alignment wrapText="1"/>
    </xf>
    <xf numFmtId="1" fontId="2" fillId="0" borderId="17" xfId="47" applyNumberFormat="1" applyFont="1" applyFill="1" applyBorder="1" applyAlignment="1">
      <alignment/>
    </xf>
    <xf numFmtId="166" fontId="2" fillId="0" borderId="52" xfId="47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48" xfId="47" applyNumberFormat="1" applyFont="1" applyFill="1" applyBorder="1" applyAlignment="1">
      <alignment/>
    </xf>
    <xf numFmtId="166" fontId="2" fillId="0" borderId="53" xfId="47" applyNumberFormat="1" applyFont="1" applyFill="1" applyBorder="1" applyAlignment="1">
      <alignment horizontal="right"/>
    </xf>
    <xf numFmtId="166" fontId="3" fillId="0" borderId="16" xfId="47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left" vertical="center" wrapText="1"/>
    </xf>
    <xf numFmtId="165" fontId="3" fillId="0" borderId="55" xfId="47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horizontal="left" vertical="center" wrapText="1" indent="2"/>
    </xf>
    <xf numFmtId="0" fontId="4" fillId="0" borderId="57" xfId="0" applyFont="1" applyBorder="1" applyAlignment="1">
      <alignment horizontal="left" wrapText="1" indent="1"/>
    </xf>
    <xf numFmtId="0" fontId="5" fillId="0" borderId="58" xfId="0" applyFont="1" applyBorder="1" applyAlignment="1">
      <alignment wrapText="1"/>
    </xf>
    <xf numFmtId="0" fontId="14" fillId="0" borderId="27" xfId="0" applyFont="1" applyBorder="1" applyAlignment="1">
      <alignment horizontal="left" vertical="center" wrapText="1" indent="1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165" fontId="3" fillId="0" borderId="15" xfId="47" applyNumberFormat="1" applyFont="1" applyFill="1" applyBorder="1" applyAlignment="1">
      <alignment vertical="center" wrapText="1"/>
    </xf>
    <xf numFmtId="165" fontId="3" fillId="0" borderId="48" xfId="47" applyNumberFormat="1" applyFont="1" applyFill="1" applyBorder="1" applyAlignment="1">
      <alignment vertical="center" wrapText="1"/>
    </xf>
    <xf numFmtId="165" fontId="3" fillId="0" borderId="23" xfId="47" applyNumberFormat="1" applyFont="1" applyFill="1" applyBorder="1" applyAlignment="1">
      <alignment vertical="center" wrapText="1"/>
    </xf>
    <xf numFmtId="165" fontId="3" fillId="0" borderId="29" xfId="47" applyNumberFormat="1" applyFont="1" applyFill="1" applyBorder="1" applyAlignment="1">
      <alignment vertical="center" wrapText="1"/>
    </xf>
    <xf numFmtId="0" fontId="4" fillId="0" borderId="56" xfId="0" applyFont="1" applyBorder="1" applyAlignment="1">
      <alignment horizontal="center"/>
    </xf>
    <xf numFmtId="0" fontId="5" fillId="0" borderId="23" xfId="0" applyFont="1" applyBorder="1" applyAlignment="1">
      <alignment horizontal="left" indent="4"/>
    </xf>
    <xf numFmtId="0" fontId="11" fillId="0" borderId="56" xfId="0" applyFont="1" applyBorder="1" applyAlignment="1">
      <alignment/>
    </xf>
    <xf numFmtId="0" fontId="5" fillId="0" borderId="44" xfId="0" applyFont="1" applyBorder="1" applyAlignment="1">
      <alignment horizontal="left" wrapText="1"/>
    </xf>
    <xf numFmtId="0" fontId="3" fillId="0" borderId="48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5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61" xfId="0" applyFont="1" applyBorder="1" applyAlignment="1">
      <alignment/>
    </xf>
    <xf numFmtId="0" fontId="5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left" wrapText="1" indent="1"/>
    </xf>
    <xf numFmtId="0" fontId="4" fillId="0" borderId="46" xfId="0" applyFont="1" applyBorder="1" applyAlignment="1">
      <alignment horizontal="left" wrapText="1" indent="2"/>
    </xf>
    <xf numFmtId="0" fontId="5" fillId="0" borderId="15" xfId="0" applyFont="1" applyBorder="1" applyAlignment="1">
      <alignment horizontal="left" wrapText="1"/>
    </xf>
    <xf numFmtId="166" fontId="5" fillId="0" borderId="48" xfId="47" applyNumberFormat="1" applyFont="1" applyFill="1" applyBorder="1" applyAlignment="1">
      <alignment/>
    </xf>
    <xf numFmtId="166" fontId="5" fillId="0" borderId="29" xfId="47" applyNumberFormat="1" applyFont="1" applyFill="1" applyBorder="1" applyAlignment="1">
      <alignment/>
    </xf>
    <xf numFmtId="166" fontId="2" fillId="0" borderId="62" xfId="47" applyNumberFormat="1" applyFont="1" applyFill="1" applyBorder="1" applyAlignment="1">
      <alignment/>
    </xf>
    <xf numFmtId="166" fontId="2" fillId="0" borderId="63" xfId="47" applyNumberFormat="1" applyFont="1" applyFill="1" applyBorder="1" applyAlignment="1">
      <alignment/>
    </xf>
    <xf numFmtId="166" fontId="2" fillId="0" borderId="29" xfId="47" applyNumberFormat="1" applyFont="1" applyFill="1" applyBorder="1" applyAlignment="1">
      <alignment/>
    </xf>
    <xf numFmtId="165" fontId="3" fillId="0" borderId="64" xfId="47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6" fontId="4" fillId="0" borderId="15" xfId="47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4" fillId="25" borderId="15" xfId="47" applyNumberFormat="1" applyFont="1" applyFill="1" applyBorder="1" applyAlignment="1">
      <alignment/>
    </xf>
    <xf numFmtId="0" fontId="5" fillId="0" borderId="65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3" fillId="0" borderId="67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52" xfId="47" applyNumberFormat="1" applyFont="1" applyFill="1" applyBorder="1" applyAlignment="1">
      <alignment/>
    </xf>
    <xf numFmtId="1" fontId="2" fillId="0" borderId="13" xfId="47" applyNumberFormat="1" applyFont="1" applyFill="1" applyBorder="1" applyAlignment="1">
      <alignment/>
    </xf>
    <xf numFmtId="1" fontId="2" fillId="0" borderId="51" xfId="47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54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8" fillId="0" borderId="68" xfId="0" applyFont="1" applyBorder="1" applyAlignment="1">
      <alignment horizontal="left" vertical="center" wrapText="1"/>
    </xf>
    <xf numFmtId="0" fontId="2" fillId="0" borderId="52" xfId="0" applyFont="1" applyFill="1" applyBorder="1" applyAlignment="1">
      <alignment/>
    </xf>
    <xf numFmtId="0" fontId="2" fillId="0" borderId="52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3" fillId="0" borderId="69" xfId="0" applyFont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53" xfId="0" applyFont="1" applyBorder="1" applyAlignment="1">
      <alignment vertical="center" wrapText="1"/>
    </xf>
    <xf numFmtId="0" fontId="2" fillId="0" borderId="53" xfId="47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68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vertical="center" wrapText="1"/>
    </xf>
    <xf numFmtId="0" fontId="3" fillId="0" borderId="67" xfId="0" applyFont="1" applyBorder="1" applyAlignment="1">
      <alignment wrapText="1"/>
    </xf>
    <xf numFmtId="166" fontId="5" fillId="0" borderId="22" xfId="47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6" fontId="5" fillId="0" borderId="14" xfId="47" applyNumberFormat="1" applyFont="1" applyFill="1" applyBorder="1" applyAlignment="1">
      <alignment/>
    </xf>
    <xf numFmtId="166" fontId="4" fillId="0" borderId="16" xfId="47" applyNumberFormat="1" applyFont="1" applyFill="1" applyBorder="1" applyAlignment="1">
      <alignment/>
    </xf>
    <xf numFmtId="166" fontId="4" fillId="0" borderId="18" xfId="47" applyNumberFormat="1" applyFont="1" applyFill="1" applyBorder="1" applyAlignment="1">
      <alignment/>
    </xf>
    <xf numFmtId="166" fontId="5" fillId="0" borderId="14" xfId="47" applyNumberFormat="1" applyFont="1" applyFill="1" applyBorder="1" applyAlignment="1">
      <alignment/>
    </xf>
    <xf numFmtId="166" fontId="5" fillId="0" borderId="16" xfId="47" applyNumberFormat="1" applyFont="1" applyFill="1" applyBorder="1" applyAlignment="1">
      <alignment/>
    </xf>
    <xf numFmtId="166" fontId="5" fillId="0" borderId="18" xfId="47" applyNumberFormat="1" applyFont="1" applyFill="1" applyBorder="1" applyAlignment="1">
      <alignment/>
    </xf>
    <xf numFmtId="166" fontId="4" fillId="0" borderId="28" xfId="47" applyNumberFormat="1" applyFont="1" applyFill="1" applyBorder="1" applyAlignment="1">
      <alignment/>
    </xf>
    <xf numFmtId="166" fontId="5" fillId="0" borderId="21" xfId="47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166" fontId="5" fillId="0" borderId="28" xfId="47" applyNumberFormat="1" applyFont="1" applyFill="1" applyBorder="1" applyAlignment="1">
      <alignment/>
    </xf>
    <xf numFmtId="166" fontId="5" fillId="0" borderId="70" xfId="47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71" xfId="0" applyFont="1" applyBorder="1" applyAlignment="1">
      <alignment horizontal="center" vertical="center" wrapText="1"/>
    </xf>
    <xf numFmtId="165" fontId="4" fillId="0" borderId="72" xfId="47" applyNumberFormat="1" applyFont="1" applyFill="1" applyBorder="1" applyAlignment="1" applyProtection="1">
      <alignment/>
      <protection/>
    </xf>
    <xf numFmtId="165" fontId="5" fillId="0" borderId="72" xfId="47" applyNumberFormat="1" applyFont="1" applyFill="1" applyBorder="1" applyAlignment="1" applyProtection="1">
      <alignment/>
      <protection/>
    </xf>
    <xf numFmtId="165" fontId="5" fillId="0" borderId="73" xfId="47" applyNumberFormat="1" applyFont="1" applyFill="1" applyBorder="1" applyAlignment="1" applyProtection="1">
      <alignment/>
      <protection/>
    </xf>
    <xf numFmtId="165" fontId="4" fillId="0" borderId="73" xfId="47" applyNumberFormat="1" applyFont="1" applyFill="1" applyBorder="1" applyAlignment="1" applyProtection="1">
      <alignment/>
      <protection/>
    </xf>
    <xf numFmtId="165" fontId="4" fillId="0" borderId="72" xfId="47" applyNumberFormat="1" applyFont="1" applyFill="1" applyBorder="1" applyAlignment="1" applyProtection="1">
      <alignment horizontal="left"/>
      <protection/>
    </xf>
    <xf numFmtId="165" fontId="4" fillId="0" borderId="74" xfId="47" applyNumberFormat="1" applyFont="1" applyFill="1" applyBorder="1" applyAlignment="1" applyProtection="1">
      <alignment/>
      <protection/>
    </xf>
    <xf numFmtId="165" fontId="5" fillId="0" borderId="75" xfId="47" applyNumberFormat="1" applyFont="1" applyFill="1" applyBorder="1" applyAlignment="1" applyProtection="1">
      <alignment/>
      <protection/>
    </xf>
    <xf numFmtId="165" fontId="4" fillId="0" borderId="72" xfId="47" applyNumberFormat="1" applyFont="1" applyFill="1" applyBorder="1" applyAlignment="1" applyProtection="1">
      <alignment horizontal="left" indent="3"/>
      <protection/>
    </xf>
    <xf numFmtId="165" fontId="5" fillId="0" borderId="76" xfId="47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left" wrapText="1"/>
    </xf>
    <xf numFmtId="0" fontId="4" fillId="0" borderId="77" xfId="0" applyFont="1" applyBorder="1" applyAlignment="1">
      <alignment/>
    </xf>
    <xf numFmtId="0" fontId="4" fillId="0" borderId="73" xfId="0" applyFont="1" applyBorder="1" applyAlignment="1">
      <alignment/>
    </xf>
    <xf numFmtId="165" fontId="5" fillId="0" borderId="72" xfId="47" applyNumberFormat="1" applyFont="1" applyFill="1" applyBorder="1" applyAlignment="1" applyProtection="1">
      <alignment horizontal="center"/>
      <protection/>
    </xf>
    <xf numFmtId="165" fontId="4" fillId="0" borderId="72" xfId="47" applyNumberFormat="1" applyFont="1" applyFill="1" applyBorder="1" applyAlignment="1" applyProtection="1">
      <alignment horizontal="center"/>
      <protection/>
    </xf>
    <xf numFmtId="165" fontId="5" fillId="0" borderId="72" xfId="47" applyNumberFormat="1" applyFont="1" applyFill="1" applyBorder="1" applyAlignment="1" applyProtection="1">
      <alignment horizontal="left" wrapText="1"/>
      <protection/>
    </xf>
    <xf numFmtId="165" fontId="4" fillId="0" borderId="72" xfId="47" applyNumberFormat="1" applyFont="1" applyFill="1" applyBorder="1" applyAlignment="1" applyProtection="1">
      <alignment horizontal="left" wrapText="1"/>
      <protection/>
    </xf>
    <xf numFmtId="165" fontId="5" fillId="0" borderId="75" xfId="47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/>
    </xf>
    <xf numFmtId="165" fontId="4" fillId="0" borderId="73" xfId="47" applyNumberFormat="1" applyFont="1" applyFill="1" applyBorder="1" applyAlignment="1" applyProtection="1">
      <alignment horizontal="left" wrapText="1"/>
      <protection/>
    </xf>
    <xf numFmtId="165" fontId="4" fillId="0" borderId="74" xfId="47" applyNumberFormat="1" applyFont="1" applyFill="1" applyBorder="1" applyAlignment="1" applyProtection="1">
      <alignment horizontal="left" wrapText="1"/>
      <protection/>
    </xf>
    <xf numFmtId="165" fontId="4" fillId="0" borderId="78" xfId="47" applyNumberFormat="1" applyFont="1" applyFill="1" applyBorder="1" applyAlignment="1" applyProtection="1">
      <alignment horizontal="left" wrapText="1"/>
      <protection/>
    </xf>
    <xf numFmtId="165" fontId="5" fillId="0" borderId="73" xfId="47" applyNumberFormat="1" applyFont="1" applyFill="1" applyBorder="1" applyAlignment="1" applyProtection="1">
      <alignment horizontal="left" wrapText="1"/>
      <protection/>
    </xf>
    <xf numFmtId="0" fontId="4" fillId="0" borderId="72" xfId="0" applyFont="1" applyBorder="1" applyAlignment="1">
      <alignment/>
    </xf>
    <xf numFmtId="165" fontId="5" fillId="0" borderId="75" xfId="47" applyNumberFormat="1" applyFont="1" applyFill="1" applyBorder="1" applyAlignment="1" applyProtection="1">
      <alignment horizontal="left" wrapText="1"/>
      <protection/>
    </xf>
    <xf numFmtId="0" fontId="8" fillId="0" borderId="25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165" fontId="20" fillId="0" borderId="0" xfId="47" applyNumberFormat="1" applyFont="1" applyAlignment="1">
      <alignment/>
    </xf>
    <xf numFmtId="1" fontId="10" fillId="0" borderId="0" xfId="0" applyNumberFormat="1" applyFont="1" applyAlignment="1">
      <alignment/>
    </xf>
    <xf numFmtId="0" fontId="9" fillId="0" borderId="79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2"/>
    </xf>
    <xf numFmtId="0" fontId="4" fillId="25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25" borderId="15" xfId="0" applyFont="1" applyFill="1" applyBorder="1" applyAlignment="1">
      <alignment horizontal="left" indent="2"/>
    </xf>
    <xf numFmtId="166" fontId="4" fillId="0" borderId="48" xfId="47" applyNumberFormat="1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165" fontId="8" fillId="0" borderId="31" xfId="47" applyNumberFormat="1" applyFont="1" applyFill="1" applyBorder="1" applyAlignment="1">
      <alignment horizontal="center" vertical="center" wrapText="1"/>
    </xf>
    <xf numFmtId="166" fontId="5" fillId="0" borderId="69" xfId="47" applyNumberFormat="1" applyFont="1" applyFill="1" applyBorder="1" applyAlignment="1">
      <alignment/>
    </xf>
    <xf numFmtId="166" fontId="3" fillId="0" borderId="18" xfId="47" applyNumberFormat="1" applyFont="1" applyFill="1" applyBorder="1" applyAlignment="1">
      <alignment/>
    </xf>
    <xf numFmtId="165" fontId="8" fillId="0" borderId="31" xfId="47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top" wrapText="1" indent="1"/>
    </xf>
    <xf numFmtId="3" fontId="2" fillId="0" borderId="31" xfId="0" applyNumberFormat="1" applyFont="1" applyFill="1" applyBorder="1" applyAlignment="1">
      <alignment/>
    </xf>
    <xf numFmtId="166" fontId="2" fillId="25" borderId="28" xfId="47" applyNumberFormat="1" applyFont="1" applyFill="1" applyBorder="1" applyAlignment="1">
      <alignment horizontal="right"/>
    </xf>
    <xf numFmtId="166" fontId="2" fillId="25" borderId="23" xfId="47" applyNumberFormat="1" applyFont="1" applyFill="1" applyBorder="1" applyAlignment="1">
      <alignment/>
    </xf>
    <xf numFmtId="166" fontId="3" fillId="25" borderId="15" xfId="47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5" fontId="4" fillId="25" borderId="72" xfId="47" applyNumberFormat="1" applyFont="1" applyFill="1" applyBorder="1" applyAlignment="1" applyProtection="1">
      <alignment/>
      <protection/>
    </xf>
    <xf numFmtId="0" fontId="5" fillId="0" borderId="80" xfId="0" applyFont="1" applyBorder="1" applyAlignment="1">
      <alignment horizontal="center"/>
    </xf>
    <xf numFmtId="165" fontId="4" fillId="0" borderId="78" xfId="47" applyNumberFormat="1" applyFont="1" applyFill="1" applyBorder="1" applyAlignment="1" applyProtection="1">
      <alignment/>
      <protection/>
    </xf>
    <xf numFmtId="165" fontId="2" fillId="0" borderId="72" xfId="47" applyNumberFormat="1" applyFont="1" applyFill="1" applyBorder="1" applyAlignment="1" applyProtection="1">
      <alignment/>
      <protection/>
    </xf>
    <xf numFmtId="165" fontId="4" fillId="0" borderId="37" xfId="47" applyNumberFormat="1" applyFont="1" applyFill="1" applyBorder="1" applyAlignment="1" applyProtection="1">
      <alignment/>
      <protection/>
    </xf>
    <xf numFmtId="165" fontId="4" fillId="0" borderId="15" xfId="47" applyNumberFormat="1" applyFont="1" applyFill="1" applyBorder="1" applyAlignment="1" applyProtection="1">
      <alignment/>
      <protection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Border="1" applyAlignment="1">
      <alignment/>
    </xf>
    <xf numFmtId="0" fontId="3" fillId="0" borderId="27" xfId="0" applyFont="1" applyFill="1" applyBorder="1" applyAlignment="1">
      <alignment horizontal="left" vertical="top" wrapText="1" indent="4"/>
    </xf>
    <xf numFmtId="1" fontId="2" fillId="25" borderId="26" xfId="47" applyNumberFormat="1" applyFont="1" applyFill="1" applyBorder="1" applyAlignment="1">
      <alignment/>
    </xf>
    <xf numFmtId="1" fontId="2" fillId="25" borderId="15" xfId="47" applyNumberFormat="1" applyFont="1" applyFill="1" applyBorder="1" applyAlignment="1">
      <alignment/>
    </xf>
    <xf numFmtId="1" fontId="2" fillId="25" borderId="13" xfId="47" applyNumberFormat="1" applyFont="1" applyFill="1" applyBorder="1" applyAlignment="1">
      <alignment/>
    </xf>
    <xf numFmtId="0" fontId="3" fillId="25" borderId="48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165" fontId="5" fillId="0" borderId="15" xfId="47" applyNumberFormat="1" applyFont="1" applyFill="1" applyBorder="1" applyAlignment="1" applyProtection="1">
      <alignment/>
      <protection/>
    </xf>
    <xf numFmtId="165" fontId="4" fillId="0" borderId="15" xfId="47" applyNumberFormat="1" applyFont="1" applyFill="1" applyBorder="1" applyAlignment="1" applyProtection="1">
      <alignment horizontal="center"/>
      <protection/>
    </xf>
    <xf numFmtId="165" fontId="4" fillId="0" borderId="47" xfId="47" applyNumberFormat="1" applyFont="1" applyFill="1" applyBorder="1" applyAlignment="1" applyProtection="1">
      <alignment/>
      <protection/>
    </xf>
    <xf numFmtId="0" fontId="4" fillId="0" borderId="41" xfId="0" applyFont="1" applyBorder="1" applyAlignment="1">
      <alignment horizontal="left" wrapText="1"/>
    </xf>
    <xf numFmtId="165" fontId="4" fillId="0" borderId="37" xfId="47" applyNumberFormat="1" applyFont="1" applyFill="1" applyBorder="1" applyAlignment="1" applyProtection="1">
      <alignment horizontal="left" wrapText="1"/>
      <protection/>
    </xf>
    <xf numFmtId="0" fontId="12" fillId="0" borderId="61" xfId="0" applyFont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3" fontId="2" fillId="25" borderId="23" xfId="0" applyNumberFormat="1" applyFont="1" applyFill="1" applyBorder="1" applyAlignment="1">
      <alignment/>
    </xf>
    <xf numFmtId="166" fontId="4" fillId="0" borderId="69" xfId="47" applyNumberFormat="1" applyFont="1" applyFill="1" applyBorder="1" applyAlignment="1">
      <alignment/>
    </xf>
    <xf numFmtId="166" fontId="4" fillId="25" borderId="16" xfId="47" applyNumberFormat="1" applyFont="1" applyFill="1" applyBorder="1" applyAlignment="1">
      <alignment/>
    </xf>
    <xf numFmtId="166" fontId="4" fillId="25" borderId="14" xfId="47" applyNumberFormat="1" applyFont="1" applyFill="1" applyBorder="1" applyAlignment="1">
      <alignment/>
    </xf>
    <xf numFmtId="166" fontId="4" fillId="25" borderId="18" xfId="47" applyNumberFormat="1" applyFont="1" applyFill="1" applyBorder="1" applyAlignment="1">
      <alignment/>
    </xf>
    <xf numFmtId="166" fontId="4" fillId="25" borderId="16" xfId="47" applyNumberFormat="1" applyFont="1" applyFill="1" applyBorder="1" applyAlignment="1">
      <alignment/>
    </xf>
    <xf numFmtId="166" fontId="5" fillId="0" borderId="62" xfId="47" applyNumberFormat="1" applyFont="1" applyFill="1" applyBorder="1" applyAlignment="1">
      <alignment/>
    </xf>
    <xf numFmtId="166" fontId="5" fillId="25" borderId="14" xfId="47" applyNumberFormat="1" applyFont="1" applyFill="1" applyBorder="1" applyAlignment="1">
      <alignment/>
    </xf>
    <xf numFmtId="166" fontId="21" fillId="0" borderId="0" xfId="0" applyNumberFormat="1" applyFont="1" applyAlignment="1">
      <alignment/>
    </xf>
    <xf numFmtId="166" fontId="21" fillId="0" borderId="0" xfId="47" applyNumberFormat="1" applyFont="1" applyAlignment="1">
      <alignment/>
    </xf>
    <xf numFmtId="166" fontId="5" fillId="25" borderId="16" xfId="47" applyNumberFormat="1" applyFont="1" applyFill="1" applyBorder="1" applyAlignment="1">
      <alignment/>
    </xf>
    <xf numFmtId="1" fontId="2" fillId="0" borderId="22" xfId="47" applyNumberFormat="1" applyFont="1" applyBorder="1" applyAlignment="1">
      <alignment/>
    </xf>
    <xf numFmtId="166" fontId="3" fillId="0" borderId="13" xfId="47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 wrapText="1"/>
    </xf>
    <xf numFmtId="166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3" xfId="0" applyFont="1" applyFill="1" applyBorder="1" applyAlignment="1">
      <alignment horizontal="center"/>
    </xf>
    <xf numFmtId="0" fontId="7" fillId="25" borderId="28" xfId="0" applyFont="1" applyFill="1" applyBorder="1" applyAlignment="1">
      <alignment horizontal="center"/>
    </xf>
    <xf numFmtId="3" fontId="2" fillId="25" borderId="15" xfId="0" applyNumberFormat="1" applyFont="1" applyFill="1" applyBorder="1" applyAlignment="1">
      <alignment/>
    </xf>
    <xf numFmtId="166" fontId="2" fillId="25" borderId="15" xfId="47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166" fontId="4" fillId="0" borderId="14" xfId="47" applyNumberFormat="1" applyFont="1" applyFill="1" applyBorder="1" applyAlignment="1">
      <alignment/>
    </xf>
    <xf numFmtId="0" fontId="4" fillId="0" borderId="73" xfId="0" applyFont="1" applyBorder="1" applyAlignment="1">
      <alignment horizontal="left" wrapText="1" indent="1"/>
    </xf>
    <xf numFmtId="164" fontId="0" fillId="0" borderId="73" xfId="47" applyFill="1" applyBorder="1" applyAlignment="1" applyProtection="1">
      <alignment horizontal="left" indent="3"/>
      <protection/>
    </xf>
    <xf numFmtId="165" fontId="4" fillId="0" borderId="13" xfId="47" applyNumberFormat="1" applyFont="1" applyFill="1" applyBorder="1" applyAlignment="1" applyProtection="1">
      <alignment/>
      <protection/>
    </xf>
    <xf numFmtId="0" fontId="4" fillId="0" borderId="84" xfId="0" applyFont="1" applyBorder="1" applyAlignment="1">
      <alignment horizontal="left" wrapText="1" indent="1"/>
    </xf>
    <xf numFmtId="165" fontId="5" fillId="0" borderId="73" xfId="47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0" fontId="3" fillId="0" borderId="53" xfId="0" applyFont="1" applyBorder="1" applyAlignment="1">
      <alignment wrapText="1"/>
    </xf>
    <xf numFmtId="166" fontId="3" fillId="0" borderId="21" xfId="47" applyNumberFormat="1" applyFont="1" applyBorder="1" applyAlignment="1">
      <alignment horizontal="center" vertical="center" wrapText="1"/>
    </xf>
    <xf numFmtId="166" fontId="3" fillId="0" borderId="70" xfId="47" applyNumberFormat="1" applyFont="1" applyBorder="1" applyAlignment="1">
      <alignment horizontal="center" vertical="center" wrapText="1"/>
    </xf>
    <xf numFmtId="166" fontId="2" fillId="0" borderId="16" xfId="47" applyNumberFormat="1" applyFont="1" applyFill="1" applyBorder="1" applyAlignment="1">
      <alignment/>
    </xf>
    <xf numFmtId="166" fontId="3" fillId="0" borderId="16" xfId="47" applyNumberFormat="1" applyFont="1" applyFill="1" applyBorder="1" applyAlignment="1">
      <alignment vertical="top" wrapText="1"/>
    </xf>
    <xf numFmtId="166" fontId="12" fillId="0" borderId="16" xfId="47" applyNumberFormat="1" applyFont="1" applyFill="1" applyBorder="1" applyAlignment="1">
      <alignment/>
    </xf>
    <xf numFmtId="166" fontId="2" fillId="0" borderId="16" xfId="47" applyNumberFormat="1" applyFont="1" applyBorder="1" applyAlignment="1">
      <alignment/>
    </xf>
    <xf numFmtId="166" fontId="3" fillId="0" borderId="16" xfId="47" applyNumberFormat="1" applyFont="1" applyBorder="1" applyAlignment="1">
      <alignment/>
    </xf>
    <xf numFmtId="166" fontId="2" fillId="0" borderId="15" xfId="47" applyNumberFormat="1" applyFont="1" applyFill="1" applyBorder="1" applyAlignment="1">
      <alignment/>
    </xf>
    <xf numFmtId="166" fontId="3" fillId="0" borderId="15" xfId="47" applyNumberFormat="1" applyFont="1" applyFill="1" applyBorder="1" applyAlignment="1">
      <alignment/>
    </xf>
    <xf numFmtId="166" fontId="12" fillId="0" borderId="15" xfId="47" applyNumberFormat="1" applyFont="1" applyFill="1" applyBorder="1" applyAlignment="1">
      <alignment/>
    </xf>
    <xf numFmtId="0" fontId="3" fillId="0" borderId="67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wrapText="1"/>
    </xf>
    <xf numFmtId="0" fontId="3" fillId="0" borderId="62" xfId="0" applyFont="1" applyBorder="1" applyAlignment="1">
      <alignment wrapText="1"/>
    </xf>
    <xf numFmtId="0" fontId="3" fillId="0" borderId="62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66" fontId="2" fillId="0" borderId="15" xfId="47" applyNumberFormat="1" applyFont="1" applyFill="1" applyBorder="1" applyAlignment="1">
      <alignment horizontal="right"/>
    </xf>
    <xf numFmtId="166" fontId="3" fillId="0" borderId="23" xfId="47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2" fillId="0" borderId="85" xfId="0" applyFont="1" applyBorder="1" applyAlignment="1">
      <alignment/>
    </xf>
    <xf numFmtId="0" fontId="5" fillId="0" borderId="86" xfId="0" applyFont="1" applyBorder="1" applyAlignment="1">
      <alignment horizontal="center" vertical="center" wrapText="1"/>
    </xf>
    <xf numFmtId="165" fontId="4" fillId="0" borderId="0" xfId="47" applyNumberFormat="1" applyFont="1" applyFill="1" applyBorder="1" applyAlignment="1" applyProtection="1">
      <alignment/>
      <protection/>
    </xf>
    <xf numFmtId="0" fontId="5" fillId="0" borderId="26" xfId="0" applyFont="1" applyBorder="1" applyAlignment="1">
      <alignment horizontal="left" wrapText="1"/>
    </xf>
    <xf numFmtId="165" fontId="4" fillId="0" borderId="87" xfId="47" applyNumberFormat="1" applyFont="1" applyFill="1" applyBorder="1" applyAlignment="1" applyProtection="1">
      <alignment/>
      <protection/>
    </xf>
    <xf numFmtId="165" fontId="4" fillId="0" borderId="41" xfId="47" applyNumberFormat="1" applyFont="1" applyFill="1" applyBorder="1" applyAlignment="1" applyProtection="1">
      <alignment/>
      <protection/>
    </xf>
    <xf numFmtId="165" fontId="4" fillId="0" borderId="30" xfId="47" applyNumberFormat="1" applyFont="1" applyFill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79" xfId="0" applyFont="1" applyBorder="1" applyAlignment="1">
      <alignment horizontal="left" indent="3"/>
    </xf>
    <xf numFmtId="165" fontId="5" fillId="0" borderId="47" xfId="47" applyNumberFormat="1" applyFont="1" applyFill="1" applyBorder="1" applyAlignment="1" applyProtection="1">
      <alignment/>
      <protection/>
    </xf>
    <xf numFmtId="164" fontId="0" fillId="0" borderId="15" xfId="47" applyFill="1" applyBorder="1" applyAlignment="1" applyProtection="1">
      <alignment horizontal="left" indent="3"/>
      <protection/>
    </xf>
    <xf numFmtId="0" fontId="4" fillId="0" borderId="87" xfId="0" applyFont="1" applyBorder="1" applyAlignment="1">
      <alignment/>
    </xf>
    <xf numFmtId="165" fontId="4" fillId="0" borderId="41" xfId="47" applyNumberFormat="1" applyFont="1" applyFill="1" applyBorder="1" applyAlignment="1" applyProtection="1">
      <alignment horizontal="center"/>
      <protection/>
    </xf>
    <xf numFmtId="165" fontId="4" fillId="0" borderId="41" xfId="47" applyNumberFormat="1" applyFont="1" applyFill="1" applyBorder="1" applyAlignment="1" applyProtection="1">
      <alignment horizontal="left" wrapText="1"/>
      <protection/>
    </xf>
    <xf numFmtId="165" fontId="5" fillId="0" borderId="41" xfId="47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>
      <alignment/>
    </xf>
    <xf numFmtId="0" fontId="4" fillId="0" borderId="87" xfId="0" applyFont="1" applyFill="1" applyBorder="1" applyAlignment="1">
      <alignment/>
    </xf>
    <xf numFmtId="165" fontId="4" fillId="0" borderId="88" xfId="47" applyNumberFormat="1" applyFont="1" applyFill="1" applyBorder="1" applyAlignment="1" applyProtection="1">
      <alignment horizontal="left" wrapText="1"/>
      <protection/>
    </xf>
    <xf numFmtId="165" fontId="4" fillId="0" borderId="15" xfId="47" applyNumberFormat="1" applyFont="1" applyFill="1" applyBorder="1" applyAlignment="1" applyProtection="1">
      <alignment horizontal="left" wrapText="1"/>
      <protection/>
    </xf>
    <xf numFmtId="0" fontId="4" fillId="0" borderId="41" xfId="0" applyFont="1" applyBorder="1" applyAlignment="1">
      <alignment/>
    </xf>
    <xf numFmtId="0" fontId="4" fillId="0" borderId="89" xfId="0" applyFont="1" applyBorder="1" applyAlignment="1">
      <alignment/>
    </xf>
    <xf numFmtId="166" fontId="4" fillId="0" borderId="14" xfId="47" applyNumberFormat="1" applyFont="1" applyFill="1" applyBorder="1" applyAlignment="1">
      <alignment/>
    </xf>
    <xf numFmtId="166" fontId="51" fillId="0" borderId="14" xfId="47" applyNumberFormat="1" applyFont="1" applyFill="1" applyBorder="1" applyAlignment="1">
      <alignment/>
    </xf>
    <xf numFmtId="166" fontId="51" fillId="0" borderId="69" xfId="47" applyNumberFormat="1" applyFont="1" applyFill="1" applyBorder="1" applyAlignment="1">
      <alignment/>
    </xf>
    <xf numFmtId="166" fontId="5" fillId="0" borderId="26" xfId="47" applyNumberFormat="1" applyFont="1" applyFill="1" applyBorder="1" applyAlignment="1">
      <alignment/>
    </xf>
    <xf numFmtId="166" fontId="5" fillId="0" borderId="50" xfId="47" applyNumberFormat="1" applyFont="1" applyFill="1" applyBorder="1" applyAlignment="1">
      <alignment horizontal="center" vertical="center" wrapText="1"/>
    </xf>
    <xf numFmtId="166" fontId="5" fillId="0" borderId="15" xfId="47" applyNumberFormat="1" applyFont="1" applyFill="1" applyBorder="1" applyAlignment="1">
      <alignment/>
    </xf>
    <xf numFmtId="166" fontId="52" fillId="0" borderId="15" xfId="47" applyNumberFormat="1" applyFont="1" applyFill="1" applyBorder="1" applyAlignment="1">
      <alignment/>
    </xf>
    <xf numFmtId="166" fontId="51" fillId="0" borderId="15" xfId="47" applyNumberFormat="1" applyFont="1" applyFill="1" applyBorder="1" applyAlignment="1">
      <alignment/>
    </xf>
    <xf numFmtId="166" fontId="5" fillId="0" borderId="23" xfId="47" applyNumberFormat="1" applyFont="1" applyFill="1" applyBorder="1" applyAlignment="1">
      <alignment/>
    </xf>
    <xf numFmtId="0" fontId="5" fillId="0" borderId="51" xfId="0" applyFont="1" applyBorder="1" applyAlignment="1">
      <alignment horizontal="center" vertical="center" wrapText="1"/>
    </xf>
    <xf numFmtId="166" fontId="52" fillId="0" borderId="48" xfId="47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65" fontId="4" fillId="0" borderId="90" xfId="47" applyNumberFormat="1" applyFont="1" applyFill="1" applyBorder="1" applyAlignment="1" applyProtection="1">
      <alignment/>
      <protection/>
    </xf>
    <xf numFmtId="165" fontId="5" fillId="0" borderId="90" xfId="47" applyNumberFormat="1" applyFont="1" applyFill="1" applyBorder="1" applyAlignment="1" applyProtection="1">
      <alignment/>
      <protection/>
    </xf>
    <xf numFmtId="165" fontId="52" fillId="0" borderId="90" xfId="47" applyNumberFormat="1" applyFont="1" applyFill="1" applyBorder="1" applyAlignment="1" applyProtection="1">
      <alignment/>
      <protection/>
    </xf>
    <xf numFmtId="165" fontId="52" fillId="0" borderId="72" xfId="47" applyNumberFormat="1" applyFont="1" applyFill="1" applyBorder="1" applyAlignment="1" applyProtection="1">
      <alignment/>
      <protection/>
    </xf>
    <xf numFmtId="165" fontId="51" fillId="0" borderId="72" xfId="47" applyNumberFormat="1" applyFont="1" applyFill="1" applyBorder="1" applyAlignment="1" applyProtection="1">
      <alignment/>
      <protection/>
    </xf>
    <xf numFmtId="165" fontId="52" fillId="0" borderId="41" xfId="47" applyNumberFormat="1" applyFont="1" applyFill="1" applyBorder="1" applyAlignment="1" applyProtection="1">
      <alignment/>
      <protection/>
    </xf>
    <xf numFmtId="165" fontId="52" fillId="0" borderId="73" xfId="47" applyNumberFormat="1" applyFont="1" applyFill="1" applyBorder="1" applyAlignment="1" applyProtection="1">
      <alignment/>
      <protection/>
    </xf>
    <xf numFmtId="165" fontId="52" fillId="0" borderId="72" xfId="47" applyNumberFormat="1" applyFont="1" applyFill="1" applyBorder="1" applyAlignment="1" applyProtection="1">
      <alignment horizontal="center"/>
      <protection/>
    </xf>
    <xf numFmtId="165" fontId="52" fillId="0" borderId="41" xfId="47" applyNumberFormat="1" applyFont="1" applyFill="1" applyBorder="1" applyAlignment="1" applyProtection="1">
      <alignment horizontal="center"/>
      <protection/>
    </xf>
    <xf numFmtId="165" fontId="52" fillId="0" borderId="37" xfId="47" applyNumberFormat="1" applyFont="1" applyFill="1" applyBorder="1" applyAlignment="1" applyProtection="1">
      <alignment horizontal="center"/>
      <protection/>
    </xf>
    <xf numFmtId="165" fontId="52" fillId="0" borderId="37" xfId="47" applyNumberFormat="1" applyFont="1" applyFill="1" applyBorder="1" applyAlignment="1" applyProtection="1">
      <alignment/>
      <protection/>
    </xf>
    <xf numFmtId="165" fontId="51" fillId="0" borderId="37" xfId="47" applyNumberFormat="1" applyFont="1" applyFill="1" applyBorder="1" applyAlignment="1" applyProtection="1">
      <alignment/>
      <protection/>
    </xf>
    <xf numFmtId="165" fontId="51" fillId="0" borderId="91" xfId="47" applyNumberFormat="1" applyFont="1" applyFill="1" applyBorder="1" applyAlignment="1" applyProtection="1">
      <alignment/>
      <protection/>
    </xf>
    <xf numFmtId="165" fontId="52" fillId="0" borderId="72" xfId="47" applyNumberFormat="1" applyFont="1" applyFill="1" applyBorder="1" applyAlignment="1" applyProtection="1">
      <alignment horizontal="left" wrapText="1"/>
      <protection/>
    </xf>
    <xf numFmtId="165" fontId="52" fillId="0" borderId="37" xfId="47" applyNumberFormat="1" applyFont="1" applyFill="1" applyBorder="1" applyAlignment="1" applyProtection="1">
      <alignment horizontal="left" wrapText="1"/>
      <protection/>
    </xf>
    <xf numFmtId="165" fontId="51" fillId="0" borderId="72" xfId="47" applyNumberFormat="1" applyFont="1" applyFill="1" applyBorder="1" applyAlignment="1" applyProtection="1">
      <alignment horizontal="left" wrapText="1"/>
      <protection/>
    </xf>
    <xf numFmtId="0" fontId="5" fillId="0" borderId="92" xfId="0" applyFont="1" applyBorder="1" applyAlignment="1">
      <alignment horizontal="center" vertical="center" wrapText="1"/>
    </xf>
    <xf numFmtId="165" fontId="4" fillId="0" borderId="93" xfId="47" applyNumberFormat="1" applyFont="1" applyFill="1" applyBorder="1" applyAlignment="1" applyProtection="1">
      <alignment/>
      <protection/>
    </xf>
    <xf numFmtId="166" fontId="3" fillId="0" borderId="21" xfId="47" applyNumberFormat="1" applyFont="1" applyBorder="1" applyAlignment="1">
      <alignment horizontal="center" vertical="center"/>
    </xf>
    <xf numFmtId="166" fontId="2" fillId="0" borderId="18" xfId="47" applyNumberFormat="1" applyFont="1" applyFill="1" applyBorder="1" applyAlignment="1">
      <alignment/>
    </xf>
    <xf numFmtId="166" fontId="3" fillId="0" borderId="14" xfId="47" applyNumberFormat="1" applyFont="1" applyFill="1" applyBorder="1" applyAlignment="1">
      <alignment/>
    </xf>
    <xf numFmtId="166" fontId="3" fillId="0" borderId="15" xfId="47" applyNumberFormat="1" applyFont="1" applyBorder="1" applyAlignment="1">
      <alignment horizontal="center" vertical="center"/>
    </xf>
    <xf numFmtId="166" fontId="2" fillId="0" borderId="49" xfId="47" applyNumberFormat="1" applyFont="1" applyFill="1" applyBorder="1" applyAlignment="1">
      <alignment/>
    </xf>
    <xf numFmtId="166" fontId="3" fillId="0" borderId="69" xfId="47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94" xfId="0" applyFont="1" applyBorder="1" applyAlignment="1">
      <alignment/>
    </xf>
    <xf numFmtId="3" fontId="2" fillId="0" borderId="69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 indent="1"/>
    </xf>
    <xf numFmtId="166" fontId="3" fillId="0" borderId="26" xfId="47" applyNumberFormat="1" applyFont="1" applyFill="1" applyBorder="1" applyAlignment="1">
      <alignment/>
    </xf>
    <xf numFmtId="166" fontId="2" fillId="0" borderId="69" xfId="47" applyNumberFormat="1" applyFont="1" applyFill="1" applyBorder="1" applyAlignment="1">
      <alignment/>
    </xf>
    <xf numFmtId="166" fontId="2" fillId="25" borderId="48" xfId="47" applyNumberFormat="1" applyFont="1" applyFill="1" applyBorder="1" applyAlignment="1">
      <alignment/>
    </xf>
    <xf numFmtId="0" fontId="10" fillId="0" borderId="27" xfId="0" applyFont="1" applyFill="1" applyBorder="1" applyAlignment="1">
      <alignment horizontal="left" wrapText="1" indent="1"/>
    </xf>
    <xf numFmtId="166" fontId="2" fillId="25" borderId="95" xfId="47" applyNumberFormat="1" applyFont="1" applyFill="1" applyBorder="1" applyAlignment="1">
      <alignment/>
    </xf>
    <xf numFmtId="166" fontId="2" fillId="25" borderId="32" xfId="47" applyNumberFormat="1" applyFont="1" applyFill="1" applyBorder="1" applyAlignment="1">
      <alignment horizontal="right"/>
    </xf>
    <xf numFmtId="166" fontId="3" fillId="25" borderId="23" xfId="47" applyNumberFormat="1" applyFont="1" applyFill="1" applyBorder="1" applyAlignment="1">
      <alignment/>
    </xf>
    <xf numFmtId="166" fontId="3" fillId="25" borderId="28" xfId="47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166" fontId="3" fillId="0" borderId="17" xfId="47" applyNumberFormat="1" applyFont="1" applyFill="1" applyBorder="1" applyAlignment="1">
      <alignment/>
    </xf>
    <xf numFmtId="165" fontId="3" fillId="0" borderId="96" xfId="47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wrapText="1"/>
    </xf>
    <xf numFmtId="165" fontId="3" fillId="0" borderId="30" xfId="47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9" fillId="0" borderId="11" xfId="0" applyFont="1" applyFill="1" applyBorder="1" applyAlignment="1">
      <alignment wrapText="1"/>
    </xf>
    <xf numFmtId="165" fontId="5" fillId="0" borderId="15" xfId="47" applyNumberFormat="1" applyFont="1" applyFill="1" applyBorder="1" applyAlignment="1" applyProtection="1">
      <alignment horizontal="center"/>
      <protection/>
    </xf>
    <xf numFmtId="165" fontId="5" fillId="0" borderId="41" xfId="47" applyNumberFormat="1" applyFont="1" applyFill="1" applyBorder="1" applyAlignment="1" applyProtection="1">
      <alignment horizontal="left" wrapText="1"/>
      <protection/>
    </xf>
    <xf numFmtId="165" fontId="4" fillId="0" borderId="37" xfId="47" applyNumberFormat="1" applyFont="1" applyFill="1" applyBorder="1" applyAlignment="1" applyProtection="1">
      <alignment horizontal="center"/>
      <protection/>
    </xf>
    <xf numFmtId="165" fontId="4" fillId="0" borderId="48" xfId="47" applyNumberFormat="1" applyFont="1" applyFill="1" applyBorder="1" applyAlignment="1" applyProtection="1">
      <alignment horizontal="center"/>
      <protection/>
    </xf>
    <xf numFmtId="165" fontId="5" fillId="0" borderId="48" xfId="47" applyNumberFormat="1" applyFont="1" applyFill="1" applyBorder="1" applyAlignment="1" applyProtection="1">
      <alignment horizontal="center"/>
      <protection/>
    </xf>
    <xf numFmtId="165" fontId="5" fillId="0" borderId="43" xfId="47" applyNumberFormat="1" applyFont="1" applyFill="1" applyBorder="1" applyAlignment="1" applyProtection="1">
      <alignment horizontal="center"/>
      <protection/>
    </xf>
    <xf numFmtId="165" fontId="5" fillId="0" borderId="97" xfId="47" applyNumberFormat="1" applyFont="1" applyFill="1" applyBorder="1" applyAlignment="1" applyProtection="1">
      <alignment horizontal="center"/>
      <protection/>
    </xf>
    <xf numFmtId="165" fontId="4" fillId="0" borderId="98" xfId="47" applyNumberFormat="1" applyFont="1" applyFill="1" applyBorder="1" applyAlignment="1" applyProtection="1">
      <alignment horizontal="left" wrapText="1"/>
      <protection/>
    </xf>
    <xf numFmtId="165" fontId="4" fillId="0" borderId="76" xfId="47" applyNumberFormat="1" applyFont="1" applyFill="1" applyBorder="1" applyAlignment="1" applyProtection="1">
      <alignment horizontal="left" wrapText="1"/>
      <protection/>
    </xf>
    <xf numFmtId="165" fontId="4" fillId="0" borderId="66" xfId="47" applyNumberFormat="1" applyFont="1" applyFill="1" applyBorder="1" applyAlignment="1" applyProtection="1">
      <alignment/>
      <protection/>
    </xf>
    <xf numFmtId="165" fontId="4" fillId="0" borderId="76" xfId="47" applyNumberFormat="1" applyFont="1" applyFill="1" applyBorder="1" applyAlignment="1" applyProtection="1">
      <alignment/>
      <protection/>
    </xf>
    <xf numFmtId="165" fontId="4" fillId="0" borderId="17" xfId="47" applyNumberFormat="1" applyFont="1" applyFill="1" applyBorder="1" applyAlignment="1" applyProtection="1">
      <alignment/>
      <protection/>
    </xf>
    <xf numFmtId="165" fontId="5" fillId="0" borderId="99" xfId="47" applyNumberFormat="1" applyFont="1" applyFill="1" applyBorder="1" applyAlignment="1" applyProtection="1">
      <alignment/>
      <protection/>
    </xf>
    <xf numFmtId="165" fontId="4" fillId="0" borderId="72" xfId="47" applyNumberFormat="1" applyFont="1" applyFill="1" applyBorder="1" applyAlignment="1" applyProtection="1">
      <alignment vertical="center"/>
      <protection/>
    </xf>
    <xf numFmtId="165" fontId="4" fillId="0" borderId="41" xfId="47" applyNumberFormat="1" applyFont="1" applyFill="1" applyBorder="1" applyAlignment="1" applyProtection="1">
      <alignment horizontal="left" vertical="center" wrapText="1"/>
      <protection/>
    </xf>
    <xf numFmtId="165" fontId="4" fillId="0" borderId="72" xfId="47" applyNumberFormat="1" applyFont="1" applyFill="1" applyBorder="1" applyAlignment="1" applyProtection="1">
      <alignment horizontal="left" vertical="center" wrapText="1"/>
      <protection/>
    </xf>
    <xf numFmtId="165" fontId="4" fillId="0" borderId="37" xfId="47" applyNumberFormat="1" applyFont="1" applyFill="1" applyBorder="1" applyAlignment="1" applyProtection="1">
      <alignment horizontal="left" vertical="center" wrapText="1"/>
      <protection/>
    </xf>
    <xf numFmtId="0" fontId="22" fillId="0" borderId="41" xfId="0" applyFont="1" applyBorder="1" applyAlignment="1">
      <alignment horizontal="left" wrapText="1" indent="1"/>
    </xf>
    <xf numFmtId="0" fontId="4" fillId="0" borderId="15" xfId="0" applyFont="1" applyBorder="1" applyAlignment="1">
      <alignment vertical="center"/>
    </xf>
    <xf numFmtId="165" fontId="4" fillId="0" borderId="37" xfId="47" applyNumberFormat="1" applyFont="1" applyFill="1" applyBorder="1" applyAlignment="1" applyProtection="1">
      <alignment vertical="center"/>
      <protection/>
    </xf>
    <xf numFmtId="165" fontId="4" fillId="0" borderId="45" xfId="47" applyNumberFormat="1" applyFont="1" applyFill="1" applyBorder="1" applyAlignment="1" applyProtection="1">
      <alignment/>
      <protection/>
    </xf>
    <xf numFmtId="0" fontId="5" fillId="0" borderId="100" xfId="0" applyFont="1" applyBorder="1" applyAlignment="1">
      <alignment horizontal="left" wrapText="1"/>
    </xf>
    <xf numFmtId="165" fontId="5" fillId="0" borderId="48" xfId="47" applyNumberFormat="1" applyFont="1" applyFill="1" applyBorder="1" applyAlignment="1" applyProtection="1">
      <alignment/>
      <protection/>
    </xf>
    <xf numFmtId="165" fontId="5" fillId="0" borderId="97" xfId="47" applyNumberFormat="1" applyFont="1" applyFill="1" applyBorder="1" applyAlignment="1" applyProtection="1">
      <alignment horizontal="left" wrapText="1"/>
      <protection/>
    </xf>
    <xf numFmtId="165" fontId="4" fillId="0" borderId="13" xfId="47" applyNumberFormat="1" applyFont="1" applyFill="1" applyBorder="1" applyAlignment="1" applyProtection="1">
      <alignment horizontal="left" wrapText="1"/>
      <protection/>
    </xf>
    <xf numFmtId="165" fontId="4" fillId="0" borderId="91" xfId="47" applyNumberFormat="1" applyFont="1" applyFill="1" applyBorder="1" applyAlignment="1" applyProtection="1">
      <alignment horizontal="left" wrapText="1"/>
      <protection/>
    </xf>
    <xf numFmtId="165" fontId="4" fillId="0" borderId="101" xfId="47" applyNumberFormat="1" applyFont="1" applyFill="1" applyBorder="1" applyAlignment="1" applyProtection="1">
      <alignment horizontal="left" wrapText="1"/>
      <protection/>
    </xf>
    <xf numFmtId="165" fontId="5" fillId="0" borderId="91" xfId="47" applyNumberFormat="1" applyFont="1" applyFill="1" applyBorder="1" applyAlignment="1" applyProtection="1">
      <alignment horizontal="left" wrapText="1"/>
      <protection/>
    </xf>
    <xf numFmtId="165" fontId="5" fillId="0" borderId="43" xfId="47" applyNumberFormat="1" applyFont="1" applyFill="1" applyBorder="1" applyAlignment="1" applyProtection="1">
      <alignment/>
      <protection/>
    </xf>
    <xf numFmtId="165" fontId="5" fillId="0" borderId="97" xfId="47" applyNumberFormat="1" applyFont="1" applyFill="1" applyBorder="1" applyAlignment="1" applyProtection="1">
      <alignment/>
      <protection/>
    </xf>
    <xf numFmtId="0" fontId="5" fillId="0" borderId="46" xfId="0" applyFont="1" applyBorder="1" applyAlignment="1">
      <alignment horizontal="center" wrapText="1"/>
    </xf>
    <xf numFmtId="165" fontId="5" fillId="0" borderId="13" xfId="47" applyNumberFormat="1" applyFont="1" applyFill="1" applyBorder="1" applyAlignment="1" applyProtection="1">
      <alignment/>
      <protection/>
    </xf>
    <xf numFmtId="0" fontId="5" fillId="0" borderId="88" xfId="0" applyFont="1" applyBorder="1" applyAlignment="1">
      <alignment horizontal="center" wrapText="1"/>
    </xf>
    <xf numFmtId="165" fontId="5" fillId="0" borderId="101" xfId="47" applyNumberFormat="1" applyFont="1" applyFill="1" applyBorder="1" applyAlignment="1" applyProtection="1">
      <alignment/>
      <protection/>
    </xf>
    <xf numFmtId="166" fontId="4" fillId="0" borderId="23" xfId="47" applyNumberFormat="1" applyFont="1" applyFill="1" applyBorder="1" applyAlignment="1">
      <alignment/>
    </xf>
    <xf numFmtId="166" fontId="4" fillId="0" borderId="29" xfId="47" applyNumberFormat="1" applyFont="1" applyFill="1" applyBorder="1" applyAlignment="1">
      <alignment/>
    </xf>
    <xf numFmtId="0" fontId="4" fillId="25" borderId="15" xfId="0" applyFont="1" applyFill="1" applyBorder="1" applyAlignment="1">
      <alignment wrapText="1"/>
    </xf>
    <xf numFmtId="166" fontId="4" fillId="25" borderId="16" xfId="47" applyNumberFormat="1" applyFont="1" applyFill="1" applyBorder="1" applyAlignment="1">
      <alignment vertical="center"/>
    </xf>
    <xf numFmtId="166" fontId="4" fillId="0" borderId="14" xfId="47" applyNumberFormat="1" applyFont="1" applyFill="1" applyBorder="1" applyAlignment="1">
      <alignment vertical="center"/>
    </xf>
    <xf numFmtId="166" fontId="4" fillId="0" borderId="69" xfId="47" applyNumberFormat="1" applyFont="1" applyFill="1" applyBorder="1" applyAlignment="1">
      <alignment vertical="center"/>
    </xf>
    <xf numFmtId="166" fontId="4" fillId="0" borderId="16" xfId="47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indent="1"/>
    </xf>
    <xf numFmtId="0" fontId="3" fillId="0" borderId="63" xfId="0" applyFont="1" applyBorder="1" applyAlignment="1">
      <alignment wrapText="1"/>
    </xf>
    <xf numFmtId="0" fontId="3" fillId="0" borderId="69" xfId="0" applyFont="1" applyFill="1" applyBorder="1" applyAlignment="1">
      <alignment vertical="center" wrapText="1"/>
    </xf>
    <xf numFmtId="165" fontId="4" fillId="0" borderId="102" xfId="47" applyNumberFormat="1" applyFont="1" applyFill="1" applyBorder="1" applyAlignment="1" applyProtection="1">
      <alignment/>
      <protection/>
    </xf>
    <xf numFmtId="165" fontId="4" fillId="0" borderId="75" xfId="47" applyNumberFormat="1" applyFont="1" applyFill="1" applyBorder="1" applyAlignment="1" applyProtection="1">
      <alignment/>
      <protection/>
    </xf>
    <xf numFmtId="0" fontId="5" fillId="0" borderId="103" xfId="0" applyFont="1" applyBorder="1" applyAlignment="1">
      <alignment horizontal="center"/>
    </xf>
    <xf numFmtId="165" fontId="5" fillId="0" borderId="104" xfId="47" applyNumberFormat="1" applyFont="1" applyFill="1" applyBorder="1" applyAlignment="1" applyProtection="1">
      <alignment/>
      <protection/>
    </xf>
    <xf numFmtId="0" fontId="4" fillId="0" borderId="105" xfId="0" applyFont="1" applyBorder="1" applyAlignment="1">
      <alignment horizontal="left" wrapText="1" indent="1"/>
    </xf>
    <xf numFmtId="0" fontId="4" fillId="0" borderId="54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0" borderId="59" xfId="0" applyNumberFormat="1" applyFont="1" applyFill="1" applyBorder="1" applyAlignment="1">
      <alignment/>
    </xf>
    <xf numFmtId="3" fontId="2" fillId="25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 wrapText="1"/>
    </xf>
    <xf numFmtId="166" fontId="2" fillId="0" borderId="23" xfId="47" applyNumberFormat="1" applyFont="1" applyFill="1" applyBorder="1" applyAlignment="1">
      <alignment/>
    </xf>
    <xf numFmtId="166" fontId="3" fillId="0" borderId="31" xfId="47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66" fontId="2" fillId="0" borderId="59" xfId="47" applyNumberFormat="1" applyFont="1" applyFill="1" applyBorder="1" applyAlignment="1">
      <alignment/>
    </xf>
    <xf numFmtId="166" fontId="2" fillId="0" borderId="50" xfId="47" applyNumberFormat="1" applyFont="1" applyFill="1" applyBorder="1" applyAlignment="1">
      <alignment horizontal="right"/>
    </xf>
    <xf numFmtId="166" fontId="3" fillId="0" borderId="50" xfId="47" applyNumberFormat="1" applyFont="1" applyFill="1" applyBorder="1" applyAlignment="1">
      <alignment/>
    </xf>
    <xf numFmtId="166" fontId="2" fillId="0" borderId="51" xfId="47" applyNumberFormat="1" applyFont="1" applyFill="1" applyBorder="1" applyAlignment="1">
      <alignment/>
    </xf>
    <xf numFmtId="165" fontId="3" fillId="0" borderId="82" xfId="47" applyNumberFormat="1" applyFont="1" applyFill="1" applyBorder="1" applyAlignment="1">
      <alignment horizontal="left" vertical="center" wrapText="1"/>
    </xf>
    <xf numFmtId="165" fontId="3" fillId="0" borderId="106" xfId="47" applyNumberFormat="1" applyFont="1" applyFill="1" applyBorder="1" applyAlignment="1">
      <alignment horizontal="left" vertical="center" wrapText="1"/>
    </xf>
    <xf numFmtId="0" fontId="2" fillId="25" borderId="26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9" fillId="0" borderId="56" xfId="0" applyFont="1" applyBorder="1" applyAlignment="1">
      <alignment horizontal="left" vertical="center" wrapText="1" indent="1"/>
    </xf>
    <xf numFmtId="0" fontId="2" fillId="25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horizontal="left" wrapText="1" indent="1"/>
    </xf>
    <xf numFmtId="1" fontId="2" fillId="0" borderId="23" xfId="47" applyNumberFormat="1" applyFont="1" applyFill="1" applyBorder="1" applyAlignment="1">
      <alignment/>
    </xf>
    <xf numFmtId="1" fontId="2" fillId="0" borderId="29" xfId="47" applyNumberFormat="1" applyFont="1" applyFill="1" applyBorder="1" applyAlignment="1">
      <alignment/>
    </xf>
    <xf numFmtId="1" fontId="2" fillId="0" borderId="62" xfId="47" applyNumberFormat="1" applyFont="1" applyFill="1" applyBorder="1" applyAlignment="1">
      <alignment/>
    </xf>
    <xf numFmtId="0" fontId="9" fillId="0" borderId="68" xfId="0" applyFont="1" applyFill="1" applyBorder="1" applyAlignment="1">
      <alignment wrapText="1"/>
    </xf>
    <xf numFmtId="1" fontId="2" fillId="0" borderId="69" xfId="47" applyNumberFormat="1" applyFont="1" applyFill="1" applyBorder="1" applyAlignment="1">
      <alignment/>
    </xf>
    <xf numFmtId="0" fontId="5" fillId="0" borderId="10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 indent="1"/>
    </xf>
    <xf numFmtId="165" fontId="4" fillId="0" borderId="14" xfId="47" applyNumberFormat="1" applyFont="1" applyFill="1" applyBorder="1" applyAlignment="1" applyProtection="1">
      <alignment/>
      <protection/>
    </xf>
    <xf numFmtId="165" fontId="5" fillId="0" borderId="91" xfId="47" applyNumberFormat="1" applyFont="1" applyFill="1" applyBorder="1" applyAlignment="1" applyProtection="1">
      <alignment/>
      <protection/>
    </xf>
    <xf numFmtId="0" fontId="4" fillId="0" borderId="88" xfId="0" applyFont="1" applyBorder="1" applyAlignment="1">
      <alignment horizontal="left" wrapText="1" indent="1"/>
    </xf>
    <xf numFmtId="0" fontId="9" fillId="0" borderId="11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left" wrapText="1" indent="1"/>
    </xf>
    <xf numFmtId="166" fontId="2" fillId="0" borderId="18" xfId="47" applyNumberFormat="1" applyFont="1" applyFill="1" applyBorder="1" applyAlignment="1">
      <alignment/>
    </xf>
    <xf numFmtId="166" fontId="2" fillId="0" borderId="16" xfId="47" applyNumberFormat="1" applyFont="1" applyFill="1" applyBorder="1" applyAlignment="1">
      <alignment/>
    </xf>
    <xf numFmtId="1" fontId="2" fillId="0" borderId="31" xfId="47" applyNumberFormat="1" applyFont="1" applyFill="1" applyBorder="1" applyAlignment="1">
      <alignment/>
    </xf>
    <xf numFmtId="0" fontId="9" fillId="0" borderId="54" xfId="0" applyFont="1" applyFill="1" applyBorder="1" applyAlignment="1">
      <alignment horizontal="left" wrapText="1" indent="1"/>
    </xf>
    <xf numFmtId="165" fontId="4" fillId="0" borderId="73" xfId="47" applyNumberFormat="1" applyFont="1" applyFill="1" applyBorder="1" applyAlignment="1" applyProtection="1">
      <alignment horizontal="center"/>
      <protection/>
    </xf>
    <xf numFmtId="165" fontId="4" fillId="0" borderId="46" xfId="47" applyNumberFormat="1" applyFont="1" applyFill="1" applyBorder="1" applyAlignment="1" applyProtection="1">
      <alignment horizontal="center"/>
      <protection/>
    </xf>
    <xf numFmtId="165" fontId="5" fillId="0" borderId="46" xfId="47" applyNumberFormat="1" applyFont="1" applyFill="1" applyBorder="1" applyAlignment="1" applyProtection="1">
      <alignment horizontal="center"/>
      <protection/>
    </xf>
    <xf numFmtId="0" fontId="4" fillId="0" borderId="46" xfId="0" applyFont="1" applyBorder="1" applyAlignment="1">
      <alignment/>
    </xf>
    <xf numFmtId="165" fontId="5" fillId="0" borderId="91" xfId="47" applyNumberFormat="1" applyFont="1" applyFill="1" applyBorder="1" applyAlignment="1" applyProtection="1">
      <alignment horizontal="center"/>
      <protection/>
    </xf>
    <xf numFmtId="0" fontId="4" fillId="0" borderId="41" xfId="0" applyFont="1" applyBorder="1" applyAlignment="1">
      <alignment horizontal="left" wrapText="1" indent="3"/>
    </xf>
    <xf numFmtId="0" fontId="3" fillId="25" borderId="13" xfId="0" applyFont="1" applyFill="1" applyBorder="1" applyAlignment="1">
      <alignment vertical="center" wrapText="1"/>
    </xf>
    <xf numFmtId="0" fontId="2" fillId="25" borderId="23" xfId="0" applyFont="1" applyFill="1" applyBorder="1" applyAlignment="1">
      <alignment vertical="center" wrapText="1"/>
    </xf>
    <xf numFmtId="165" fontId="5" fillId="0" borderId="74" xfId="47" applyNumberFormat="1" applyFont="1" applyFill="1" applyBorder="1" applyAlignment="1" applyProtection="1">
      <alignment horizontal="center"/>
      <protection/>
    </xf>
    <xf numFmtId="165" fontId="5" fillId="0" borderId="101" xfId="47" applyNumberFormat="1" applyFont="1" applyFill="1" applyBorder="1" applyAlignment="1" applyProtection="1">
      <alignment horizontal="center"/>
      <protection/>
    </xf>
    <xf numFmtId="0" fontId="5" fillId="0" borderId="45" xfId="0" applyFont="1" applyBorder="1" applyAlignment="1">
      <alignment horizontal="center" wrapText="1"/>
    </xf>
    <xf numFmtId="165" fontId="5" fillId="0" borderId="76" xfId="47" applyNumberFormat="1" applyFont="1" applyFill="1" applyBorder="1" applyAlignment="1" applyProtection="1">
      <alignment horizontal="center"/>
      <protection/>
    </xf>
    <xf numFmtId="165" fontId="5" fillId="0" borderId="108" xfId="47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left" wrapText="1" indent="1"/>
    </xf>
    <xf numFmtId="0" fontId="5" fillId="0" borderId="58" xfId="0" applyFont="1" applyBorder="1" applyAlignment="1">
      <alignment horizontal="left" wrapText="1"/>
    </xf>
    <xf numFmtId="0" fontId="4" fillId="0" borderId="77" xfId="0" applyFont="1" applyFill="1" applyBorder="1" applyAlignment="1">
      <alignment/>
    </xf>
    <xf numFmtId="165" fontId="4" fillId="0" borderId="23" xfId="47" applyNumberFormat="1" applyFont="1" applyFill="1" applyBorder="1" applyAlignment="1" applyProtection="1">
      <alignment horizontal="left" wrapText="1"/>
      <protection/>
    </xf>
    <xf numFmtId="165" fontId="4" fillId="0" borderId="75" xfId="47" applyNumberFormat="1" applyFont="1" applyFill="1" applyBorder="1" applyAlignment="1" applyProtection="1">
      <alignment horizontal="left" wrapText="1"/>
      <protection/>
    </xf>
    <xf numFmtId="165" fontId="4" fillId="0" borderId="97" xfId="47" applyNumberFormat="1" applyFont="1" applyFill="1" applyBorder="1" applyAlignment="1" applyProtection="1">
      <alignment horizontal="left" wrapText="1"/>
      <protection/>
    </xf>
    <xf numFmtId="165" fontId="4" fillId="0" borderId="26" xfId="47" applyNumberFormat="1" applyFont="1" applyFill="1" applyBorder="1" applyAlignment="1" applyProtection="1">
      <alignment horizontal="left" wrapText="1"/>
      <protection/>
    </xf>
    <xf numFmtId="165" fontId="4" fillId="0" borderId="77" xfId="47" applyNumberFormat="1" applyFont="1" applyFill="1" applyBorder="1" applyAlignment="1" applyProtection="1">
      <alignment horizontal="left" wrapText="1"/>
      <protection/>
    </xf>
    <xf numFmtId="165" fontId="4" fillId="0" borderId="109" xfId="47" applyNumberFormat="1" applyFont="1" applyFill="1" applyBorder="1" applyAlignment="1" applyProtection="1">
      <alignment horizontal="left" wrapText="1"/>
      <protection/>
    </xf>
    <xf numFmtId="165" fontId="4" fillId="0" borderId="110" xfId="47" applyNumberFormat="1" applyFont="1" applyFill="1" applyBorder="1" applyAlignment="1" applyProtection="1">
      <alignment/>
      <protection/>
    </xf>
    <xf numFmtId="165" fontId="4" fillId="0" borderId="77" xfId="47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wrapText="1"/>
    </xf>
    <xf numFmtId="166" fontId="2" fillId="0" borderId="15" xfId="47" applyNumberFormat="1" applyFont="1" applyFill="1" applyBorder="1" applyAlignment="1">
      <alignment wrapText="1"/>
    </xf>
    <xf numFmtId="166" fontId="3" fillId="0" borderId="22" xfId="47" applyNumberFormat="1" applyFont="1" applyBorder="1" applyAlignment="1">
      <alignment horizontal="center" vertical="center" wrapText="1"/>
    </xf>
    <xf numFmtId="166" fontId="3" fillId="0" borderId="20" xfId="47" applyNumberFormat="1" applyFont="1" applyBorder="1" applyAlignment="1">
      <alignment horizontal="center" vertical="center" wrapText="1"/>
    </xf>
    <xf numFmtId="165" fontId="4" fillId="0" borderId="111" xfId="47" applyNumberFormat="1" applyFont="1" applyFill="1" applyBorder="1" applyAlignment="1" applyProtection="1">
      <alignment vertical="center"/>
      <protection/>
    </xf>
    <xf numFmtId="165" fontId="4" fillId="0" borderId="76" xfId="47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>
      <alignment wrapText="1"/>
    </xf>
    <xf numFmtId="165" fontId="5" fillId="0" borderId="102" xfId="47" applyNumberFormat="1" applyFont="1" applyFill="1" applyBorder="1" applyAlignment="1" applyProtection="1">
      <alignment/>
      <protection/>
    </xf>
    <xf numFmtId="165" fontId="5" fillId="0" borderId="77" xfId="47" applyNumberFormat="1" applyFont="1" applyFill="1" applyBorder="1" applyAlignment="1" applyProtection="1">
      <alignment/>
      <protection/>
    </xf>
    <xf numFmtId="0" fontId="4" fillId="0" borderId="43" xfId="0" applyFont="1" applyBorder="1" applyAlignment="1">
      <alignment horizontal="left" wrapText="1" indent="1"/>
    </xf>
    <xf numFmtId="165" fontId="4" fillId="0" borderId="23" xfId="47" applyNumberFormat="1" applyFont="1" applyFill="1" applyBorder="1" applyAlignment="1" applyProtection="1">
      <alignment/>
      <protection/>
    </xf>
    <xf numFmtId="165" fontId="4" fillId="0" borderId="31" xfId="47" applyNumberFormat="1" applyFont="1" applyFill="1" applyBorder="1" applyAlignment="1" applyProtection="1">
      <alignment/>
      <protection/>
    </xf>
    <xf numFmtId="0" fontId="4" fillId="0" borderId="112" xfId="0" applyFont="1" applyBorder="1" applyAlignment="1">
      <alignment horizontal="left" wrapText="1" indent="1"/>
    </xf>
    <xf numFmtId="165" fontId="4" fillId="0" borderId="26" xfId="47" applyNumberFormat="1" applyFont="1" applyFill="1" applyBorder="1" applyAlignment="1" applyProtection="1">
      <alignment/>
      <protection/>
    </xf>
    <xf numFmtId="165" fontId="5" fillId="0" borderId="109" xfId="47" applyNumberFormat="1" applyFont="1" applyFill="1" applyBorder="1" applyAlignment="1" applyProtection="1">
      <alignment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3" xfId="0" applyFont="1" applyBorder="1" applyAlignment="1">
      <alignment horizontal="center" vertical="center" wrapText="1"/>
    </xf>
    <xf numFmtId="1" fontId="9" fillId="0" borderId="51" xfId="47" applyNumberFormat="1" applyFont="1" applyFill="1" applyBorder="1" applyAlignment="1">
      <alignment horizontal="center" vertical="center" wrapText="1"/>
    </xf>
    <xf numFmtId="1" fontId="9" fillId="0" borderId="63" xfId="47" applyNumberFormat="1" applyFont="1" applyFill="1" applyBorder="1" applyAlignment="1">
      <alignment horizontal="center" vertical="center" wrapText="1"/>
    </xf>
    <xf numFmtId="1" fontId="9" fillId="0" borderId="69" xfId="47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116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117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11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165" fontId="8" fillId="0" borderId="15" xfId="47" applyNumberFormat="1" applyFont="1" applyFill="1" applyBorder="1" applyAlignment="1">
      <alignment horizontal="center" vertical="center" wrapText="1"/>
    </xf>
    <xf numFmtId="165" fontId="8" fillId="0" borderId="62" xfId="47" applyNumberFormat="1" applyFont="1" applyFill="1" applyBorder="1" applyAlignment="1">
      <alignment horizontal="center" vertical="center" wrapText="1"/>
    </xf>
    <xf numFmtId="165" fontId="8" fillId="0" borderId="48" xfId="47" applyNumberFormat="1" applyFont="1" applyFill="1" applyBorder="1" applyAlignment="1">
      <alignment horizontal="center" vertical="center" wrapText="1"/>
    </xf>
    <xf numFmtId="165" fontId="8" fillId="0" borderId="29" xfId="47" applyNumberFormat="1" applyFont="1" applyFill="1" applyBorder="1" applyAlignment="1">
      <alignment horizontal="center" vertical="center" wrapText="1"/>
    </xf>
    <xf numFmtId="165" fontId="8" fillId="0" borderId="70" xfId="47" applyNumberFormat="1" applyFont="1" applyFill="1" applyBorder="1" applyAlignment="1">
      <alignment horizontal="center" vertical="center" wrapText="1"/>
    </xf>
    <xf numFmtId="165" fontId="8" fillId="0" borderId="16" xfId="47" applyNumberFormat="1" applyFont="1" applyFill="1" applyBorder="1" applyAlignment="1">
      <alignment horizontal="center" vertical="center" wrapText="1"/>
    </xf>
    <xf numFmtId="165" fontId="8" fillId="0" borderId="28" xfId="47" applyNumberFormat="1" applyFont="1" applyFill="1" applyBorder="1" applyAlignment="1">
      <alignment horizontal="center" vertical="center" wrapText="1"/>
    </xf>
    <xf numFmtId="165" fontId="8" fillId="0" borderId="113" xfId="47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65" fontId="8" fillId="0" borderId="118" xfId="47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7" applyNumberFormat="1" applyFont="1" applyFill="1" applyBorder="1" applyAlignment="1">
      <alignment horizontal="center" vertical="center"/>
    </xf>
    <xf numFmtId="165" fontId="8" fillId="0" borderId="17" xfId="47" applyNumberFormat="1" applyFont="1" applyFill="1" applyBorder="1" applyAlignment="1">
      <alignment horizontal="center" vertical="center" wrapText="1"/>
    </xf>
    <xf numFmtId="165" fontId="8" fillId="0" borderId="31" xfId="47" applyNumberFormat="1" applyFont="1" applyFill="1" applyBorder="1" applyAlignment="1">
      <alignment horizontal="center" vertical="center" wrapText="1"/>
    </xf>
    <xf numFmtId="1" fontId="14" fillId="0" borderId="51" xfId="47" applyNumberFormat="1" applyFont="1" applyFill="1" applyBorder="1" applyAlignment="1">
      <alignment horizontal="center" vertical="center" wrapText="1"/>
    </xf>
    <xf numFmtId="1" fontId="14" fillId="0" borderId="63" xfId="47" applyNumberFormat="1" applyFont="1" applyFill="1" applyBorder="1" applyAlignment="1">
      <alignment horizontal="center" vertical="center" wrapText="1"/>
    </xf>
    <xf numFmtId="1" fontId="14" fillId="0" borderId="69" xfId="47" applyNumberFormat="1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118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4" fillId="0" borderId="50" xfId="0" applyFont="1" applyBorder="1" applyAlignment="1">
      <alignment horizontal="center" wrapText="1"/>
    </xf>
    <xf numFmtId="0" fontId="14" fillId="0" borderId="120" xfId="0" applyFont="1" applyBorder="1" applyAlignment="1">
      <alignment horizontal="center" wrapText="1"/>
    </xf>
    <xf numFmtId="0" fontId="14" fillId="0" borderId="55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5" fillId="0" borderId="103" xfId="0" applyFont="1" applyBorder="1" applyAlignment="1">
      <alignment horizontal="left" wrapText="1"/>
    </xf>
    <xf numFmtId="0" fontId="5" fillId="0" borderId="112" xfId="0" applyFont="1" applyBorder="1" applyAlignment="1">
      <alignment horizontal="left" wrapText="1"/>
    </xf>
    <xf numFmtId="0" fontId="5" fillId="0" borderId="77" xfId="0" applyFont="1" applyBorder="1" applyAlignment="1">
      <alignment horizontal="left" wrapText="1"/>
    </xf>
    <xf numFmtId="0" fontId="5" fillId="0" borderId="122" xfId="0" applyFont="1" applyBorder="1" applyAlignment="1">
      <alignment horizontal="left" wrapText="1"/>
    </xf>
    <xf numFmtId="0" fontId="5" fillId="0" borderId="123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84" xfId="0" applyFont="1" applyBorder="1" applyAlignment="1">
      <alignment horizontal="left" wrapText="1"/>
    </xf>
    <xf numFmtId="0" fontId="5" fillId="0" borderId="124" xfId="0" applyFont="1" applyBorder="1" applyAlignment="1">
      <alignment horizontal="left" wrapText="1"/>
    </xf>
    <xf numFmtId="0" fontId="5" fillId="0" borderId="125" xfId="0" applyFont="1" applyBorder="1" applyAlignment="1">
      <alignment horizontal="left" wrapText="1"/>
    </xf>
    <xf numFmtId="0" fontId="5" fillId="0" borderId="126" xfId="0" applyFont="1" applyBorder="1" applyAlignment="1">
      <alignment horizontal="left" wrapText="1"/>
    </xf>
    <xf numFmtId="0" fontId="5" fillId="0" borderId="127" xfId="0" applyFont="1" applyBorder="1" applyAlignment="1">
      <alignment horizontal="left"/>
    </xf>
    <xf numFmtId="0" fontId="5" fillId="0" borderId="128" xfId="0" applyFont="1" applyBorder="1" applyAlignment="1">
      <alignment horizontal="left"/>
    </xf>
    <xf numFmtId="0" fontId="5" fillId="0" borderId="103" xfId="0" applyFont="1" applyFill="1" applyBorder="1" applyAlignment="1">
      <alignment horizontal="left" wrapText="1"/>
    </xf>
    <xf numFmtId="0" fontId="5" fillId="0" borderId="112" xfId="0" applyFont="1" applyFill="1" applyBorder="1" applyAlignment="1">
      <alignment horizontal="left" wrapText="1"/>
    </xf>
    <xf numFmtId="0" fontId="5" fillId="0" borderId="77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4" fillId="0" borderId="62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wrapText="1"/>
    </xf>
    <xf numFmtId="0" fontId="4" fillId="0" borderId="36" xfId="0" applyFont="1" applyFill="1" applyBorder="1" applyAlignment="1">
      <alignment horizontal="left" wrapText="1" indent="1"/>
    </xf>
    <xf numFmtId="0" fontId="4" fillId="0" borderId="129" xfId="0" applyFont="1" applyFill="1" applyBorder="1" applyAlignment="1">
      <alignment horizontal="left" wrapText="1" indent="1"/>
    </xf>
    <xf numFmtId="0" fontId="5" fillId="0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 indent="1"/>
    </xf>
    <xf numFmtId="0" fontId="4" fillId="0" borderId="100" xfId="0" applyFont="1" applyFill="1" applyBorder="1" applyAlignment="1">
      <alignment horizontal="left" wrapText="1" indent="1"/>
    </xf>
    <xf numFmtId="0" fontId="5" fillId="0" borderId="58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/>
    </xf>
    <xf numFmtId="0" fontId="4" fillId="0" borderId="130" xfId="0" applyFont="1" applyFill="1" applyBorder="1" applyAlignment="1">
      <alignment horizontal="left" wrapText="1" indent="1"/>
    </xf>
    <xf numFmtId="0" fontId="5" fillId="0" borderId="103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left" wrapText="1" indent="1"/>
    </xf>
    <xf numFmtId="0" fontId="5" fillId="0" borderId="42" xfId="0" applyFont="1" applyFill="1" applyBorder="1" applyAlignment="1">
      <alignment horizontal="center"/>
    </xf>
    <xf numFmtId="0" fontId="4" fillId="0" borderId="128" xfId="0" applyFont="1" applyFill="1" applyBorder="1" applyAlignment="1">
      <alignment horizontal="left" wrapText="1" indent="1"/>
    </xf>
    <xf numFmtId="0" fontId="5" fillId="0" borderId="13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wrapText="1" indent="1"/>
    </xf>
    <xf numFmtId="165" fontId="4" fillId="0" borderId="91" xfId="47" applyNumberFormat="1" applyFont="1" applyFill="1" applyBorder="1" applyAlignment="1" applyProtection="1">
      <alignment/>
      <protection/>
    </xf>
    <xf numFmtId="0" fontId="5" fillId="0" borderId="80" xfId="0" applyFont="1" applyFill="1" applyBorder="1" applyAlignment="1">
      <alignment horizontal="center"/>
    </xf>
    <xf numFmtId="165" fontId="4" fillId="0" borderId="108" xfId="47" applyNumberFormat="1" applyFont="1" applyFill="1" applyBorder="1" applyAlignment="1" applyProtection="1">
      <alignment vertical="center"/>
      <protection/>
    </xf>
    <xf numFmtId="0" fontId="5" fillId="0" borderId="132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left" wrapText="1" indent="1"/>
    </xf>
    <xf numFmtId="165" fontId="4" fillId="0" borderId="133" xfId="47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>
      <alignment horizontal="center"/>
    </xf>
    <xf numFmtId="165" fontId="5" fillId="0" borderId="88" xfId="47" applyNumberFormat="1" applyFont="1" applyFill="1" applyBorder="1" applyAlignment="1" applyProtection="1">
      <alignment/>
      <protection/>
    </xf>
    <xf numFmtId="165" fontId="4" fillId="0" borderId="101" xfId="47" applyNumberFormat="1" applyFont="1" applyFill="1" applyBorder="1" applyAlignment="1" applyProtection="1">
      <alignment/>
      <protection/>
    </xf>
    <xf numFmtId="165" fontId="4" fillId="0" borderId="84" xfId="47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2"/>
    </xf>
    <xf numFmtId="0" fontId="5" fillId="0" borderId="134" xfId="0" applyFont="1" applyFill="1" applyBorder="1" applyAlignment="1">
      <alignment horizontal="center"/>
    </xf>
    <xf numFmtId="0" fontId="5" fillId="0" borderId="135" xfId="0" applyFont="1" applyFill="1" applyBorder="1" applyAlignment="1">
      <alignment horizontal="center" wrapText="1"/>
    </xf>
    <xf numFmtId="165" fontId="5" fillId="0" borderId="136" xfId="47" applyNumberFormat="1" applyFont="1" applyFill="1" applyBorder="1" applyAlignment="1" applyProtection="1">
      <alignment/>
      <protection/>
    </xf>
    <xf numFmtId="0" fontId="5" fillId="0" borderId="39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 indent="2"/>
    </xf>
    <xf numFmtId="0" fontId="4" fillId="0" borderId="128" xfId="0" applyFont="1" applyFill="1" applyBorder="1" applyAlignment="1">
      <alignment horizontal="left" wrapText="1" indent="2"/>
    </xf>
    <xf numFmtId="0" fontId="4" fillId="0" borderId="39" xfId="0" applyFont="1" applyFill="1" applyBorder="1" applyAlignment="1">
      <alignment horizontal="left" wrapText="1" indent="2"/>
    </xf>
    <xf numFmtId="0" fontId="4" fillId="0" borderId="129" xfId="0" applyFont="1" applyFill="1" applyBorder="1" applyAlignment="1">
      <alignment horizontal="left" wrapText="1" indent="2"/>
    </xf>
    <xf numFmtId="165" fontId="5" fillId="0" borderId="108" xfId="47" applyNumberFormat="1" applyFont="1" applyFill="1" applyBorder="1" applyAlignment="1" applyProtection="1">
      <alignment/>
      <protection/>
    </xf>
    <xf numFmtId="0" fontId="4" fillId="0" borderId="125" xfId="0" applyFont="1" applyFill="1" applyBorder="1" applyAlignment="1">
      <alignment horizontal="left" wrapText="1" indent="2"/>
    </xf>
    <xf numFmtId="165" fontId="5" fillId="0" borderId="133" xfId="47" applyNumberFormat="1" applyFont="1" applyFill="1" applyBorder="1" applyAlignment="1" applyProtection="1">
      <alignment/>
      <protection/>
    </xf>
    <xf numFmtId="0" fontId="5" fillId="0" borderId="3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5" fillId="0" borderId="13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166" fontId="3" fillId="0" borderId="26" xfId="47" applyNumberFormat="1" applyFont="1" applyFill="1" applyBorder="1" applyAlignment="1">
      <alignment horizontal="center" vertical="center" wrapText="1"/>
    </xf>
    <xf numFmtId="166" fontId="3" fillId="0" borderId="62" xfId="47" applyNumberFormat="1" applyFont="1" applyFill="1" applyBorder="1" applyAlignment="1">
      <alignment horizontal="center" vertical="center" wrapText="1"/>
    </xf>
    <xf numFmtId="166" fontId="3" fillId="0" borderId="48" xfId="47" applyNumberFormat="1" applyFont="1" applyFill="1" applyBorder="1" applyAlignment="1">
      <alignment horizontal="center" vertical="center"/>
    </xf>
    <xf numFmtId="166" fontId="2" fillId="0" borderId="29" xfId="47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5" fillId="0" borderId="17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11" fillId="0" borderId="1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5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 indent="1"/>
    </xf>
    <xf numFmtId="1" fontId="3" fillId="0" borderId="59" xfId="47" applyNumberFormat="1" applyFont="1" applyFill="1" applyBorder="1" applyAlignment="1">
      <alignment/>
    </xf>
    <xf numFmtId="1" fontId="3" fillId="0" borderId="51" xfId="47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 indent="1"/>
    </xf>
    <xf numFmtId="1" fontId="3" fillId="0" borderId="15" xfId="47" applyNumberFormat="1" applyFont="1" applyFill="1" applyBorder="1" applyAlignment="1">
      <alignment/>
    </xf>
    <xf numFmtId="1" fontId="3" fillId="0" borderId="48" xfId="47" applyNumberFormat="1" applyFont="1" applyFill="1" applyBorder="1" applyAlignment="1">
      <alignment/>
    </xf>
    <xf numFmtId="0" fontId="8" fillId="0" borderId="68" xfId="0" applyFont="1" applyFill="1" applyBorder="1" applyAlignment="1">
      <alignment horizontal="left" vertical="center" wrapText="1" indent="1"/>
    </xf>
    <xf numFmtId="1" fontId="3" fillId="0" borderId="52" xfId="47" applyNumberFormat="1" applyFont="1" applyFill="1" applyBorder="1" applyAlignment="1">
      <alignment/>
    </xf>
    <xf numFmtId="1" fontId="3" fillId="0" borderId="63" xfId="47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1" fontId="3" fillId="0" borderId="15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left" wrapText="1" indent="1"/>
    </xf>
    <xf numFmtId="1" fontId="3" fillId="0" borderId="23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47" xfId="0" applyFont="1" applyFill="1" applyBorder="1" applyAlignment="1">
      <alignment horizontal="left" wrapText="1" indent="1"/>
    </xf>
    <xf numFmtId="0" fontId="4" fillId="0" borderId="32" xfId="0" applyFont="1" applyFill="1" applyBorder="1" applyAlignment="1">
      <alignment horizontal="left" wrapText="1" indent="1"/>
    </xf>
    <xf numFmtId="0" fontId="4" fillId="0" borderId="23" xfId="0" applyFont="1" applyFill="1" applyBorder="1" applyAlignment="1">
      <alignment/>
    </xf>
    <xf numFmtId="0" fontId="4" fillId="0" borderId="123" xfId="0" applyFont="1" applyFill="1" applyBorder="1" applyAlignment="1">
      <alignment horizontal="left" wrapText="1" indent="1"/>
    </xf>
    <xf numFmtId="0" fontId="5" fillId="0" borderId="137" xfId="0" applyFont="1" applyFill="1" applyBorder="1" applyAlignment="1">
      <alignment horizontal="center"/>
    </xf>
    <xf numFmtId="0" fontId="4" fillId="0" borderId="138" xfId="0" applyFont="1" applyFill="1" applyBorder="1" applyAlignment="1">
      <alignment horizontal="left" wrapText="1" indent="1"/>
    </xf>
    <xf numFmtId="0" fontId="4" fillId="0" borderId="13" xfId="0" applyFont="1" applyFill="1" applyBorder="1" applyAlignment="1">
      <alignment/>
    </xf>
    <xf numFmtId="0" fontId="4" fillId="0" borderId="66" xfId="0" applyFont="1" applyFill="1" applyBorder="1" applyAlignment="1">
      <alignment horizontal="left" wrapText="1" indent="1"/>
    </xf>
    <xf numFmtId="0" fontId="5" fillId="0" borderId="44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left"/>
    </xf>
    <xf numFmtId="165" fontId="5" fillId="0" borderId="43" xfId="47" applyNumberFormat="1" applyFont="1" applyFill="1" applyBorder="1" applyAlignment="1" applyProtection="1">
      <alignment horizontal="left" wrapText="1"/>
      <protection/>
    </xf>
    <xf numFmtId="0" fontId="10" fillId="0" borderId="10" xfId="0" applyFont="1" applyFill="1" applyBorder="1" applyAlignment="1">
      <alignment wrapText="1"/>
    </xf>
    <xf numFmtId="1" fontId="3" fillId="0" borderId="62" xfId="47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1" fontId="3" fillId="0" borderId="49" xfId="47" applyNumberFormat="1" applyFont="1" applyFill="1" applyBorder="1" applyAlignment="1">
      <alignment/>
    </xf>
    <xf numFmtId="0" fontId="10" fillId="0" borderId="56" xfId="0" applyFont="1" applyFill="1" applyBorder="1" applyAlignment="1">
      <alignment horizontal="left" wrapText="1" indent="1"/>
    </xf>
    <xf numFmtId="1" fontId="3" fillId="0" borderId="67" xfId="47" applyNumberFormat="1" applyFont="1" applyFill="1" applyBorder="1" applyAlignment="1">
      <alignment/>
    </xf>
    <xf numFmtId="0" fontId="8" fillId="0" borderId="54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 indent="1"/>
    </xf>
    <xf numFmtId="0" fontId="8" fillId="0" borderId="56" xfId="0" applyFont="1" applyFill="1" applyBorder="1" applyAlignment="1">
      <alignment horizontal="left" wrapText="1" indent="1"/>
    </xf>
    <xf numFmtId="1" fontId="3" fillId="0" borderId="23" xfId="47" applyNumberFormat="1" applyFont="1" applyFill="1" applyBorder="1" applyAlignment="1">
      <alignment/>
    </xf>
    <xf numFmtId="1" fontId="3" fillId="0" borderId="29" xfId="47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" fontId="3" fillId="0" borderId="26" xfId="47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" fontId="3" fillId="0" borderId="6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0" fillId="0" borderId="0" xfId="0" applyNumberFormat="1" applyFont="1" applyFill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3.7109375" style="64" customWidth="1"/>
    <col min="2" max="2" width="11.00390625" style="55" bestFit="1" customWidth="1"/>
    <col min="3" max="3" width="9.8515625" style="55" bestFit="1" customWidth="1"/>
    <col min="4" max="4" width="11.00390625" style="55" bestFit="1" customWidth="1"/>
    <col min="5" max="5" width="49.00390625" style="55" bestFit="1" customWidth="1"/>
    <col min="6" max="6" width="12.00390625" style="65" bestFit="1" customWidth="1"/>
    <col min="7" max="7" width="10.57421875" style="65" bestFit="1" customWidth="1"/>
    <col min="8" max="8" width="12.00390625" style="65" bestFit="1" customWidth="1"/>
    <col min="9" max="16384" width="9.140625" style="55" customWidth="1"/>
  </cols>
  <sheetData>
    <row r="1" spans="1:10" ht="30.75" thickBot="1">
      <c r="A1" s="52" t="s">
        <v>27</v>
      </c>
      <c r="B1" s="53" t="s">
        <v>125</v>
      </c>
      <c r="C1" s="53" t="s">
        <v>401</v>
      </c>
      <c r="D1" s="53" t="s">
        <v>402</v>
      </c>
      <c r="E1" s="53" t="s">
        <v>28</v>
      </c>
      <c r="F1" s="375" t="s">
        <v>125</v>
      </c>
      <c r="G1" s="598" t="s">
        <v>401</v>
      </c>
      <c r="H1" s="599" t="s">
        <v>402</v>
      </c>
      <c r="I1" s="54"/>
      <c r="J1" s="54"/>
    </row>
    <row r="2" spans="1:10" ht="15">
      <c r="A2" s="67" t="s">
        <v>29</v>
      </c>
      <c r="B2" s="68"/>
      <c r="C2" s="68"/>
      <c r="D2" s="68"/>
      <c r="E2" s="69" t="s">
        <v>30</v>
      </c>
      <c r="F2" s="376"/>
      <c r="G2" s="770"/>
      <c r="H2" s="771"/>
      <c r="I2" s="54"/>
      <c r="J2" s="54"/>
    </row>
    <row r="3" spans="1:10" ht="13.5">
      <c r="A3" s="340" t="s">
        <v>39</v>
      </c>
      <c r="B3" s="132">
        <v>1211650</v>
      </c>
      <c r="C3" s="132"/>
      <c r="D3" s="132">
        <f>SUM(B3,C3)</f>
        <v>1211650</v>
      </c>
      <c r="E3" s="132" t="s">
        <v>31</v>
      </c>
      <c r="F3" s="377">
        <v>1089112</v>
      </c>
      <c r="G3" s="382">
        <v>20305</v>
      </c>
      <c r="H3" s="134">
        <f>SUM(F3,G3)</f>
        <v>1109417</v>
      </c>
      <c r="I3" s="54"/>
      <c r="J3" s="54"/>
    </row>
    <row r="4" spans="1:10" ht="13.5">
      <c r="A4" s="341" t="s">
        <v>253</v>
      </c>
      <c r="B4" s="133">
        <v>1063462</v>
      </c>
      <c r="C4" s="132">
        <v>24481</v>
      </c>
      <c r="D4" s="132">
        <f aca="true" t="shared" si="0" ref="D4:D11">SUM(B4,C4)</f>
        <v>1087943</v>
      </c>
      <c r="E4" s="132" t="s">
        <v>100</v>
      </c>
      <c r="F4" s="377">
        <v>314514</v>
      </c>
      <c r="G4" s="382">
        <v>4952</v>
      </c>
      <c r="H4" s="134">
        <f aca="true" t="shared" si="1" ref="H4:H12">SUM(F4,G4)</f>
        <v>319466</v>
      </c>
      <c r="I4" s="54"/>
      <c r="J4" s="54"/>
    </row>
    <row r="5" spans="1:10" ht="13.5">
      <c r="A5" s="341" t="s">
        <v>179</v>
      </c>
      <c r="B5" s="133">
        <v>674158</v>
      </c>
      <c r="C5" s="133">
        <v>2935</v>
      </c>
      <c r="D5" s="132">
        <f t="shared" si="0"/>
        <v>677093</v>
      </c>
      <c r="E5" s="133" t="s">
        <v>41</v>
      </c>
      <c r="F5" s="377">
        <v>1381880</v>
      </c>
      <c r="G5" s="382">
        <v>15827</v>
      </c>
      <c r="H5" s="134">
        <f t="shared" si="1"/>
        <v>1397707</v>
      </c>
      <c r="I5" s="54"/>
      <c r="J5" s="54"/>
    </row>
    <row r="6" spans="1:10" ht="13.5">
      <c r="A6" s="341" t="s">
        <v>262</v>
      </c>
      <c r="B6" s="133">
        <v>111532</v>
      </c>
      <c r="C6" s="133">
        <v>8390</v>
      </c>
      <c r="D6" s="132">
        <f t="shared" si="0"/>
        <v>119922</v>
      </c>
      <c r="E6" s="133" t="s">
        <v>263</v>
      </c>
      <c r="F6" s="377">
        <v>61314</v>
      </c>
      <c r="G6" s="382">
        <v>41260</v>
      </c>
      <c r="H6" s="134">
        <f t="shared" si="1"/>
        <v>102574</v>
      </c>
      <c r="I6" s="54"/>
      <c r="J6" s="54"/>
    </row>
    <row r="7" spans="1:10" ht="13.5">
      <c r="A7" s="341" t="s">
        <v>268</v>
      </c>
      <c r="B7" s="133">
        <v>15580</v>
      </c>
      <c r="C7" s="133">
        <v>1000</v>
      </c>
      <c r="D7" s="132">
        <f t="shared" si="0"/>
        <v>16580</v>
      </c>
      <c r="E7" s="133" t="s">
        <v>264</v>
      </c>
      <c r="F7" s="377">
        <v>82905</v>
      </c>
      <c r="G7" s="382">
        <v>29114</v>
      </c>
      <c r="H7" s="134">
        <f t="shared" si="1"/>
        <v>112019</v>
      </c>
      <c r="I7" s="54"/>
      <c r="J7" s="54"/>
    </row>
    <row r="8" spans="1:10" ht="13.5">
      <c r="A8" s="56" t="s">
        <v>258</v>
      </c>
      <c r="B8" s="135">
        <v>0</v>
      </c>
      <c r="C8" s="135">
        <v>0</v>
      </c>
      <c r="D8" s="132">
        <f t="shared" si="0"/>
        <v>0</v>
      </c>
      <c r="E8" s="133" t="s">
        <v>257</v>
      </c>
      <c r="F8" s="377">
        <v>22880</v>
      </c>
      <c r="G8" s="382">
        <v>0</v>
      </c>
      <c r="H8" s="134">
        <f t="shared" si="1"/>
        <v>22880</v>
      </c>
      <c r="I8" s="54"/>
      <c r="J8" s="54"/>
    </row>
    <row r="9" spans="1:10" ht="13.5">
      <c r="A9" s="56" t="s">
        <v>254</v>
      </c>
      <c r="B9" s="133">
        <v>36330</v>
      </c>
      <c r="C9" s="133">
        <v>6313</v>
      </c>
      <c r="D9" s="132">
        <f t="shared" si="0"/>
        <v>42643</v>
      </c>
      <c r="E9" s="133" t="s">
        <v>32</v>
      </c>
      <c r="F9" s="377">
        <v>123773</v>
      </c>
      <c r="G9" s="382">
        <v>-73339</v>
      </c>
      <c r="H9" s="134">
        <f t="shared" si="1"/>
        <v>50434</v>
      </c>
      <c r="I9" s="54"/>
      <c r="J9" s="54"/>
    </row>
    <row r="10" spans="1:10" ht="13.5">
      <c r="A10" s="56" t="s">
        <v>40</v>
      </c>
      <c r="B10" s="133">
        <v>0</v>
      </c>
      <c r="C10" s="133"/>
      <c r="D10" s="132">
        <f t="shared" si="0"/>
        <v>0</v>
      </c>
      <c r="E10" s="133" t="s">
        <v>260</v>
      </c>
      <c r="F10" s="377">
        <v>0</v>
      </c>
      <c r="G10" s="382">
        <v>5000</v>
      </c>
      <c r="H10" s="134">
        <f t="shared" si="1"/>
        <v>5000</v>
      </c>
      <c r="I10" s="54"/>
      <c r="J10" s="54"/>
    </row>
    <row r="11" spans="1:10" ht="15">
      <c r="A11" s="56" t="s">
        <v>558</v>
      </c>
      <c r="B11" s="136">
        <v>0</v>
      </c>
      <c r="C11" s="597">
        <v>300000</v>
      </c>
      <c r="D11" s="597">
        <f t="shared" si="0"/>
        <v>300000</v>
      </c>
      <c r="E11" s="133" t="s">
        <v>310</v>
      </c>
      <c r="F11" s="453">
        <v>36334</v>
      </c>
      <c r="G11" s="382">
        <v>0</v>
      </c>
      <c r="H11" s="456">
        <f t="shared" si="1"/>
        <v>36334</v>
      </c>
      <c r="I11" s="54"/>
      <c r="J11" s="54"/>
    </row>
    <row r="12" spans="1:10" ht="15">
      <c r="A12" s="58" t="s">
        <v>35</v>
      </c>
      <c r="B12" s="136">
        <f>SUM(B3:B11)</f>
        <v>3112712</v>
      </c>
      <c r="C12" s="136">
        <f>SUM(C3:C11)</f>
        <v>343119</v>
      </c>
      <c r="D12" s="136">
        <f>SUM(D3:D11)</f>
        <v>3455831</v>
      </c>
      <c r="E12" s="133" t="s">
        <v>557</v>
      </c>
      <c r="F12" s="453">
        <v>0</v>
      </c>
      <c r="G12" s="377">
        <v>300000</v>
      </c>
      <c r="H12" s="456">
        <f t="shared" si="1"/>
        <v>300000</v>
      </c>
      <c r="I12" s="54"/>
      <c r="J12" s="54"/>
    </row>
    <row r="13" spans="1:10" ht="15">
      <c r="A13" s="204"/>
      <c r="B13" s="205"/>
      <c r="C13" s="205"/>
      <c r="D13" s="205"/>
      <c r="E13" s="137" t="s">
        <v>33</v>
      </c>
      <c r="F13" s="455">
        <f>SUM(F3:F12)</f>
        <v>3112712</v>
      </c>
      <c r="G13" s="378">
        <f>SUM(G3:G12)</f>
        <v>343119</v>
      </c>
      <c r="H13" s="772">
        <f>SUM(H3:H12)</f>
        <v>3455831</v>
      </c>
      <c r="I13" s="54"/>
      <c r="J13" s="54"/>
    </row>
    <row r="14" spans="1:10" ht="15">
      <c r="A14" s="339"/>
      <c r="B14" s="133"/>
      <c r="C14" s="133"/>
      <c r="D14" s="133"/>
      <c r="E14" s="137"/>
      <c r="F14" s="454"/>
      <c r="G14" s="383"/>
      <c r="H14" s="457"/>
      <c r="I14" s="54"/>
      <c r="J14" s="54"/>
    </row>
    <row r="15" spans="1:11" ht="15">
      <c r="A15" s="206" t="s">
        <v>36</v>
      </c>
      <c r="B15" s="135"/>
      <c r="C15" s="135"/>
      <c r="D15" s="135"/>
      <c r="E15" s="138" t="s">
        <v>34</v>
      </c>
      <c r="F15" s="379"/>
      <c r="G15" s="384"/>
      <c r="H15" s="139"/>
      <c r="I15" s="54"/>
      <c r="J15" s="140"/>
      <c r="K15" s="141"/>
    </row>
    <row r="16" spans="1:11" ht="13.5">
      <c r="A16" s="207" t="s">
        <v>267</v>
      </c>
      <c r="B16" s="133">
        <v>211216</v>
      </c>
      <c r="C16" s="133"/>
      <c r="D16" s="133">
        <f aca="true" t="shared" si="2" ref="D16:D21">SUM(B16,C16)</f>
        <v>211216</v>
      </c>
      <c r="E16" s="133" t="s">
        <v>255</v>
      </c>
      <c r="F16" s="377">
        <v>158358</v>
      </c>
      <c r="G16" s="382">
        <v>110576</v>
      </c>
      <c r="H16" s="134">
        <f aca="true" t="shared" si="3" ref="H16:H21">SUM(F16,G16)</f>
        <v>268934</v>
      </c>
      <c r="I16" s="54"/>
      <c r="J16" s="140"/>
      <c r="K16" s="141"/>
    </row>
    <row r="17" spans="1:10" ht="13.5">
      <c r="A17" s="341" t="s">
        <v>265</v>
      </c>
      <c r="B17" s="133">
        <v>0</v>
      </c>
      <c r="C17" s="133"/>
      <c r="D17" s="133">
        <f t="shared" si="2"/>
        <v>0</v>
      </c>
      <c r="E17" s="133" t="s">
        <v>126</v>
      </c>
      <c r="F17" s="377">
        <v>268211</v>
      </c>
      <c r="G17" s="382">
        <v>1116</v>
      </c>
      <c r="H17" s="134">
        <f t="shared" si="3"/>
        <v>269327</v>
      </c>
      <c r="I17" s="54"/>
      <c r="J17" s="54"/>
    </row>
    <row r="18" spans="1:10" ht="13.5">
      <c r="A18" s="341" t="s">
        <v>266</v>
      </c>
      <c r="B18" s="133"/>
      <c r="C18" s="133"/>
      <c r="D18" s="133">
        <f t="shared" si="2"/>
        <v>0</v>
      </c>
      <c r="E18" s="133" t="s">
        <v>311</v>
      </c>
      <c r="F18" s="377">
        <v>58550</v>
      </c>
      <c r="G18" s="382">
        <v>-18000</v>
      </c>
      <c r="H18" s="134">
        <f t="shared" si="3"/>
        <v>40550</v>
      </c>
      <c r="I18" s="54"/>
      <c r="J18" s="54"/>
    </row>
    <row r="19" spans="1:10" ht="13.5">
      <c r="A19" s="56" t="s">
        <v>259</v>
      </c>
      <c r="B19" s="133">
        <v>1000</v>
      </c>
      <c r="C19" s="133">
        <v>0</v>
      </c>
      <c r="D19" s="133">
        <f t="shared" si="2"/>
        <v>1000</v>
      </c>
      <c r="E19" s="135" t="s">
        <v>153</v>
      </c>
      <c r="F19" s="377">
        <v>455498</v>
      </c>
      <c r="G19" s="382">
        <v>-55891</v>
      </c>
      <c r="H19" s="134">
        <f t="shared" si="3"/>
        <v>399607</v>
      </c>
      <c r="I19" s="54"/>
      <c r="J19" s="54"/>
    </row>
    <row r="20" spans="1:10" ht="13.5">
      <c r="A20" s="56" t="s">
        <v>256</v>
      </c>
      <c r="B20" s="133">
        <v>731234</v>
      </c>
      <c r="C20" s="133">
        <v>37801</v>
      </c>
      <c r="D20" s="133">
        <f t="shared" si="2"/>
        <v>769035</v>
      </c>
      <c r="E20" s="133" t="s">
        <v>261</v>
      </c>
      <c r="F20" s="377">
        <v>2833</v>
      </c>
      <c r="G20" s="382"/>
      <c r="H20" s="134">
        <f t="shared" si="3"/>
        <v>2833</v>
      </c>
      <c r="I20" s="54"/>
      <c r="J20" s="54"/>
    </row>
    <row r="21" spans="1:10" ht="13.5">
      <c r="A21" s="56" t="s">
        <v>101</v>
      </c>
      <c r="B21" s="133">
        <v>0</v>
      </c>
      <c r="C21" s="133"/>
      <c r="D21" s="133">
        <f t="shared" si="2"/>
        <v>0</v>
      </c>
      <c r="E21" s="57" t="s">
        <v>154</v>
      </c>
      <c r="F21" s="380">
        <v>0</v>
      </c>
      <c r="G21" s="382"/>
      <c r="H21" s="134">
        <f t="shared" si="3"/>
        <v>0</v>
      </c>
      <c r="I21" s="54"/>
      <c r="J21" s="54"/>
    </row>
    <row r="22" spans="1:10" ht="15.75" thickBot="1">
      <c r="A22" s="58" t="s">
        <v>155</v>
      </c>
      <c r="B22" s="66">
        <f>SUM(B15:B21)</f>
        <v>943450</v>
      </c>
      <c r="C22" s="66">
        <f>SUM(C15:C21)</f>
        <v>37801</v>
      </c>
      <c r="D22" s="66">
        <f>SUM(D16:D21)</f>
        <v>981251</v>
      </c>
      <c r="E22" s="137" t="s">
        <v>37</v>
      </c>
      <c r="F22" s="381">
        <f>SUM(F16:F21)</f>
        <v>943450</v>
      </c>
      <c r="G22" s="176">
        <f>SUM(G16:G21)</f>
        <v>37801</v>
      </c>
      <c r="H22" s="773">
        <f>SUM(H16:H21)</f>
        <v>981251</v>
      </c>
      <c r="I22" s="54"/>
      <c r="J22" s="54"/>
    </row>
    <row r="23" spans="1:10" s="63" customFormat="1" ht="15.75" thickBot="1">
      <c r="A23" s="52" t="s">
        <v>38</v>
      </c>
      <c r="B23" s="59">
        <f>SUM(B12+B22)</f>
        <v>4056162</v>
      </c>
      <c r="C23" s="59">
        <f>SUM(C12+C22)</f>
        <v>380920</v>
      </c>
      <c r="D23" s="59">
        <f>SUM(D12+D22)</f>
        <v>4437082</v>
      </c>
      <c r="E23" s="60" t="s">
        <v>38</v>
      </c>
      <c r="F23" s="452">
        <f>SUM(F13+F22)</f>
        <v>4056162</v>
      </c>
      <c r="G23" s="452">
        <f>SUM(G13+G22)</f>
        <v>380920</v>
      </c>
      <c r="H23" s="61">
        <f>SUM(F23,G23)</f>
        <v>4437082</v>
      </c>
      <c r="I23" s="62"/>
      <c r="J23" s="62"/>
    </row>
    <row r="25" spans="5:7" ht="18.75">
      <c r="E25" s="350"/>
      <c r="F25" s="351"/>
      <c r="G25" s="351"/>
    </row>
  </sheetData>
  <sheetProtection/>
  <printOptions/>
  <pageMargins left="0.1968503937007874" right="0.2362204724409449" top="0.8267716535433072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2016. év&amp;R&amp;"Book Antiqua,Félkövér"1.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109" customWidth="1"/>
    <col min="2" max="2" width="54.421875" style="110" customWidth="1"/>
    <col min="3" max="5" width="12.28125" style="36" bestFit="1" customWidth="1"/>
    <col min="6" max="6" width="11.140625" style="3" bestFit="1" customWidth="1"/>
    <col min="7" max="7" width="12.28125" style="3" bestFit="1" customWidth="1"/>
    <col min="8" max="13" width="9.140625" style="3" customWidth="1"/>
    <col min="14" max="14" width="9.140625" style="45" customWidth="1"/>
    <col min="15" max="16384" width="9.140625" style="3" customWidth="1"/>
  </cols>
  <sheetData>
    <row r="1" spans="1:7" ht="45.75" thickBot="1">
      <c r="A1" s="96" t="s">
        <v>14</v>
      </c>
      <c r="B1" s="97" t="s">
        <v>53</v>
      </c>
      <c r="C1" s="97" t="s">
        <v>402</v>
      </c>
      <c r="D1" s="97" t="s">
        <v>401</v>
      </c>
      <c r="E1" s="450" t="s">
        <v>402</v>
      </c>
      <c r="F1" s="152" t="s">
        <v>161</v>
      </c>
      <c r="G1" s="253" t="s">
        <v>162</v>
      </c>
    </row>
    <row r="2" spans="1:7" ht="16.5" customHeight="1">
      <c r="A2" s="716" t="s">
        <v>56</v>
      </c>
      <c r="B2" s="717"/>
      <c r="C2" s="718"/>
      <c r="D2" s="719"/>
      <c r="E2" s="719"/>
      <c r="F2" s="413"/>
      <c r="G2" s="720"/>
    </row>
    <row r="3" spans="1:7" s="45" customFormat="1" ht="15">
      <c r="A3" s="721">
        <v>1</v>
      </c>
      <c r="B3" s="722" t="s">
        <v>145</v>
      </c>
      <c r="C3" s="270">
        <f>SUM(C4:C19)</f>
        <v>51588</v>
      </c>
      <c r="D3" s="270">
        <f>SUM(D4:D19)</f>
        <v>38915</v>
      </c>
      <c r="E3" s="270">
        <f>SUM(C3,D3)</f>
        <v>90503</v>
      </c>
      <c r="F3" s="270">
        <f>SUM(F4:F19)</f>
        <v>46010</v>
      </c>
      <c r="G3" s="100">
        <f>E3-F3</f>
        <v>44493</v>
      </c>
    </row>
    <row r="4" spans="1:7" s="45" customFormat="1" ht="33">
      <c r="A4" s="721"/>
      <c r="B4" s="723" t="s">
        <v>378</v>
      </c>
      <c r="C4" s="269">
        <v>1800</v>
      </c>
      <c r="D4" s="269"/>
      <c r="E4" s="269">
        <f aca="true" t="shared" si="0" ref="E4:E99">SUM(C4,D4)</f>
        <v>1800</v>
      </c>
      <c r="F4" s="269">
        <v>0</v>
      </c>
      <c r="G4" s="322">
        <f aca="true" t="shared" si="1" ref="G4:G99">E4-F4</f>
        <v>1800</v>
      </c>
    </row>
    <row r="5" spans="1:7" s="45" customFormat="1" ht="33">
      <c r="A5" s="721"/>
      <c r="B5" s="723" t="s">
        <v>377</v>
      </c>
      <c r="C5" s="269">
        <v>2000</v>
      </c>
      <c r="D5" s="269"/>
      <c r="E5" s="269">
        <f t="shared" si="0"/>
        <v>2000</v>
      </c>
      <c r="F5" s="269">
        <v>0</v>
      </c>
      <c r="G5" s="322">
        <f t="shared" si="1"/>
        <v>2000</v>
      </c>
    </row>
    <row r="6" spans="1:7" s="45" customFormat="1" ht="33">
      <c r="A6" s="721"/>
      <c r="B6" s="723" t="s">
        <v>334</v>
      </c>
      <c r="C6" s="269">
        <v>19500</v>
      </c>
      <c r="D6" s="269"/>
      <c r="E6" s="269">
        <f t="shared" si="0"/>
        <v>19500</v>
      </c>
      <c r="F6" s="269">
        <v>19500</v>
      </c>
      <c r="G6" s="322">
        <f t="shared" si="1"/>
        <v>0</v>
      </c>
    </row>
    <row r="7" spans="1:7" s="45" customFormat="1" ht="33">
      <c r="A7" s="721"/>
      <c r="B7" s="723" t="s">
        <v>376</v>
      </c>
      <c r="C7" s="269">
        <v>2400</v>
      </c>
      <c r="D7" s="269"/>
      <c r="E7" s="269">
        <f t="shared" si="0"/>
        <v>2400</v>
      </c>
      <c r="F7" s="269">
        <v>2400</v>
      </c>
      <c r="G7" s="322">
        <f t="shared" si="1"/>
        <v>0</v>
      </c>
    </row>
    <row r="8" spans="1:7" s="45" customFormat="1" ht="33">
      <c r="A8" s="721"/>
      <c r="B8" s="723" t="s">
        <v>337</v>
      </c>
      <c r="C8" s="269">
        <v>300</v>
      </c>
      <c r="D8" s="269"/>
      <c r="E8" s="269">
        <f t="shared" si="0"/>
        <v>300</v>
      </c>
      <c r="F8" s="269">
        <v>300</v>
      </c>
      <c r="G8" s="322">
        <f t="shared" si="1"/>
        <v>0</v>
      </c>
    </row>
    <row r="9" spans="1:7" s="45" customFormat="1" ht="33">
      <c r="A9" s="721"/>
      <c r="B9" s="723" t="s">
        <v>336</v>
      </c>
      <c r="C9" s="269">
        <v>600</v>
      </c>
      <c r="D9" s="269"/>
      <c r="E9" s="269">
        <f t="shared" si="0"/>
        <v>600</v>
      </c>
      <c r="F9" s="269">
        <v>600</v>
      </c>
      <c r="G9" s="322">
        <f t="shared" si="1"/>
        <v>0</v>
      </c>
    </row>
    <row r="10" spans="1:7" s="45" customFormat="1" ht="33">
      <c r="A10" s="721"/>
      <c r="B10" s="723" t="s">
        <v>335</v>
      </c>
      <c r="C10" s="269">
        <v>900</v>
      </c>
      <c r="D10" s="269"/>
      <c r="E10" s="269">
        <f t="shared" si="0"/>
        <v>900</v>
      </c>
      <c r="F10" s="269">
        <v>900</v>
      </c>
      <c r="G10" s="322">
        <f t="shared" si="1"/>
        <v>0</v>
      </c>
    </row>
    <row r="11" spans="1:7" s="45" customFormat="1" ht="33">
      <c r="A11" s="721"/>
      <c r="B11" s="723" t="s">
        <v>375</v>
      </c>
      <c r="C11" s="269">
        <v>2700</v>
      </c>
      <c r="D11" s="269"/>
      <c r="E11" s="269">
        <f t="shared" si="0"/>
        <v>2700</v>
      </c>
      <c r="F11" s="269">
        <v>2700</v>
      </c>
      <c r="G11" s="322">
        <f t="shared" si="1"/>
        <v>0</v>
      </c>
    </row>
    <row r="12" spans="1:7" s="45" customFormat="1" ht="33">
      <c r="A12" s="721"/>
      <c r="B12" s="723" t="s">
        <v>490</v>
      </c>
      <c r="C12" s="269">
        <v>810</v>
      </c>
      <c r="D12" s="269"/>
      <c r="E12" s="269">
        <f t="shared" si="0"/>
        <v>810</v>
      </c>
      <c r="F12" s="269">
        <v>810</v>
      </c>
      <c r="G12" s="322">
        <f t="shared" si="1"/>
        <v>0</v>
      </c>
    </row>
    <row r="13" spans="1:7" s="45" customFormat="1" ht="33">
      <c r="A13" s="721"/>
      <c r="B13" s="723" t="s">
        <v>338</v>
      </c>
      <c r="C13" s="269">
        <v>16800</v>
      </c>
      <c r="D13" s="269"/>
      <c r="E13" s="269">
        <f t="shared" si="0"/>
        <v>16800</v>
      </c>
      <c r="F13" s="269">
        <v>16800</v>
      </c>
      <c r="G13" s="322">
        <f t="shared" si="1"/>
        <v>0</v>
      </c>
    </row>
    <row r="14" spans="1:7" s="45" customFormat="1" ht="33">
      <c r="A14" s="721"/>
      <c r="B14" s="723" t="s">
        <v>374</v>
      </c>
      <c r="C14" s="269">
        <v>2000</v>
      </c>
      <c r="D14" s="269"/>
      <c r="E14" s="269">
        <f t="shared" si="0"/>
        <v>2000</v>
      </c>
      <c r="F14" s="269">
        <v>2000</v>
      </c>
      <c r="G14" s="322">
        <f t="shared" si="1"/>
        <v>0</v>
      </c>
    </row>
    <row r="15" spans="1:7" s="45" customFormat="1" ht="16.5">
      <c r="A15" s="721"/>
      <c r="B15" s="723" t="s">
        <v>563</v>
      </c>
      <c r="C15" s="269">
        <v>0</v>
      </c>
      <c r="D15" s="269">
        <v>3175</v>
      </c>
      <c r="E15" s="269">
        <f>SUM(C15,D15)</f>
        <v>3175</v>
      </c>
      <c r="F15" s="269"/>
      <c r="G15" s="322">
        <f>E15-F15</f>
        <v>3175</v>
      </c>
    </row>
    <row r="16" spans="1:7" s="45" customFormat="1" ht="33">
      <c r="A16" s="721"/>
      <c r="B16" s="723" t="s">
        <v>566</v>
      </c>
      <c r="C16" s="269"/>
      <c r="D16" s="269">
        <v>1905</v>
      </c>
      <c r="E16" s="269">
        <f>SUM(C16,D16)</f>
        <v>1905</v>
      </c>
      <c r="F16" s="269"/>
      <c r="G16" s="322">
        <f>E16-F16</f>
        <v>1905</v>
      </c>
    </row>
    <row r="17" spans="1:7" s="45" customFormat="1" ht="16.5">
      <c r="A17" s="721"/>
      <c r="B17" s="723" t="s">
        <v>565</v>
      </c>
      <c r="C17" s="269">
        <v>1778</v>
      </c>
      <c r="D17" s="269">
        <v>5000</v>
      </c>
      <c r="E17" s="269">
        <f t="shared" si="0"/>
        <v>6778</v>
      </c>
      <c r="F17" s="269"/>
      <c r="G17" s="322">
        <f t="shared" si="1"/>
        <v>6778</v>
      </c>
    </row>
    <row r="18" spans="1:7" s="45" customFormat="1" ht="49.5">
      <c r="A18" s="721"/>
      <c r="B18" s="723" t="s">
        <v>567</v>
      </c>
      <c r="C18" s="269">
        <v>0</v>
      </c>
      <c r="D18" s="269">
        <v>8835</v>
      </c>
      <c r="E18" s="269">
        <f t="shared" si="0"/>
        <v>8835</v>
      </c>
      <c r="F18" s="269"/>
      <c r="G18" s="322">
        <f t="shared" si="1"/>
        <v>8835</v>
      </c>
    </row>
    <row r="19" spans="1:7" s="45" customFormat="1" ht="16.5">
      <c r="A19" s="721"/>
      <c r="B19" s="723" t="s">
        <v>543</v>
      </c>
      <c r="C19" s="269">
        <v>0</v>
      </c>
      <c r="D19" s="493">
        <v>20000</v>
      </c>
      <c r="E19" s="493">
        <f t="shared" si="0"/>
        <v>20000</v>
      </c>
      <c r="F19" s="493">
        <v>0</v>
      </c>
      <c r="G19" s="499">
        <f t="shared" si="1"/>
        <v>20000</v>
      </c>
    </row>
    <row r="20" spans="1:7" s="45" customFormat="1" ht="16.5">
      <c r="A20" s="721"/>
      <c r="B20" s="723"/>
      <c r="C20" s="269"/>
      <c r="D20" s="269"/>
      <c r="E20" s="270">
        <f t="shared" si="0"/>
        <v>0</v>
      </c>
      <c r="F20" s="269"/>
      <c r="G20" s="444">
        <f t="shared" si="1"/>
        <v>0</v>
      </c>
    </row>
    <row r="21" spans="1:7" s="45" customFormat="1" ht="15">
      <c r="A21" s="721">
        <v>2</v>
      </c>
      <c r="B21" s="722" t="s">
        <v>146</v>
      </c>
      <c r="C21" s="270">
        <f>SUM(C22:C25)</f>
        <v>35267</v>
      </c>
      <c r="D21" s="270">
        <f>SUM(D22:D25)</f>
        <v>0</v>
      </c>
      <c r="E21" s="270">
        <f t="shared" si="0"/>
        <v>35267</v>
      </c>
      <c r="F21" s="270">
        <f>SUM(F22:F25)</f>
        <v>0</v>
      </c>
      <c r="G21" s="100">
        <f t="shared" si="1"/>
        <v>35267</v>
      </c>
    </row>
    <row r="22" spans="1:7" s="45" customFormat="1" ht="16.5">
      <c r="A22" s="721"/>
      <c r="B22" s="723" t="s">
        <v>235</v>
      </c>
      <c r="C22" s="269">
        <v>21000</v>
      </c>
      <c r="D22" s="269"/>
      <c r="E22" s="269">
        <f t="shared" si="0"/>
        <v>21000</v>
      </c>
      <c r="F22" s="269"/>
      <c r="G22" s="322">
        <f t="shared" si="1"/>
        <v>21000</v>
      </c>
    </row>
    <row r="23" spans="1:7" s="45" customFormat="1" ht="18" customHeight="1">
      <c r="A23" s="721"/>
      <c r="B23" s="723" t="s">
        <v>358</v>
      </c>
      <c r="C23" s="269">
        <v>890</v>
      </c>
      <c r="D23" s="269"/>
      <c r="E23" s="269">
        <f t="shared" si="0"/>
        <v>890</v>
      </c>
      <c r="F23" s="269"/>
      <c r="G23" s="322">
        <f t="shared" si="1"/>
        <v>890</v>
      </c>
    </row>
    <row r="24" spans="1:7" s="45" customFormat="1" ht="18" customHeight="1">
      <c r="A24" s="721"/>
      <c r="B24" s="724" t="s">
        <v>398</v>
      </c>
      <c r="C24" s="269">
        <v>13327</v>
      </c>
      <c r="D24" s="269"/>
      <c r="E24" s="269">
        <f t="shared" si="0"/>
        <v>13327</v>
      </c>
      <c r="F24" s="269"/>
      <c r="G24" s="322">
        <f t="shared" si="1"/>
        <v>13327</v>
      </c>
    </row>
    <row r="25" spans="1:7" s="45" customFormat="1" ht="16.5">
      <c r="A25" s="725"/>
      <c r="B25" s="726" t="s">
        <v>373</v>
      </c>
      <c r="C25" s="434">
        <v>50</v>
      </c>
      <c r="D25" s="434"/>
      <c r="E25" s="269">
        <f t="shared" si="0"/>
        <v>50</v>
      </c>
      <c r="F25" s="434"/>
      <c r="G25" s="322">
        <f t="shared" si="1"/>
        <v>50</v>
      </c>
    </row>
    <row r="26" spans="1:7" s="45" customFormat="1" ht="18" customHeight="1">
      <c r="A26" s="721"/>
      <c r="B26" s="727"/>
      <c r="C26" s="269"/>
      <c r="D26" s="269"/>
      <c r="E26" s="270">
        <f t="shared" si="0"/>
        <v>0</v>
      </c>
      <c r="F26" s="269"/>
      <c r="G26" s="444">
        <f t="shared" si="1"/>
        <v>0</v>
      </c>
    </row>
    <row r="27" spans="1:7" s="45" customFormat="1" ht="15">
      <c r="A27" s="721">
        <v>3</v>
      </c>
      <c r="B27" s="728" t="s">
        <v>148</v>
      </c>
      <c r="C27" s="270">
        <f>SUM(C28:C31)</f>
        <v>5000</v>
      </c>
      <c r="D27" s="270">
        <f>SUM(D28:D31)</f>
        <v>7955</v>
      </c>
      <c r="E27" s="270">
        <f>SUM(E28:E31)</f>
        <v>12955</v>
      </c>
      <c r="F27" s="270">
        <f>SUM(F28:F31)</f>
        <v>0</v>
      </c>
      <c r="G27" s="100">
        <f>SUM(G28:G31)</f>
        <v>12955</v>
      </c>
    </row>
    <row r="28" spans="1:7" s="45" customFormat="1" ht="16.5">
      <c r="A28" s="721"/>
      <c r="B28" s="723" t="s">
        <v>363</v>
      </c>
      <c r="C28" s="269">
        <v>5000</v>
      </c>
      <c r="D28" s="269"/>
      <c r="E28" s="269">
        <f t="shared" si="0"/>
        <v>5000</v>
      </c>
      <c r="F28" s="269">
        <v>0</v>
      </c>
      <c r="G28" s="322">
        <f t="shared" si="1"/>
        <v>5000</v>
      </c>
    </row>
    <row r="29" spans="1:7" s="45" customFormat="1" ht="33">
      <c r="A29" s="721"/>
      <c r="B29" s="723" t="s">
        <v>540</v>
      </c>
      <c r="C29" s="269">
        <v>0</v>
      </c>
      <c r="D29" s="269">
        <v>510</v>
      </c>
      <c r="E29" s="269">
        <f t="shared" si="0"/>
        <v>510</v>
      </c>
      <c r="F29" s="269"/>
      <c r="G29" s="322">
        <f>E29-F29</f>
        <v>510</v>
      </c>
    </row>
    <row r="30" spans="1:7" s="45" customFormat="1" ht="16.5">
      <c r="A30" s="721"/>
      <c r="B30" s="723" t="s">
        <v>440</v>
      </c>
      <c r="C30" s="269"/>
      <c r="D30" s="269">
        <v>3000</v>
      </c>
      <c r="E30" s="269">
        <f t="shared" si="0"/>
        <v>3000</v>
      </c>
      <c r="F30" s="269"/>
      <c r="G30" s="322">
        <f>E30-F30</f>
        <v>3000</v>
      </c>
    </row>
    <row r="31" spans="1:7" s="45" customFormat="1" ht="33">
      <c r="A31" s="721"/>
      <c r="B31" s="723" t="s">
        <v>568</v>
      </c>
      <c r="C31" s="269">
        <v>0</v>
      </c>
      <c r="D31" s="493">
        <v>4445</v>
      </c>
      <c r="E31" s="493">
        <f t="shared" si="0"/>
        <v>4445</v>
      </c>
      <c r="F31" s="493"/>
      <c r="G31" s="499">
        <f t="shared" si="1"/>
        <v>4445</v>
      </c>
    </row>
    <row r="32" spans="1:7" s="45" customFormat="1" ht="16.5">
      <c r="A32" s="721"/>
      <c r="B32" s="723"/>
      <c r="C32" s="269"/>
      <c r="D32" s="269"/>
      <c r="E32" s="270">
        <f t="shared" si="0"/>
        <v>0</v>
      </c>
      <c r="F32" s="269"/>
      <c r="G32" s="444">
        <f t="shared" si="1"/>
        <v>0</v>
      </c>
    </row>
    <row r="33" spans="1:7" s="45" customFormat="1" ht="15">
      <c r="A33" s="721">
        <v>4</v>
      </c>
      <c r="B33" s="722" t="s">
        <v>147</v>
      </c>
      <c r="C33" s="270">
        <f>SUM(C34:C35)</f>
        <v>1500</v>
      </c>
      <c r="D33" s="270">
        <f>SUM(D34:D35)</f>
        <v>0</v>
      </c>
      <c r="E33" s="270">
        <f t="shared" si="0"/>
        <v>1500</v>
      </c>
      <c r="F33" s="270">
        <f>SUM(F34:F35)</f>
        <v>0</v>
      </c>
      <c r="G33" s="100">
        <f t="shared" si="1"/>
        <v>1500</v>
      </c>
    </row>
    <row r="34" spans="1:7" s="45" customFormat="1" ht="16.5">
      <c r="A34" s="721"/>
      <c r="B34" s="723" t="s">
        <v>102</v>
      </c>
      <c r="C34" s="269">
        <v>500</v>
      </c>
      <c r="D34" s="269"/>
      <c r="E34" s="269">
        <f t="shared" si="0"/>
        <v>500</v>
      </c>
      <c r="F34" s="269"/>
      <c r="G34" s="322">
        <f t="shared" si="1"/>
        <v>500</v>
      </c>
    </row>
    <row r="35" spans="1:7" s="45" customFormat="1" ht="16.5">
      <c r="A35" s="721"/>
      <c r="B35" s="723" t="s">
        <v>348</v>
      </c>
      <c r="C35" s="269">
        <v>1000</v>
      </c>
      <c r="D35" s="269"/>
      <c r="E35" s="269">
        <f t="shared" si="0"/>
        <v>1000</v>
      </c>
      <c r="F35" s="269"/>
      <c r="G35" s="322">
        <f t="shared" si="1"/>
        <v>1000</v>
      </c>
    </row>
    <row r="36" spans="1:7" s="102" customFormat="1" ht="16.5">
      <c r="A36" s="721"/>
      <c r="B36" s="723"/>
      <c r="C36" s="273"/>
      <c r="D36" s="273"/>
      <c r="E36" s="270">
        <f t="shared" si="0"/>
        <v>0</v>
      </c>
      <c r="F36" s="269"/>
      <c r="G36" s="444">
        <f t="shared" si="1"/>
        <v>0</v>
      </c>
    </row>
    <row r="37" spans="1:7" ht="16.5">
      <c r="A37" s="721">
        <v>5</v>
      </c>
      <c r="B37" s="729" t="s">
        <v>149</v>
      </c>
      <c r="C37" s="271">
        <f>SUM(C38:C43)</f>
        <v>16500</v>
      </c>
      <c r="D37" s="271">
        <f>SUM(D38:D43)</f>
        <v>1500</v>
      </c>
      <c r="E37" s="270">
        <f t="shared" si="0"/>
        <v>18000</v>
      </c>
      <c r="F37" s="271">
        <f>SUM(F38:F43)</f>
        <v>5500</v>
      </c>
      <c r="G37" s="100">
        <f t="shared" si="1"/>
        <v>12500</v>
      </c>
    </row>
    <row r="38" spans="1:7" ht="33.75" thickBot="1">
      <c r="A38" s="730"/>
      <c r="B38" s="731" t="s">
        <v>354</v>
      </c>
      <c r="C38" s="524">
        <v>800</v>
      </c>
      <c r="D38" s="524"/>
      <c r="E38" s="525">
        <f t="shared" si="0"/>
        <v>800</v>
      </c>
      <c r="F38" s="525">
        <v>800</v>
      </c>
      <c r="G38" s="509">
        <f t="shared" si="1"/>
        <v>0</v>
      </c>
    </row>
    <row r="39" spans="1:7" ht="33">
      <c r="A39" s="732"/>
      <c r="B39" s="733" t="s">
        <v>353</v>
      </c>
      <c r="C39" s="595">
        <v>800</v>
      </c>
      <c r="D39" s="595"/>
      <c r="E39" s="595">
        <f t="shared" si="0"/>
        <v>800</v>
      </c>
      <c r="F39" s="595">
        <v>800</v>
      </c>
      <c r="G39" s="610">
        <f t="shared" si="1"/>
        <v>0</v>
      </c>
    </row>
    <row r="40" spans="1:7" ht="16.5">
      <c r="A40" s="721"/>
      <c r="B40" s="723" t="s">
        <v>355</v>
      </c>
      <c r="C40" s="272">
        <v>3400</v>
      </c>
      <c r="D40" s="272"/>
      <c r="E40" s="269">
        <f t="shared" si="0"/>
        <v>3400</v>
      </c>
      <c r="F40" s="269">
        <v>3400</v>
      </c>
      <c r="G40" s="100">
        <f t="shared" si="1"/>
        <v>0</v>
      </c>
    </row>
    <row r="41" spans="1:7" ht="16.5">
      <c r="A41" s="734"/>
      <c r="B41" s="735" t="s">
        <v>356</v>
      </c>
      <c r="C41" s="274">
        <v>500</v>
      </c>
      <c r="D41" s="274"/>
      <c r="E41" s="274">
        <f t="shared" si="0"/>
        <v>500</v>
      </c>
      <c r="F41" s="274">
        <v>500</v>
      </c>
      <c r="G41" s="513">
        <f t="shared" si="1"/>
        <v>0</v>
      </c>
    </row>
    <row r="42" spans="1:7" ht="16.5">
      <c r="A42" s="736"/>
      <c r="B42" s="737" t="s">
        <v>357</v>
      </c>
      <c r="C42" s="320">
        <v>11000</v>
      </c>
      <c r="D42" s="320"/>
      <c r="E42" s="320">
        <f t="shared" si="0"/>
        <v>11000</v>
      </c>
      <c r="F42" s="320"/>
      <c r="G42" s="738">
        <f t="shared" si="1"/>
        <v>11000</v>
      </c>
    </row>
    <row r="43" spans="1:7" ht="33">
      <c r="A43" s="739"/>
      <c r="B43" s="724" t="s">
        <v>552</v>
      </c>
      <c r="C43" s="594">
        <v>0</v>
      </c>
      <c r="D43" s="600">
        <v>1500</v>
      </c>
      <c r="E43" s="601">
        <f t="shared" si="0"/>
        <v>1500</v>
      </c>
      <c r="F43" s="601"/>
      <c r="G43" s="740">
        <f t="shared" si="1"/>
        <v>1500</v>
      </c>
    </row>
    <row r="44" spans="1:7" ht="16.5">
      <c r="A44" s="741"/>
      <c r="B44" s="742"/>
      <c r="C44" s="594"/>
      <c r="D44" s="594"/>
      <c r="E44" s="594"/>
      <c r="F44" s="594"/>
      <c r="G44" s="743"/>
    </row>
    <row r="45" spans="1:7" ht="16.5">
      <c r="A45" s="744">
        <v>6</v>
      </c>
      <c r="B45" s="729" t="s">
        <v>491</v>
      </c>
      <c r="C45" s="271">
        <f>SUM(C46:C57)</f>
        <v>15800</v>
      </c>
      <c r="D45" s="271">
        <f>SUM(D46:D57)</f>
        <v>13033</v>
      </c>
      <c r="E45" s="271">
        <f t="shared" si="0"/>
        <v>28833</v>
      </c>
      <c r="F45" s="271">
        <f>SUM(F46:F57)</f>
        <v>14200</v>
      </c>
      <c r="G45" s="561">
        <f t="shared" si="1"/>
        <v>14633</v>
      </c>
    </row>
    <row r="46" spans="1:7" ht="33">
      <c r="A46" s="721"/>
      <c r="B46" s="723" t="s">
        <v>234</v>
      </c>
      <c r="C46" s="272">
        <v>400</v>
      </c>
      <c r="D46" s="272"/>
      <c r="E46" s="269">
        <f t="shared" si="0"/>
        <v>400</v>
      </c>
      <c r="F46" s="269">
        <v>400</v>
      </c>
      <c r="G46" s="100">
        <f t="shared" si="1"/>
        <v>0</v>
      </c>
    </row>
    <row r="47" spans="1:7" ht="33">
      <c r="A47" s="721"/>
      <c r="B47" s="723" t="s">
        <v>372</v>
      </c>
      <c r="C47" s="272">
        <v>10000</v>
      </c>
      <c r="D47" s="272"/>
      <c r="E47" s="269">
        <f t="shared" si="0"/>
        <v>10000</v>
      </c>
      <c r="F47" s="269">
        <v>10000</v>
      </c>
      <c r="G47" s="100">
        <f t="shared" si="1"/>
        <v>0</v>
      </c>
    </row>
    <row r="48" spans="1:7" ht="33">
      <c r="A48" s="721"/>
      <c r="B48" s="723" t="s">
        <v>371</v>
      </c>
      <c r="C48" s="272">
        <v>400</v>
      </c>
      <c r="D48" s="272"/>
      <c r="E48" s="269">
        <f t="shared" si="0"/>
        <v>400</v>
      </c>
      <c r="F48" s="269">
        <v>400</v>
      </c>
      <c r="G48" s="100">
        <f t="shared" si="1"/>
        <v>0</v>
      </c>
    </row>
    <row r="49" spans="1:7" ht="16.5">
      <c r="A49" s="721"/>
      <c r="B49" s="723" t="s">
        <v>349</v>
      </c>
      <c r="C49" s="272">
        <v>400</v>
      </c>
      <c r="D49" s="272"/>
      <c r="E49" s="269">
        <f t="shared" si="0"/>
        <v>400</v>
      </c>
      <c r="F49" s="269">
        <v>400</v>
      </c>
      <c r="G49" s="100">
        <f t="shared" si="1"/>
        <v>0</v>
      </c>
    </row>
    <row r="50" spans="1:7" ht="33">
      <c r="A50" s="721"/>
      <c r="B50" s="723" t="s">
        <v>350</v>
      </c>
      <c r="C50" s="272">
        <v>1600</v>
      </c>
      <c r="D50" s="272"/>
      <c r="E50" s="269">
        <f t="shared" si="0"/>
        <v>1600</v>
      </c>
      <c r="F50" s="269">
        <v>0</v>
      </c>
      <c r="G50" s="322">
        <f t="shared" si="1"/>
        <v>1600</v>
      </c>
    </row>
    <row r="51" spans="1:7" ht="33">
      <c r="A51" s="721"/>
      <c r="B51" s="723" t="s">
        <v>351</v>
      </c>
      <c r="C51" s="272">
        <v>500</v>
      </c>
      <c r="D51" s="272"/>
      <c r="E51" s="269">
        <f t="shared" si="0"/>
        <v>500</v>
      </c>
      <c r="F51" s="269">
        <v>500</v>
      </c>
      <c r="G51" s="100">
        <f t="shared" si="1"/>
        <v>0</v>
      </c>
    </row>
    <row r="52" spans="1:7" ht="33">
      <c r="A52" s="721"/>
      <c r="B52" s="723" t="s">
        <v>562</v>
      </c>
      <c r="C52" s="272">
        <v>1200</v>
      </c>
      <c r="D52" s="272"/>
      <c r="E52" s="269">
        <f t="shared" si="0"/>
        <v>1200</v>
      </c>
      <c r="F52" s="269">
        <v>1200</v>
      </c>
      <c r="G52" s="322">
        <f t="shared" si="1"/>
        <v>0</v>
      </c>
    </row>
    <row r="53" spans="1:7" ht="16.5">
      <c r="A53" s="721"/>
      <c r="B53" s="723" t="s">
        <v>492</v>
      </c>
      <c r="C53" s="272">
        <v>800</v>
      </c>
      <c r="D53" s="272"/>
      <c r="E53" s="269">
        <f t="shared" si="0"/>
        <v>800</v>
      </c>
      <c r="F53" s="269">
        <v>800</v>
      </c>
      <c r="G53" s="322">
        <f t="shared" si="1"/>
        <v>0</v>
      </c>
    </row>
    <row r="54" spans="1:7" ht="16.5">
      <c r="A54" s="721"/>
      <c r="B54" s="723" t="s">
        <v>352</v>
      </c>
      <c r="C54" s="272">
        <v>500</v>
      </c>
      <c r="D54" s="272"/>
      <c r="E54" s="269">
        <f t="shared" si="0"/>
        <v>500</v>
      </c>
      <c r="F54" s="269">
        <v>500</v>
      </c>
      <c r="G54" s="322">
        <f t="shared" si="1"/>
        <v>0</v>
      </c>
    </row>
    <row r="55" spans="1:7" ht="16.5">
      <c r="A55" s="721"/>
      <c r="B55" s="723" t="s">
        <v>544</v>
      </c>
      <c r="C55" s="272">
        <v>0</v>
      </c>
      <c r="D55" s="272">
        <v>600</v>
      </c>
      <c r="E55" s="269">
        <f t="shared" si="0"/>
        <v>600</v>
      </c>
      <c r="F55" s="269"/>
      <c r="G55" s="322"/>
    </row>
    <row r="56" spans="1:7" ht="16.5">
      <c r="A56" s="721"/>
      <c r="B56" s="723" t="s">
        <v>437</v>
      </c>
      <c r="C56" s="272">
        <v>0</v>
      </c>
      <c r="D56" s="272">
        <v>2400</v>
      </c>
      <c r="E56" s="269">
        <f t="shared" si="0"/>
        <v>2400</v>
      </c>
      <c r="F56" s="269"/>
      <c r="G56" s="322">
        <v>2400</v>
      </c>
    </row>
    <row r="57" spans="1:7" ht="16.5">
      <c r="A57" s="721"/>
      <c r="B57" s="723" t="s">
        <v>443</v>
      </c>
      <c r="C57" s="272">
        <v>0</v>
      </c>
      <c r="D57" s="272">
        <v>10033</v>
      </c>
      <c r="E57" s="269">
        <f t="shared" si="0"/>
        <v>10033</v>
      </c>
      <c r="F57" s="269">
        <v>0</v>
      </c>
      <c r="G57" s="322">
        <f t="shared" si="1"/>
        <v>10033</v>
      </c>
    </row>
    <row r="58" spans="1:7" ht="16.5">
      <c r="A58" s="734"/>
      <c r="B58" s="735"/>
      <c r="C58" s="274"/>
      <c r="D58" s="274"/>
      <c r="E58" s="745">
        <f t="shared" si="0"/>
        <v>0</v>
      </c>
      <c r="F58" s="274"/>
      <c r="G58" s="746">
        <f t="shared" si="1"/>
        <v>0</v>
      </c>
    </row>
    <row r="59" spans="1:7" ht="30.75">
      <c r="A59" s="744">
        <v>7</v>
      </c>
      <c r="B59" s="729" t="s">
        <v>494</v>
      </c>
      <c r="C59" s="271">
        <f>SUM(C60:C60)</f>
        <v>5000</v>
      </c>
      <c r="D59" s="271">
        <f>SUM(D60:D60)</f>
        <v>0</v>
      </c>
      <c r="E59" s="271">
        <f t="shared" si="0"/>
        <v>5000</v>
      </c>
      <c r="F59" s="271">
        <f>SUM(F60:F60)</f>
        <v>0</v>
      </c>
      <c r="G59" s="561">
        <f t="shared" si="1"/>
        <v>5000</v>
      </c>
    </row>
    <row r="60" spans="1:7" ht="16.5">
      <c r="A60" s="739"/>
      <c r="B60" s="724" t="s">
        <v>54</v>
      </c>
      <c r="C60" s="490">
        <v>5000</v>
      </c>
      <c r="D60" s="491"/>
      <c r="E60" s="747">
        <f t="shared" si="0"/>
        <v>5000</v>
      </c>
      <c r="F60" s="269"/>
      <c r="G60" s="322">
        <f t="shared" si="1"/>
        <v>5000</v>
      </c>
    </row>
    <row r="61" spans="1:7" ht="16.5">
      <c r="A61" s="748"/>
      <c r="B61" s="726"/>
      <c r="C61" s="323"/>
      <c r="D61" s="323"/>
      <c r="E61" s="323"/>
      <c r="F61" s="489"/>
      <c r="G61" s="322"/>
    </row>
    <row r="62" spans="1:7" ht="16.5">
      <c r="A62" s="748">
        <v>8</v>
      </c>
      <c r="B62" s="749" t="s">
        <v>493</v>
      </c>
      <c r="C62" s="334">
        <f>SUM(C63)</f>
        <v>0</v>
      </c>
      <c r="D62" s="334">
        <f>SUM(D63)</f>
        <v>9529</v>
      </c>
      <c r="E62" s="334">
        <f>SUM(E63)</f>
        <v>9529</v>
      </c>
      <c r="F62" s="334">
        <f>SUM(F63)</f>
        <v>0</v>
      </c>
      <c r="G62" s="100">
        <f t="shared" si="1"/>
        <v>9529</v>
      </c>
    </row>
    <row r="63" spans="1:7" ht="16.5">
      <c r="A63" s="748"/>
      <c r="B63" s="724" t="s">
        <v>444</v>
      </c>
      <c r="C63" s="323">
        <v>0</v>
      </c>
      <c r="D63" s="323">
        <v>9529</v>
      </c>
      <c r="E63" s="323">
        <f>SUM(C63:D63)</f>
        <v>9529</v>
      </c>
      <c r="F63" s="489"/>
      <c r="G63" s="322">
        <f t="shared" si="1"/>
        <v>9529</v>
      </c>
    </row>
    <row r="64" spans="1:7" ht="16.5">
      <c r="A64" s="748"/>
      <c r="B64" s="726"/>
      <c r="C64" s="323"/>
      <c r="D64" s="323"/>
      <c r="E64" s="323"/>
      <c r="F64" s="489"/>
      <c r="G64" s="322"/>
    </row>
    <row r="65" spans="1:7" ht="16.5">
      <c r="A65" s="748">
        <v>9</v>
      </c>
      <c r="B65" s="750" t="s">
        <v>489</v>
      </c>
      <c r="C65" s="334">
        <f>SUM(C66)</f>
        <v>0</v>
      </c>
      <c r="D65" s="334">
        <f>SUM(D66)</f>
        <v>5080</v>
      </c>
      <c r="E65" s="334">
        <f>SUM(C65:D65)</f>
        <v>5080</v>
      </c>
      <c r="F65" s="334">
        <f>SUM(F66)</f>
        <v>0</v>
      </c>
      <c r="G65" s="100">
        <f t="shared" si="1"/>
        <v>5080</v>
      </c>
    </row>
    <row r="66" spans="1:7" ht="33">
      <c r="A66" s="748"/>
      <c r="B66" s="724" t="s">
        <v>445</v>
      </c>
      <c r="C66" s="323"/>
      <c r="D66" s="323">
        <v>5080</v>
      </c>
      <c r="E66" s="323">
        <f>SUM(C66:D66)</f>
        <v>5080</v>
      </c>
      <c r="F66" s="489"/>
      <c r="G66" s="322">
        <f t="shared" si="1"/>
        <v>5080</v>
      </c>
    </row>
    <row r="67" spans="1:7" ht="16.5">
      <c r="A67" s="748"/>
      <c r="B67" s="726"/>
      <c r="C67" s="323"/>
      <c r="D67" s="323"/>
      <c r="E67" s="323"/>
      <c r="F67" s="489"/>
      <c r="G67" s="322"/>
    </row>
    <row r="68" spans="1:7" ht="16.5">
      <c r="A68" s="748">
        <v>10</v>
      </c>
      <c r="B68" s="750" t="s">
        <v>495</v>
      </c>
      <c r="C68" s="334">
        <f>SUM(C69:C69)</f>
        <v>0</v>
      </c>
      <c r="D68" s="334">
        <f>SUM(D69:D69)</f>
        <v>8747</v>
      </c>
      <c r="E68" s="334">
        <f>SUM(E69:E69)</f>
        <v>8747</v>
      </c>
      <c r="F68" s="334">
        <f>SUM(F69:F69)</f>
        <v>0</v>
      </c>
      <c r="G68" s="502">
        <f>SUM(G69:G69)</f>
        <v>8747</v>
      </c>
    </row>
    <row r="69" spans="1:7" ht="33">
      <c r="A69" s="748"/>
      <c r="B69" s="726" t="s">
        <v>569</v>
      </c>
      <c r="C69" s="323">
        <v>0</v>
      </c>
      <c r="D69" s="323">
        <v>8747</v>
      </c>
      <c r="E69" s="323">
        <f>SUM(C69:D69)</f>
        <v>8747</v>
      </c>
      <c r="F69" s="489"/>
      <c r="G69" s="322">
        <f t="shared" si="1"/>
        <v>8747</v>
      </c>
    </row>
    <row r="70" spans="1:7" ht="16.5">
      <c r="A70" s="748"/>
      <c r="B70" s="726"/>
      <c r="C70" s="323"/>
      <c r="D70" s="323"/>
      <c r="E70" s="323"/>
      <c r="F70" s="489"/>
      <c r="G70" s="322"/>
    </row>
    <row r="71" spans="1:7" ht="16.5">
      <c r="A71" s="748">
        <v>11</v>
      </c>
      <c r="B71" s="750" t="s">
        <v>541</v>
      </c>
      <c r="C71" s="334">
        <f>SUM(C72)</f>
        <v>0</v>
      </c>
      <c r="D71" s="334">
        <f>SUM(D72)</f>
        <v>150</v>
      </c>
      <c r="E71" s="334">
        <f>SUM(C71:D71)</f>
        <v>150</v>
      </c>
      <c r="F71" s="334">
        <f>SUM(F72)</f>
        <v>0</v>
      </c>
      <c r="G71" s="100">
        <f t="shared" si="1"/>
        <v>150</v>
      </c>
    </row>
    <row r="72" spans="1:7" ht="16.5">
      <c r="A72" s="748"/>
      <c r="B72" s="726" t="s">
        <v>542</v>
      </c>
      <c r="C72" s="323"/>
      <c r="D72" s="323">
        <v>150</v>
      </c>
      <c r="E72" s="323">
        <f>SUM(C72:D72)</f>
        <v>150</v>
      </c>
      <c r="F72" s="489"/>
      <c r="G72" s="322">
        <f t="shared" si="1"/>
        <v>150</v>
      </c>
    </row>
    <row r="73" spans="1:7" ht="16.5">
      <c r="A73" s="748"/>
      <c r="B73" s="726"/>
      <c r="C73" s="323"/>
      <c r="D73" s="323"/>
      <c r="E73" s="323"/>
      <c r="F73" s="489"/>
      <c r="G73" s="322"/>
    </row>
    <row r="74" spans="1:7" ht="30.75">
      <c r="A74" s="748">
        <v>12</v>
      </c>
      <c r="B74" s="751" t="s">
        <v>279</v>
      </c>
      <c r="C74" s="334">
        <f>SUM(C75)</f>
        <v>0</v>
      </c>
      <c r="D74" s="334">
        <f>SUM(D75)</f>
        <v>4350</v>
      </c>
      <c r="E74" s="334">
        <f>SUM(E75)</f>
        <v>4350</v>
      </c>
      <c r="F74" s="334">
        <f>SUM(F75)</f>
        <v>0</v>
      </c>
      <c r="G74" s="502">
        <f>SUM(G75)</f>
        <v>4350</v>
      </c>
    </row>
    <row r="75" spans="1:7" ht="16.5">
      <c r="A75" s="748"/>
      <c r="B75" s="726" t="s">
        <v>448</v>
      </c>
      <c r="C75" s="323"/>
      <c r="D75" s="323">
        <v>4350</v>
      </c>
      <c r="E75" s="323">
        <f>SUM(C75:D75)</f>
        <v>4350</v>
      </c>
      <c r="F75" s="489"/>
      <c r="G75" s="322">
        <f t="shared" si="1"/>
        <v>4350</v>
      </c>
    </row>
    <row r="76" spans="1:7" ht="16.5">
      <c r="A76" s="748"/>
      <c r="B76" s="752"/>
      <c r="C76" s="323"/>
      <c r="D76" s="323"/>
      <c r="E76" s="334"/>
      <c r="F76" s="489"/>
      <c r="G76" s="444">
        <f t="shared" si="1"/>
        <v>0</v>
      </c>
    </row>
    <row r="77" spans="1:7" ht="17.25" thickBot="1">
      <c r="A77" s="753"/>
      <c r="B77" s="754" t="s">
        <v>24</v>
      </c>
      <c r="C77" s="603">
        <f>C3+C21+C27+C33+C37+C45+C59+C62+C65+C68+C74+C71</f>
        <v>130655</v>
      </c>
      <c r="D77" s="603">
        <f>D3+D21+D27+D33+D37+D45+D59+D62+D65+D68+D74+D71</f>
        <v>89259</v>
      </c>
      <c r="E77" s="603">
        <f>E3+E21+E27+E33+E37+E45+E59+E62+E65+E68+E74+E71</f>
        <v>219914</v>
      </c>
      <c r="F77" s="603">
        <f>F3+F21+F27+F33+F37+F45+F59+F62+F65+F68+F74+F71</f>
        <v>65710</v>
      </c>
      <c r="G77" s="755">
        <f>G3+G21+G27+G33+G37+G45+G59+G62+G65+G68+G74+G71</f>
        <v>154204</v>
      </c>
    </row>
    <row r="78" spans="1:7" s="45" customFormat="1" ht="15" customHeight="1">
      <c r="A78" s="716" t="s">
        <v>57</v>
      </c>
      <c r="B78" s="717"/>
      <c r="C78" s="604"/>
      <c r="D78" s="604"/>
      <c r="E78" s="604">
        <f t="shared" si="0"/>
        <v>0</v>
      </c>
      <c r="F78" s="595"/>
      <c r="G78" s="610">
        <f t="shared" si="1"/>
        <v>0</v>
      </c>
    </row>
    <row r="79" spans="1:7" s="45" customFormat="1" ht="16.5">
      <c r="A79" s="721"/>
      <c r="B79" s="756"/>
      <c r="C79" s="271"/>
      <c r="D79" s="271"/>
      <c r="E79" s="270">
        <f t="shared" si="0"/>
        <v>0</v>
      </c>
      <c r="F79" s="269"/>
      <c r="G79" s="444">
        <f t="shared" si="1"/>
        <v>0</v>
      </c>
    </row>
    <row r="80" spans="1:7" s="45" customFormat="1" ht="15">
      <c r="A80" s="721">
        <v>1</v>
      </c>
      <c r="B80" s="756" t="s">
        <v>323</v>
      </c>
      <c r="C80" s="271">
        <f>SUM(C81:C87)</f>
        <v>13432</v>
      </c>
      <c r="D80" s="271">
        <f>SUM(D81:D87)</f>
        <v>-635</v>
      </c>
      <c r="E80" s="270">
        <f t="shared" si="0"/>
        <v>12797</v>
      </c>
      <c r="F80" s="271">
        <f>SUM(F81:F87)</f>
        <v>12289</v>
      </c>
      <c r="G80" s="100">
        <f t="shared" si="1"/>
        <v>508</v>
      </c>
    </row>
    <row r="81" spans="1:7" s="45" customFormat="1" ht="16.5">
      <c r="A81" s="721"/>
      <c r="B81" s="757" t="s">
        <v>324</v>
      </c>
      <c r="C81" s="269">
        <v>2162</v>
      </c>
      <c r="D81" s="269">
        <v>-1270</v>
      </c>
      <c r="E81" s="269">
        <f t="shared" si="0"/>
        <v>892</v>
      </c>
      <c r="F81" s="269">
        <v>892</v>
      </c>
      <c r="G81" s="100">
        <f t="shared" si="1"/>
        <v>0</v>
      </c>
    </row>
    <row r="82" spans="1:7" s="45" customFormat="1" ht="16.5">
      <c r="A82" s="721"/>
      <c r="B82" s="757" t="s">
        <v>325</v>
      </c>
      <c r="C82" s="269">
        <v>635</v>
      </c>
      <c r="D82" s="269"/>
      <c r="E82" s="269">
        <f t="shared" si="0"/>
        <v>635</v>
      </c>
      <c r="F82" s="269">
        <v>635</v>
      </c>
      <c r="G82" s="100">
        <f t="shared" si="1"/>
        <v>0</v>
      </c>
    </row>
    <row r="83" spans="1:7" s="45" customFormat="1" ht="16.5">
      <c r="A83" s="734"/>
      <c r="B83" s="758" t="s">
        <v>332</v>
      </c>
      <c r="C83" s="274">
        <v>4000</v>
      </c>
      <c r="D83" s="274"/>
      <c r="E83" s="274">
        <f t="shared" si="0"/>
        <v>4000</v>
      </c>
      <c r="F83" s="274">
        <v>4000</v>
      </c>
      <c r="G83" s="513">
        <f t="shared" si="1"/>
        <v>0</v>
      </c>
    </row>
    <row r="84" spans="1:7" s="45" customFormat="1" ht="16.5">
      <c r="A84" s="744"/>
      <c r="B84" s="759" t="s">
        <v>326</v>
      </c>
      <c r="C84" s="272">
        <v>1000</v>
      </c>
      <c r="D84" s="272"/>
      <c r="E84" s="272">
        <f t="shared" si="0"/>
        <v>1000</v>
      </c>
      <c r="F84" s="272">
        <v>1000</v>
      </c>
      <c r="G84" s="561">
        <f t="shared" si="1"/>
        <v>0</v>
      </c>
    </row>
    <row r="85" spans="1:7" s="45" customFormat="1" ht="16.5">
      <c r="A85" s="721"/>
      <c r="B85" s="757" t="s">
        <v>328</v>
      </c>
      <c r="C85" s="269">
        <v>5000</v>
      </c>
      <c r="D85" s="269"/>
      <c r="E85" s="269">
        <f t="shared" si="0"/>
        <v>5000</v>
      </c>
      <c r="F85" s="269">
        <v>5000</v>
      </c>
      <c r="G85" s="100">
        <f t="shared" si="1"/>
        <v>0</v>
      </c>
    </row>
    <row r="86" spans="1:7" s="45" customFormat="1" ht="16.5">
      <c r="A86" s="721"/>
      <c r="B86" s="757" t="s">
        <v>329</v>
      </c>
      <c r="C86" s="269">
        <v>508</v>
      </c>
      <c r="D86" s="269"/>
      <c r="E86" s="269">
        <f t="shared" si="0"/>
        <v>508</v>
      </c>
      <c r="F86" s="269">
        <v>0</v>
      </c>
      <c r="G86" s="322">
        <f t="shared" si="1"/>
        <v>508</v>
      </c>
    </row>
    <row r="87" spans="1:7" s="45" customFormat="1" ht="16.5">
      <c r="A87" s="739"/>
      <c r="B87" s="760" t="s">
        <v>330</v>
      </c>
      <c r="C87" s="490">
        <v>127</v>
      </c>
      <c r="D87" s="490">
        <v>635</v>
      </c>
      <c r="E87" s="490">
        <f t="shared" si="0"/>
        <v>762</v>
      </c>
      <c r="F87" s="490">
        <v>762</v>
      </c>
      <c r="G87" s="761">
        <f t="shared" si="1"/>
        <v>0</v>
      </c>
    </row>
    <row r="88" spans="1:7" s="45" customFormat="1" ht="16.5">
      <c r="A88" s="741"/>
      <c r="B88" s="762"/>
      <c r="C88" s="594"/>
      <c r="D88" s="594"/>
      <c r="E88" s="594"/>
      <c r="F88" s="594"/>
      <c r="G88" s="763"/>
    </row>
    <row r="89" spans="1:7" s="45" customFormat="1" ht="15">
      <c r="A89" s="744">
        <v>2</v>
      </c>
      <c r="B89" s="756" t="s">
        <v>103</v>
      </c>
      <c r="C89" s="271">
        <f>SUM(C90:C97)</f>
        <v>5810</v>
      </c>
      <c r="D89" s="271">
        <f>SUM(D90:D97)</f>
        <v>20420</v>
      </c>
      <c r="E89" s="271">
        <f t="shared" si="0"/>
        <v>26230</v>
      </c>
      <c r="F89" s="271">
        <f>SUM(F90:F97)</f>
        <v>5810</v>
      </c>
      <c r="G89" s="561">
        <f t="shared" si="1"/>
        <v>20420</v>
      </c>
    </row>
    <row r="90" spans="1:7" s="45" customFormat="1" ht="16.5">
      <c r="A90" s="721"/>
      <c r="B90" s="757" t="s">
        <v>313</v>
      </c>
      <c r="C90" s="269">
        <v>2000</v>
      </c>
      <c r="D90" s="269"/>
      <c r="E90" s="269">
        <f t="shared" si="0"/>
        <v>2000</v>
      </c>
      <c r="F90" s="269">
        <v>2000</v>
      </c>
      <c r="G90" s="100">
        <f t="shared" si="1"/>
        <v>0</v>
      </c>
    </row>
    <row r="91" spans="1:7" s="45" customFormat="1" ht="16.5">
      <c r="A91" s="721"/>
      <c r="B91" s="757" t="s">
        <v>368</v>
      </c>
      <c r="C91" s="269">
        <v>3810</v>
      </c>
      <c r="D91" s="269"/>
      <c r="E91" s="269">
        <f t="shared" si="0"/>
        <v>3810</v>
      </c>
      <c r="F91" s="269">
        <v>3810</v>
      </c>
      <c r="G91" s="100">
        <f t="shared" si="1"/>
        <v>0</v>
      </c>
    </row>
    <row r="92" spans="1:7" s="45" customFormat="1" ht="16.5">
      <c r="A92" s="721"/>
      <c r="B92" s="757" t="s">
        <v>422</v>
      </c>
      <c r="C92" s="269">
        <v>0</v>
      </c>
      <c r="D92" s="269">
        <v>1600</v>
      </c>
      <c r="E92" s="269">
        <f t="shared" si="0"/>
        <v>1600</v>
      </c>
      <c r="F92" s="269"/>
      <c r="G92" s="322">
        <f t="shared" si="1"/>
        <v>1600</v>
      </c>
    </row>
    <row r="93" spans="1:7" s="45" customFormat="1" ht="16.5">
      <c r="A93" s="721"/>
      <c r="B93" s="757" t="s">
        <v>423</v>
      </c>
      <c r="C93" s="269">
        <v>0</v>
      </c>
      <c r="D93" s="269">
        <v>517</v>
      </c>
      <c r="E93" s="269">
        <f t="shared" si="0"/>
        <v>517</v>
      </c>
      <c r="F93" s="269"/>
      <c r="G93" s="322">
        <f t="shared" si="1"/>
        <v>517</v>
      </c>
    </row>
    <row r="94" spans="1:7" s="45" customFormat="1" ht="16.5">
      <c r="A94" s="721"/>
      <c r="B94" s="757" t="s">
        <v>424</v>
      </c>
      <c r="C94" s="269">
        <v>0</v>
      </c>
      <c r="D94" s="269">
        <v>4200</v>
      </c>
      <c r="E94" s="269">
        <f t="shared" si="0"/>
        <v>4200</v>
      </c>
      <c r="F94" s="269"/>
      <c r="G94" s="322">
        <f t="shared" si="1"/>
        <v>4200</v>
      </c>
    </row>
    <row r="95" spans="1:7" s="45" customFormat="1" ht="16.5">
      <c r="A95" s="721"/>
      <c r="B95" s="757" t="s">
        <v>553</v>
      </c>
      <c r="C95" s="269">
        <v>0</v>
      </c>
      <c r="D95" s="269">
        <v>4200</v>
      </c>
      <c r="E95" s="269">
        <f t="shared" si="0"/>
        <v>4200</v>
      </c>
      <c r="F95" s="269"/>
      <c r="G95" s="322">
        <f t="shared" si="1"/>
        <v>4200</v>
      </c>
    </row>
    <row r="96" spans="1:7" s="45" customFormat="1" ht="16.5">
      <c r="A96" s="721"/>
      <c r="B96" s="757" t="s">
        <v>554</v>
      </c>
      <c r="C96" s="269">
        <v>0</v>
      </c>
      <c r="D96" s="269">
        <v>6982</v>
      </c>
      <c r="E96" s="269">
        <f t="shared" si="0"/>
        <v>6982</v>
      </c>
      <c r="F96" s="269"/>
      <c r="G96" s="322">
        <f t="shared" si="1"/>
        <v>6982</v>
      </c>
    </row>
    <row r="97" spans="1:7" s="45" customFormat="1" ht="16.5">
      <c r="A97" s="721"/>
      <c r="B97" s="757" t="s">
        <v>555</v>
      </c>
      <c r="C97" s="269">
        <v>0</v>
      </c>
      <c r="D97" s="269">
        <v>2921</v>
      </c>
      <c r="E97" s="269">
        <f t="shared" si="0"/>
        <v>2921</v>
      </c>
      <c r="F97" s="269">
        <v>0</v>
      </c>
      <c r="G97" s="322">
        <f t="shared" si="1"/>
        <v>2921</v>
      </c>
    </row>
    <row r="98" spans="1:7" s="45" customFormat="1" ht="16.5">
      <c r="A98" s="721"/>
      <c r="B98" s="757"/>
      <c r="C98" s="269"/>
      <c r="D98" s="269"/>
      <c r="E98" s="270">
        <f t="shared" si="0"/>
        <v>0</v>
      </c>
      <c r="F98" s="269"/>
      <c r="G98" s="444">
        <f t="shared" si="1"/>
        <v>0</v>
      </c>
    </row>
    <row r="99" spans="1:7" s="45" customFormat="1" ht="15">
      <c r="A99" s="721">
        <v>3</v>
      </c>
      <c r="B99" s="756" t="s">
        <v>240</v>
      </c>
      <c r="C99" s="270">
        <f>SUM(C100:C100)</f>
        <v>950</v>
      </c>
      <c r="D99" s="270">
        <f>SUM(D100:D100)</f>
        <v>0</v>
      </c>
      <c r="E99" s="270">
        <f t="shared" si="0"/>
        <v>950</v>
      </c>
      <c r="F99" s="270">
        <f>SUM(F100:F100)</f>
        <v>0</v>
      </c>
      <c r="G99" s="100">
        <f t="shared" si="1"/>
        <v>950</v>
      </c>
    </row>
    <row r="100" spans="1:7" s="45" customFormat="1" ht="16.5">
      <c r="A100" s="721"/>
      <c r="B100" s="757" t="s">
        <v>425</v>
      </c>
      <c r="C100" s="269">
        <v>950</v>
      </c>
      <c r="D100" s="269"/>
      <c r="E100" s="270">
        <f aca="true" t="shared" si="2" ref="E100:E125">SUM(C100,D100)</f>
        <v>950</v>
      </c>
      <c r="F100" s="269"/>
      <c r="G100" s="322">
        <f aca="true" t="shared" si="3" ref="G100:G125">E100-F100</f>
        <v>950</v>
      </c>
    </row>
    <row r="101" spans="1:7" s="108" customFormat="1" ht="16.5">
      <c r="A101" s="721"/>
      <c r="B101" s="757"/>
      <c r="C101" s="276"/>
      <c r="D101" s="276"/>
      <c r="E101" s="270">
        <f t="shared" si="2"/>
        <v>0</v>
      </c>
      <c r="F101" s="269"/>
      <c r="G101" s="100">
        <f t="shared" si="3"/>
        <v>0</v>
      </c>
    </row>
    <row r="102" spans="1:7" s="108" customFormat="1" ht="16.5">
      <c r="A102" s="721">
        <v>4</v>
      </c>
      <c r="B102" s="756" t="s">
        <v>241</v>
      </c>
      <c r="C102" s="270">
        <f>SUM(C103:C104)</f>
        <v>2236</v>
      </c>
      <c r="D102" s="270">
        <f>SUM(D103:D104)</f>
        <v>0</v>
      </c>
      <c r="E102" s="270">
        <f t="shared" si="2"/>
        <v>2236</v>
      </c>
      <c r="F102" s="270">
        <f>SUM(F103)</f>
        <v>635</v>
      </c>
      <c r="G102" s="100">
        <f t="shared" si="3"/>
        <v>1601</v>
      </c>
    </row>
    <row r="103" spans="1:7" s="108" customFormat="1" ht="16.5">
      <c r="A103" s="721"/>
      <c r="B103" s="757" t="s">
        <v>369</v>
      </c>
      <c r="C103" s="269">
        <v>635</v>
      </c>
      <c r="D103" s="269"/>
      <c r="E103" s="269">
        <f t="shared" si="2"/>
        <v>635</v>
      </c>
      <c r="F103" s="269">
        <v>635</v>
      </c>
      <c r="G103" s="100">
        <f t="shared" si="3"/>
        <v>0</v>
      </c>
    </row>
    <row r="104" spans="1:7" s="108" customFormat="1" ht="16.5">
      <c r="A104" s="721"/>
      <c r="B104" s="757" t="s">
        <v>370</v>
      </c>
      <c r="C104" s="269">
        <v>1601</v>
      </c>
      <c r="D104" s="269"/>
      <c r="E104" s="269">
        <f t="shared" si="2"/>
        <v>1601</v>
      </c>
      <c r="F104" s="269">
        <v>0</v>
      </c>
      <c r="G104" s="322">
        <f t="shared" si="3"/>
        <v>1601</v>
      </c>
    </row>
    <row r="105" spans="1:7" s="108" customFormat="1" ht="16.5">
      <c r="A105" s="721"/>
      <c r="B105" s="757"/>
      <c r="C105" s="276"/>
      <c r="D105" s="276"/>
      <c r="E105" s="270">
        <f t="shared" si="2"/>
        <v>0</v>
      </c>
      <c r="F105" s="321"/>
      <c r="G105" s="444">
        <f t="shared" si="3"/>
        <v>0</v>
      </c>
    </row>
    <row r="106" spans="1:7" s="108" customFormat="1" ht="16.5">
      <c r="A106" s="721">
        <v>5</v>
      </c>
      <c r="B106" s="756" t="s">
        <v>242</v>
      </c>
      <c r="C106" s="270">
        <f>SUM(C107:C108)</f>
        <v>3675</v>
      </c>
      <c r="D106" s="270">
        <f>SUM(D107:D108)</f>
        <v>0</v>
      </c>
      <c r="E106" s="270">
        <f>SUM(E107:E108)</f>
        <v>3675</v>
      </c>
      <c r="F106" s="270">
        <f>SUM(F107)</f>
        <v>0</v>
      </c>
      <c r="G106" s="100">
        <f t="shared" si="3"/>
        <v>3675</v>
      </c>
    </row>
    <row r="107" spans="1:7" s="108" customFormat="1" ht="16.5">
      <c r="A107" s="721"/>
      <c r="B107" s="757" t="s">
        <v>320</v>
      </c>
      <c r="C107" s="269">
        <v>3675</v>
      </c>
      <c r="D107" s="269">
        <v>-500</v>
      </c>
      <c r="E107" s="269">
        <f t="shared" si="2"/>
        <v>3175</v>
      </c>
      <c r="F107" s="321">
        <v>0</v>
      </c>
      <c r="G107" s="322">
        <f t="shared" si="3"/>
        <v>3175</v>
      </c>
    </row>
    <row r="108" spans="1:7" s="108" customFormat="1" ht="16.5">
      <c r="A108" s="721"/>
      <c r="B108" s="757" t="s">
        <v>410</v>
      </c>
      <c r="C108" s="269">
        <v>0</v>
      </c>
      <c r="D108" s="269">
        <v>500</v>
      </c>
      <c r="E108" s="269">
        <f t="shared" si="2"/>
        <v>500</v>
      </c>
      <c r="F108" s="321">
        <v>0</v>
      </c>
      <c r="G108" s="322">
        <f t="shared" si="3"/>
        <v>500</v>
      </c>
    </row>
    <row r="109" spans="1:7" s="108" customFormat="1" ht="16.5">
      <c r="A109" s="721"/>
      <c r="B109" s="757"/>
      <c r="C109" s="276"/>
      <c r="D109" s="276"/>
      <c r="E109" s="270">
        <f t="shared" si="2"/>
        <v>0</v>
      </c>
      <c r="F109" s="269"/>
      <c r="G109" s="444">
        <f t="shared" si="3"/>
        <v>0</v>
      </c>
    </row>
    <row r="110" spans="1:7" s="108" customFormat="1" ht="16.5">
      <c r="A110" s="721">
        <v>6</v>
      </c>
      <c r="B110" s="756" t="s">
        <v>317</v>
      </c>
      <c r="C110" s="270">
        <f>SUM(C111)</f>
        <v>1100</v>
      </c>
      <c r="D110" s="270">
        <f>SUM(D111)</f>
        <v>0</v>
      </c>
      <c r="E110" s="270">
        <f t="shared" si="2"/>
        <v>1100</v>
      </c>
      <c r="F110" s="270">
        <f>SUM(F111)</f>
        <v>1100</v>
      </c>
      <c r="G110" s="100">
        <f t="shared" si="3"/>
        <v>0</v>
      </c>
    </row>
    <row r="111" spans="1:7" s="108" customFormat="1" ht="33">
      <c r="A111" s="721"/>
      <c r="B111" s="757" t="s">
        <v>318</v>
      </c>
      <c r="C111" s="269">
        <v>1100</v>
      </c>
      <c r="D111" s="269"/>
      <c r="E111" s="269">
        <f t="shared" si="2"/>
        <v>1100</v>
      </c>
      <c r="F111" s="269">
        <v>1100</v>
      </c>
      <c r="G111" s="100">
        <f t="shared" si="3"/>
        <v>0</v>
      </c>
    </row>
    <row r="112" spans="1:7" s="108" customFormat="1" ht="16.5">
      <c r="A112" s="721"/>
      <c r="B112" s="757"/>
      <c r="C112" s="269"/>
      <c r="D112" s="269"/>
      <c r="E112" s="270">
        <f t="shared" si="2"/>
        <v>0</v>
      </c>
      <c r="F112" s="269"/>
      <c r="G112" s="444">
        <f t="shared" si="3"/>
        <v>0</v>
      </c>
    </row>
    <row r="113" spans="1:7" s="108" customFormat="1" ht="16.5">
      <c r="A113" s="721">
        <v>7</v>
      </c>
      <c r="B113" s="756" t="s">
        <v>319</v>
      </c>
      <c r="C113" s="270">
        <f>SUM(C114)</f>
        <v>500</v>
      </c>
      <c r="D113" s="270">
        <f>SUM(D114)</f>
        <v>0</v>
      </c>
      <c r="E113" s="270">
        <f t="shared" si="2"/>
        <v>500</v>
      </c>
      <c r="F113" s="270">
        <f>SUM(F114)</f>
        <v>0</v>
      </c>
      <c r="G113" s="100">
        <f t="shared" si="3"/>
        <v>500</v>
      </c>
    </row>
    <row r="114" spans="1:7" s="108" customFormat="1" ht="16.5">
      <c r="A114" s="721"/>
      <c r="B114" s="757" t="s">
        <v>327</v>
      </c>
      <c r="C114" s="269">
        <v>500</v>
      </c>
      <c r="D114" s="269"/>
      <c r="E114" s="269">
        <f t="shared" si="2"/>
        <v>500</v>
      </c>
      <c r="F114" s="269"/>
      <c r="G114" s="322">
        <f t="shared" si="3"/>
        <v>500</v>
      </c>
    </row>
    <row r="115" spans="1:7" s="108" customFormat="1" ht="16.5">
      <c r="A115" s="721"/>
      <c r="B115" s="757"/>
      <c r="C115" s="269"/>
      <c r="D115" s="269"/>
      <c r="E115" s="269"/>
      <c r="F115" s="269"/>
      <c r="G115" s="322"/>
    </row>
    <row r="116" spans="1:7" s="108" customFormat="1" ht="16.5">
      <c r="A116" s="721">
        <v>8</v>
      </c>
      <c r="B116" s="756" t="s">
        <v>238</v>
      </c>
      <c r="C116" s="270">
        <f>SUM(C117:C118)</f>
        <v>0</v>
      </c>
      <c r="D116" s="270">
        <f>SUM(D117:D118)</f>
        <v>1400</v>
      </c>
      <c r="E116" s="270">
        <f>SUM(E117:E118)</f>
        <v>1400</v>
      </c>
      <c r="F116" s="270"/>
      <c r="G116" s="100">
        <f t="shared" si="3"/>
        <v>1400</v>
      </c>
    </row>
    <row r="117" spans="1:7" s="108" customFormat="1" ht="16.5">
      <c r="A117" s="721"/>
      <c r="B117" s="757" t="s">
        <v>419</v>
      </c>
      <c r="C117" s="269"/>
      <c r="D117" s="269">
        <v>400</v>
      </c>
      <c r="E117" s="269">
        <f>SUM(C117:D117)</f>
        <v>400</v>
      </c>
      <c r="F117" s="269"/>
      <c r="G117" s="322">
        <f t="shared" si="3"/>
        <v>400</v>
      </c>
    </row>
    <row r="118" spans="1:7" s="108" customFormat="1" ht="16.5">
      <c r="A118" s="721"/>
      <c r="B118" s="757" t="s">
        <v>506</v>
      </c>
      <c r="C118" s="269"/>
      <c r="D118" s="269">
        <v>1000</v>
      </c>
      <c r="E118" s="269">
        <f>SUM(C118:D118)</f>
        <v>1000</v>
      </c>
      <c r="F118" s="269"/>
      <c r="G118" s="322">
        <f t="shared" si="3"/>
        <v>1000</v>
      </c>
    </row>
    <row r="119" spans="1:7" s="108" customFormat="1" ht="16.5">
      <c r="A119" s="721"/>
      <c r="B119" s="757"/>
      <c r="C119" s="269"/>
      <c r="D119" s="269"/>
      <c r="E119" s="269"/>
      <c r="F119" s="269"/>
      <c r="G119" s="322"/>
    </row>
    <row r="120" spans="1:7" s="108" customFormat="1" ht="30.75">
      <c r="A120" s="721">
        <v>9</v>
      </c>
      <c r="B120" s="756" t="s">
        <v>420</v>
      </c>
      <c r="C120" s="270">
        <f>SUM(C121)</f>
        <v>0</v>
      </c>
      <c r="D120" s="270">
        <f>SUM(D121)</f>
        <v>132</v>
      </c>
      <c r="E120" s="270">
        <f>SUM(C120:D120)</f>
        <v>132</v>
      </c>
      <c r="F120" s="270"/>
      <c r="G120" s="100">
        <f t="shared" si="3"/>
        <v>132</v>
      </c>
    </row>
    <row r="121" spans="1:7" s="108" customFormat="1" ht="16.5">
      <c r="A121" s="721"/>
      <c r="B121" s="757" t="s">
        <v>421</v>
      </c>
      <c r="C121" s="269"/>
      <c r="D121" s="269">
        <v>132</v>
      </c>
      <c r="E121" s="269">
        <f>SUM(C121:D121)</f>
        <v>132</v>
      </c>
      <c r="F121" s="269"/>
      <c r="G121" s="322">
        <f t="shared" si="3"/>
        <v>132</v>
      </c>
    </row>
    <row r="122" spans="1:7" s="108" customFormat="1" ht="16.5">
      <c r="A122" s="721"/>
      <c r="B122" s="757"/>
      <c r="C122" s="276"/>
      <c r="D122" s="276"/>
      <c r="E122" s="270">
        <f t="shared" si="2"/>
        <v>0</v>
      </c>
      <c r="F122" s="269"/>
      <c r="G122" s="322"/>
    </row>
    <row r="123" spans="1:7" ht="16.5">
      <c r="A123" s="721"/>
      <c r="B123" s="764" t="s">
        <v>24</v>
      </c>
      <c r="C123" s="270">
        <f>C80+C89+C99+C102+C106+C110+C113+C116+C120</f>
        <v>27703</v>
      </c>
      <c r="D123" s="270">
        <f>D80+D89+D99+D102+D106+D110+D113+D116+D120</f>
        <v>21317</v>
      </c>
      <c r="E123" s="270">
        <f>E80+E89+E99+E102+E106+E110+E113+E116+E120</f>
        <v>49020</v>
      </c>
      <c r="F123" s="270">
        <f>F80+F89+F99+F102+F106+F110+F113+F116+F120</f>
        <v>19834</v>
      </c>
      <c r="G123" s="100">
        <f>G80+G89+G99+G102+G106+G110+G113+G116+G120</f>
        <v>29186</v>
      </c>
    </row>
    <row r="124" spans="1:7" ht="16.5">
      <c r="A124" s="721"/>
      <c r="B124" s="765"/>
      <c r="C124" s="269"/>
      <c r="D124" s="269"/>
      <c r="E124" s="270">
        <f t="shared" si="2"/>
        <v>0</v>
      </c>
      <c r="F124" s="269"/>
      <c r="G124" s="444">
        <f t="shared" si="3"/>
        <v>0</v>
      </c>
    </row>
    <row r="125" spans="1:7" ht="17.25" thickBot="1">
      <c r="A125" s="730"/>
      <c r="B125" s="766" t="s">
        <v>55</v>
      </c>
      <c r="C125" s="275">
        <f>SUM(C77+C123)</f>
        <v>158358</v>
      </c>
      <c r="D125" s="275">
        <f>SUM(D77+D123)</f>
        <v>110576</v>
      </c>
      <c r="E125" s="508">
        <f t="shared" si="2"/>
        <v>268934</v>
      </c>
      <c r="F125" s="275">
        <f>SUM(F77+F123)</f>
        <v>85544</v>
      </c>
      <c r="G125" s="509">
        <f t="shared" si="3"/>
        <v>183390</v>
      </c>
    </row>
    <row r="126" spans="1:7" ht="16.5">
      <c r="A126" s="767"/>
      <c r="B126" s="768"/>
      <c r="C126" s="769"/>
      <c r="D126" s="769"/>
      <c r="E126" s="769"/>
      <c r="F126" s="4"/>
      <c r="G126" s="4"/>
    </row>
    <row r="127" spans="1:7" ht="16.5">
      <c r="A127" s="767"/>
      <c r="B127" s="4"/>
      <c r="C127" s="769"/>
      <c r="D127" s="769"/>
      <c r="E127" s="769"/>
      <c r="F127" s="4"/>
      <c r="G127" s="4"/>
    </row>
    <row r="128" spans="1:7" ht="16.5">
      <c r="A128" s="767"/>
      <c r="B128" s="768"/>
      <c r="C128" s="769"/>
      <c r="D128" s="769"/>
      <c r="E128" s="769"/>
      <c r="F128" s="4"/>
      <c r="G128" s="4"/>
    </row>
    <row r="129" spans="1:7" ht="16.5">
      <c r="A129" s="767"/>
      <c r="B129" s="768"/>
      <c r="C129" s="769"/>
      <c r="D129" s="769"/>
      <c r="E129" s="769"/>
      <c r="F129" s="4"/>
      <c r="G129" s="4"/>
    </row>
    <row r="130" spans="1:7" ht="16.5">
      <c r="A130" s="767"/>
      <c r="B130" s="768"/>
      <c r="C130" s="769"/>
      <c r="D130" s="769"/>
      <c r="E130" s="769"/>
      <c r="F130" s="4"/>
      <c r="G130" s="4"/>
    </row>
    <row r="131" spans="1:7" ht="16.5">
      <c r="A131" s="767"/>
      <c r="B131" s="768"/>
      <c r="C131" s="769"/>
      <c r="D131" s="769"/>
      <c r="E131" s="769"/>
      <c r="F131" s="4"/>
      <c r="G131" s="4"/>
    </row>
    <row r="132" spans="1:7" ht="16.5">
      <c r="A132" s="767"/>
      <c r="B132" s="768"/>
      <c r="C132" s="769"/>
      <c r="D132" s="769"/>
      <c r="E132" s="769"/>
      <c r="F132" s="4"/>
      <c r="G132" s="4"/>
    </row>
    <row r="133" spans="1:7" ht="16.5">
      <c r="A133" s="767"/>
      <c r="B133" s="768"/>
      <c r="C133" s="769"/>
      <c r="D133" s="769"/>
      <c r="E133" s="769"/>
      <c r="F133" s="4"/>
      <c r="G133" s="4"/>
    </row>
    <row r="134" spans="1:7" ht="16.5">
      <c r="A134" s="767"/>
      <c r="B134" s="768"/>
      <c r="C134" s="769"/>
      <c r="D134" s="769"/>
      <c r="E134" s="769"/>
      <c r="F134" s="4"/>
      <c r="G134" s="4"/>
    </row>
    <row r="135" spans="1:7" ht="16.5">
      <c r="A135" s="767"/>
      <c r="B135" s="768"/>
      <c r="C135" s="769"/>
      <c r="D135" s="769"/>
      <c r="E135" s="769"/>
      <c r="F135" s="4"/>
      <c r="G135" s="4"/>
    </row>
    <row r="136" spans="1:7" ht="16.5">
      <c r="A136" s="767"/>
      <c r="B136" s="768"/>
      <c r="C136" s="769"/>
      <c r="D136" s="769"/>
      <c r="E136" s="769"/>
      <c r="F136" s="4"/>
      <c r="G136" s="4"/>
    </row>
    <row r="137" spans="1:7" ht="16.5">
      <c r="A137" s="767"/>
      <c r="B137" s="768"/>
      <c r="C137" s="769"/>
      <c r="D137" s="769"/>
      <c r="E137" s="769"/>
      <c r="F137" s="4"/>
      <c r="G137" s="4"/>
    </row>
    <row r="138" spans="1:7" ht="16.5">
      <c r="A138" s="767"/>
      <c r="B138" s="768"/>
      <c r="C138" s="769"/>
      <c r="D138" s="769"/>
      <c r="E138" s="769"/>
      <c r="F138" s="4"/>
      <c r="G138" s="4"/>
    </row>
    <row r="139" spans="1:7" ht="16.5">
      <c r="A139" s="767"/>
      <c r="B139" s="768"/>
      <c r="C139" s="769"/>
      <c r="D139" s="769"/>
      <c r="E139" s="769"/>
      <c r="F139" s="4"/>
      <c r="G139" s="4"/>
    </row>
    <row r="140" spans="1:7" ht="16.5">
      <c r="A140" s="767"/>
      <c r="B140" s="768"/>
      <c r="C140" s="769"/>
      <c r="D140" s="769"/>
      <c r="E140" s="769"/>
      <c r="F140" s="4"/>
      <c r="G140" s="4"/>
    </row>
    <row r="141" spans="1:7" ht="16.5">
      <c r="A141" s="767"/>
      <c r="B141" s="768"/>
      <c r="C141" s="769"/>
      <c r="D141" s="769"/>
      <c r="E141" s="769"/>
      <c r="F141" s="4"/>
      <c r="G141" s="4"/>
    </row>
    <row r="142" spans="1:7" ht="16.5">
      <c r="A142" s="767"/>
      <c r="B142" s="768"/>
      <c r="C142" s="769"/>
      <c r="D142" s="769"/>
      <c r="E142" s="769"/>
      <c r="F142" s="4"/>
      <c r="G142" s="4"/>
    </row>
    <row r="143" spans="1:7" ht="16.5">
      <c r="A143" s="767"/>
      <c r="B143" s="768"/>
      <c r="C143" s="769"/>
      <c r="D143" s="769"/>
      <c r="E143" s="769"/>
      <c r="F143" s="4"/>
      <c r="G143" s="4"/>
    </row>
  </sheetData>
  <sheetProtection/>
  <mergeCells count="2">
    <mergeCell ref="A2:C2"/>
    <mergeCell ref="A78:B78"/>
  </mergeCells>
  <printOptions/>
  <pageMargins left="0.2362204724409449" right="0.1968503937007874" top="0.71" bottom="0.15748031496062992" header="0.21" footer="0.1968503937007874"/>
  <pageSetup horizontalDpi="600" verticalDpi="600" orientation="portrait" paperSize="9" scale="85" r:id="rId1"/>
  <headerFooter>
    <oddHeader>&amp;C&amp;"Book Antiqua,Félkövér"&amp;11Keszthely Város Önkormányzata
beruházási kiadásai feladatonként&amp;R&amp;"Book Antiqua,Félkövér"10. sz. melléklet
ezer Ft</oddHeader>
    <oddFooter>&amp;C&amp;P</oddFooter>
  </headerFooter>
  <rowBreaks count="2" manualBreakCount="2">
    <brk id="38" max="255" man="1"/>
    <brk id="7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67">
      <selection activeCell="L14" sqref="L14"/>
    </sheetView>
  </sheetViews>
  <sheetFormatPr defaultColWidth="9.140625" defaultRowHeight="12.75"/>
  <cols>
    <col min="1" max="1" width="5.57421875" style="109" customWidth="1"/>
    <col min="2" max="2" width="51.7109375" style="3" customWidth="1"/>
    <col min="3" max="3" width="12.28125" style="3" bestFit="1" customWidth="1"/>
    <col min="4" max="4" width="11.28125" style="3" bestFit="1" customWidth="1"/>
    <col min="5" max="5" width="12.28125" style="3" bestFit="1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14" ht="45.75" thickBot="1">
      <c r="A1" s="96" t="s">
        <v>14</v>
      </c>
      <c r="B1" s="97" t="s">
        <v>58</v>
      </c>
      <c r="C1" s="268" t="s">
        <v>125</v>
      </c>
      <c r="D1" s="152" t="s">
        <v>401</v>
      </c>
      <c r="E1" s="399" t="s">
        <v>402</v>
      </c>
      <c r="F1" s="152" t="s">
        <v>161</v>
      </c>
      <c r="G1" s="253" t="s">
        <v>162</v>
      </c>
      <c r="N1" s="45"/>
    </row>
    <row r="2" spans="1:14" ht="16.5" customHeight="1">
      <c r="A2" s="706" t="s">
        <v>59</v>
      </c>
      <c r="B2" s="707"/>
      <c r="C2" s="707"/>
      <c r="D2" s="401"/>
      <c r="E2" s="401"/>
      <c r="F2" s="265"/>
      <c r="G2" s="266"/>
      <c r="N2" s="45"/>
    </row>
    <row r="3" spans="1:14" ht="16.5">
      <c r="A3" s="98"/>
      <c r="B3" s="113"/>
      <c r="C3" s="269"/>
      <c r="D3" s="402"/>
      <c r="E3" s="402"/>
      <c r="F3" s="38"/>
      <c r="G3" s="267"/>
      <c r="N3" s="45"/>
    </row>
    <row r="4" spans="1:14" ht="16.5">
      <c r="A4" s="98">
        <v>1</v>
      </c>
      <c r="B4" s="113" t="s">
        <v>145</v>
      </c>
      <c r="C4" s="270">
        <f>SUM(C5:C10)</f>
        <v>42600</v>
      </c>
      <c r="D4" s="270">
        <f>SUM(D5:D10)</f>
        <v>-5000</v>
      </c>
      <c r="E4" s="270">
        <f>SUM(C4,D4)</f>
        <v>37600</v>
      </c>
      <c r="F4" s="270">
        <f>SUM(F5:F10)</f>
        <v>37600</v>
      </c>
      <c r="G4" s="100">
        <f>E4-F4</f>
        <v>0</v>
      </c>
      <c r="N4" s="45"/>
    </row>
    <row r="5" spans="1:14" ht="16.5">
      <c r="A5" s="98"/>
      <c r="B5" s="114" t="s">
        <v>71</v>
      </c>
      <c r="C5" s="269">
        <v>2000</v>
      </c>
      <c r="D5" s="269"/>
      <c r="E5" s="269">
        <f aca="true" t="shared" si="0" ref="E5:E77">SUM(C5,D5)</f>
        <v>2000</v>
      </c>
      <c r="F5" s="269">
        <v>2000</v>
      </c>
      <c r="G5" s="322">
        <f aca="true" t="shared" si="1" ref="G5:G77">E5-F5</f>
        <v>0</v>
      </c>
      <c r="N5" s="45"/>
    </row>
    <row r="6" spans="1:14" ht="33">
      <c r="A6" s="98"/>
      <c r="B6" s="114" t="s">
        <v>340</v>
      </c>
      <c r="C6" s="493">
        <v>1200</v>
      </c>
      <c r="D6" s="493"/>
      <c r="E6" s="493">
        <f t="shared" si="0"/>
        <v>1200</v>
      </c>
      <c r="F6" s="493">
        <v>1200</v>
      </c>
      <c r="G6" s="499">
        <f t="shared" si="1"/>
        <v>0</v>
      </c>
      <c r="N6" s="45"/>
    </row>
    <row r="7" spans="1:14" ht="16.5">
      <c r="A7" s="98"/>
      <c r="B7" s="114" t="s">
        <v>545</v>
      </c>
      <c r="C7" s="269">
        <v>23000</v>
      </c>
      <c r="D7" s="269"/>
      <c r="E7" s="269">
        <f t="shared" si="0"/>
        <v>23000</v>
      </c>
      <c r="F7" s="269">
        <v>23000</v>
      </c>
      <c r="G7" s="322">
        <f t="shared" si="1"/>
        <v>0</v>
      </c>
      <c r="N7" s="45"/>
    </row>
    <row r="8" spans="1:14" ht="33">
      <c r="A8" s="98"/>
      <c r="B8" s="114" t="s">
        <v>395</v>
      </c>
      <c r="C8" s="493">
        <v>2000</v>
      </c>
      <c r="D8" s="493"/>
      <c r="E8" s="493">
        <f t="shared" si="0"/>
        <v>2000</v>
      </c>
      <c r="F8" s="493">
        <v>2000</v>
      </c>
      <c r="G8" s="499">
        <f t="shared" si="1"/>
        <v>0</v>
      </c>
      <c r="N8" s="45"/>
    </row>
    <row r="9" spans="1:14" ht="33">
      <c r="A9" s="98"/>
      <c r="B9" s="114" t="s">
        <v>339</v>
      </c>
      <c r="C9" s="493">
        <v>8600</v>
      </c>
      <c r="D9" s="493">
        <v>-5000</v>
      </c>
      <c r="E9" s="493">
        <f t="shared" si="0"/>
        <v>3600</v>
      </c>
      <c r="F9" s="493">
        <v>3600</v>
      </c>
      <c r="G9" s="499">
        <f t="shared" si="1"/>
        <v>0</v>
      </c>
      <c r="N9" s="45"/>
    </row>
    <row r="10" spans="1:14" ht="33">
      <c r="A10" s="98"/>
      <c r="B10" s="114" t="s">
        <v>399</v>
      </c>
      <c r="C10" s="269">
        <v>5800</v>
      </c>
      <c r="D10" s="269"/>
      <c r="E10" s="269">
        <f t="shared" si="0"/>
        <v>5800</v>
      </c>
      <c r="F10" s="269">
        <v>5800</v>
      </c>
      <c r="G10" s="322">
        <f t="shared" si="1"/>
        <v>0</v>
      </c>
      <c r="N10" s="45"/>
    </row>
    <row r="11" spans="1:14" ht="16.5">
      <c r="A11" s="98"/>
      <c r="B11" s="114"/>
      <c r="C11" s="269"/>
      <c r="D11" s="451"/>
      <c r="E11" s="437">
        <f t="shared" si="0"/>
        <v>0</v>
      </c>
      <c r="F11" s="38"/>
      <c r="G11" s="444">
        <f t="shared" si="1"/>
        <v>0</v>
      </c>
      <c r="N11" s="45"/>
    </row>
    <row r="12" spans="1:14" ht="16.5">
      <c r="A12" s="98">
        <v>2</v>
      </c>
      <c r="B12" s="119" t="s">
        <v>150</v>
      </c>
      <c r="C12" s="277">
        <f>SUM(C13:C19)</f>
        <v>29760</v>
      </c>
      <c r="D12" s="277">
        <f>SUM(D13:D19)</f>
        <v>-4586</v>
      </c>
      <c r="E12" s="270">
        <f t="shared" si="0"/>
        <v>25174</v>
      </c>
      <c r="F12" s="277">
        <f>SUM(F13:F19)</f>
        <v>0</v>
      </c>
      <c r="G12" s="100">
        <f t="shared" si="1"/>
        <v>25174</v>
      </c>
      <c r="N12" s="45"/>
    </row>
    <row r="13" spans="1:14" ht="16.5">
      <c r="A13" s="118"/>
      <c r="B13" s="114" t="s">
        <v>60</v>
      </c>
      <c r="C13" s="318">
        <v>3746</v>
      </c>
      <c r="D13" s="318"/>
      <c r="E13" s="269">
        <f t="shared" si="0"/>
        <v>3746</v>
      </c>
      <c r="F13" s="269">
        <v>0</v>
      </c>
      <c r="G13" s="322">
        <f t="shared" si="1"/>
        <v>3746</v>
      </c>
      <c r="N13" s="45"/>
    </row>
    <row r="14" spans="1:14" ht="16.5">
      <c r="A14" s="118"/>
      <c r="B14" s="114" t="s">
        <v>245</v>
      </c>
      <c r="C14" s="318">
        <v>750</v>
      </c>
      <c r="D14" s="318"/>
      <c r="E14" s="269">
        <f t="shared" si="0"/>
        <v>750</v>
      </c>
      <c r="F14" s="269">
        <v>0</v>
      </c>
      <c r="G14" s="322">
        <f t="shared" si="1"/>
        <v>750</v>
      </c>
      <c r="N14" s="45"/>
    </row>
    <row r="15" spans="1:14" ht="17.25" customHeight="1">
      <c r="A15" s="118"/>
      <c r="B15" s="114" t="s">
        <v>237</v>
      </c>
      <c r="C15" s="318">
        <v>820</v>
      </c>
      <c r="D15" s="318"/>
      <c r="E15" s="269">
        <f t="shared" si="0"/>
        <v>820</v>
      </c>
      <c r="F15" s="269">
        <v>0</v>
      </c>
      <c r="G15" s="322">
        <f t="shared" si="1"/>
        <v>820</v>
      </c>
      <c r="N15" s="45"/>
    </row>
    <row r="16" spans="1:14" ht="33">
      <c r="A16" s="118"/>
      <c r="B16" s="114" t="s">
        <v>361</v>
      </c>
      <c r="C16" s="318">
        <v>2200</v>
      </c>
      <c r="D16" s="318">
        <v>-468</v>
      </c>
      <c r="E16" s="269">
        <f t="shared" si="0"/>
        <v>1732</v>
      </c>
      <c r="F16" s="269">
        <v>0</v>
      </c>
      <c r="G16" s="322">
        <f t="shared" si="1"/>
        <v>1732</v>
      </c>
      <c r="N16" s="45"/>
    </row>
    <row r="17" spans="1:14" ht="16.5">
      <c r="A17" s="118"/>
      <c r="B17" s="114" t="s">
        <v>359</v>
      </c>
      <c r="C17" s="318">
        <v>8370</v>
      </c>
      <c r="D17" s="318">
        <v>-1779</v>
      </c>
      <c r="E17" s="269">
        <f t="shared" si="0"/>
        <v>6591</v>
      </c>
      <c r="F17" s="269">
        <v>0</v>
      </c>
      <c r="G17" s="322">
        <f t="shared" si="1"/>
        <v>6591</v>
      </c>
      <c r="N17" s="45"/>
    </row>
    <row r="18" spans="1:14" ht="16.5">
      <c r="A18" s="118"/>
      <c r="B18" s="114" t="s">
        <v>360</v>
      </c>
      <c r="C18" s="318">
        <v>11000</v>
      </c>
      <c r="D18" s="318">
        <v>-2339</v>
      </c>
      <c r="E18" s="269">
        <f t="shared" si="0"/>
        <v>8661</v>
      </c>
      <c r="F18" s="269">
        <v>0</v>
      </c>
      <c r="G18" s="322">
        <f t="shared" si="1"/>
        <v>8661</v>
      </c>
      <c r="N18" s="45"/>
    </row>
    <row r="19" spans="1:14" ht="16.5">
      <c r="A19" s="118"/>
      <c r="B19" s="114" t="s">
        <v>362</v>
      </c>
      <c r="C19" s="318">
        <v>2874</v>
      </c>
      <c r="D19" s="318"/>
      <c r="E19" s="269">
        <f t="shared" si="0"/>
        <v>2874</v>
      </c>
      <c r="F19" s="269">
        <v>0</v>
      </c>
      <c r="G19" s="322">
        <f t="shared" si="1"/>
        <v>2874</v>
      </c>
      <c r="N19" s="45"/>
    </row>
    <row r="20" spans="1:14" ht="16.5">
      <c r="A20" s="118"/>
      <c r="B20" s="182"/>
      <c r="C20" s="272"/>
      <c r="D20" s="272"/>
      <c r="E20" s="437">
        <f t="shared" si="0"/>
        <v>0</v>
      </c>
      <c r="F20" s="269"/>
      <c r="G20" s="444">
        <f t="shared" si="1"/>
        <v>0</v>
      </c>
      <c r="N20" s="45"/>
    </row>
    <row r="21" spans="1:14" ht="16.5">
      <c r="A21" s="118">
        <v>3</v>
      </c>
      <c r="B21" s="183" t="s">
        <v>148</v>
      </c>
      <c r="C21" s="271">
        <f>SUM(C22:C24)</f>
        <v>150974</v>
      </c>
      <c r="D21" s="271">
        <f>SUM(D22:D24)</f>
        <v>0</v>
      </c>
      <c r="E21" s="270">
        <f t="shared" si="0"/>
        <v>150974</v>
      </c>
      <c r="F21" s="271">
        <f>SUM(F22:F24)</f>
        <v>24100</v>
      </c>
      <c r="G21" s="100">
        <f t="shared" si="1"/>
        <v>126874</v>
      </c>
      <c r="N21" s="45"/>
    </row>
    <row r="22" spans="1:14" ht="33">
      <c r="A22" s="118"/>
      <c r="B22" s="120" t="s">
        <v>392</v>
      </c>
      <c r="C22" s="272">
        <v>1100</v>
      </c>
      <c r="D22" s="403"/>
      <c r="E22" s="269">
        <f t="shared" si="0"/>
        <v>1100</v>
      </c>
      <c r="F22" s="366">
        <v>1100</v>
      </c>
      <c r="G22" s="100">
        <f t="shared" si="1"/>
        <v>0</v>
      </c>
      <c r="N22" s="45"/>
    </row>
    <row r="23" spans="1:14" ht="33">
      <c r="A23" s="118"/>
      <c r="B23" s="120" t="s">
        <v>393</v>
      </c>
      <c r="C23" s="272">
        <v>23000</v>
      </c>
      <c r="D23" s="403"/>
      <c r="E23" s="269">
        <f t="shared" si="0"/>
        <v>23000</v>
      </c>
      <c r="F23" s="366">
        <v>23000</v>
      </c>
      <c r="G23" s="100">
        <f t="shared" si="1"/>
        <v>0</v>
      </c>
      <c r="N23" s="45"/>
    </row>
    <row r="24" spans="1:14" ht="16.5">
      <c r="A24" s="118"/>
      <c r="B24" s="120" t="s">
        <v>364</v>
      </c>
      <c r="C24" s="272">
        <v>126874</v>
      </c>
      <c r="D24" s="403"/>
      <c r="E24" s="269">
        <f t="shared" si="0"/>
        <v>126874</v>
      </c>
      <c r="F24" s="366"/>
      <c r="G24" s="322">
        <f t="shared" si="1"/>
        <v>126874</v>
      </c>
      <c r="N24" s="45"/>
    </row>
    <row r="25" spans="1:14" ht="16.5">
      <c r="A25" s="118"/>
      <c r="B25" s="120"/>
      <c r="C25" s="272"/>
      <c r="D25" s="403"/>
      <c r="E25" s="437">
        <f t="shared" si="0"/>
        <v>0</v>
      </c>
      <c r="F25" s="38"/>
      <c r="G25" s="444">
        <f t="shared" si="1"/>
        <v>0</v>
      </c>
      <c r="N25" s="45"/>
    </row>
    <row r="26" spans="1:14" ht="30.75">
      <c r="A26" s="118">
        <v>4</v>
      </c>
      <c r="B26" s="119" t="s">
        <v>236</v>
      </c>
      <c r="C26" s="271">
        <f>SUM(C27:C27)</f>
        <v>600</v>
      </c>
      <c r="D26" s="271">
        <f>SUM(D27:D27)</f>
        <v>-600</v>
      </c>
      <c r="E26" s="270">
        <f t="shared" si="0"/>
        <v>0</v>
      </c>
      <c r="F26" s="271">
        <f>SUM(F27:F27)</f>
        <v>0</v>
      </c>
      <c r="G26" s="100">
        <f t="shared" si="1"/>
        <v>0</v>
      </c>
      <c r="N26" s="45"/>
    </row>
    <row r="27" spans="1:14" ht="16.5">
      <c r="A27" s="118"/>
      <c r="B27" s="114" t="s">
        <v>367</v>
      </c>
      <c r="C27" s="272">
        <v>600</v>
      </c>
      <c r="D27" s="272">
        <v>-600</v>
      </c>
      <c r="E27" s="269">
        <f t="shared" si="0"/>
        <v>0</v>
      </c>
      <c r="F27" s="269">
        <v>0</v>
      </c>
      <c r="G27" s="322">
        <f t="shared" si="1"/>
        <v>0</v>
      </c>
      <c r="N27" s="45"/>
    </row>
    <row r="28" spans="1:14" ht="16.5">
      <c r="A28" s="118"/>
      <c r="B28" s="559"/>
      <c r="C28" s="366"/>
      <c r="D28" s="560"/>
      <c r="E28" s="269"/>
      <c r="F28" s="560"/>
      <c r="G28" s="322">
        <f t="shared" si="1"/>
        <v>0</v>
      </c>
      <c r="N28" s="45"/>
    </row>
    <row r="29" spans="1:14" ht="30.75">
      <c r="A29" s="118">
        <v>5</v>
      </c>
      <c r="B29" s="50" t="s">
        <v>523</v>
      </c>
      <c r="C29" s="511">
        <f>SUM(C30:C31)</f>
        <v>0</v>
      </c>
      <c r="D29" s="511">
        <f>SUM(D30:D31)</f>
        <v>4342</v>
      </c>
      <c r="E29" s="511">
        <f>SUM(E30:E31)</f>
        <v>4342</v>
      </c>
      <c r="F29" s="511">
        <f>SUM(F30:F31)</f>
        <v>0</v>
      </c>
      <c r="G29" s="100">
        <f t="shared" si="1"/>
        <v>4342</v>
      </c>
      <c r="N29" s="45"/>
    </row>
    <row r="30" spans="1:14" ht="16.5">
      <c r="A30" s="118"/>
      <c r="B30" s="559" t="s">
        <v>524</v>
      </c>
      <c r="C30" s="366"/>
      <c r="D30" s="560">
        <v>600</v>
      </c>
      <c r="E30" s="269">
        <f>SUM(C30:D30)</f>
        <v>600</v>
      </c>
      <c r="F30" s="560"/>
      <c r="G30" s="322">
        <f t="shared" si="1"/>
        <v>600</v>
      </c>
      <c r="N30" s="45"/>
    </row>
    <row r="31" spans="1:14" ht="33">
      <c r="A31" s="118"/>
      <c r="B31" s="528" t="s">
        <v>507</v>
      </c>
      <c r="C31" s="366"/>
      <c r="D31" s="560">
        <v>3742</v>
      </c>
      <c r="E31" s="269">
        <f>SUM(C31:D31)</f>
        <v>3742</v>
      </c>
      <c r="F31" s="560"/>
      <c r="G31" s="322">
        <f t="shared" si="1"/>
        <v>3742</v>
      </c>
      <c r="N31" s="45"/>
    </row>
    <row r="32" spans="1:14" ht="16.5">
      <c r="A32" s="118"/>
      <c r="B32" s="333"/>
      <c r="C32" s="323"/>
      <c r="D32" s="323"/>
      <c r="E32" s="437">
        <f t="shared" si="0"/>
        <v>0</v>
      </c>
      <c r="F32" s="323"/>
      <c r="G32" s="444">
        <f t="shared" si="1"/>
        <v>0</v>
      </c>
      <c r="N32" s="45"/>
    </row>
    <row r="33" spans="1:14" ht="16.5">
      <c r="A33" s="118">
        <v>6</v>
      </c>
      <c r="B33" s="50" t="s">
        <v>505</v>
      </c>
      <c r="C33" s="334">
        <f>SUM(C34:C35)</f>
        <v>5448</v>
      </c>
      <c r="D33" s="334">
        <f>SUM(D34:D35)</f>
        <v>-3200</v>
      </c>
      <c r="E33" s="270">
        <f t="shared" si="0"/>
        <v>2248</v>
      </c>
      <c r="F33" s="334">
        <f>SUM(F34:F35)</f>
        <v>2248</v>
      </c>
      <c r="G33" s="100">
        <f t="shared" si="1"/>
        <v>0</v>
      </c>
      <c r="N33" s="45"/>
    </row>
    <row r="34" spans="1:14" ht="16.5">
      <c r="A34" s="118"/>
      <c r="B34" s="333" t="s">
        <v>365</v>
      </c>
      <c r="C34" s="323">
        <v>2248</v>
      </c>
      <c r="D34" s="323"/>
      <c r="E34" s="269">
        <f t="shared" si="0"/>
        <v>2248</v>
      </c>
      <c r="F34" s="323">
        <v>2248</v>
      </c>
      <c r="G34" s="100">
        <f t="shared" si="1"/>
        <v>0</v>
      </c>
      <c r="N34" s="45"/>
    </row>
    <row r="35" spans="1:14" ht="16.5">
      <c r="A35" s="118"/>
      <c r="B35" s="333" t="s">
        <v>366</v>
      </c>
      <c r="C35" s="323">
        <v>3200</v>
      </c>
      <c r="D35" s="366">
        <v>-3200</v>
      </c>
      <c r="E35" s="269">
        <f t="shared" si="0"/>
        <v>0</v>
      </c>
      <c r="F35" s="366">
        <v>0</v>
      </c>
      <c r="G35" s="100">
        <f t="shared" si="1"/>
        <v>0</v>
      </c>
      <c r="N35" s="45"/>
    </row>
    <row r="36" spans="1:14" ht="16.5">
      <c r="A36" s="118"/>
      <c r="B36" s="333"/>
      <c r="C36" s="323"/>
      <c r="D36" s="366"/>
      <c r="E36" s="437">
        <f t="shared" si="0"/>
        <v>0</v>
      </c>
      <c r="F36" s="366"/>
      <c r="G36" s="444">
        <f t="shared" si="1"/>
        <v>0</v>
      </c>
      <c r="N36" s="45"/>
    </row>
    <row r="37" spans="1:14" ht="16.5">
      <c r="A37" s="98">
        <v>7</v>
      </c>
      <c r="B37" s="126" t="s">
        <v>233</v>
      </c>
      <c r="C37" s="334">
        <f>SUM(C38:C45)</f>
        <v>15740</v>
      </c>
      <c r="D37" s="334">
        <f>SUM(D38:D45)</f>
        <v>0</v>
      </c>
      <c r="E37" s="270">
        <f t="shared" si="0"/>
        <v>15740</v>
      </c>
      <c r="F37" s="334">
        <f>SUM(F38:F45)</f>
        <v>15740</v>
      </c>
      <c r="G37" s="100">
        <f t="shared" si="1"/>
        <v>0</v>
      </c>
      <c r="N37" s="45"/>
    </row>
    <row r="38" spans="1:14" ht="16.5">
      <c r="A38" s="98"/>
      <c r="B38" s="114" t="s">
        <v>341</v>
      </c>
      <c r="C38" s="323">
        <v>1400</v>
      </c>
      <c r="D38" s="366"/>
      <c r="E38" s="269">
        <f t="shared" si="0"/>
        <v>1400</v>
      </c>
      <c r="F38" s="366">
        <v>1400</v>
      </c>
      <c r="G38" s="100">
        <f t="shared" si="1"/>
        <v>0</v>
      </c>
      <c r="N38" s="45"/>
    </row>
    <row r="39" spans="1:14" ht="33.75" thickBot="1">
      <c r="A39" s="105"/>
      <c r="B39" s="605" t="s">
        <v>394</v>
      </c>
      <c r="C39" s="606">
        <v>800</v>
      </c>
      <c r="D39" s="607"/>
      <c r="E39" s="525">
        <f t="shared" si="0"/>
        <v>800</v>
      </c>
      <c r="F39" s="607">
        <v>800</v>
      </c>
      <c r="G39" s="509">
        <f t="shared" si="1"/>
        <v>0</v>
      </c>
      <c r="N39" s="45"/>
    </row>
    <row r="40" spans="1:14" ht="33">
      <c r="A40" s="526"/>
      <c r="B40" s="608" t="s">
        <v>342</v>
      </c>
      <c r="C40" s="609">
        <v>800</v>
      </c>
      <c r="D40" s="609"/>
      <c r="E40" s="595">
        <f t="shared" si="0"/>
        <v>800</v>
      </c>
      <c r="F40" s="609">
        <v>800</v>
      </c>
      <c r="G40" s="610">
        <f t="shared" si="1"/>
        <v>0</v>
      </c>
      <c r="N40" s="45"/>
    </row>
    <row r="41" spans="1:14" ht="33">
      <c r="A41" s="111"/>
      <c r="B41" s="562" t="s">
        <v>343</v>
      </c>
      <c r="C41" s="323">
        <v>1800</v>
      </c>
      <c r="D41" s="366"/>
      <c r="E41" s="274">
        <f t="shared" si="0"/>
        <v>1800</v>
      </c>
      <c r="F41" s="366">
        <v>1800</v>
      </c>
      <c r="G41" s="513">
        <f t="shared" si="1"/>
        <v>0</v>
      </c>
      <c r="N41" s="45"/>
    </row>
    <row r="42" spans="1:14" ht="16.5">
      <c r="A42" s="103"/>
      <c r="B42" s="120" t="s">
        <v>344</v>
      </c>
      <c r="C42" s="366">
        <v>5000</v>
      </c>
      <c r="D42" s="366"/>
      <c r="E42" s="272">
        <f t="shared" si="0"/>
        <v>5000</v>
      </c>
      <c r="F42" s="366">
        <v>5000</v>
      </c>
      <c r="G42" s="561">
        <f t="shared" si="1"/>
        <v>0</v>
      </c>
      <c r="N42" s="45"/>
    </row>
    <row r="43" spans="1:14" ht="16.5">
      <c r="A43" s="98"/>
      <c r="B43" s="114" t="s">
        <v>345</v>
      </c>
      <c r="C43" s="323">
        <v>1950</v>
      </c>
      <c r="D43" s="366"/>
      <c r="E43" s="269">
        <f t="shared" si="0"/>
        <v>1950</v>
      </c>
      <c r="F43" s="366">
        <v>1950</v>
      </c>
      <c r="G43" s="100">
        <f t="shared" si="1"/>
        <v>0</v>
      </c>
      <c r="N43" s="45"/>
    </row>
    <row r="44" spans="1:14" ht="16.5">
      <c r="A44" s="98"/>
      <c r="B44" s="114" t="s">
        <v>346</v>
      </c>
      <c r="C44" s="323">
        <v>1100</v>
      </c>
      <c r="D44" s="366"/>
      <c r="E44" s="269">
        <f t="shared" si="0"/>
        <v>1100</v>
      </c>
      <c r="F44" s="366">
        <v>1100</v>
      </c>
      <c r="G44" s="100">
        <f t="shared" si="1"/>
        <v>0</v>
      </c>
      <c r="N44" s="45"/>
    </row>
    <row r="45" spans="1:14" ht="16.5">
      <c r="A45" s="98"/>
      <c r="B45" s="114" t="s">
        <v>347</v>
      </c>
      <c r="C45" s="323">
        <v>2890</v>
      </c>
      <c r="D45" s="366"/>
      <c r="E45" s="269">
        <f t="shared" si="0"/>
        <v>2890</v>
      </c>
      <c r="F45" s="366">
        <v>2890</v>
      </c>
      <c r="G45" s="100">
        <f t="shared" si="1"/>
        <v>0</v>
      </c>
      <c r="N45" s="45"/>
    </row>
    <row r="46" spans="1:14" ht="16.5">
      <c r="A46" s="319"/>
      <c r="B46" s="367"/>
      <c r="C46" s="323"/>
      <c r="D46" s="323"/>
      <c r="E46" s="437">
        <f t="shared" si="0"/>
        <v>0</v>
      </c>
      <c r="F46" s="38"/>
      <c r="G46" s="100">
        <f t="shared" si="1"/>
        <v>0</v>
      </c>
      <c r="I46" s="157"/>
      <c r="N46" s="45"/>
    </row>
    <row r="47" spans="1:14" ht="16.5">
      <c r="A47" s="111"/>
      <c r="B47" s="512" t="s">
        <v>24</v>
      </c>
      <c r="C47" s="492">
        <f>C4+C12+C21+C26+C33+C37+C29</f>
        <v>245122</v>
      </c>
      <c r="D47" s="492">
        <f>D4+D12+D21+D26+D33+D37+D29</f>
        <v>-9044</v>
      </c>
      <c r="E47" s="492">
        <f>E4+E12+E21+E26+E33+E37+E29</f>
        <v>236078</v>
      </c>
      <c r="F47" s="492">
        <f>F4+F12+F21+F26+F33+F37+F29</f>
        <v>79688</v>
      </c>
      <c r="G47" s="527">
        <f>G4+G12+G21+G26+G33+G37+G29</f>
        <v>156390</v>
      </c>
      <c r="N47" s="45"/>
    </row>
    <row r="48" spans="1:14" ht="16.5">
      <c r="A48" s="103"/>
      <c r="B48" s="510"/>
      <c r="C48" s="271"/>
      <c r="D48" s="511"/>
      <c r="E48" s="440">
        <f t="shared" si="0"/>
        <v>0</v>
      </c>
      <c r="F48" s="150"/>
      <c r="G48" s="446">
        <f t="shared" si="1"/>
        <v>0</v>
      </c>
      <c r="N48" s="45"/>
    </row>
    <row r="49" spans="1:14" ht="16.5">
      <c r="A49" s="708" t="s">
        <v>57</v>
      </c>
      <c r="B49" s="709"/>
      <c r="C49" s="710"/>
      <c r="D49" s="211"/>
      <c r="E49" s="437">
        <f t="shared" si="0"/>
        <v>0</v>
      </c>
      <c r="F49" s="38"/>
      <c r="G49" s="445">
        <f t="shared" si="1"/>
        <v>0</v>
      </c>
      <c r="N49" s="45"/>
    </row>
    <row r="50" spans="1:14" ht="16.5">
      <c r="A50" s="197"/>
      <c r="B50" s="226"/>
      <c r="C50" s="278"/>
      <c r="D50" s="278"/>
      <c r="E50" s="437">
        <f t="shared" si="0"/>
        <v>0</v>
      </c>
      <c r="F50" s="38"/>
      <c r="G50" s="445">
        <f t="shared" si="1"/>
        <v>0</v>
      </c>
      <c r="N50" s="45"/>
    </row>
    <row r="51" spans="1:14" ht="16.5">
      <c r="A51" s="208">
        <v>1</v>
      </c>
      <c r="B51" s="226" t="s">
        <v>103</v>
      </c>
      <c r="C51" s="271">
        <f>SUM(C52:C60)</f>
        <v>17790</v>
      </c>
      <c r="D51" s="271">
        <f>SUM(D52:D60)</f>
        <v>9292</v>
      </c>
      <c r="E51" s="270">
        <f t="shared" si="0"/>
        <v>27082</v>
      </c>
      <c r="F51" s="271">
        <f>SUM(F52:F60)</f>
        <v>6990</v>
      </c>
      <c r="G51" s="100">
        <f t="shared" si="1"/>
        <v>20092</v>
      </c>
      <c r="N51" s="45"/>
    </row>
    <row r="52" spans="1:14" ht="16.5">
      <c r="A52" s="197"/>
      <c r="B52" s="114" t="s">
        <v>314</v>
      </c>
      <c r="C52" s="272">
        <v>12000</v>
      </c>
      <c r="D52" s="272"/>
      <c r="E52" s="269">
        <f t="shared" si="0"/>
        <v>12000</v>
      </c>
      <c r="F52" s="272">
        <v>1200</v>
      </c>
      <c r="G52" s="322">
        <f t="shared" si="1"/>
        <v>10800</v>
      </c>
      <c r="N52" s="45"/>
    </row>
    <row r="53" spans="1:14" ht="16.5">
      <c r="A53" s="197"/>
      <c r="B53" s="209" t="s">
        <v>243</v>
      </c>
      <c r="C53" s="272">
        <v>1000</v>
      </c>
      <c r="D53" s="403"/>
      <c r="E53" s="403">
        <f t="shared" si="0"/>
        <v>1000</v>
      </c>
      <c r="F53" s="400">
        <v>1000</v>
      </c>
      <c r="G53" s="100">
        <f t="shared" si="1"/>
        <v>0</v>
      </c>
      <c r="N53" s="45"/>
    </row>
    <row r="54" spans="1:14" ht="16.5">
      <c r="A54" s="197"/>
      <c r="B54" s="333" t="s">
        <v>315</v>
      </c>
      <c r="C54" s="336">
        <v>2240</v>
      </c>
      <c r="D54" s="403"/>
      <c r="E54" s="403">
        <f t="shared" si="0"/>
        <v>2240</v>
      </c>
      <c r="F54" s="404">
        <v>2240</v>
      </c>
      <c r="G54" s="100">
        <f t="shared" si="1"/>
        <v>0</v>
      </c>
      <c r="N54" s="45"/>
    </row>
    <row r="55" spans="1:14" ht="16.5">
      <c r="A55" s="197"/>
      <c r="B55" s="333" t="s">
        <v>429</v>
      </c>
      <c r="C55" s="336">
        <v>2150</v>
      </c>
      <c r="D55" s="403"/>
      <c r="E55" s="403">
        <f t="shared" si="0"/>
        <v>2150</v>
      </c>
      <c r="F55" s="404">
        <v>2150</v>
      </c>
      <c r="G55" s="100">
        <f t="shared" si="1"/>
        <v>0</v>
      </c>
      <c r="N55" s="45"/>
    </row>
    <row r="56" spans="1:14" ht="16.5">
      <c r="A56" s="197"/>
      <c r="B56" s="333" t="s">
        <v>316</v>
      </c>
      <c r="C56" s="336">
        <v>400</v>
      </c>
      <c r="D56" s="403"/>
      <c r="E56" s="403">
        <f t="shared" si="0"/>
        <v>400</v>
      </c>
      <c r="F56" s="404">
        <v>400</v>
      </c>
      <c r="G56" s="100">
        <f t="shared" si="1"/>
        <v>0</v>
      </c>
      <c r="N56" s="45"/>
    </row>
    <row r="57" spans="1:14" ht="16.5">
      <c r="A57" s="197"/>
      <c r="B57" s="333" t="s">
        <v>366</v>
      </c>
      <c r="C57" s="336">
        <v>0</v>
      </c>
      <c r="D57" s="403">
        <v>3200</v>
      </c>
      <c r="E57" s="403">
        <f t="shared" si="0"/>
        <v>3200</v>
      </c>
      <c r="F57" s="404"/>
      <c r="G57" s="322">
        <f t="shared" si="1"/>
        <v>3200</v>
      </c>
      <c r="N57" s="45"/>
    </row>
    <row r="58" spans="1:14" ht="16.5">
      <c r="A58" s="197"/>
      <c r="B58" s="333" t="s">
        <v>426</v>
      </c>
      <c r="C58" s="336">
        <v>0</v>
      </c>
      <c r="D58" s="403">
        <v>1626</v>
      </c>
      <c r="E58" s="403">
        <f t="shared" si="0"/>
        <v>1626</v>
      </c>
      <c r="F58" s="404"/>
      <c r="G58" s="322">
        <f t="shared" si="1"/>
        <v>1626</v>
      </c>
      <c r="N58" s="45"/>
    </row>
    <row r="59" spans="1:14" ht="16.5">
      <c r="A59" s="197"/>
      <c r="B59" s="333" t="s">
        <v>427</v>
      </c>
      <c r="C59" s="336">
        <v>0</v>
      </c>
      <c r="D59" s="403">
        <v>1966</v>
      </c>
      <c r="E59" s="403">
        <f t="shared" si="0"/>
        <v>1966</v>
      </c>
      <c r="F59" s="404"/>
      <c r="G59" s="322">
        <f t="shared" si="1"/>
        <v>1966</v>
      </c>
      <c r="N59" s="45"/>
    </row>
    <row r="60" spans="1:14" ht="16.5">
      <c r="A60" s="197"/>
      <c r="B60" s="182" t="s">
        <v>428</v>
      </c>
      <c r="C60" s="336">
        <v>0</v>
      </c>
      <c r="D60" s="403">
        <v>2500</v>
      </c>
      <c r="E60" s="403">
        <f t="shared" si="0"/>
        <v>2500</v>
      </c>
      <c r="F60" s="404"/>
      <c r="G60" s="322">
        <f t="shared" si="1"/>
        <v>2500</v>
      </c>
      <c r="N60" s="45"/>
    </row>
    <row r="61" spans="1:14" ht="16.5">
      <c r="A61" s="197"/>
      <c r="B61" s="211"/>
      <c r="C61" s="227"/>
      <c r="D61" s="115"/>
      <c r="E61" s="439">
        <f t="shared" si="0"/>
        <v>0</v>
      </c>
      <c r="F61" s="405"/>
      <c r="G61" s="444">
        <f t="shared" si="1"/>
        <v>0</v>
      </c>
      <c r="N61" s="45"/>
    </row>
    <row r="62" spans="1:14" ht="30.75">
      <c r="A62" s="208">
        <v>2</v>
      </c>
      <c r="B62" s="211" t="s">
        <v>104</v>
      </c>
      <c r="C62" s="271">
        <f>SUM(C63)</f>
        <v>635</v>
      </c>
      <c r="D62" s="271">
        <f>SUM(D63)</f>
        <v>0</v>
      </c>
      <c r="E62" s="270">
        <f t="shared" si="0"/>
        <v>635</v>
      </c>
      <c r="F62" s="271">
        <f>SUM(F63)</f>
        <v>635</v>
      </c>
      <c r="G62" s="100">
        <f t="shared" si="1"/>
        <v>0</v>
      </c>
      <c r="N62" s="45"/>
    </row>
    <row r="63" spans="1:14" ht="16.5">
      <c r="A63" s="197"/>
      <c r="B63" s="114" t="s">
        <v>312</v>
      </c>
      <c r="C63" s="272">
        <v>635</v>
      </c>
      <c r="D63" s="272"/>
      <c r="E63" s="269">
        <f t="shared" si="0"/>
        <v>635</v>
      </c>
      <c r="F63" s="272">
        <v>635</v>
      </c>
      <c r="G63" s="100">
        <f t="shared" si="1"/>
        <v>0</v>
      </c>
      <c r="N63" s="45"/>
    </row>
    <row r="64" spans="1:14" ht="16.5">
      <c r="A64" s="197"/>
      <c r="B64" s="120"/>
      <c r="C64" s="272"/>
      <c r="D64" s="403"/>
      <c r="E64" s="438">
        <f t="shared" si="0"/>
        <v>0</v>
      </c>
      <c r="F64" s="38"/>
      <c r="G64" s="444">
        <f t="shared" si="1"/>
        <v>0</v>
      </c>
      <c r="N64" s="45"/>
    </row>
    <row r="65" spans="1:14" ht="16.5">
      <c r="A65" s="208">
        <v>3</v>
      </c>
      <c r="B65" s="211" t="s">
        <v>238</v>
      </c>
      <c r="C65" s="271">
        <f>SUM(C66)</f>
        <v>250</v>
      </c>
      <c r="D65" s="271">
        <f>SUM(D66)</f>
        <v>0</v>
      </c>
      <c r="E65" s="270">
        <f t="shared" si="0"/>
        <v>250</v>
      </c>
      <c r="F65" s="271">
        <f>SUM(F66)</f>
        <v>0</v>
      </c>
      <c r="G65" s="100">
        <f t="shared" si="1"/>
        <v>250</v>
      </c>
      <c r="N65" s="45"/>
    </row>
    <row r="66" spans="1:14" ht="16.5">
      <c r="A66" s="197"/>
      <c r="B66" s="120" t="s">
        <v>239</v>
      </c>
      <c r="C66" s="272">
        <v>250</v>
      </c>
      <c r="D66" s="272"/>
      <c r="E66" s="269">
        <f t="shared" si="0"/>
        <v>250</v>
      </c>
      <c r="F66" s="269">
        <v>0</v>
      </c>
      <c r="G66" s="322">
        <f t="shared" si="1"/>
        <v>250</v>
      </c>
      <c r="N66" s="45"/>
    </row>
    <row r="67" spans="1:14" ht="16.5">
      <c r="A67" s="197"/>
      <c r="B67" s="120"/>
      <c r="C67" s="272"/>
      <c r="D67" s="272"/>
      <c r="E67" s="437">
        <f t="shared" si="0"/>
        <v>0</v>
      </c>
      <c r="F67" s="272"/>
      <c r="G67" s="444">
        <f t="shared" si="1"/>
        <v>0</v>
      </c>
      <c r="N67" s="45"/>
    </row>
    <row r="68" spans="1:14" ht="16.5">
      <c r="A68" s="208">
        <v>4</v>
      </c>
      <c r="B68" s="211" t="s">
        <v>240</v>
      </c>
      <c r="C68" s="271">
        <f>SUM(C69)</f>
        <v>250</v>
      </c>
      <c r="D68" s="271">
        <f>SUM(D69)</f>
        <v>0</v>
      </c>
      <c r="E68" s="270">
        <f t="shared" si="0"/>
        <v>250</v>
      </c>
      <c r="F68" s="272">
        <f>SUM(F69)</f>
        <v>0</v>
      </c>
      <c r="G68" s="100">
        <f t="shared" si="1"/>
        <v>250</v>
      </c>
      <c r="N68" s="45"/>
    </row>
    <row r="69" spans="1:14" ht="16.5">
      <c r="A69" s="197"/>
      <c r="B69" s="120" t="s">
        <v>239</v>
      </c>
      <c r="C69" s="320">
        <v>250</v>
      </c>
      <c r="D69" s="320"/>
      <c r="E69" s="269">
        <f t="shared" si="0"/>
        <v>250</v>
      </c>
      <c r="F69" s="320">
        <v>0</v>
      </c>
      <c r="G69" s="322">
        <f t="shared" si="1"/>
        <v>250</v>
      </c>
      <c r="N69" s="45"/>
    </row>
    <row r="70" spans="1:14" ht="16.5">
      <c r="A70" s="197"/>
      <c r="B70" s="364"/>
      <c r="C70" s="323"/>
      <c r="D70" s="323"/>
      <c r="E70" s="437">
        <f t="shared" si="0"/>
        <v>0</v>
      </c>
      <c r="F70" s="323"/>
      <c r="G70" s="444">
        <f t="shared" si="1"/>
        <v>0</v>
      </c>
      <c r="N70" s="45"/>
    </row>
    <row r="71" spans="1:14" ht="16.5">
      <c r="A71" s="208">
        <v>5</v>
      </c>
      <c r="B71" s="211" t="s">
        <v>321</v>
      </c>
      <c r="C71" s="334">
        <f>SUM(C72:C73)</f>
        <v>3969</v>
      </c>
      <c r="D71" s="334">
        <f>SUM(D72:D73)</f>
        <v>868</v>
      </c>
      <c r="E71" s="334">
        <f>SUM(E72:E73)</f>
        <v>4837</v>
      </c>
      <c r="F71" s="334">
        <f>SUM(F72)</f>
        <v>0</v>
      </c>
      <c r="G71" s="100">
        <f t="shared" si="1"/>
        <v>4837</v>
      </c>
      <c r="N71" s="45"/>
    </row>
    <row r="72" spans="1:14" ht="16.5">
      <c r="A72" s="197"/>
      <c r="B72" s="364" t="s">
        <v>322</v>
      </c>
      <c r="C72" s="323">
        <v>3969</v>
      </c>
      <c r="D72" s="323"/>
      <c r="E72" s="269">
        <f t="shared" si="0"/>
        <v>3969</v>
      </c>
      <c r="F72" s="323">
        <v>0</v>
      </c>
      <c r="G72" s="322">
        <f t="shared" si="1"/>
        <v>3969</v>
      </c>
      <c r="N72" s="45"/>
    </row>
    <row r="73" spans="1:14" ht="16.5">
      <c r="A73" s="197"/>
      <c r="B73" s="364" t="s">
        <v>418</v>
      </c>
      <c r="C73" s="323">
        <v>0</v>
      </c>
      <c r="D73" s="366">
        <v>868</v>
      </c>
      <c r="E73" s="269">
        <f t="shared" si="0"/>
        <v>868</v>
      </c>
      <c r="F73" s="366"/>
      <c r="G73" s="322">
        <f t="shared" si="1"/>
        <v>868</v>
      </c>
      <c r="N73" s="45"/>
    </row>
    <row r="74" spans="1:14" ht="16.5">
      <c r="A74" s="197"/>
      <c r="B74" s="364"/>
      <c r="C74" s="323"/>
      <c r="D74" s="366"/>
      <c r="E74" s="437">
        <f t="shared" si="0"/>
        <v>0</v>
      </c>
      <c r="F74" s="366"/>
      <c r="G74" s="444">
        <f t="shared" si="1"/>
        <v>0</v>
      </c>
      <c r="N74" s="45"/>
    </row>
    <row r="75" spans="1:14" ht="16.5">
      <c r="A75" s="208">
        <v>6</v>
      </c>
      <c r="B75" s="211" t="s">
        <v>331</v>
      </c>
      <c r="C75" s="334">
        <f>SUM(C76)</f>
        <v>195</v>
      </c>
      <c r="D75" s="334">
        <f>SUM(D76)</f>
        <v>0</v>
      </c>
      <c r="E75" s="270">
        <f t="shared" si="0"/>
        <v>195</v>
      </c>
      <c r="F75" s="334">
        <f>SUM(F76)</f>
        <v>0</v>
      </c>
      <c r="G75" s="100">
        <f t="shared" si="1"/>
        <v>195</v>
      </c>
      <c r="N75" s="45"/>
    </row>
    <row r="76" spans="1:14" ht="16.5">
      <c r="A76" s="197"/>
      <c r="B76" s="364" t="s">
        <v>333</v>
      </c>
      <c r="C76" s="323">
        <v>195</v>
      </c>
      <c r="D76" s="366"/>
      <c r="E76" s="269">
        <f t="shared" si="0"/>
        <v>195</v>
      </c>
      <c r="F76" s="366">
        <v>0</v>
      </c>
      <c r="G76" s="322">
        <f t="shared" si="1"/>
        <v>195</v>
      </c>
      <c r="N76" s="45"/>
    </row>
    <row r="77" spans="1:7" s="108" customFormat="1" ht="16.5">
      <c r="A77" s="98"/>
      <c r="B77" s="210"/>
      <c r="C77" s="365"/>
      <c r="D77" s="408"/>
      <c r="E77" s="436">
        <f t="shared" si="0"/>
        <v>0</v>
      </c>
      <c r="F77" s="406"/>
      <c r="G77" s="444">
        <f t="shared" si="1"/>
        <v>0</v>
      </c>
    </row>
    <row r="78" spans="1:7" s="116" customFormat="1" ht="15">
      <c r="A78" s="98"/>
      <c r="B78" s="106" t="s">
        <v>1</v>
      </c>
      <c r="C78" s="271">
        <f>C51+C62+C65+C68+C71+C75</f>
        <v>23089</v>
      </c>
      <c r="D78" s="271">
        <f>D51+D62+D65+D68+D71+D75</f>
        <v>10160</v>
      </c>
      <c r="E78" s="435">
        <f>SUM(C78,D78)</f>
        <v>33249</v>
      </c>
      <c r="F78" s="407">
        <f>F51+F62+F65+F68+F71+F75</f>
        <v>7625</v>
      </c>
      <c r="G78" s="100">
        <f>E78-F78</f>
        <v>25624</v>
      </c>
    </row>
    <row r="79" spans="1:14" ht="16.5">
      <c r="A79" s="98"/>
      <c r="B79" s="117"/>
      <c r="C79" s="269"/>
      <c r="D79" s="402"/>
      <c r="E79" s="436">
        <f>SUM(C79,D79)</f>
        <v>0</v>
      </c>
      <c r="F79" s="405"/>
      <c r="G79" s="444">
        <f>E79-F79</f>
        <v>0</v>
      </c>
      <c r="N79" s="45"/>
    </row>
    <row r="80" spans="1:14" ht="17.25" thickBot="1">
      <c r="A80" s="105"/>
      <c r="B80" s="112" t="s">
        <v>55</v>
      </c>
      <c r="C80" s="275">
        <f>SUM(C47+C78)</f>
        <v>268211</v>
      </c>
      <c r="D80" s="275">
        <f>SUM(D47+D78)</f>
        <v>1116</v>
      </c>
      <c r="E80" s="508">
        <f>SUM(C80,D80)</f>
        <v>269327</v>
      </c>
      <c r="F80" s="275">
        <f>SUM(F47+F78)</f>
        <v>87313</v>
      </c>
      <c r="G80" s="509">
        <f>E80-F80</f>
        <v>182014</v>
      </c>
      <c r="N80" s="45"/>
    </row>
  </sheetData>
  <sheetProtection/>
  <mergeCells count="2">
    <mergeCell ref="A2:C2"/>
    <mergeCell ref="A49:C49"/>
  </mergeCells>
  <printOptions/>
  <pageMargins left="0.24" right="0.25" top="1" bottom="0.58" header="0.39" footer="0.31496062992125984"/>
  <pageSetup horizontalDpi="600" verticalDpi="600" orientation="portrait" paperSize="9" scale="85" r:id="rId1"/>
  <headerFooter>
    <oddHeader>&amp;C&amp;"Book Antiqua,Félkövér"&amp;11Keszthely Város Önkormányzata
felújítási előirányzatai célonként&amp;R&amp;"Book Antiqua,Félkövér"11. sz.melléklet
ezer Ft</oddHeader>
    <oddFooter>&amp;C&amp;P</oddFooter>
  </headerFooter>
  <rowBreaks count="1" manualBreakCount="1">
    <brk id="3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5">
      <selection activeCell="J29" sqref="J29"/>
    </sheetView>
  </sheetViews>
  <sheetFormatPr defaultColWidth="9.140625" defaultRowHeight="12.75"/>
  <cols>
    <col min="1" max="1" width="6.140625" style="109" bestFit="1" customWidth="1"/>
    <col min="2" max="2" width="48.00390625" style="3" customWidth="1"/>
    <col min="3" max="3" width="12.421875" style="3" customWidth="1"/>
    <col min="4" max="4" width="11.28125" style="3" bestFit="1" customWidth="1"/>
    <col min="5" max="5" width="12.28125" style="3" customWidth="1"/>
    <col min="6" max="7" width="11.140625" style="3" bestFit="1" customWidth="1"/>
    <col min="8" max="16384" width="9.140625" style="3" customWidth="1"/>
  </cols>
  <sheetData>
    <row r="1" spans="1:7" ht="45.75" thickBot="1">
      <c r="A1" s="151" t="s">
        <v>14</v>
      </c>
      <c r="B1" s="152" t="s">
        <v>250</v>
      </c>
      <c r="C1" s="152" t="s">
        <v>125</v>
      </c>
      <c r="D1" s="152" t="s">
        <v>401</v>
      </c>
      <c r="E1" s="152" t="s">
        <v>402</v>
      </c>
      <c r="F1" s="152" t="s">
        <v>161</v>
      </c>
      <c r="G1" s="253" t="s">
        <v>162</v>
      </c>
    </row>
    <row r="2" spans="1:7" ht="16.5">
      <c r="A2" s="703" t="s">
        <v>59</v>
      </c>
      <c r="B2" s="704"/>
      <c r="C2" s="279"/>
      <c r="D2" s="265"/>
      <c r="E2" s="265"/>
      <c r="F2" s="265"/>
      <c r="G2" s="266"/>
    </row>
    <row r="3" spans="1:7" ht="16.5">
      <c r="A3" s="122"/>
      <c r="B3" s="123"/>
      <c r="C3" s="280"/>
      <c r="D3" s="409"/>
      <c r="E3" s="409"/>
      <c r="F3" s="38"/>
      <c r="G3" s="267"/>
    </row>
    <row r="4" spans="1:7" ht="16.5">
      <c r="A4" s="98">
        <v>1</v>
      </c>
      <c r="B4" s="113" t="s">
        <v>148</v>
      </c>
      <c r="C4" s="281">
        <f>SUM(C5+C13+C14+C15+C16)</f>
        <v>57494</v>
      </c>
      <c r="D4" s="281">
        <f>SUM(D5+D13+D14+D15+D16)</f>
        <v>31525</v>
      </c>
      <c r="E4" s="281">
        <f>SUM(E5+E13+E14+E15+E16)</f>
        <v>89019</v>
      </c>
      <c r="F4" s="281">
        <f>SUM(F5+F13+F14+F15+F16)</f>
        <v>52614</v>
      </c>
      <c r="G4" s="121">
        <f>SUM(G5+G13+G14+G15+G16)</f>
        <v>36405</v>
      </c>
    </row>
    <row r="5" spans="1:7" ht="33">
      <c r="A5" s="98"/>
      <c r="B5" s="114" t="s">
        <v>248</v>
      </c>
      <c r="C5" s="282">
        <f>SUM(C6:C12)</f>
        <v>57494</v>
      </c>
      <c r="D5" s="282">
        <f>SUM(D6:D12)</f>
        <v>1265</v>
      </c>
      <c r="E5" s="282">
        <f aca="true" t="shared" si="0" ref="E5:E42">SUM(C5,D5)</f>
        <v>58759</v>
      </c>
      <c r="F5" s="282">
        <f>SUM(F6:F12)</f>
        <v>52434</v>
      </c>
      <c r="G5" s="482">
        <f aca="true" t="shared" si="1" ref="G5:G42">E5-F5</f>
        <v>6325</v>
      </c>
    </row>
    <row r="6" spans="1:7" ht="33">
      <c r="A6" s="98"/>
      <c r="B6" s="577" t="s">
        <v>546</v>
      </c>
      <c r="C6" s="282">
        <v>49694</v>
      </c>
      <c r="D6" s="410"/>
      <c r="E6" s="282">
        <f t="shared" si="0"/>
        <v>49694</v>
      </c>
      <c r="F6" s="335">
        <v>49694</v>
      </c>
      <c r="G6" s="482">
        <f t="shared" si="1"/>
        <v>0</v>
      </c>
    </row>
    <row r="7" spans="1:7" ht="16.5">
      <c r="A7" s="98"/>
      <c r="B7" s="577" t="s">
        <v>247</v>
      </c>
      <c r="C7" s="282">
        <v>7200</v>
      </c>
      <c r="D7" s="410">
        <v>-7200</v>
      </c>
      <c r="E7" s="282">
        <f t="shared" si="0"/>
        <v>0</v>
      </c>
      <c r="F7" s="335">
        <v>0</v>
      </c>
      <c r="G7" s="482">
        <f t="shared" si="1"/>
        <v>0</v>
      </c>
    </row>
    <row r="8" spans="1:7" ht="16.5">
      <c r="A8" s="98"/>
      <c r="B8" s="577" t="s">
        <v>430</v>
      </c>
      <c r="C8" s="282">
        <v>600</v>
      </c>
      <c r="D8" s="410">
        <v>-600</v>
      </c>
      <c r="E8" s="282">
        <f t="shared" si="0"/>
        <v>0</v>
      </c>
      <c r="F8" s="335">
        <v>0</v>
      </c>
      <c r="G8" s="482">
        <f t="shared" si="1"/>
        <v>0</v>
      </c>
    </row>
    <row r="9" spans="1:7" ht="16.5">
      <c r="A9" s="98"/>
      <c r="B9" s="577" t="s">
        <v>480</v>
      </c>
      <c r="C9" s="282">
        <v>0</v>
      </c>
      <c r="D9" s="410">
        <v>3814</v>
      </c>
      <c r="E9" s="282">
        <f t="shared" si="0"/>
        <v>3814</v>
      </c>
      <c r="F9" s="335">
        <v>0</v>
      </c>
      <c r="G9" s="482">
        <f t="shared" si="1"/>
        <v>3814</v>
      </c>
    </row>
    <row r="10" spans="1:7" ht="16.5">
      <c r="A10" s="98"/>
      <c r="B10" s="577" t="s">
        <v>431</v>
      </c>
      <c r="C10" s="282">
        <v>0</v>
      </c>
      <c r="D10" s="410">
        <v>2128</v>
      </c>
      <c r="E10" s="282">
        <f t="shared" si="0"/>
        <v>2128</v>
      </c>
      <c r="F10" s="335">
        <v>2128</v>
      </c>
      <c r="G10" s="482">
        <f t="shared" si="1"/>
        <v>0</v>
      </c>
    </row>
    <row r="11" spans="1:7" ht="16.5">
      <c r="A11" s="98"/>
      <c r="B11" s="577" t="s">
        <v>432</v>
      </c>
      <c r="C11" s="282">
        <v>0</v>
      </c>
      <c r="D11" s="410">
        <v>2511</v>
      </c>
      <c r="E11" s="282">
        <f t="shared" si="0"/>
        <v>2511</v>
      </c>
      <c r="F11" s="335">
        <v>0</v>
      </c>
      <c r="G11" s="482">
        <f t="shared" si="1"/>
        <v>2511</v>
      </c>
    </row>
    <row r="12" spans="1:7" ht="16.5">
      <c r="A12" s="98"/>
      <c r="B12" s="577" t="s">
        <v>433</v>
      </c>
      <c r="C12" s="282">
        <v>0</v>
      </c>
      <c r="D12" s="410">
        <v>612</v>
      </c>
      <c r="E12" s="282">
        <f t="shared" si="0"/>
        <v>612</v>
      </c>
      <c r="F12" s="335">
        <v>612</v>
      </c>
      <c r="G12" s="482">
        <f t="shared" si="1"/>
        <v>0</v>
      </c>
    </row>
    <row r="13" spans="1:7" ht="16.5">
      <c r="A13" s="98"/>
      <c r="B13" s="114" t="s">
        <v>442</v>
      </c>
      <c r="C13" s="282">
        <v>0</v>
      </c>
      <c r="D13" s="410">
        <v>180</v>
      </c>
      <c r="E13" s="282">
        <f t="shared" si="0"/>
        <v>180</v>
      </c>
      <c r="F13" s="335">
        <v>180</v>
      </c>
      <c r="G13" s="482">
        <f t="shared" si="1"/>
        <v>0</v>
      </c>
    </row>
    <row r="14" spans="1:7" ht="33">
      <c r="A14" s="98"/>
      <c r="B14" s="114" t="s">
        <v>467</v>
      </c>
      <c r="C14" s="282">
        <v>0</v>
      </c>
      <c r="D14" s="410">
        <v>50</v>
      </c>
      <c r="E14" s="282">
        <f t="shared" si="0"/>
        <v>50</v>
      </c>
      <c r="F14" s="335"/>
      <c r="G14" s="482">
        <f t="shared" si="1"/>
        <v>50</v>
      </c>
    </row>
    <row r="15" spans="1:7" ht="16.5">
      <c r="A15" s="98"/>
      <c r="B15" s="114" t="s">
        <v>468</v>
      </c>
      <c r="C15" s="282">
        <v>0</v>
      </c>
      <c r="D15" s="410">
        <v>30</v>
      </c>
      <c r="E15" s="282">
        <f t="shared" si="0"/>
        <v>30</v>
      </c>
      <c r="F15" s="335"/>
      <c r="G15" s="482">
        <f t="shared" si="1"/>
        <v>30</v>
      </c>
    </row>
    <row r="16" spans="1:7" ht="16.5">
      <c r="A16" s="98"/>
      <c r="B16" s="114" t="s">
        <v>508</v>
      </c>
      <c r="C16" s="282">
        <v>0</v>
      </c>
      <c r="D16" s="410">
        <v>30000</v>
      </c>
      <c r="E16" s="282">
        <f t="shared" si="0"/>
        <v>30000</v>
      </c>
      <c r="F16" s="335"/>
      <c r="G16" s="482">
        <f t="shared" si="1"/>
        <v>30000</v>
      </c>
    </row>
    <row r="17" spans="1:7" ht="16.5">
      <c r="A17" s="98"/>
      <c r="B17" s="114"/>
      <c r="C17" s="282"/>
      <c r="D17" s="410"/>
      <c r="E17" s="282"/>
      <c r="F17" s="335"/>
      <c r="G17" s="482">
        <f t="shared" si="1"/>
        <v>0</v>
      </c>
    </row>
    <row r="18" spans="1:7" ht="16.5">
      <c r="A18" s="98">
        <v>2</v>
      </c>
      <c r="B18" s="113" t="s">
        <v>538</v>
      </c>
      <c r="C18" s="281">
        <f>SUM(C19)</f>
        <v>0</v>
      </c>
      <c r="D18" s="281">
        <f>SUM(D19)</f>
        <v>564</v>
      </c>
      <c r="E18" s="281">
        <f>SUM(C18:D18)</f>
        <v>564</v>
      </c>
      <c r="F18" s="281">
        <f>SUM(F19)</f>
        <v>0</v>
      </c>
      <c r="G18" s="121">
        <f t="shared" si="1"/>
        <v>564</v>
      </c>
    </row>
    <row r="19" spans="1:7" ht="16.5">
      <c r="A19" s="98"/>
      <c r="B19" s="114" t="s">
        <v>539</v>
      </c>
      <c r="C19" s="282"/>
      <c r="D19" s="410">
        <v>564</v>
      </c>
      <c r="E19" s="282">
        <f>SUM(C19:D19)</f>
        <v>564</v>
      </c>
      <c r="F19" s="335"/>
      <c r="G19" s="482">
        <f t="shared" si="1"/>
        <v>564</v>
      </c>
    </row>
    <row r="20" spans="1:7" ht="16.5">
      <c r="A20" s="98"/>
      <c r="B20" s="114"/>
      <c r="C20" s="282"/>
      <c r="D20" s="410"/>
      <c r="E20" s="441">
        <f t="shared" si="0"/>
        <v>0</v>
      </c>
      <c r="F20" s="335"/>
      <c r="G20" s="121">
        <f t="shared" si="1"/>
        <v>0</v>
      </c>
    </row>
    <row r="21" spans="1:7" ht="16.5">
      <c r="A21" s="98">
        <v>3</v>
      </c>
      <c r="B21" s="113" t="s">
        <v>151</v>
      </c>
      <c r="C21" s="281">
        <f>SUM(C22)</f>
        <v>800</v>
      </c>
      <c r="D21" s="281">
        <f>SUM(D22)</f>
        <v>1000</v>
      </c>
      <c r="E21" s="281">
        <f t="shared" si="0"/>
        <v>1800</v>
      </c>
      <c r="F21" s="368">
        <f>SUM(F22)</f>
        <v>0</v>
      </c>
      <c r="G21" s="121">
        <f t="shared" si="1"/>
        <v>1800</v>
      </c>
    </row>
    <row r="22" spans="1:7" ht="33">
      <c r="A22" s="98"/>
      <c r="B22" s="114" t="s">
        <v>249</v>
      </c>
      <c r="C22" s="282">
        <v>800</v>
      </c>
      <c r="D22" s="410">
        <v>1000</v>
      </c>
      <c r="E22" s="282">
        <f t="shared" si="0"/>
        <v>1800</v>
      </c>
      <c r="F22" s="38"/>
      <c r="G22" s="482">
        <f t="shared" si="1"/>
        <v>1800</v>
      </c>
    </row>
    <row r="23" spans="1:7" ht="16.5">
      <c r="A23" s="98"/>
      <c r="B23" s="114"/>
      <c r="C23" s="282"/>
      <c r="D23" s="410"/>
      <c r="E23" s="441">
        <f t="shared" si="0"/>
        <v>0</v>
      </c>
      <c r="F23" s="38"/>
      <c r="G23" s="443">
        <f t="shared" si="1"/>
        <v>0</v>
      </c>
    </row>
    <row r="24" spans="1:7" ht="16.5">
      <c r="A24" s="98">
        <v>4</v>
      </c>
      <c r="B24" s="107" t="s">
        <v>152</v>
      </c>
      <c r="C24" s="283">
        <f>SUM(C25:C26)</f>
        <v>3020</v>
      </c>
      <c r="D24" s="283">
        <f>SUM(D25:D26)</f>
        <v>0</v>
      </c>
      <c r="E24" s="281">
        <f t="shared" si="0"/>
        <v>3020</v>
      </c>
      <c r="F24" s="283">
        <f>SUM(F25:F26)</f>
        <v>0</v>
      </c>
      <c r="G24" s="121">
        <f t="shared" si="1"/>
        <v>3020</v>
      </c>
    </row>
    <row r="25" spans="1:7" ht="16.5">
      <c r="A25" s="98"/>
      <c r="B25" s="101" t="s">
        <v>61</v>
      </c>
      <c r="C25" s="284">
        <v>3000</v>
      </c>
      <c r="D25" s="411"/>
      <c r="E25" s="410">
        <f t="shared" si="0"/>
        <v>3000</v>
      </c>
      <c r="F25" s="418"/>
      <c r="G25" s="482">
        <f t="shared" si="1"/>
        <v>3000</v>
      </c>
    </row>
    <row r="26" spans="1:7" ht="16.5">
      <c r="A26" s="98"/>
      <c r="B26" s="101" t="s">
        <v>105</v>
      </c>
      <c r="C26" s="284">
        <v>20</v>
      </c>
      <c r="D26" s="411"/>
      <c r="E26" s="410">
        <f t="shared" si="0"/>
        <v>20</v>
      </c>
      <c r="F26" s="418"/>
      <c r="G26" s="482">
        <f t="shared" si="1"/>
        <v>20</v>
      </c>
    </row>
    <row r="27" spans="1:7" ht="16.5">
      <c r="A27" s="98"/>
      <c r="B27" s="101"/>
      <c r="C27" s="284"/>
      <c r="D27" s="411"/>
      <c r="E27" s="410"/>
      <c r="F27" s="418"/>
      <c r="G27" s="121"/>
    </row>
    <row r="28" spans="1:7" ht="16.5">
      <c r="A28" s="98">
        <v>5</v>
      </c>
      <c r="B28" s="107" t="s">
        <v>434</v>
      </c>
      <c r="C28" s="283">
        <f>SUM(C29)</f>
        <v>0</v>
      </c>
      <c r="D28" s="283">
        <f>SUM(D29)</f>
        <v>7225</v>
      </c>
      <c r="E28" s="283">
        <f>SUM(C28:D28)</f>
        <v>7225</v>
      </c>
      <c r="F28" s="480">
        <f>SUM(F29)</f>
        <v>7225</v>
      </c>
      <c r="G28" s="483">
        <f>E28-F28</f>
        <v>0</v>
      </c>
    </row>
    <row r="29" spans="1:7" ht="33">
      <c r="A29" s="98"/>
      <c r="B29" s="114" t="s">
        <v>436</v>
      </c>
      <c r="C29" s="284"/>
      <c r="D29" s="411">
        <v>7225</v>
      </c>
      <c r="E29" s="284">
        <f>SUM(C29:D29)</f>
        <v>7225</v>
      </c>
      <c r="F29" s="335">
        <v>7225</v>
      </c>
      <c r="G29" s="483">
        <f>E29-F29</f>
        <v>0</v>
      </c>
    </row>
    <row r="30" spans="1:7" ht="16.5">
      <c r="A30" s="98"/>
      <c r="B30" s="101"/>
      <c r="C30" s="284"/>
      <c r="D30" s="411"/>
      <c r="E30" s="284"/>
      <c r="F30" s="335"/>
      <c r="G30" s="483"/>
    </row>
    <row r="31" spans="1:7" ht="16.5">
      <c r="A31" s="98">
        <v>6</v>
      </c>
      <c r="B31" s="107" t="s">
        <v>435</v>
      </c>
      <c r="C31" s="283">
        <f>SUM(C32)</f>
        <v>0</v>
      </c>
      <c r="D31" s="481">
        <f>SUM(D32)</f>
        <v>637</v>
      </c>
      <c r="E31" s="283">
        <f>SUM(C31:D31)</f>
        <v>637</v>
      </c>
      <c r="F31" s="480">
        <f>SUM(F32)</f>
        <v>637</v>
      </c>
      <c r="G31" s="484">
        <f>E31-F31</f>
        <v>0</v>
      </c>
    </row>
    <row r="32" spans="1:7" ht="33">
      <c r="A32" s="98"/>
      <c r="B32" s="114" t="s">
        <v>436</v>
      </c>
      <c r="C32" s="284"/>
      <c r="D32" s="411">
        <v>637</v>
      </c>
      <c r="E32" s="284">
        <f>SUM(C32:D32)</f>
        <v>637</v>
      </c>
      <c r="F32" s="335">
        <v>637</v>
      </c>
      <c r="G32" s="484">
        <f>E32-F32</f>
        <v>0</v>
      </c>
    </row>
    <row r="33" spans="1:7" ht="16.5">
      <c r="A33" s="98"/>
      <c r="B33" s="117"/>
      <c r="C33" s="282"/>
      <c r="D33" s="410"/>
      <c r="E33" s="442">
        <f t="shared" si="0"/>
        <v>0</v>
      </c>
      <c r="F33" s="418"/>
      <c r="G33" s="443">
        <f t="shared" si="1"/>
        <v>0</v>
      </c>
    </row>
    <row r="34" spans="1:7" ht="16.5">
      <c r="A34" s="111"/>
      <c r="B34" s="512" t="s">
        <v>24</v>
      </c>
      <c r="C34" s="580">
        <f>SUM(C4+C21+C24+C28+C31+C18)</f>
        <v>61314</v>
      </c>
      <c r="D34" s="580">
        <f>SUM(D4+D21+D24+D28+D31+D18)</f>
        <v>40951</v>
      </c>
      <c r="E34" s="580">
        <f>SUM(E4+E21+E24+E28+E31+E18)</f>
        <v>102265</v>
      </c>
      <c r="F34" s="580">
        <f>SUM(F4+F21+F24+F28+F31+F18)</f>
        <v>60476</v>
      </c>
      <c r="G34" s="581">
        <f>SUM(G4+G21+G24+G28+G31+G18)</f>
        <v>41789</v>
      </c>
    </row>
    <row r="35" spans="1:7" ht="16.5">
      <c r="A35" s="711" t="s">
        <v>57</v>
      </c>
      <c r="B35" s="712"/>
      <c r="C35" s="572"/>
      <c r="D35" s="573"/>
      <c r="E35" s="574">
        <f t="shared" si="0"/>
        <v>0</v>
      </c>
      <c r="F35" s="575"/>
      <c r="G35" s="576">
        <f t="shared" si="1"/>
        <v>0</v>
      </c>
    </row>
    <row r="36" spans="1:7" ht="16.5">
      <c r="A36" s="558"/>
      <c r="B36" s="586"/>
      <c r="C36" s="572"/>
      <c r="D36" s="573"/>
      <c r="E36" s="574"/>
      <c r="F36" s="575"/>
      <c r="G36" s="576"/>
    </row>
    <row r="37" spans="1:7" ht="16.5">
      <c r="A37" s="98">
        <v>1</v>
      </c>
      <c r="B37" s="107" t="s">
        <v>242</v>
      </c>
      <c r="C37" s="281">
        <f>SUM(C38)</f>
        <v>0</v>
      </c>
      <c r="D37" s="412">
        <f>SUM(D38)</f>
        <v>309</v>
      </c>
      <c r="E37" s="412">
        <f>SUM(C37:D37)</f>
        <v>309</v>
      </c>
      <c r="F37" s="412"/>
      <c r="G37" s="121">
        <f>E37-F37</f>
        <v>309</v>
      </c>
    </row>
    <row r="38" spans="1:7" ht="16.5">
      <c r="A38" s="98"/>
      <c r="B38" s="114" t="s">
        <v>509</v>
      </c>
      <c r="C38" s="282">
        <v>0</v>
      </c>
      <c r="D38" s="410">
        <v>309</v>
      </c>
      <c r="E38" s="410">
        <f>SUM(C38:D38)</f>
        <v>309</v>
      </c>
      <c r="F38" s="417"/>
      <c r="G38" s="482">
        <f>E38-F38</f>
        <v>309</v>
      </c>
    </row>
    <row r="39" spans="1:7" ht="16.5">
      <c r="A39" s="98"/>
      <c r="B39" s="115"/>
      <c r="C39" s="282"/>
      <c r="D39" s="410"/>
      <c r="E39" s="442">
        <f t="shared" si="0"/>
        <v>0</v>
      </c>
      <c r="F39" s="417"/>
      <c r="G39" s="443">
        <f t="shared" si="1"/>
        <v>0</v>
      </c>
    </row>
    <row r="40" spans="1:7" ht="16.5">
      <c r="A40" s="98"/>
      <c r="B40" s="106" t="s">
        <v>24</v>
      </c>
      <c r="C40" s="281">
        <f>SUM(C37)</f>
        <v>0</v>
      </c>
      <c r="D40" s="281">
        <f>SUM(D37)</f>
        <v>309</v>
      </c>
      <c r="E40" s="281">
        <f>SUM(E37)</f>
        <v>309</v>
      </c>
      <c r="F40" s="281">
        <f>SUM(F37)</f>
        <v>0</v>
      </c>
      <c r="G40" s="121">
        <f>SUM(G37)</f>
        <v>309</v>
      </c>
    </row>
    <row r="41" spans="1:7" ht="16.5">
      <c r="A41" s="319"/>
      <c r="B41" s="582"/>
      <c r="C41" s="583"/>
      <c r="D41" s="583"/>
      <c r="E41" s="583"/>
      <c r="F41" s="583"/>
      <c r="G41" s="584"/>
    </row>
    <row r="42" spans="1:7" ht="17.25" thickBot="1">
      <c r="A42" s="105"/>
      <c r="B42" s="112" t="s">
        <v>55</v>
      </c>
      <c r="C42" s="285">
        <f>SUM(C34+C40)</f>
        <v>61314</v>
      </c>
      <c r="D42" s="285">
        <f>SUM(D34+D40)</f>
        <v>41260</v>
      </c>
      <c r="E42" s="485">
        <f t="shared" si="0"/>
        <v>102574</v>
      </c>
      <c r="F42" s="285">
        <f>SUM(F34+F40)</f>
        <v>60476</v>
      </c>
      <c r="G42" s="486">
        <f t="shared" si="1"/>
        <v>42098</v>
      </c>
    </row>
  </sheetData>
  <sheetProtection/>
  <mergeCells count="2">
    <mergeCell ref="A2:B2"/>
    <mergeCell ref="A35:B35"/>
  </mergeCells>
  <printOptions/>
  <pageMargins left="0.4330708661417323" right="0.2362204724409449" top="0.9" bottom="0.45" header="0.31496062992125984" footer="0.26"/>
  <pageSetup horizontalDpi="600" verticalDpi="600" orientation="portrait" paperSize="9" scale="85" r:id="rId1"/>
  <headerFooter>
    <oddHeader>&amp;C&amp;"Book Antiqua,Félkövér"&amp;11Keszthely Város Önkormányzata
egyéb működési célú támogatásai ÁHT-n belülre&amp;R&amp;"Book Antiqua,Félkövér"12. sz.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2">
      <selection activeCell="B22" sqref="B22"/>
    </sheetView>
  </sheetViews>
  <sheetFormatPr defaultColWidth="9.140625" defaultRowHeight="12.75"/>
  <cols>
    <col min="1" max="1" width="6.57421875" style="109" customWidth="1"/>
    <col min="2" max="2" width="52.57421875" style="110" customWidth="1"/>
    <col min="3" max="3" width="12.140625" style="4" bestFit="1" customWidth="1"/>
    <col min="4" max="4" width="11.28125" style="4" bestFit="1" customWidth="1"/>
    <col min="5" max="5" width="12.140625" style="4" bestFit="1" customWidth="1"/>
    <col min="6" max="6" width="10.00390625" style="3" bestFit="1" customWidth="1"/>
    <col min="7" max="7" width="12.28125" style="3" bestFit="1" customWidth="1"/>
    <col min="8" max="16384" width="9.140625" style="3" customWidth="1"/>
  </cols>
  <sheetData>
    <row r="1" spans="1:9" ht="45.75" thickBot="1">
      <c r="A1" s="151" t="s">
        <v>14</v>
      </c>
      <c r="B1" s="152" t="s">
        <v>197</v>
      </c>
      <c r="C1" s="286" t="s">
        <v>125</v>
      </c>
      <c r="D1" s="286" t="s">
        <v>401</v>
      </c>
      <c r="E1" s="286" t="s">
        <v>402</v>
      </c>
      <c r="F1" s="152" t="s">
        <v>161</v>
      </c>
      <c r="G1" s="253" t="s">
        <v>162</v>
      </c>
      <c r="I1" s="45"/>
    </row>
    <row r="2" spans="1:9" ht="16.5" customHeight="1">
      <c r="A2" s="706" t="s">
        <v>59</v>
      </c>
      <c r="B2" s="705"/>
      <c r="C2" s="587"/>
      <c r="D2" s="413"/>
      <c r="E2" s="413"/>
      <c r="F2" s="265"/>
      <c r="G2" s="266"/>
      <c r="I2" s="45"/>
    </row>
    <row r="3" spans="1:9" ht="16.5">
      <c r="A3" s="98"/>
      <c r="B3" s="107"/>
      <c r="C3" s="287"/>
      <c r="D3" s="414"/>
      <c r="E3" s="414"/>
      <c r="F3" s="38"/>
      <c r="G3" s="267"/>
      <c r="I3" s="45"/>
    </row>
    <row r="4" spans="1:9" ht="16.5">
      <c r="A4" s="98">
        <v>1</v>
      </c>
      <c r="B4" s="107" t="s">
        <v>547</v>
      </c>
      <c r="C4" s="283">
        <f>SUM(C5:C6)</f>
        <v>8500</v>
      </c>
      <c r="D4" s="283">
        <f>SUM(D5:D6)</f>
        <v>0</v>
      </c>
      <c r="E4" s="283">
        <f>SUM(C4,D4)</f>
        <v>8500</v>
      </c>
      <c r="F4" s="270">
        <f>SUM(F5:F6)</f>
        <v>8500</v>
      </c>
      <c r="G4" s="124">
        <f>E4-F4</f>
        <v>0</v>
      </c>
      <c r="I4" s="45"/>
    </row>
    <row r="5" spans="1:9" ht="33">
      <c r="A5" s="98"/>
      <c r="B5" s="101" t="s">
        <v>396</v>
      </c>
      <c r="C5" s="284">
        <v>2500</v>
      </c>
      <c r="D5" s="284"/>
      <c r="E5" s="284">
        <f aca="true" t="shared" si="0" ref="E5:E83">SUM(C5,D5)</f>
        <v>2500</v>
      </c>
      <c r="F5" s="269">
        <v>2500</v>
      </c>
      <c r="G5" s="124">
        <f aca="true" t="shared" si="1" ref="G5:G83">E5-F5</f>
        <v>0</v>
      </c>
      <c r="I5" s="45"/>
    </row>
    <row r="6" spans="1:9" ht="33">
      <c r="A6" s="98"/>
      <c r="B6" s="101" t="s">
        <v>397</v>
      </c>
      <c r="C6" s="284">
        <v>6000</v>
      </c>
      <c r="D6" s="284"/>
      <c r="E6" s="284">
        <f t="shared" si="0"/>
        <v>6000</v>
      </c>
      <c r="F6" s="269">
        <v>6000</v>
      </c>
      <c r="G6" s="124">
        <f t="shared" si="1"/>
        <v>0</v>
      </c>
      <c r="I6" s="45"/>
    </row>
    <row r="7" spans="1:9" ht="16.5">
      <c r="A7" s="98"/>
      <c r="B7" s="101"/>
      <c r="C7" s="411"/>
      <c r="D7" s="411"/>
      <c r="E7" s="447">
        <f t="shared" si="0"/>
        <v>0</v>
      </c>
      <c r="F7" s="38"/>
      <c r="G7" s="448">
        <f t="shared" si="1"/>
        <v>0</v>
      </c>
      <c r="I7" s="45"/>
    </row>
    <row r="8" spans="1:9" ht="30.75">
      <c r="A8" s="98">
        <v>2</v>
      </c>
      <c r="B8" s="119" t="s">
        <v>236</v>
      </c>
      <c r="C8" s="283">
        <f>SUM(C9:C9)</f>
        <v>31000</v>
      </c>
      <c r="D8" s="283">
        <f>SUM(D9:D9)</f>
        <v>-31000</v>
      </c>
      <c r="E8" s="283">
        <f t="shared" si="0"/>
        <v>0</v>
      </c>
      <c r="F8" s="283">
        <f>SUM(F9:F9)</f>
        <v>0</v>
      </c>
      <c r="G8" s="124">
        <f t="shared" si="1"/>
        <v>0</v>
      </c>
      <c r="I8" s="45"/>
    </row>
    <row r="9" spans="1:9" ht="16.5">
      <c r="A9" s="98"/>
      <c r="B9" s="101" t="s">
        <v>65</v>
      </c>
      <c r="C9" s="284">
        <v>31000</v>
      </c>
      <c r="D9" s="411">
        <v>-31000</v>
      </c>
      <c r="E9" s="284">
        <f t="shared" si="0"/>
        <v>0</v>
      </c>
      <c r="F9" s="38"/>
      <c r="G9" s="338">
        <f t="shared" si="1"/>
        <v>0</v>
      </c>
      <c r="I9" s="45"/>
    </row>
    <row r="10" spans="1:9" ht="16.5">
      <c r="A10" s="98"/>
      <c r="B10" s="101"/>
      <c r="C10" s="284"/>
      <c r="D10" s="411"/>
      <c r="E10" s="284"/>
      <c r="F10" s="38"/>
      <c r="G10" s="338">
        <f t="shared" si="1"/>
        <v>0</v>
      </c>
      <c r="I10" s="45"/>
    </row>
    <row r="11" spans="1:9" ht="30.75">
      <c r="A11" s="98">
        <v>3</v>
      </c>
      <c r="B11" s="50" t="s">
        <v>523</v>
      </c>
      <c r="C11" s="283">
        <f>SUM(C12)</f>
        <v>0</v>
      </c>
      <c r="D11" s="283">
        <f>SUM(D12)</f>
        <v>31000</v>
      </c>
      <c r="E11" s="283">
        <f>SUM(E12)</f>
        <v>31000</v>
      </c>
      <c r="F11" s="40"/>
      <c r="G11" s="124">
        <f t="shared" si="1"/>
        <v>31000</v>
      </c>
      <c r="I11" s="45"/>
    </row>
    <row r="12" spans="1:9" ht="16.5">
      <c r="A12" s="98"/>
      <c r="B12" s="101" t="s">
        <v>65</v>
      </c>
      <c r="C12" s="284"/>
      <c r="D12" s="411">
        <v>31000</v>
      </c>
      <c r="E12" s="284">
        <f>SUM(C12:D12)</f>
        <v>31000</v>
      </c>
      <c r="F12" s="38"/>
      <c r="G12" s="338">
        <f t="shared" si="1"/>
        <v>31000</v>
      </c>
      <c r="I12" s="45"/>
    </row>
    <row r="13" spans="1:9" ht="16.5">
      <c r="A13" s="98"/>
      <c r="B13" s="125"/>
      <c r="C13" s="284"/>
      <c r="D13" s="411"/>
      <c r="E13" s="447">
        <f t="shared" si="0"/>
        <v>0</v>
      </c>
      <c r="F13" s="38"/>
      <c r="G13" s="448">
        <f t="shared" si="1"/>
        <v>0</v>
      </c>
      <c r="I13" s="45"/>
    </row>
    <row r="14" spans="1:9" ht="16.5">
      <c r="A14" s="98">
        <v>4</v>
      </c>
      <c r="B14" s="99" t="s">
        <v>278</v>
      </c>
      <c r="C14" s="283">
        <f>SUM(C15:C49)</f>
        <v>41605</v>
      </c>
      <c r="D14" s="283">
        <f>SUM(D15:D49)</f>
        <v>8515</v>
      </c>
      <c r="E14" s="283">
        <f>SUM(E15:E49)</f>
        <v>50120</v>
      </c>
      <c r="F14" s="283">
        <f>SUM(F15:F49)</f>
        <v>0</v>
      </c>
      <c r="G14" s="124">
        <f>SUM(G15:G49)</f>
        <v>50120</v>
      </c>
      <c r="I14" s="45"/>
    </row>
    <row r="15" spans="1:9" ht="16.5">
      <c r="A15" s="98"/>
      <c r="B15" s="101" t="s">
        <v>62</v>
      </c>
      <c r="C15" s="284">
        <v>8516</v>
      </c>
      <c r="D15" s="411"/>
      <c r="E15" s="284">
        <f t="shared" si="0"/>
        <v>8516</v>
      </c>
      <c r="F15" s="38"/>
      <c r="G15" s="338">
        <f t="shared" si="1"/>
        <v>8516</v>
      </c>
      <c r="I15" s="45"/>
    </row>
    <row r="16" spans="1:9" ht="16.5">
      <c r="A16" s="98"/>
      <c r="B16" s="101" t="s">
        <v>469</v>
      </c>
      <c r="C16" s="284">
        <v>300</v>
      </c>
      <c r="D16" s="411">
        <v>85</v>
      </c>
      <c r="E16" s="284">
        <f t="shared" si="0"/>
        <v>385</v>
      </c>
      <c r="F16" s="38"/>
      <c r="G16" s="338">
        <f t="shared" si="1"/>
        <v>385</v>
      </c>
      <c r="I16" s="45"/>
    </row>
    <row r="17" spans="1:9" ht="33">
      <c r="A17" s="103"/>
      <c r="B17" s="104" t="s">
        <v>380</v>
      </c>
      <c r="C17" s="288">
        <v>600</v>
      </c>
      <c r="D17" s="411"/>
      <c r="E17" s="284">
        <f t="shared" si="0"/>
        <v>600</v>
      </c>
      <c r="F17" s="38"/>
      <c r="G17" s="338">
        <f t="shared" si="1"/>
        <v>600</v>
      </c>
      <c r="I17" s="45"/>
    </row>
    <row r="18" spans="1:9" ht="16.5">
      <c r="A18" s="103"/>
      <c r="B18" s="104" t="s">
        <v>385</v>
      </c>
      <c r="C18" s="288">
        <v>300</v>
      </c>
      <c r="D18" s="411"/>
      <c r="E18" s="284">
        <f t="shared" si="0"/>
        <v>300</v>
      </c>
      <c r="F18" s="38"/>
      <c r="G18" s="338">
        <f t="shared" si="1"/>
        <v>300</v>
      </c>
      <c r="I18" s="45"/>
    </row>
    <row r="19" spans="1:9" ht="33">
      <c r="A19" s="103"/>
      <c r="B19" s="104" t="s">
        <v>251</v>
      </c>
      <c r="C19" s="288">
        <v>13000</v>
      </c>
      <c r="D19" s="411">
        <v>1000</v>
      </c>
      <c r="E19" s="284">
        <f t="shared" si="0"/>
        <v>14000</v>
      </c>
      <c r="F19" s="38"/>
      <c r="G19" s="338">
        <f t="shared" si="1"/>
        <v>14000</v>
      </c>
      <c r="I19" s="45"/>
    </row>
    <row r="20" spans="1:9" ht="16.5">
      <c r="A20" s="103"/>
      <c r="B20" s="104" t="s">
        <v>384</v>
      </c>
      <c r="C20" s="288">
        <v>100</v>
      </c>
      <c r="D20" s="411"/>
      <c r="E20" s="284">
        <f t="shared" si="0"/>
        <v>100</v>
      </c>
      <c r="F20" s="38"/>
      <c r="G20" s="338">
        <f t="shared" si="1"/>
        <v>100</v>
      </c>
      <c r="I20" s="45"/>
    </row>
    <row r="21" spans="1:9" ht="33">
      <c r="A21" s="103"/>
      <c r="B21" s="104" t="s">
        <v>383</v>
      </c>
      <c r="C21" s="288">
        <v>500</v>
      </c>
      <c r="D21" s="411">
        <v>2000</v>
      </c>
      <c r="E21" s="284">
        <f t="shared" si="0"/>
        <v>2500</v>
      </c>
      <c r="F21" s="38"/>
      <c r="G21" s="338">
        <f t="shared" si="1"/>
        <v>2500</v>
      </c>
      <c r="I21" s="45"/>
    </row>
    <row r="22" spans="1:9" ht="16.5">
      <c r="A22" s="103"/>
      <c r="B22" s="104" t="s">
        <v>382</v>
      </c>
      <c r="C22" s="288">
        <v>50</v>
      </c>
      <c r="D22" s="411"/>
      <c r="E22" s="284">
        <f t="shared" si="0"/>
        <v>50</v>
      </c>
      <c r="F22" s="38"/>
      <c r="G22" s="338">
        <f t="shared" si="1"/>
        <v>50</v>
      </c>
      <c r="I22" s="45"/>
    </row>
    <row r="23" spans="1:9" ht="16.5">
      <c r="A23" s="103"/>
      <c r="B23" s="104" t="s">
        <v>277</v>
      </c>
      <c r="C23" s="288">
        <v>150</v>
      </c>
      <c r="D23" s="411"/>
      <c r="E23" s="284">
        <f t="shared" si="0"/>
        <v>150</v>
      </c>
      <c r="F23" s="38"/>
      <c r="G23" s="338">
        <f t="shared" si="1"/>
        <v>150</v>
      </c>
      <c r="I23" s="45"/>
    </row>
    <row r="24" spans="1:9" ht="16.5">
      <c r="A24" s="103"/>
      <c r="B24" s="104" t="s">
        <v>63</v>
      </c>
      <c r="C24" s="288">
        <v>15939</v>
      </c>
      <c r="D24" s="411"/>
      <c r="E24" s="284">
        <f t="shared" si="0"/>
        <v>15939</v>
      </c>
      <c r="F24" s="38"/>
      <c r="G24" s="338">
        <f t="shared" si="1"/>
        <v>15939</v>
      </c>
      <c r="I24" s="45"/>
    </row>
    <row r="25" spans="1:9" ht="33">
      <c r="A25" s="744"/>
      <c r="B25" s="737" t="s">
        <v>564</v>
      </c>
      <c r="C25" s="288">
        <v>500</v>
      </c>
      <c r="D25" s="411">
        <v>1000</v>
      </c>
      <c r="E25" s="284">
        <f t="shared" si="0"/>
        <v>1500</v>
      </c>
      <c r="F25" s="774"/>
      <c r="G25" s="338">
        <f t="shared" si="1"/>
        <v>1500</v>
      </c>
      <c r="I25" s="45"/>
    </row>
    <row r="26" spans="1:9" ht="16.5">
      <c r="A26" s="744"/>
      <c r="B26" s="737" t="s">
        <v>64</v>
      </c>
      <c r="C26" s="288">
        <v>900</v>
      </c>
      <c r="D26" s="411"/>
      <c r="E26" s="284">
        <f t="shared" si="0"/>
        <v>900</v>
      </c>
      <c r="F26" s="774"/>
      <c r="G26" s="338">
        <f t="shared" si="1"/>
        <v>900</v>
      </c>
      <c r="I26" s="45"/>
    </row>
    <row r="27" spans="1:9" ht="16.5">
      <c r="A27" s="744"/>
      <c r="B27" s="737" t="s">
        <v>124</v>
      </c>
      <c r="C27" s="289">
        <v>300</v>
      </c>
      <c r="D27" s="415"/>
      <c r="E27" s="284">
        <f t="shared" si="0"/>
        <v>300</v>
      </c>
      <c r="F27" s="774"/>
      <c r="G27" s="338">
        <f t="shared" si="1"/>
        <v>300</v>
      </c>
      <c r="I27" s="45"/>
    </row>
    <row r="28" spans="1:9" ht="33">
      <c r="A28" s="744"/>
      <c r="B28" s="737" t="s">
        <v>449</v>
      </c>
      <c r="C28" s="290">
        <v>450</v>
      </c>
      <c r="D28" s="416">
        <v>150</v>
      </c>
      <c r="E28" s="284">
        <f t="shared" si="0"/>
        <v>600</v>
      </c>
      <c r="F28" s="774"/>
      <c r="G28" s="338">
        <f t="shared" si="1"/>
        <v>600</v>
      </c>
      <c r="I28" s="45"/>
    </row>
    <row r="29" spans="1:9" ht="16.5">
      <c r="A29" s="744"/>
      <c r="B29" s="805" t="s">
        <v>438</v>
      </c>
      <c r="C29" s="416">
        <v>0</v>
      </c>
      <c r="D29" s="416">
        <v>600</v>
      </c>
      <c r="E29" s="284">
        <f t="shared" si="0"/>
        <v>600</v>
      </c>
      <c r="F29" s="774"/>
      <c r="G29" s="338">
        <f t="shared" si="1"/>
        <v>600</v>
      </c>
      <c r="I29" s="45"/>
    </row>
    <row r="30" spans="1:9" ht="33">
      <c r="A30" s="744"/>
      <c r="B30" s="805" t="s">
        <v>481</v>
      </c>
      <c r="C30" s="416">
        <v>0</v>
      </c>
      <c r="D30" s="416">
        <v>1000</v>
      </c>
      <c r="E30" s="284">
        <f t="shared" si="0"/>
        <v>1000</v>
      </c>
      <c r="F30" s="774"/>
      <c r="G30" s="338">
        <f t="shared" si="1"/>
        <v>1000</v>
      </c>
      <c r="I30" s="45"/>
    </row>
    <row r="31" spans="1:9" ht="33">
      <c r="A31" s="744"/>
      <c r="B31" s="805" t="s">
        <v>483</v>
      </c>
      <c r="C31" s="416">
        <v>0</v>
      </c>
      <c r="D31" s="416">
        <v>50</v>
      </c>
      <c r="E31" s="284">
        <f t="shared" si="0"/>
        <v>50</v>
      </c>
      <c r="F31" s="774"/>
      <c r="G31" s="338">
        <f t="shared" si="1"/>
        <v>50</v>
      </c>
      <c r="I31" s="45"/>
    </row>
    <row r="32" spans="1:9" ht="33">
      <c r="A32" s="744"/>
      <c r="B32" s="805" t="s">
        <v>484</v>
      </c>
      <c r="C32" s="416">
        <v>0</v>
      </c>
      <c r="D32" s="416">
        <v>150</v>
      </c>
      <c r="E32" s="284">
        <f t="shared" si="0"/>
        <v>150</v>
      </c>
      <c r="F32" s="774"/>
      <c r="G32" s="338">
        <f t="shared" si="1"/>
        <v>150</v>
      </c>
      <c r="I32" s="45"/>
    </row>
    <row r="33" spans="1:9" ht="33">
      <c r="A33" s="744"/>
      <c r="B33" s="805" t="s">
        <v>485</v>
      </c>
      <c r="C33" s="416">
        <v>0</v>
      </c>
      <c r="D33" s="416">
        <v>50</v>
      </c>
      <c r="E33" s="284">
        <f t="shared" si="0"/>
        <v>50</v>
      </c>
      <c r="F33" s="774"/>
      <c r="G33" s="338">
        <f t="shared" si="1"/>
        <v>50</v>
      </c>
      <c r="I33" s="45"/>
    </row>
    <row r="34" spans="1:9" ht="16.5">
      <c r="A34" s="744"/>
      <c r="B34" s="805" t="s">
        <v>486</v>
      </c>
      <c r="C34" s="416">
        <v>0</v>
      </c>
      <c r="D34" s="416">
        <v>100</v>
      </c>
      <c r="E34" s="284">
        <f t="shared" si="0"/>
        <v>100</v>
      </c>
      <c r="F34" s="774"/>
      <c r="G34" s="338">
        <f t="shared" si="1"/>
        <v>100</v>
      </c>
      <c r="I34" s="45"/>
    </row>
    <row r="35" spans="1:9" ht="16.5">
      <c r="A35" s="744"/>
      <c r="B35" s="805" t="s">
        <v>487</v>
      </c>
      <c r="C35" s="416">
        <v>0</v>
      </c>
      <c r="D35" s="416">
        <v>200</v>
      </c>
      <c r="E35" s="284">
        <f t="shared" si="0"/>
        <v>200</v>
      </c>
      <c r="F35" s="774"/>
      <c r="G35" s="338">
        <f t="shared" si="1"/>
        <v>200</v>
      </c>
      <c r="I35" s="45"/>
    </row>
    <row r="36" spans="1:9" ht="33">
      <c r="A36" s="744"/>
      <c r="B36" s="805" t="s">
        <v>482</v>
      </c>
      <c r="C36" s="416">
        <v>0</v>
      </c>
      <c r="D36" s="416">
        <v>200</v>
      </c>
      <c r="E36" s="284">
        <f t="shared" si="0"/>
        <v>200</v>
      </c>
      <c r="F36" s="774"/>
      <c r="G36" s="338">
        <f t="shared" si="1"/>
        <v>200</v>
      </c>
      <c r="I36" s="45"/>
    </row>
    <row r="37" spans="1:9" ht="16.5">
      <c r="A37" s="744"/>
      <c r="B37" s="805" t="s">
        <v>525</v>
      </c>
      <c r="C37" s="416">
        <v>0</v>
      </c>
      <c r="D37" s="416">
        <v>70</v>
      </c>
      <c r="E37" s="284">
        <f t="shared" si="0"/>
        <v>70</v>
      </c>
      <c r="F37" s="774"/>
      <c r="G37" s="338">
        <f t="shared" si="1"/>
        <v>70</v>
      </c>
      <c r="I37" s="45"/>
    </row>
    <row r="38" spans="1:9" ht="17.25" thickBot="1">
      <c r="A38" s="753"/>
      <c r="B38" s="806" t="s">
        <v>548</v>
      </c>
      <c r="C38" s="588">
        <v>0</v>
      </c>
      <c r="D38" s="588">
        <v>100</v>
      </c>
      <c r="E38" s="589">
        <f t="shared" si="0"/>
        <v>100</v>
      </c>
      <c r="F38" s="807"/>
      <c r="G38" s="590">
        <f t="shared" si="1"/>
        <v>100</v>
      </c>
      <c r="I38" s="45"/>
    </row>
    <row r="39" spans="1:9" ht="16.5">
      <c r="A39" s="732"/>
      <c r="B39" s="808" t="s">
        <v>446</v>
      </c>
      <c r="C39" s="591">
        <v>0</v>
      </c>
      <c r="D39" s="591">
        <v>1000</v>
      </c>
      <c r="E39" s="592">
        <f t="shared" si="0"/>
        <v>1000</v>
      </c>
      <c r="F39" s="413"/>
      <c r="G39" s="593">
        <f t="shared" si="1"/>
        <v>1000</v>
      </c>
      <c r="I39" s="45"/>
    </row>
    <row r="40" spans="1:9" ht="16.5">
      <c r="A40" s="809"/>
      <c r="B40" s="810" t="s">
        <v>464</v>
      </c>
      <c r="C40" s="416">
        <v>0</v>
      </c>
      <c r="D40" s="416">
        <v>100</v>
      </c>
      <c r="E40" s="289">
        <f t="shared" si="0"/>
        <v>100</v>
      </c>
      <c r="F40" s="774"/>
      <c r="G40" s="506">
        <f t="shared" si="1"/>
        <v>100</v>
      </c>
      <c r="I40" s="45"/>
    </row>
    <row r="41" spans="1:9" ht="16.5">
      <c r="A41" s="744"/>
      <c r="B41" s="805" t="s">
        <v>470</v>
      </c>
      <c r="C41" s="504">
        <v>0</v>
      </c>
      <c r="D41" s="504">
        <v>150</v>
      </c>
      <c r="E41" s="288">
        <f t="shared" si="0"/>
        <v>150</v>
      </c>
      <c r="F41" s="811"/>
      <c r="G41" s="505">
        <f t="shared" si="1"/>
        <v>150</v>
      </c>
      <c r="I41" s="45"/>
    </row>
    <row r="42" spans="1:9" ht="16.5">
      <c r="A42" s="744"/>
      <c r="B42" s="805" t="s">
        <v>471</v>
      </c>
      <c r="C42" s="416">
        <v>0</v>
      </c>
      <c r="D42" s="416">
        <v>70</v>
      </c>
      <c r="E42" s="284">
        <f t="shared" si="0"/>
        <v>70</v>
      </c>
      <c r="F42" s="774"/>
      <c r="G42" s="338">
        <f t="shared" si="1"/>
        <v>70</v>
      </c>
      <c r="I42" s="45"/>
    </row>
    <row r="43" spans="1:9" ht="16.5">
      <c r="A43" s="744"/>
      <c r="B43" s="805" t="s">
        <v>472</v>
      </c>
      <c r="C43" s="416">
        <v>0</v>
      </c>
      <c r="D43" s="416">
        <v>40</v>
      </c>
      <c r="E43" s="284">
        <f t="shared" si="0"/>
        <v>40</v>
      </c>
      <c r="F43" s="774"/>
      <c r="G43" s="338">
        <f t="shared" si="1"/>
        <v>40</v>
      </c>
      <c r="I43" s="45"/>
    </row>
    <row r="44" spans="1:9" ht="16.5">
      <c r="A44" s="744"/>
      <c r="B44" s="805" t="s">
        <v>473</v>
      </c>
      <c r="C44" s="416">
        <v>0</v>
      </c>
      <c r="D44" s="416">
        <v>50</v>
      </c>
      <c r="E44" s="284">
        <f t="shared" si="0"/>
        <v>50</v>
      </c>
      <c r="F44" s="774"/>
      <c r="G44" s="338">
        <f t="shared" si="1"/>
        <v>50</v>
      </c>
      <c r="I44" s="45"/>
    </row>
    <row r="45" spans="1:9" ht="33">
      <c r="A45" s="744"/>
      <c r="B45" s="805" t="s">
        <v>474</v>
      </c>
      <c r="C45" s="416">
        <v>0</v>
      </c>
      <c r="D45" s="416">
        <v>50</v>
      </c>
      <c r="E45" s="284">
        <f t="shared" si="0"/>
        <v>50</v>
      </c>
      <c r="F45" s="774"/>
      <c r="G45" s="338">
        <f t="shared" si="1"/>
        <v>50</v>
      </c>
      <c r="I45" s="45"/>
    </row>
    <row r="46" spans="1:9" ht="16.5">
      <c r="A46" s="744"/>
      <c r="B46" s="805" t="s">
        <v>475</v>
      </c>
      <c r="C46" s="416">
        <v>0</v>
      </c>
      <c r="D46" s="416">
        <v>20</v>
      </c>
      <c r="E46" s="284">
        <f t="shared" si="0"/>
        <v>20</v>
      </c>
      <c r="F46" s="774"/>
      <c r="G46" s="338">
        <f t="shared" si="1"/>
        <v>20</v>
      </c>
      <c r="I46" s="45"/>
    </row>
    <row r="47" spans="1:9" ht="16.5">
      <c r="A47" s="744"/>
      <c r="B47" s="805" t="s">
        <v>476</v>
      </c>
      <c r="C47" s="416">
        <v>0</v>
      </c>
      <c r="D47" s="416">
        <v>100</v>
      </c>
      <c r="E47" s="284">
        <f t="shared" si="0"/>
        <v>100</v>
      </c>
      <c r="F47" s="774"/>
      <c r="G47" s="338">
        <f t="shared" si="1"/>
        <v>100</v>
      </c>
      <c r="I47" s="45"/>
    </row>
    <row r="48" spans="1:9" ht="16.5">
      <c r="A48" s="744"/>
      <c r="B48" s="805" t="s">
        <v>477</v>
      </c>
      <c r="C48" s="416">
        <v>0</v>
      </c>
      <c r="D48" s="416">
        <v>100</v>
      </c>
      <c r="E48" s="284">
        <f t="shared" si="0"/>
        <v>100</v>
      </c>
      <c r="F48" s="774"/>
      <c r="G48" s="338">
        <f t="shared" si="1"/>
        <v>100</v>
      </c>
      <c r="I48" s="45"/>
    </row>
    <row r="49" spans="1:9" ht="16.5">
      <c r="A49" s="744"/>
      <c r="B49" s="805" t="s">
        <v>526</v>
      </c>
      <c r="C49" s="416">
        <v>0</v>
      </c>
      <c r="D49" s="416">
        <v>80</v>
      </c>
      <c r="E49" s="284">
        <f>SUM(C49,D49)</f>
        <v>80</v>
      </c>
      <c r="F49" s="774"/>
      <c r="G49" s="338">
        <f t="shared" si="1"/>
        <v>80</v>
      </c>
      <c r="I49" s="45"/>
    </row>
    <row r="50" spans="1:9" ht="16.5">
      <c r="A50" s="721"/>
      <c r="B50" s="812"/>
      <c r="C50" s="288"/>
      <c r="D50" s="416"/>
      <c r="E50" s="447">
        <f t="shared" si="0"/>
        <v>0</v>
      </c>
      <c r="F50" s="774"/>
      <c r="G50" s="338"/>
      <c r="I50" s="45"/>
    </row>
    <row r="51" spans="1:9" ht="30.75">
      <c r="A51" s="744">
        <v>5</v>
      </c>
      <c r="B51" s="751" t="s">
        <v>279</v>
      </c>
      <c r="C51" s="291">
        <f>SUM(C52:C71)</f>
        <v>1800</v>
      </c>
      <c r="D51" s="291">
        <f>SUM(D52:D71)</f>
        <v>20274</v>
      </c>
      <c r="E51" s="291">
        <f>SUM(E52:E71)</f>
        <v>22074</v>
      </c>
      <c r="F51" s="291">
        <f>SUM(F52:F71)</f>
        <v>0</v>
      </c>
      <c r="G51" s="507">
        <f>SUM(G52:G71)</f>
        <v>22074</v>
      </c>
      <c r="I51" s="45"/>
    </row>
    <row r="52" spans="1:9" ht="16.5">
      <c r="A52" s="721"/>
      <c r="B52" s="812" t="s">
        <v>69</v>
      </c>
      <c r="C52" s="284">
        <v>1500</v>
      </c>
      <c r="D52" s="411"/>
      <c r="E52" s="284">
        <f t="shared" si="0"/>
        <v>1500</v>
      </c>
      <c r="F52" s="774"/>
      <c r="G52" s="338">
        <f t="shared" si="1"/>
        <v>1500</v>
      </c>
      <c r="I52" s="45"/>
    </row>
    <row r="53" spans="1:9" ht="16.5">
      <c r="A53" s="721"/>
      <c r="B53" s="812" t="s">
        <v>386</v>
      </c>
      <c r="C53" s="284">
        <v>300</v>
      </c>
      <c r="D53" s="411"/>
      <c r="E53" s="284">
        <f t="shared" si="0"/>
        <v>300</v>
      </c>
      <c r="F53" s="774"/>
      <c r="G53" s="338">
        <f t="shared" si="1"/>
        <v>300</v>
      </c>
      <c r="I53" s="45"/>
    </row>
    <row r="54" spans="1:9" ht="33">
      <c r="A54" s="721"/>
      <c r="B54" s="812" t="s">
        <v>478</v>
      </c>
      <c r="C54" s="284">
        <v>0</v>
      </c>
      <c r="D54" s="494">
        <v>465</v>
      </c>
      <c r="E54" s="495">
        <f t="shared" si="0"/>
        <v>465</v>
      </c>
      <c r="F54" s="774"/>
      <c r="G54" s="496">
        <f t="shared" si="1"/>
        <v>465</v>
      </c>
      <c r="I54" s="45"/>
    </row>
    <row r="55" spans="1:9" ht="16.5">
      <c r="A55" s="721"/>
      <c r="B55" s="812" t="s">
        <v>527</v>
      </c>
      <c r="C55" s="284">
        <v>0</v>
      </c>
      <c r="D55" s="411">
        <v>700</v>
      </c>
      <c r="E55" s="284">
        <f t="shared" si="0"/>
        <v>700</v>
      </c>
      <c r="F55" s="774"/>
      <c r="G55" s="338">
        <f t="shared" si="1"/>
        <v>700</v>
      </c>
      <c r="I55" s="45"/>
    </row>
    <row r="56" spans="1:9" ht="33">
      <c r="A56" s="721"/>
      <c r="B56" s="812" t="s">
        <v>488</v>
      </c>
      <c r="C56" s="284">
        <v>0</v>
      </c>
      <c r="D56" s="411">
        <v>70</v>
      </c>
      <c r="E56" s="284">
        <f t="shared" si="0"/>
        <v>70</v>
      </c>
      <c r="F56" s="774"/>
      <c r="G56" s="338">
        <f t="shared" si="1"/>
        <v>70</v>
      </c>
      <c r="I56" s="45"/>
    </row>
    <row r="57" spans="1:9" ht="16.5">
      <c r="A57" s="744"/>
      <c r="B57" s="805" t="s">
        <v>450</v>
      </c>
      <c r="C57" s="416">
        <v>0</v>
      </c>
      <c r="D57" s="416">
        <v>239</v>
      </c>
      <c r="E57" s="284">
        <f>SUM(C57,D57)</f>
        <v>239</v>
      </c>
      <c r="F57" s="774"/>
      <c r="G57" s="338">
        <f>E57-F57</f>
        <v>239</v>
      </c>
      <c r="I57" s="45"/>
    </row>
    <row r="58" spans="1:9" ht="16.5">
      <c r="A58" s="721"/>
      <c r="B58" s="812" t="s">
        <v>447</v>
      </c>
      <c r="C58" s="284">
        <v>0</v>
      </c>
      <c r="D58" s="411">
        <v>7000</v>
      </c>
      <c r="E58" s="284">
        <f t="shared" si="0"/>
        <v>7000</v>
      </c>
      <c r="F58" s="774"/>
      <c r="G58" s="338">
        <f t="shared" si="1"/>
        <v>7000</v>
      </c>
      <c r="I58" s="45"/>
    </row>
    <row r="59" spans="1:9" ht="16.5">
      <c r="A59" s="721"/>
      <c r="B59" s="812" t="s">
        <v>451</v>
      </c>
      <c r="C59" s="284">
        <v>0</v>
      </c>
      <c r="D59" s="411">
        <v>3400</v>
      </c>
      <c r="E59" s="284">
        <f t="shared" si="0"/>
        <v>3400</v>
      </c>
      <c r="F59" s="774"/>
      <c r="G59" s="338">
        <f t="shared" si="1"/>
        <v>3400</v>
      </c>
      <c r="I59" s="45"/>
    </row>
    <row r="60" spans="1:9" ht="16.5">
      <c r="A60" s="721"/>
      <c r="B60" s="812" t="s">
        <v>452</v>
      </c>
      <c r="C60" s="284">
        <v>0</v>
      </c>
      <c r="D60" s="411">
        <v>2000</v>
      </c>
      <c r="E60" s="284">
        <f t="shared" si="0"/>
        <v>2000</v>
      </c>
      <c r="F60" s="774"/>
      <c r="G60" s="338">
        <f t="shared" si="1"/>
        <v>2000</v>
      </c>
      <c r="I60" s="45"/>
    </row>
    <row r="61" spans="1:9" ht="16.5">
      <c r="A61" s="721"/>
      <c r="B61" s="812" t="s">
        <v>453</v>
      </c>
      <c r="C61" s="284">
        <v>0</v>
      </c>
      <c r="D61" s="411">
        <v>2100</v>
      </c>
      <c r="E61" s="284">
        <f t="shared" si="0"/>
        <v>2100</v>
      </c>
      <c r="F61" s="774"/>
      <c r="G61" s="338">
        <f t="shared" si="1"/>
        <v>2100</v>
      </c>
      <c r="I61" s="45"/>
    </row>
    <row r="62" spans="1:9" ht="16.5">
      <c r="A62" s="721"/>
      <c r="B62" s="812" t="s">
        <v>454</v>
      </c>
      <c r="C62" s="284">
        <v>0</v>
      </c>
      <c r="D62" s="411">
        <v>350</v>
      </c>
      <c r="E62" s="284">
        <f t="shared" si="0"/>
        <v>350</v>
      </c>
      <c r="F62" s="774"/>
      <c r="G62" s="338">
        <f t="shared" si="1"/>
        <v>350</v>
      </c>
      <c r="I62" s="45"/>
    </row>
    <row r="63" spans="1:9" ht="16.5">
      <c r="A63" s="721"/>
      <c r="B63" s="812" t="s">
        <v>455</v>
      </c>
      <c r="C63" s="284">
        <v>0</v>
      </c>
      <c r="D63" s="411">
        <v>350</v>
      </c>
      <c r="E63" s="284">
        <f t="shared" si="0"/>
        <v>350</v>
      </c>
      <c r="F63" s="774"/>
      <c r="G63" s="338">
        <f t="shared" si="1"/>
        <v>350</v>
      </c>
      <c r="I63" s="45"/>
    </row>
    <row r="64" spans="1:9" ht="16.5">
      <c r="A64" s="721"/>
      <c r="B64" s="812" t="s">
        <v>456</v>
      </c>
      <c r="C64" s="284">
        <v>0</v>
      </c>
      <c r="D64" s="411">
        <v>400</v>
      </c>
      <c r="E64" s="284">
        <f t="shared" si="0"/>
        <v>400</v>
      </c>
      <c r="F64" s="774"/>
      <c r="G64" s="338">
        <f t="shared" si="1"/>
        <v>400</v>
      </c>
      <c r="I64" s="45"/>
    </row>
    <row r="65" spans="1:9" ht="16.5">
      <c r="A65" s="721"/>
      <c r="B65" s="812" t="s">
        <v>457</v>
      </c>
      <c r="C65" s="284">
        <v>0</v>
      </c>
      <c r="D65" s="411">
        <v>400</v>
      </c>
      <c r="E65" s="284">
        <f t="shared" si="0"/>
        <v>400</v>
      </c>
      <c r="F65" s="774"/>
      <c r="G65" s="338">
        <f t="shared" si="1"/>
        <v>400</v>
      </c>
      <c r="I65" s="45"/>
    </row>
    <row r="66" spans="1:9" ht="16.5">
      <c r="A66" s="721"/>
      <c r="B66" s="812" t="s">
        <v>458</v>
      </c>
      <c r="C66" s="284">
        <v>0</v>
      </c>
      <c r="D66" s="411">
        <v>150</v>
      </c>
      <c r="E66" s="284">
        <f t="shared" si="0"/>
        <v>150</v>
      </c>
      <c r="F66" s="774"/>
      <c r="G66" s="338">
        <f t="shared" si="1"/>
        <v>150</v>
      </c>
      <c r="I66" s="45"/>
    </row>
    <row r="67" spans="1:9" ht="16.5">
      <c r="A67" s="721"/>
      <c r="B67" s="812" t="s">
        <v>459</v>
      </c>
      <c r="C67" s="284">
        <v>0</v>
      </c>
      <c r="D67" s="411">
        <v>100</v>
      </c>
      <c r="E67" s="284">
        <f t="shared" si="0"/>
        <v>100</v>
      </c>
      <c r="F67" s="774"/>
      <c r="G67" s="338">
        <f t="shared" si="1"/>
        <v>100</v>
      </c>
      <c r="I67" s="45"/>
    </row>
    <row r="68" spans="1:9" ht="16.5">
      <c r="A68" s="721"/>
      <c r="B68" s="812" t="s">
        <v>460</v>
      </c>
      <c r="C68" s="284">
        <v>0</v>
      </c>
      <c r="D68" s="411">
        <v>100</v>
      </c>
      <c r="E68" s="284">
        <f t="shared" si="0"/>
        <v>100</v>
      </c>
      <c r="F68" s="774"/>
      <c r="G68" s="338">
        <f t="shared" si="1"/>
        <v>100</v>
      </c>
      <c r="I68" s="45"/>
    </row>
    <row r="69" spans="1:9" ht="16.5">
      <c r="A69" s="721"/>
      <c r="B69" s="812" t="s">
        <v>461</v>
      </c>
      <c r="C69" s="284">
        <v>0</v>
      </c>
      <c r="D69" s="411">
        <v>2300</v>
      </c>
      <c r="E69" s="284">
        <f t="shared" si="0"/>
        <v>2300</v>
      </c>
      <c r="F69" s="774"/>
      <c r="G69" s="338">
        <f t="shared" si="1"/>
        <v>2300</v>
      </c>
      <c r="I69" s="45"/>
    </row>
    <row r="70" spans="1:9" ht="16.5">
      <c r="A70" s="721"/>
      <c r="B70" s="812" t="s">
        <v>462</v>
      </c>
      <c r="C70" s="284">
        <v>0</v>
      </c>
      <c r="D70" s="411">
        <v>100</v>
      </c>
      <c r="E70" s="284">
        <f t="shared" si="0"/>
        <v>100</v>
      </c>
      <c r="F70" s="774"/>
      <c r="G70" s="338">
        <f t="shared" si="1"/>
        <v>100</v>
      </c>
      <c r="I70" s="45"/>
    </row>
    <row r="71" spans="1:9" ht="16.5">
      <c r="A71" s="721"/>
      <c r="B71" s="812" t="s">
        <v>463</v>
      </c>
      <c r="C71" s="284">
        <v>0</v>
      </c>
      <c r="D71" s="411">
        <v>50</v>
      </c>
      <c r="E71" s="284">
        <f t="shared" si="0"/>
        <v>50</v>
      </c>
      <c r="F71" s="774"/>
      <c r="G71" s="338">
        <f t="shared" si="1"/>
        <v>50</v>
      </c>
      <c r="I71" s="45"/>
    </row>
    <row r="72" spans="1:9" ht="16.5">
      <c r="A72" s="721"/>
      <c r="B72" s="812"/>
      <c r="C72" s="284"/>
      <c r="D72" s="411"/>
      <c r="E72" s="284"/>
      <c r="F72" s="774"/>
      <c r="G72" s="338">
        <f t="shared" si="1"/>
        <v>0</v>
      </c>
      <c r="I72" s="45"/>
    </row>
    <row r="73" spans="1:9" ht="16.5">
      <c r="A73" s="721">
        <v>6</v>
      </c>
      <c r="B73" s="751" t="s">
        <v>528</v>
      </c>
      <c r="C73" s="283">
        <f>SUM(C74:C76)</f>
        <v>0</v>
      </c>
      <c r="D73" s="283">
        <f>SUM(D74:D76)</f>
        <v>325</v>
      </c>
      <c r="E73" s="283">
        <f>SUM(E74:E76)</f>
        <v>325</v>
      </c>
      <c r="F73" s="283">
        <f>SUM(F74:F76)</f>
        <v>0</v>
      </c>
      <c r="G73" s="124">
        <f>SUM(G74:G76)</f>
        <v>325</v>
      </c>
      <c r="I73" s="45"/>
    </row>
    <row r="74" spans="1:9" ht="33">
      <c r="A74" s="721"/>
      <c r="B74" s="812" t="s">
        <v>441</v>
      </c>
      <c r="C74" s="284">
        <v>0</v>
      </c>
      <c r="D74" s="411">
        <v>100</v>
      </c>
      <c r="E74" s="284">
        <f>SUM(C74:D74)</f>
        <v>100</v>
      </c>
      <c r="F74" s="774"/>
      <c r="G74" s="338">
        <f t="shared" si="1"/>
        <v>100</v>
      </c>
      <c r="I74" s="45"/>
    </row>
    <row r="75" spans="1:9" ht="16.5">
      <c r="A75" s="721"/>
      <c r="B75" s="812" t="s">
        <v>465</v>
      </c>
      <c r="C75" s="284">
        <v>0</v>
      </c>
      <c r="D75" s="411">
        <v>200</v>
      </c>
      <c r="E75" s="284">
        <f>SUM(C75:D75)</f>
        <v>200</v>
      </c>
      <c r="F75" s="774"/>
      <c r="G75" s="338">
        <f t="shared" si="1"/>
        <v>200</v>
      </c>
      <c r="I75" s="45"/>
    </row>
    <row r="76" spans="1:9" ht="16.5">
      <c r="A76" s="721"/>
      <c r="B76" s="812" t="s">
        <v>466</v>
      </c>
      <c r="C76" s="284">
        <v>0</v>
      </c>
      <c r="D76" s="411">
        <v>25</v>
      </c>
      <c r="E76" s="284">
        <f>SUM(C76:D76)</f>
        <v>25</v>
      </c>
      <c r="F76" s="774"/>
      <c r="G76" s="338">
        <f t="shared" si="1"/>
        <v>25</v>
      </c>
      <c r="I76" s="45"/>
    </row>
    <row r="77" spans="1:9" ht="16.5">
      <c r="A77" s="721"/>
      <c r="B77" s="812"/>
      <c r="C77" s="284"/>
      <c r="D77" s="411"/>
      <c r="E77" s="447">
        <f t="shared" si="0"/>
        <v>0</v>
      </c>
      <c r="F77" s="774"/>
      <c r="G77" s="448">
        <f t="shared" si="1"/>
        <v>0</v>
      </c>
      <c r="I77" s="45"/>
    </row>
    <row r="78" spans="1:9" ht="16.5">
      <c r="A78" s="721"/>
      <c r="B78" s="764" t="s">
        <v>24</v>
      </c>
      <c r="C78" s="281">
        <f>C4+C8+C14+C51+C73+C11</f>
        <v>82905</v>
      </c>
      <c r="D78" s="281">
        <f>D4+D8+D14+D51+D73+D11</f>
        <v>29114</v>
      </c>
      <c r="E78" s="281">
        <f>E4+E8+E14+E51+E73+E11</f>
        <v>112019</v>
      </c>
      <c r="F78" s="281">
        <f>F4+F8+F14+F51+F73+F11</f>
        <v>8500</v>
      </c>
      <c r="G78" s="121">
        <f>G4+G8+G14+G51+G73+G11</f>
        <v>103519</v>
      </c>
      <c r="I78" s="45"/>
    </row>
    <row r="79" spans="1:9" ht="16.5">
      <c r="A79" s="721"/>
      <c r="B79" s="764"/>
      <c r="C79" s="284"/>
      <c r="D79" s="411"/>
      <c r="E79" s="447">
        <f t="shared" si="0"/>
        <v>0</v>
      </c>
      <c r="F79" s="774"/>
      <c r="G79" s="448">
        <f t="shared" si="1"/>
        <v>0</v>
      </c>
      <c r="I79" s="45"/>
    </row>
    <row r="80" spans="1:9" ht="16.5">
      <c r="A80" s="813" t="s">
        <v>57</v>
      </c>
      <c r="B80" s="814"/>
      <c r="C80" s="284"/>
      <c r="D80" s="411"/>
      <c r="E80" s="283">
        <f t="shared" si="0"/>
        <v>0</v>
      </c>
      <c r="F80" s="774"/>
      <c r="G80" s="124">
        <f t="shared" si="1"/>
        <v>0</v>
      </c>
      <c r="I80" s="45"/>
    </row>
    <row r="81" spans="1:7" ht="16.5">
      <c r="A81" s="721"/>
      <c r="B81" s="764" t="s">
        <v>24</v>
      </c>
      <c r="C81" s="281">
        <v>0</v>
      </c>
      <c r="D81" s="412"/>
      <c r="E81" s="283">
        <f t="shared" si="0"/>
        <v>0</v>
      </c>
      <c r="F81" s="774"/>
      <c r="G81" s="124">
        <f t="shared" si="1"/>
        <v>0</v>
      </c>
    </row>
    <row r="82" spans="1:7" ht="16.5">
      <c r="A82" s="721"/>
      <c r="B82" s="765"/>
      <c r="C82" s="284"/>
      <c r="D82" s="411"/>
      <c r="E82" s="447">
        <f t="shared" si="0"/>
        <v>0</v>
      </c>
      <c r="F82" s="774"/>
      <c r="G82" s="448">
        <f t="shared" si="1"/>
        <v>0</v>
      </c>
    </row>
    <row r="83" spans="1:7" ht="17.25" thickBot="1">
      <c r="A83" s="730"/>
      <c r="B83" s="766" t="s">
        <v>55</v>
      </c>
      <c r="C83" s="285">
        <f>SUM(C81+C78)</f>
        <v>82905</v>
      </c>
      <c r="D83" s="285">
        <f>SUM(D81+D78)</f>
        <v>29114</v>
      </c>
      <c r="E83" s="815">
        <f t="shared" si="0"/>
        <v>112019</v>
      </c>
      <c r="F83" s="285">
        <f>SUM(F81+F78)</f>
        <v>8500</v>
      </c>
      <c r="G83" s="503">
        <f t="shared" si="1"/>
        <v>103519</v>
      </c>
    </row>
    <row r="84" spans="1:7" ht="16.5">
      <c r="A84" s="767"/>
      <c r="B84" s="768"/>
      <c r="F84" s="4"/>
      <c r="G84" s="4"/>
    </row>
    <row r="85" spans="1:7" ht="16.5">
      <c r="A85" s="767"/>
      <c r="B85" s="4"/>
      <c r="F85" s="4"/>
      <c r="G85" s="4"/>
    </row>
    <row r="86" spans="1:7" ht="16.5">
      <c r="A86" s="767"/>
      <c r="B86" s="768"/>
      <c r="F86" s="4"/>
      <c r="G86" s="4"/>
    </row>
    <row r="87" spans="1:7" ht="16.5">
      <c r="A87" s="767"/>
      <c r="B87" s="768"/>
      <c r="F87" s="4"/>
      <c r="G87" s="4"/>
    </row>
  </sheetData>
  <sheetProtection/>
  <mergeCells count="2">
    <mergeCell ref="A2:B2"/>
    <mergeCell ref="A80:B80"/>
  </mergeCells>
  <printOptions/>
  <pageMargins left="0.2362204724409449" right="0.25" top="0.8661417322834646" bottom="0.3937007874015748" header="0.31496062992125984" footer="0.2755905511811024"/>
  <pageSetup horizontalDpi="600" verticalDpi="600" orientation="portrait" paperSize="9" scale="85" r:id="rId1"/>
  <headerFooter>
    <oddHeader>&amp;C&amp;"Book Antiqua,Félkövér"&amp;11Keszthely Város Önkormányzata
egyéb működési célú támogatásai ÁHT-n kívülre&amp;R&amp;"Book Antiqua,Félkövér"13. sz. melléklet
ezer Ft</oddHeader>
    <oddFooter>&amp;C&amp;P</oddFooter>
  </headerFooter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6.28125" style="109" customWidth="1"/>
    <col min="2" max="2" width="53.57421875" style="3" customWidth="1"/>
    <col min="3" max="3" width="12.140625" style="3" customWidth="1"/>
    <col min="4" max="4" width="11.28125" style="3" bestFit="1" customWidth="1"/>
    <col min="5" max="5" width="12.140625" style="3" customWidth="1"/>
    <col min="6" max="6" width="9.8515625" style="3" bestFit="1" customWidth="1"/>
    <col min="7" max="7" width="10.140625" style="3" bestFit="1" customWidth="1"/>
    <col min="8" max="16384" width="9.140625" style="3" customWidth="1"/>
  </cols>
  <sheetData>
    <row r="1" spans="1:9" ht="45.75" thickBot="1">
      <c r="A1" s="96" t="s">
        <v>14</v>
      </c>
      <c r="B1" s="97" t="s">
        <v>252</v>
      </c>
      <c r="C1" s="97" t="s">
        <v>125</v>
      </c>
      <c r="D1" s="97" t="s">
        <v>401</v>
      </c>
      <c r="E1" s="399" t="s">
        <v>402</v>
      </c>
      <c r="F1" s="152" t="s">
        <v>161</v>
      </c>
      <c r="G1" s="253" t="s">
        <v>162</v>
      </c>
      <c r="I1" s="45"/>
    </row>
    <row r="2" spans="1:9" ht="16.5" customHeight="1">
      <c r="A2" s="706" t="s">
        <v>59</v>
      </c>
      <c r="B2" s="713"/>
      <c r="C2" s="279"/>
      <c r="D2" s="265"/>
      <c r="E2" s="265"/>
      <c r="F2" s="265"/>
      <c r="G2" s="266"/>
      <c r="I2" s="45"/>
    </row>
    <row r="3" spans="1:9" ht="16.5">
      <c r="A3" s="98"/>
      <c r="B3" s="115"/>
      <c r="C3" s="292"/>
      <c r="D3" s="409"/>
      <c r="E3" s="409"/>
      <c r="F3" s="38"/>
      <c r="G3" s="267"/>
      <c r="I3" s="45"/>
    </row>
    <row r="4" spans="1:9" ht="30.75">
      <c r="A4" s="98">
        <v>1</v>
      </c>
      <c r="B4" s="113" t="s">
        <v>389</v>
      </c>
      <c r="C4" s="283">
        <f>SUM(C5:C6)</f>
        <v>3000</v>
      </c>
      <c r="D4" s="283">
        <f>SUM(D5:D6)</f>
        <v>12000</v>
      </c>
      <c r="E4" s="283">
        <f>SUM(E5:E6)</f>
        <v>15000</v>
      </c>
      <c r="F4" s="283">
        <f>SUM(F5)</f>
        <v>0</v>
      </c>
      <c r="G4" s="124">
        <f>E4-F4</f>
        <v>15000</v>
      </c>
      <c r="I4" s="45"/>
    </row>
    <row r="5" spans="1:9" ht="16.5">
      <c r="A5" s="98"/>
      <c r="B5" s="114" t="s">
        <v>390</v>
      </c>
      <c r="C5" s="284">
        <v>3000</v>
      </c>
      <c r="D5" s="284"/>
      <c r="E5" s="284">
        <f aca="true" t="shared" si="0" ref="E5:E25">SUM(C5,D5)</f>
        <v>3000</v>
      </c>
      <c r="F5" s="488">
        <v>0</v>
      </c>
      <c r="G5" s="338">
        <f aca="true" t="shared" si="1" ref="G5:G25">E5-F5</f>
        <v>3000</v>
      </c>
      <c r="I5" s="45"/>
    </row>
    <row r="6" spans="1:9" ht="16.5">
      <c r="A6" s="98"/>
      <c r="B6" s="114" t="s">
        <v>439</v>
      </c>
      <c r="C6" s="284">
        <v>0</v>
      </c>
      <c r="D6" s="284">
        <v>12000</v>
      </c>
      <c r="E6" s="284">
        <f t="shared" si="0"/>
        <v>12000</v>
      </c>
      <c r="F6" s="416"/>
      <c r="G6" s="487">
        <f t="shared" si="1"/>
        <v>12000</v>
      </c>
      <c r="I6" s="45"/>
    </row>
    <row r="7" spans="1:9" ht="16.5">
      <c r="A7" s="98"/>
      <c r="B7" s="115"/>
      <c r="C7" s="417"/>
      <c r="D7" s="417"/>
      <c r="E7" s="447">
        <f t="shared" si="0"/>
        <v>0</v>
      </c>
      <c r="F7" s="38"/>
      <c r="G7" s="448">
        <f t="shared" si="1"/>
        <v>0</v>
      </c>
      <c r="I7" s="45"/>
    </row>
    <row r="8" spans="1:9" ht="45.75">
      <c r="A8" s="98">
        <v>2</v>
      </c>
      <c r="B8" s="115" t="s">
        <v>280</v>
      </c>
      <c r="C8" s="283">
        <f>SUM(C9:C11)</f>
        <v>35000</v>
      </c>
      <c r="D8" s="283">
        <f>SUM(D9:D11)</f>
        <v>-30000</v>
      </c>
      <c r="E8" s="283">
        <f t="shared" si="0"/>
        <v>5000</v>
      </c>
      <c r="F8" s="283">
        <f>SUM(F9:F11)</f>
        <v>0</v>
      </c>
      <c r="G8" s="124">
        <f t="shared" si="1"/>
        <v>5000</v>
      </c>
      <c r="I8" s="45"/>
    </row>
    <row r="9" spans="1:9" ht="16.5">
      <c r="A9" s="98"/>
      <c r="B9" s="114" t="s">
        <v>388</v>
      </c>
      <c r="C9" s="284">
        <v>5000</v>
      </c>
      <c r="D9" s="284"/>
      <c r="E9" s="284">
        <f t="shared" si="0"/>
        <v>5000</v>
      </c>
      <c r="F9" s="284"/>
      <c r="G9" s="338">
        <f t="shared" si="1"/>
        <v>5000</v>
      </c>
      <c r="I9" s="45"/>
    </row>
    <row r="10" spans="1:9" ht="16.5">
      <c r="A10" s="98"/>
      <c r="B10" s="114" t="s">
        <v>379</v>
      </c>
      <c r="C10" s="284">
        <v>30000</v>
      </c>
      <c r="D10" s="284">
        <v>-30000</v>
      </c>
      <c r="E10" s="284">
        <f t="shared" si="0"/>
        <v>0</v>
      </c>
      <c r="F10" s="284"/>
      <c r="G10" s="338">
        <f t="shared" si="1"/>
        <v>0</v>
      </c>
      <c r="I10" s="45"/>
    </row>
    <row r="11" spans="1:9" ht="16.5">
      <c r="A11" s="98"/>
      <c r="B11" s="337"/>
      <c r="C11" s="284"/>
      <c r="D11" s="284"/>
      <c r="E11" s="447">
        <f t="shared" si="0"/>
        <v>0</v>
      </c>
      <c r="F11" s="284"/>
      <c r="G11" s="448">
        <f t="shared" si="1"/>
        <v>0</v>
      </c>
      <c r="I11" s="45"/>
    </row>
    <row r="12" spans="1:9" ht="30.75">
      <c r="A12" s="98">
        <v>3</v>
      </c>
      <c r="B12" s="113" t="s">
        <v>281</v>
      </c>
      <c r="C12" s="283">
        <f>SUM(C13:C14)</f>
        <v>5000</v>
      </c>
      <c r="D12" s="283">
        <f>SUM(D13:D14)</f>
        <v>0</v>
      </c>
      <c r="E12" s="283">
        <f t="shared" si="0"/>
        <v>5000</v>
      </c>
      <c r="F12" s="291">
        <f>SUM(F13:F14)</f>
        <v>0</v>
      </c>
      <c r="G12" s="124">
        <f t="shared" si="1"/>
        <v>5000</v>
      </c>
      <c r="I12" s="45"/>
    </row>
    <row r="13" spans="1:9" ht="33">
      <c r="A13" s="98"/>
      <c r="B13" s="114" t="s">
        <v>387</v>
      </c>
      <c r="C13" s="284">
        <v>5000</v>
      </c>
      <c r="D13" s="411"/>
      <c r="E13" s="284">
        <f t="shared" si="0"/>
        <v>5000</v>
      </c>
      <c r="F13" s="38"/>
      <c r="G13" s="338">
        <f t="shared" si="1"/>
        <v>5000</v>
      </c>
      <c r="I13" s="45"/>
    </row>
    <row r="14" spans="1:9" ht="16.5">
      <c r="A14" s="98"/>
      <c r="B14" s="337"/>
      <c r="C14" s="284"/>
      <c r="D14" s="411"/>
      <c r="E14" s="447">
        <f t="shared" si="0"/>
        <v>0</v>
      </c>
      <c r="F14" s="38"/>
      <c r="G14" s="448">
        <f t="shared" si="1"/>
        <v>0</v>
      </c>
      <c r="I14" s="45"/>
    </row>
    <row r="15" spans="1:9" ht="16.5">
      <c r="A15" s="98">
        <v>4</v>
      </c>
      <c r="B15" s="99" t="s">
        <v>278</v>
      </c>
      <c r="C15" s="283">
        <f>SUM(C16:C18)</f>
        <v>15550</v>
      </c>
      <c r="D15" s="283">
        <f>SUM(D16:D18)</f>
        <v>0</v>
      </c>
      <c r="E15" s="283">
        <f t="shared" si="0"/>
        <v>15550</v>
      </c>
      <c r="F15" s="40"/>
      <c r="G15" s="124">
        <f t="shared" si="1"/>
        <v>15550</v>
      </c>
      <c r="I15" s="45"/>
    </row>
    <row r="16" spans="1:9" ht="49.5">
      <c r="A16" s="98"/>
      <c r="B16" s="497" t="s">
        <v>479</v>
      </c>
      <c r="C16" s="495">
        <v>550</v>
      </c>
      <c r="D16" s="494"/>
      <c r="E16" s="495">
        <f t="shared" si="0"/>
        <v>550</v>
      </c>
      <c r="F16" s="498"/>
      <c r="G16" s="496">
        <f t="shared" si="1"/>
        <v>550</v>
      </c>
      <c r="I16" s="45"/>
    </row>
    <row r="17" spans="1:9" ht="33">
      <c r="A17" s="98"/>
      <c r="B17" s="114" t="s">
        <v>381</v>
      </c>
      <c r="C17" s="284">
        <v>11500</v>
      </c>
      <c r="D17" s="411"/>
      <c r="E17" s="284">
        <f t="shared" si="0"/>
        <v>11500</v>
      </c>
      <c r="F17" s="38"/>
      <c r="G17" s="338">
        <f t="shared" si="1"/>
        <v>11500</v>
      </c>
      <c r="I17" s="45"/>
    </row>
    <row r="18" spans="1:9" ht="16.5">
      <c r="A18" s="98"/>
      <c r="B18" s="114" t="s">
        <v>391</v>
      </c>
      <c r="C18" s="284">
        <v>3500</v>
      </c>
      <c r="D18" s="411"/>
      <c r="E18" s="284">
        <f t="shared" si="0"/>
        <v>3500</v>
      </c>
      <c r="F18" s="38"/>
      <c r="G18" s="338">
        <f t="shared" si="1"/>
        <v>3500</v>
      </c>
      <c r="I18" s="45"/>
    </row>
    <row r="19" spans="1:9" ht="16.5">
      <c r="A19" s="98"/>
      <c r="B19" s="337"/>
      <c r="C19" s="269"/>
      <c r="D19" s="403"/>
      <c r="E19" s="449">
        <f t="shared" si="0"/>
        <v>0</v>
      </c>
      <c r="F19" s="38"/>
      <c r="G19" s="448">
        <f t="shared" si="1"/>
        <v>0</v>
      </c>
      <c r="I19" s="45"/>
    </row>
    <row r="20" spans="1:9" ht="16.5">
      <c r="A20" s="98"/>
      <c r="B20" s="106" t="s">
        <v>24</v>
      </c>
      <c r="C20" s="283">
        <f>C4+C8+C12+C15</f>
        <v>58550</v>
      </c>
      <c r="D20" s="283">
        <f>D4+D8+D12+D15</f>
        <v>-18000</v>
      </c>
      <c r="E20" s="283">
        <f t="shared" si="0"/>
        <v>40550</v>
      </c>
      <c r="F20" s="283">
        <f>F4+F8+F12+F15</f>
        <v>0</v>
      </c>
      <c r="G20" s="124">
        <f t="shared" si="1"/>
        <v>40550</v>
      </c>
      <c r="I20" s="45"/>
    </row>
    <row r="21" spans="1:9" ht="16.5">
      <c r="A21" s="98"/>
      <c r="B21" s="106"/>
      <c r="C21" s="269"/>
      <c r="D21" s="403"/>
      <c r="E21" s="447">
        <f t="shared" si="0"/>
        <v>0</v>
      </c>
      <c r="F21" s="38"/>
      <c r="G21" s="448">
        <f t="shared" si="1"/>
        <v>0</v>
      </c>
      <c r="I21" s="45"/>
    </row>
    <row r="22" spans="1:9" ht="16.5">
      <c r="A22" s="714" t="s">
        <v>57</v>
      </c>
      <c r="B22" s="715"/>
      <c r="C22" s="490"/>
      <c r="D22" s="500"/>
      <c r="E22" s="283"/>
      <c r="F22" s="38"/>
      <c r="G22" s="124"/>
      <c r="I22" s="45"/>
    </row>
    <row r="23" spans="1:9" ht="16.5">
      <c r="A23" s="103"/>
      <c r="B23" s="501"/>
      <c r="C23" s="334"/>
      <c r="D23" s="334"/>
      <c r="E23" s="334"/>
      <c r="F23" s="334"/>
      <c r="G23" s="502"/>
      <c r="I23" s="45"/>
    </row>
    <row r="24" spans="1:9" ht="16.5">
      <c r="A24" s="98"/>
      <c r="B24" s="106" t="s">
        <v>24</v>
      </c>
      <c r="C24" s="269">
        <f>SUM(C23)</f>
        <v>0</v>
      </c>
      <c r="D24" s="269">
        <f>SUM(D23)</f>
        <v>0</v>
      </c>
      <c r="E24" s="269">
        <f>SUM(E23)</f>
        <v>0</v>
      </c>
      <c r="F24" s="269">
        <f>SUM(F23)</f>
        <v>0</v>
      </c>
      <c r="G24" s="322">
        <f>SUM(G23)</f>
        <v>0</v>
      </c>
      <c r="I24" s="45"/>
    </row>
    <row r="25" spans="1:7" ht="16.5">
      <c r="A25" s="98"/>
      <c r="B25" s="117"/>
      <c r="C25" s="269"/>
      <c r="D25" s="403"/>
      <c r="E25" s="447">
        <f t="shared" si="0"/>
        <v>0</v>
      </c>
      <c r="F25" s="38"/>
      <c r="G25" s="448">
        <f t="shared" si="1"/>
        <v>0</v>
      </c>
    </row>
    <row r="26" spans="1:7" ht="17.25" thickBot="1">
      <c r="A26" s="105"/>
      <c r="B26" s="112" t="s">
        <v>55</v>
      </c>
      <c r="C26" s="293">
        <f>SUM(C24+C20)</f>
        <v>58550</v>
      </c>
      <c r="D26" s="293">
        <f>SUM(D24+D20)</f>
        <v>-18000</v>
      </c>
      <c r="E26" s="293">
        <f>SUM(E24+E20)</f>
        <v>40550</v>
      </c>
      <c r="F26" s="293">
        <f>SUM(F24+F20)</f>
        <v>0</v>
      </c>
      <c r="G26" s="503">
        <f>SUM(G24+G20)</f>
        <v>40550</v>
      </c>
    </row>
  </sheetData>
  <sheetProtection/>
  <mergeCells count="2">
    <mergeCell ref="A2:B2"/>
    <mergeCell ref="A22:B22"/>
  </mergeCells>
  <printOptions/>
  <pageMargins left="0.2362204724409449" right="0.4330708661417323" top="1.220472440944882" bottom="0.7480314960629921" header="0.31496062992125984" footer="0.31496062992125984"/>
  <pageSetup horizontalDpi="600" verticalDpi="600" orientation="portrait" paperSize="9" scale="85" r:id="rId1"/>
  <headerFooter>
    <oddHeader>&amp;C&amp;"Book Antiqua,Félkövér"&amp;11Keszthely Város Önkormányzata
egyéb felhalmozási célú kiadásai ÁHT-n kívülre&amp;R&amp;"Book Antiqua,Félkövér"14. sz.melléklet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9.28125" style="221" customWidth="1"/>
    <col min="2" max="8" width="8.7109375" style="222" customWidth="1"/>
    <col min="9" max="9" width="9.7109375" style="222" customWidth="1"/>
    <col min="10" max="10" width="11.7109375" style="222" customWidth="1"/>
    <col min="11" max="11" width="8.7109375" style="222" customWidth="1"/>
    <col min="12" max="13" width="9.7109375" style="222" customWidth="1"/>
    <col min="14" max="14" width="9.7109375" style="223" customWidth="1"/>
    <col min="15" max="15" width="14.7109375" style="222" customWidth="1"/>
    <col min="16" max="16384" width="9.140625" style="222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224" customFormat="1" ht="16.5" customHeight="1" thickBot="1">
      <c r="A2" s="294" t="s">
        <v>15</v>
      </c>
      <c r="B2" s="295" t="s">
        <v>108</v>
      </c>
      <c r="C2" s="295" t="s">
        <v>109</v>
      </c>
      <c r="D2" s="295" t="s">
        <v>110</v>
      </c>
      <c r="E2" s="295" t="s">
        <v>111</v>
      </c>
      <c r="F2" s="295" t="s">
        <v>112</v>
      </c>
      <c r="G2" s="295" t="s">
        <v>113</v>
      </c>
      <c r="H2" s="295" t="s">
        <v>114</v>
      </c>
      <c r="I2" s="295" t="s">
        <v>115</v>
      </c>
      <c r="J2" s="295" t="s">
        <v>116</v>
      </c>
      <c r="K2" s="295" t="s">
        <v>117</v>
      </c>
      <c r="L2" s="295" t="s">
        <v>118</v>
      </c>
      <c r="M2" s="295" t="s">
        <v>119</v>
      </c>
      <c r="N2" s="296" t="s">
        <v>1</v>
      </c>
    </row>
    <row r="3" spans="1:14" s="224" customFormat="1" ht="15" customHeight="1" thickBot="1">
      <c r="A3" s="297" t="s">
        <v>120</v>
      </c>
      <c r="B3" s="295"/>
      <c r="C3" s="295"/>
      <c r="D3" s="295"/>
      <c r="E3" s="353">
        <v>803381</v>
      </c>
      <c r="F3" s="295">
        <v>722264</v>
      </c>
      <c r="G3" s="295">
        <v>724000</v>
      </c>
      <c r="H3" s="295">
        <v>393118</v>
      </c>
      <c r="I3" s="295">
        <v>290167</v>
      </c>
      <c r="J3" s="295">
        <v>197689</v>
      </c>
      <c r="K3" s="353">
        <v>248378</v>
      </c>
      <c r="L3" s="353">
        <v>238418</v>
      </c>
      <c r="M3" s="295">
        <v>193972</v>
      </c>
      <c r="N3" s="296"/>
    </row>
    <row r="4" spans="1:15" ht="15.75">
      <c r="A4" s="816" t="s">
        <v>167</v>
      </c>
      <c r="B4" s="145">
        <v>56180</v>
      </c>
      <c r="C4" s="145">
        <v>56180</v>
      </c>
      <c r="D4" s="145">
        <v>56180</v>
      </c>
      <c r="E4" s="145">
        <v>56180</v>
      </c>
      <c r="F4" s="145">
        <v>56180</v>
      </c>
      <c r="G4" s="145">
        <v>56180</v>
      </c>
      <c r="H4" s="145">
        <v>56180</v>
      </c>
      <c r="I4" s="145">
        <v>56180</v>
      </c>
      <c r="J4" s="145">
        <v>56180</v>
      </c>
      <c r="K4" s="145">
        <v>56180</v>
      </c>
      <c r="L4" s="145">
        <v>56180</v>
      </c>
      <c r="M4" s="145">
        <v>56178</v>
      </c>
      <c r="N4" s="817">
        <f>SUM(B4:M4)</f>
        <v>674158</v>
      </c>
      <c r="O4" s="298"/>
    </row>
    <row r="5" spans="1:15" ht="15.75">
      <c r="A5" s="15" t="s">
        <v>401</v>
      </c>
      <c r="B5" s="146"/>
      <c r="C5" s="146"/>
      <c r="D5" s="146"/>
      <c r="E5" s="232"/>
      <c r="F5" s="146"/>
      <c r="G5" s="146">
        <v>2935</v>
      </c>
      <c r="H5" s="146"/>
      <c r="I5" s="146"/>
      <c r="J5" s="146"/>
      <c r="K5" s="146"/>
      <c r="L5" s="146"/>
      <c r="M5" s="146"/>
      <c r="N5" s="793">
        <f aca="true" t="shared" si="0" ref="N5:N23">SUM(B5:M5)</f>
        <v>2935</v>
      </c>
      <c r="O5" s="298"/>
    </row>
    <row r="6" spans="1:15" ht="15.75">
      <c r="A6" s="15" t="s">
        <v>402</v>
      </c>
      <c r="B6" s="146">
        <f>SUM(B4:B5)</f>
        <v>56180</v>
      </c>
      <c r="C6" s="146">
        <f aca="true" t="shared" si="1" ref="C6:M6">SUM(C4:C5)</f>
        <v>56180</v>
      </c>
      <c r="D6" s="146">
        <f t="shared" si="1"/>
        <v>56180</v>
      </c>
      <c r="E6" s="146">
        <f t="shared" si="1"/>
        <v>56180</v>
      </c>
      <c r="F6" s="146">
        <f t="shared" si="1"/>
        <v>56180</v>
      </c>
      <c r="G6" s="146">
        <f t="shared" si="1"/>
        <v>59115</v>
      </c>
      <c r="H6" s="146">
        <f t="shared" si="1"/>
        <v>56180</v>
      </c>
      <c r="I6" s="146">
        <f t="shared" si="1"/>
        <v>56180</v>
      </c>
      <c r="J6" s="146">
        <f t="shared" si="1"/>
        <v>56180</v>
      </c>
      <c r="K6" s="146">
        <f t="shared" si="1"/>
        <v>56180</v>
      </c>
      <c r="L6" s="146">
        <f t="shared" si="1"/>
        <v>56180</v>
      </c>
      <c r="M6" s="146">
        <f t="shared" si="1"/>
        <v>56178</v>
      </c>
      <c r="N6" s="793">
        <f t="shared" si="0"/>
        <v>677093</v>
      </c>
      <c r="O6" s="298"/>
    </row>
    <row r="7" spans="1:15" ht="27.75">
      <c r="A7" s="818" t="s">
        <v>282</v>
      </c>
      <c r="B7" s="146">
        <v>88622</v>
      </c>
      <c r="C7" s="146">
        <v>88621</v>
      </c>
      <c r="D7" s="146">
        <v>88622</v>
      </c>
      <c r="E7" s="146">
        <v>88621</v>
      </c>
      <c r="F7" s="146">
        <v>88622</v>
      </c>
      <c r="G7" s="146">
        <v>88621</v>
      </c>
      <c r="H7" s="146">
        <v>88622</v>
      </c>
      <c r="I7" s="146">
        <v>88621</v>
      </c>
      <c r="J7" s="146">
        <v>88622</v>
      </c>
      <c r="K7" s="146">
        <v>88621</v>
      </c>
      <c r="L7" s="146">
        <v>88622</v>
      </c>
      <c r="M7" s="146">
        <v>88625</v>
      </c>
      <c r="N7" s="793">
        <f t="shared" si="0"/>
        <v>1063462</v>
      </c>
      <c r="O7" s="298"/>
    </row>
    <row r="8" spans="1:15" ht="15.75">
      <c r="A8" s="15" t="s">
        <v>401</v>
      </c>
      <c r="B8" s="146"/>
      <c r="C8" s="146"/>
      <c r="D8" s="146"/>
      <c r="E8" s="146"/>
      <c r="F8" s="146"/>
      <c r="G8" s="146">
        <v>24481</v>
      </c>
      <c r="H8" s="146"/>
      <c r="I8" s="146"/>
      <c r="J8" s="146"/>
      <c r="K8" s="146"/>
      <c r="L8" s="146"/>
      <c r="M8" s="146"/>
      <c r="N8" s="793">
        <f t="shared" si="0"/>
        <v>24481</v>
      </c>
      <c r="O8" s="298"/>
    </row>
    <row r="9" spans="1:15" ht="15.75">
      <c r="A9" s="15" t="s">
        <v>402</v>
      </c>
      <c r="B9" s="146">
        <f>SUM(B7:B8)</f>
        <v>88622</v>
      </c>
      <c r="C9" s="146">
        <f aca="true" t="shared" si="2" ref="C9:M9">SUM(C7:C8)</f>
        <v>88621</v>
      </c>
      <c r="D9" s="146">
        <f t="shared" si="2"/>
        <v>88622</v>
      </c>
      <c r="E9" s="146">
        <f t="shared" si="2"/>
        <v>88621</v>
      </c>
      <c r="F9" s="146">
        <f t="shared" si="2"/>
        <v>88622</v>
      </c>
      <c r="G9" s="146">
        <f t="shared" si="2"/>
        <v>113102</v>
      </c>
      <c r="H9" s="146">
        <f t="shared" si="2"/>
        <v>88622</v>
      </c>
      <c r="I9" s="146">
        <f t="shared" si="2"/>
        <v>88621</v>
      </c>
      <c r="J9" s="146">
        <f t="shared" si="2"/>
        <v>88622</v>
      </c>
      <c r="K9" s="146">
        <f t="shared" si="2"/>
        <v>88621</v>
      </c>
      <c r="L9" s="146">
        <f t="shared" si="2"/>
        <v>88622</v>
      </c>
      <c r="M9" s="146">
        <f t="shared" si="2"/>
        <v>88625</v>
      </c>
      <c r="N9" s="793">
        <f t="shared" si="0"/>
        <v>1087943</v>
      </c>
      <c r="O9" s="298"/>
    </row>
    <row r="10" spans="1:15" ht="15.75">
      <c r="A10" s="818" t="s">
        <v>283</v>
      </c>
      <c r="B10" s="146">
        <v>20400</v>
      </c>
      <c r="C10" s="146">
        <v>16400</v>
      </c>
      <c r="D10" s="146">
        <v>350400</v>
      </c>
      <c r="E10" s="146">
        <v>26400</v>
      </c>
      <c r="F10" s="146">
        <v>90400</v>
      </c>
      <c r="G10" s="146">
        <v>9400</v>
      </c>
      <c r="H10" s="146">
        <v>50400</v>
      </c>
      <c r="I10" s="146">
        <v>38400</v>
      </c>
      <c r="J10" s="146">
        <v>400000</v>
      </c>
      <c r="K10" s="146">
        <v>71400</v>
      </c>
      <c r="L10" s="146">
        <v>52000</v>
      </c>
      <c r="M10" s="146">
        <v>86050</v>
      </c>
      <c r="N10" s="793">
        <f t="shared" si="0"/>
        <v>1211650</v>
      </c>
      <c r="O10" s="298"/>
    </row>
    <row r="11" spans="1:15" ht="27.75">
      <c r="A11" s="818" t="s">
        <v>284</v>
      </c>
      <c r="B11" s="146">
        <v>25180</v>
      </c>
      <c r="C11" s="146">
        <v>10000</v>
      </c>
      <c r="D11" s="146">
        <v>7500</v>
      </c>
      <c r="E11" s="146">
        <v>8500</v>
      </c>
      <c r="F11" s="146">
        <v>8500</v>
      </c>
      <c r="G11" s="146">
        <v>10000</v>
      </c>
      <c r="H11" s="146">
        <v>20000</v>
      </c>
      <c r="I11" s="146">
        <v>7500</v>
      </c>
      <c r="J11" s="146">
        <v>7500</v>
      </c>
      <c r="K11" s="146">
        <v>7500</v>
      </c>
      <c r="L11" s="146">
        <v>7500</v>
      </c>
      <c r="M11" s="146">
        <v>7432</v>
      </c>
      <c r="N11" s="793">
        <f t="shared" si="0"/>
        <v>127112</v>
      </c>
      <c r="O11" s="298"/>
    </row>
    <row r="12" spans="1:15" ht="15.75">
      <c r="A12" s="15" t="s">
        <v>401</v>
      </c>
      <c r="B12" s="146"/>
      <c r="C12" s="146"/>
      <c r="D12" s="146"/>
      <c r="E12" s="146"/>
      <c r="F12" s="146"/>
      <c r="G12" s="146">
        <v>9390</v>
      </c>
      <c r="H12" s="146"/>
      <c r="I12" s="146"/>
      <c r="J12" s="146"/>
      <c r="K12" s="146"/>
      <c r="L12" s="146"/>
      <c r="M12" s="146"/>
      <c r="N12" s="793">
        <f t="shared" si="0"/>
        <v>9390</v>
      </c>
      <c r="O12" s="298"/>
    </row>
    <row r="13" spans="1:15" ht="15.75">
      <c r="A13" s="15" t="s">
        <v>402</v>
      </c>
      <c r="B13" s="146">
        <f>SUM(B11:B12)</f>
        <v>25180</v>
      </c>
      <c r="C13" s="146">
        <f aca="true" t="shared" si="3" ref="C13:M13">SUM(C11:C12)</f>
        <v>10000</v>
      </c>
      <c r="D13" s="146">
        <f t="shared" si="3"/>
        <v>7500</v>
      </c>
      <c r="E13" s="146">
        <f t="shared" si="3"/>
        <v>8500</v>
      </c>
      <c r="F13" s="146">
        <f t="shared" si="3"/>
        <v>8500</v>
      </c>
      <c r="G13" s="146">
        <f t="shared" si="3"/>
        <v>19390</v>
      </c>
      <c r="H13" s="146">
        <f t="shared" si="3"/>
        <v>20000</v>
      </c>
      <c r="I13" s="146">
        <f t="shared" si="3"/>
        <v>7500</v>
      </c>
      <c r="J13" s="146">
        <f t="shared" si="3"/>
        <v>7500</v>
      </c>
      <c r="K13" s="146">
        <f t="shared" si="3"/>
        <v>7500</v>
      </c>
      <c r="L13" s="146">
        <f t="shared" si="3"/>
        <v>7500</v>
      </c>
      <c r="M13" s="146">
        <f t="shared" si="3"/>
        <v>7432</v>
      </c>
      <c r="N13" s="793">
        <f t="shared" si="0"/>
        <v>136502</v>
      </c>
      <c r="O13" s="298"/>
    </row>
    <row r="14" spans="1:15" ht="15.75">
      <c r="A14" s="818" t="s">
        <v>285</v>
      </c>
      <c r="B14" s="146">
        <v>600</v>
      </c>
      <c r="C14" s="146">
        <v>600</v>
      </c>
      <c r="D14" s="146">
        <v>600</v>
      </c>
      <c r="E14" s="146">
        <v>600</v>
      </c>
      <c r="F14" s="146">
        <v>30600</v>
      </c>
      <c r="G14" s="146">
        <v>30600</v>
      </c>
      <c r="H14" s="146">
        <v>30600</v>
      </c>
      <c r="I14" s="146">
        <v>30600</v>
      </c>
      <c r="J14" s="146">
        <v>30600</v>
      </c>
      <c r="K14" s="146">
        <v>30600</v>
      </c>
      <c r="L14" s="146">
        <v>24616</v>
      </c>
      <c r="M14" s="146">
        <v>600</v>
      </c>
      <c r="N14" s="793">
        <f t="shared" si="0"/>
        <v>211216</v>
      </c>
      <c r="O14" s="298"/>
    </row>
    <row r="15" spans="1:15" ht="15.75">
      <c r="A15" s="818" t="s">
        <v>286</v>
      </c>
      <c r="B15" s="146">
        <v>250</v>
      </c>
      <c r="C15" s="146"/>
      <c r="D15" s="146"/>
      <c r="E15" s="146">
        <v>250</v>
      </c>
      <c r="F15" s="146"/>
      <c r="G15" s="146"/>
      <c r="H15" s="146">
        <v>250</v>
      </c>
      <c r="I15" s="146"/>
      <c r="J15" s="146"/>
      <c r="K15" s="146">
        <v>250</v>
      </c>
      <c r="L15" s="146"/>
      <c r="M15" s="146"/>
      <c r="N15" s="793">
        <f t="shared" si="0"/>
        <v>1000</v>
      </c>
      <c r="O15" s="298"/>
    </row>
    <row r="16" spans="1:15" ht="15.75">
      <c r="A16" s="15" t="s">
        <v>401</v>
      </c>
      <c r="B16" s="171"/>
      <c r="C16" s="171"/>
      <c r="D16" s="171"/>
      <c r="E16" s="171"/>
      <c r="F16" s="171"/>
      <c r="G16" s="171">
        <v>0</v>
      </c>
      <c r="H16" s="171"/>
      <c r="I16" s="171"/>
      <c r="J16" s="171"/>
      <c r="K16" s="171"/>
      <c r="L16" s="171"/>
      <c r="M16" s="171"/>
      <c r="N16" s="793">
        <f t="shared" si="0"/>
        <v>0</v>
      </c>
      <c r="O16" s="298"/>
    </row>
    <row r="17" spans="1:15" ht="15.75">
      <c r="A17" s="15" t="s">
        <v>402</v>
      </c>
      <c r="B17" s="171">
        <f>SUM(B15:B16)</f>
        <v>250</v>
      </c>
      <c r="C17" s="171">
        <f aca="true" t="shared" si="4" ref="C17:M17">SUM(C15:C16)</f>
        <v>0</v>
      </c>
      <c r="D17" s="171">
        <f t="shared" si="4"/>
        <v>0</v>
      </c>
      <c r="E17" s="171">
        <f t="shared" si="4"/>
        <v>250</v>
      </c>
      <c r="F17" s="171">
        <f t="shared" si="4"/>
        <v>0</v>
      </c>
      <c r="G17" s="171">
        <f t="shared" si="4"/>
        <v>0</v>
      </c>
      <c r="H17" s="171">
        <f t="shared" si="4"/>
        <v>250</v>
      </c>
      <c r="I17" s="171">
        <f t="shared" si="4"/>
        <v>0</v>
      </c>
      <c r="J17" s="171">
        <f t="shared" si="4"/>
        <v>0</v>
      </c>
      <c r="K17" s="171">
        <f t="shared" si="4"/>
        <v>250</v>
      </c>
      <c r="L17" s="171">
        <f t="shared" si="4"/>
        <v>0</v>
      </c>
      <c r="M17" s="171">
        <f t="shared" si="4"/>
        <v>0</v>
      </c>
      <c r="N17" s="793">
        <f t="shared" si="0"/>
        <v>1000</v>
      </c>
      <c r="O17" s="298"/>
    </row>
    <row r="18" spans="1:15" ht="15.75">
      <c r="A18" s="819" t="s">
        <v>559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793">
        <f t="shared" si="0"/>
        <v>0</v>
      </c>
      <c r="O18" s="298"/>
    </row>
    <row r="19" spans="1:15" ht="15.75">
      <c r="A19" s="15" t="s">
        <v>401</v>
      </c>
      <c r="B19" s="171"/>
      <c r="C19" s="171"/>
      <c r="D19" s="171"/>
      <c r="E19" s="171"/>
      <c r="F19" s="171"/>
      <c r="G19" s="171">
        <v>300000</v>
      </c>
      <c r="H19" s="171"/>
      <c r="I19" s="171"/>
      <c r="J19" s="171"/>
      <c r="K19" s="171"/>
      <c r="L19" s="171"/>
      <c r="M19" s="171"/>
      <c r="N19" s="793">
        <f t="shared" si="0"/>
        <v>300000</v>
      </c>
      <c r="O19" s="298"/>
    </row>
    <row r="20" spans="1:15" ht="15.75">
      <c r="A20" s="15" t="s">
        <v>402</v>
      </c>
      <c r="B20" s="171"/>
      <c r="C20" s="171"/>
      <c r="D20" s="171"/>
      <c r="E20" s="171"/>
      <c r="F20" s="171"/>
      <c r="G20" s="171">
        <f>SUM(G18:G19)</f>
        <v>300000</v>
      </c>
      <c r="H20" s="171"/>
      <c r="I20" s="171"/>
      <c r="J20" s="171"/>
      <c r="K20" s="171"/>
      <c r="L20" s="171"/>
      <c r="M20" s="171"/>
      <c r="N20" s="793">
        <f t="shared" si="0"/>
        <v>300000</v>
      </c>
      <c r="O20" s="298"/>
    </row>
    <row r="21" spans="1:15" ht="15.75">
      <c r="A21" s="819" t="s">
        <v>287</v>
      </c>
      <c r="B21" s="171">
        <v>41549</v>
      </c>
      <c r="C21" s="171">
        <v>85567</v>
      </c>
      <c r="D21" s="171">
        <v>640448</v>
      </c>
      <c r="E21" s="171"/>
      <c r="F21" s="171"/>
      <c r="G21" s="171"/>
      <c r="H21" s="171"/>
      <c r="I21" s="171"/>
      <c r="J21" s="171"/>
      <c r="K21" s="171"/>
      <c r="L21" s="171"/>
      <c r="M21" s="171"/>
      <c r="N21" s="820">
        <f t="shared" si="0"/>
        <v>767564</v>
      </c>
      <c r="O21" s="298"/>
    </row>
    <row r="22" spans="1:15" ht="15.75">
      <c r="A22" s="15" t="s">
        <v>401</v>
      </c>
      <c r="B22" s="146"/>
      <c r="C22" s="146"/>
      <c r="D22" s="146"/>
      <c r="E22" s="146"/>
      <c r="F22" s="146"/>
      <c r="G22" s="146">
        <v>44114</v>
      </c>
      <c r="H22" s="146"/>
      <c r="I22" s="146"/>
      <c r="J22" s="146"/>
      <c r="K22" s="146"/>
      <c r="L22" s="146"/>
      <c r="M22" s="146"/>
      <c r="N22" s="793">
        <f t="shared" si="0"/>
        <v>44114</v>
      </c>
      <c r="O22" s="298"/>
    </row>
    <row r="23" spans="1:15" ht="16.5" thickBot="1">
      <c r="A23" s="821" t="s">
        <v>402</v>
      </c>
      <c r="B23" s="570">
        <f>SUM(B21:B22)</f>
        <v>41549</v>
      </c>
      <c r="C23" s="570">
        <f>SUM(C21:C22)</f>
        <v>85567</v>
      </c>
      <c r="D23" s="570">
        <f>SUM(D21:D22)</f>
        <v>640448</v>
      </c>
      <c r="E23" s="570"/>
      <c r="F23" s="570"/>
      <c r="G23" s="570">
        <f>SUM(G21:G22)</f>
        <v>44114</v>
      </c>
      <c r="H23" s="570"/>
      <c r="I23" s="570"/>
      <c r="J23" s="570"/>
      <c r="K23" s="570"/>
      <c r="L23" s="570"/>
      <c r="M23" s="570"/>
      <c r="N23" s="822">
        <f t="shared" si="0"/>
        <v>811678</v>
      </c>
      <c r="O23" s="298"/>
    </row>
    <row r="24" spans="1:15" s="223" customFormat="1" ht="15" customHeight="1">
      <c r="A24" s="823" t="s">
        <v>121</v>
      </c>
      <c r="B24" s="789">
        <f>SUM(B4+B7+B10+B11+B14+B15+B18+B21)</f>
        <v>232781</v>
      </c>
      <c r="C24" s="789">
        <f aca="true" t="shared" si="5" ref="C24:N24">SUM(C4+C7+C10+C11+C14+C15+C18+C21)</f>
        <v>257368</v>
      </c>
      <c r="D24" s="789">
        <f t="shared" si="5"/>
        <v>1143750</v>
      </c>
      <c r="E24" s="789">
        <f t="shared" si="5"/>
        <v>180551</v>
      </c>
      <c r="F24" s="789">
        <f t="shared" si="5"/>
        <v>274302</v>
      </c>
      <c r="G24" s="789">
        <f t="shared" si="5"/>
        <v>194801</v>
      </c>
      <c r="H24" s="789">
        <f t="shared" si="5"/>
        <v>246052</v>
      </c>
      <c r="I24" s="789">
        <f t="shared" si="5"/>
        <v>221301</v>
      </c>
      <c r="J24" s="789">
        <f t="shared" si="5"/>
        <v>582902</v>
      </c>
      <c r="K24" s="789">
        <f t="shared" si="5"/>
        <v>254551</v>
      </c>
      <c r="L24" s="789">
        <f t="shared" si="5"/>
        <v>228918</v>
      </c>
      <c r="M24" s="789">
        <f t="shared" si="5"/>
        <v>238885</v>
      </c>
      <c r="N24" s="790">
        <f t="shared" si="5"/>
        <v>4056162</v>
      </c>
      <c r="O24" s="298"/>
    </row>
    <row r="25" spans="1:15" s="223" customFormat="1" ht="15" customHeight="1">
      <c r="A25" s="824" t="s">
        <v>401</v>
      </c>
      <c r="B25" s="792">
        <f>SUM(B5+B8+B12+B19+B22+B16)</f>
        <v>0</v>
      </c>
      <c r="C25" s="792">
        <f aca="true" t="shared" si="6" ref="C25:N25">SUM(C5+C8+C12+C19+C22+C16)</f>
        <v>0</v>
      </c>
      <c r="D25" s="792">
        <f t="shared" si="6"/>
        <v>0</v>
      </c>
      <c r="E25" s="792">
        <f t="shared" si="6"/>
        <v>0</v>
      </c>
      <c r="F25" s="792">
        <f t="shared" si="6"/>
        <v>0</v>
      </c>
      <c r="G25" s="792">
        <f t="shared" si="6"/>
        <v>380920</v>
      </c>
      <c r="H25" s="792">
        <f t="shared" si="6"/>
        <v>0</v>
      </c>
      <c r="I25" s="792">
        <f t="shared" si="6"/>
        <v>0</v>
      </c>
      <c r="J25" s="792">
        <f t="shared" si="6"/>
        <v>0</v>
      </c>
      <c r="K25" s="792">
        <f t="shared" si="6"/>
        <v>0</v>
      </c>
      <c r="L25" s="792">
        <f t="shared" si="6"/>
        <v>0</v>
      </c>
      <c r="M25" s="792">
        <f t="shared" si="6"/>
        <v>0</v>
      </c>
      <c r="N25" s="793">
        <f t="shared" si="6"/>
        <v>380920</v>
      </c>
      <c r="O25" s="298"/>
    </row>
    <row r="26" spans="1:15" s="223" customFormat="1" ht="15" customHeight="1" thickBot="1">
      <c r="A26" s="825" t="s">
        <v>402</v>
      </c>
      <c r="B26" s="826">
        <f>SUM(B24:B25)</f>
        <v>232781</v>
      </c>
      <c r="C26" s="826">
        <f aca="true" t="shared" si="7" ref="C26:N26">SUM(C24:C25)</f>
        <v>257368</v>
      </c>
      <c r="D26" s="826">
        <f t="shared" si="7"/>
        <v>1143750</v>
      </c>
      <c r="E26" s="826">
        <f t="shared" si="7"/>
        <v>180551</v>
      </c>
      <c r="F26" s="826">
        <f t="shared" si="7"/>
        <v>274302</v>
      </c>
      <c r="G26" s="826">
        <f t="shared" si="7"/>
        <v>575721</v>
      </c>
      <c r="H26" s="826">
        <f t="shared" si="7"/>
        <v>246052</v>
      </c>
      <c r="I26" s="826">
        <f t="shared" si="7"/>
        <v>221301</v>
      </c>
      <c r="J26" s="826">
        <f t="shared" si="7"/>
        <v>582902</v>
      </c>
      <c r="K26" s="826">
        <f t="shared" si="7"/>
        <v>254551</v>
      </c>
      <c r="L26" s="826">
        <f t="shared" si="7"/>
        <v>228918</v>
      </c>
      <c r="M26" s="826">
        <f t="shared" si="7"/>
        <v>238885</v>
      </c>
      <c r="N26" s="827">
        <f t="shared" si="7"/>
        <v>4437082</v>
      </c>
      <c r="O26" s="298"/>
    </row>
    <row r="27" spans="1:15" ht="15.75">
      <c r="A27" s="828" t="s">
        <v>288</v>
      </c>
      <c r="B27" s="232">
        <v>90759</v>
      </c>
      <c r="C27" s="232">
        <v>90760</v>
      </c>
      <c r="D27" s="232">
        <v>90759</v>
      </c>
      <c r="E27" s="232">
        <v>90760</v>
      </c>
      <c r="F27" s="232">
        <v>90759</v>
      </c>
      <c r="G27" s="232">
        <v>90760</v>
      </c>
      <c r="H27" s="232">
        <v>90759</v>
      </c>
      <c r="I27" s="232">
        <v>90760</v>
      </c>
      <c r="J27" s="232">
        <v>90759</v>
      </c>
      <c r="K27" s="232">
        <v>90760</v>
      </c>
      <c r="L27" s="232">
        <v>90759</v>
      </c>
      <c r="M27" s="232">
        <v>90758</v>
      </c>
      <c r="N27" s="793">
        <f>SUM(B27:M27)</f>
        <v>1089112</v>
      </c>
      <c r="O27" s="298"/>
    </row>
    <row r="28" spans="1:15" ht="15.75">
      <c r="A28" s="15" t="s">
        <v>401</v>
      </c>
      <c r="B28" s="232"/>
      <c r="C28" s="232"/>
      <c r="D28" s="232"/>
      <c r="E28" s="232"/>
      <c r="F28" s="232"/>
      <c r="G28" s="232">
        <v>20305</v>
      </c>
      <c r="H28" s="232"/>
      <c r="I28" s="232"/>
      <c r="J28" s="232"/>
      <c r="K28" s="232"/>
      <c r="L28" s="232"/>
      <c r="M28" s="232"/>
      <c r="N28" s="793">
        <f aca="true" t="shared" si="8" ref="N28:N53">SUM(B28:M28)</f>
        <v>20305</v>
      </c>
      <c r="O28" s="298"/>
    </row>
    <row r="29" spans="1:15" ht="15.75">
      <c r="A29" s="15" t="s">
        <v>402</v>
      </c>
      <c r="B29" s="232">
        <f>SUM(B27:B28)</f>
        <v>90759</v>
      </c>
      <c r="C29" s="232">
        <f aca="true" t="shared" si="9" ref="C29:M29">SUM(C27:C28)</f>
        <v>90760</v>
      </c>
      <c r="D29" s="232">
        <f t="shared" si="9"/>
        <v>90759</v>
      </c>
      <c r="E29" s="232">
        <f t="shared" si="9"/>
        <v>90760</v>
      </c>
      <c r="F29" s="232">
        <f t="shared" si="9"/>
        <v>90759</v>
      </c>
      <c r="G29" s="232">
        <f t="shared" si="9"/>
        <v>111065</v>
      </c>
      <c r="H29" s="232">
        <f t="shared" si="9"/>
        <v>90759</v>
      </c>
      <c r="I29" s="232">
        <f t="shared" si="9"/>
        <v>90760</v>
      </c>
      <c r="J29" s="232">
        <f t="shared" si="9"/>
        <v>90759</v>
      </c>
      <c r="K29" s="232">
        <f t="shared" si="9"/>
        <v>90760</v>
      </c>
      <c r="L29" s="232">
        <f t="shared" si="9"/>
        <v>90759</v>
      </c>
      <c r="M29" s="232">
        <f t="shared" si="9"/>
        <v>90758</v>
      </c>
      <c r="N29" s="793">
        <f t="shared" si="8"/>
        <v>1109417</v>
      </c>
      <c r="O29" s="298"/>
    </row>
    <row r="30" spans="1:15" ht="15.75">
      <c r="A30" s="818" t="s">
        <v>289</v>
      </c>
      <c r="B30" s="146">
        <v>26209</v>
      </c>
      <c r="C30" s="146">
        <v>26210</v>
      </c>
      <c r="D30" s="146">
        <v>26209</v>
      </c>
      <c r="E30" s="146">
        <v>26210</v>
      </c>
      <c r="F30" s="146">
        <v>26209</v>
      </c>
      <c r="G30" s="146">
        <v>26210</v>
      </c>
      <c r="H30" s="146">
        <v>26209</v>
      </c>
      <c r="I30" s="146">
        <v>26210</v>
      </c>
      <c r="J30" s="146">
        <v>26209</v>
      </c>
      <c r="K30" s="146">
        <v>26210</v>
      </c>
      <c r="L30" s="146">
        <v>26209</v>
      </c>
      <c r="M30" s="146">
        <v>26210</v>
      </c>
      <c r="N30" s="793">
        <f t="shared" si="8"/>
        <v>314514</v>
      </c>
      <c r="O30" s="298"/>
    </row>
    <row r="31" spans="1:15" ht="15.75">
      <c r="A31" s="15" t="s">
        <v>401</v>
      </c>
      <c r="B31" s="146"/>
      <c r="C31" s="146"/>
      <c r="D31" s="146"/>
      <c r="E31" s="146"/>
      <c r="F31" s="146"/>
      <c r="G31" s="146">
        <v>4952</v>
      </c>
      <c r="H31" s="146"/>
      <c r="I31" s="146"/>
      <c r="J31" s="146"/>
      <c r="K31" s="146"/>
      <c r="L31" s="146"/>
      <c r="M31" s="146"/>
      <c r="N31" s="793">
        <f t="shared" si="8"/>
        <v>4952</v>
      </c>
      <c r="O31" s="298"/>
    </row>
    <row r="32" spans="1:15" ht="15.75">
      <c r="A32" s="15" t="s">
        <v>402</v>
      </c>
      <c r="B32" s="146">
        <f>SUM(B30:B31)</f>
        <v>26209</v>
      </c>
      <c r="C32" s="146">
        <f aca="true" t="shared" si="10" ref="C32:M32">SUM(C30:C31)</f>
        <v>26210</v>
      </c>
      <c r="D32" s="146">
        <f t="shared" si="10"/>
        <v>26209</v>
      </c>
      <c r="E32" s="146">
        <f t="shared" si="10"/>
        <v>26210</v>
      </c>
      <c r="F32" s="146">
        <f t="shared" si="10"/>
        <v>26209</v>
      </c>
      <c r="G32" s="146">
        <f t="shared" si="10"/>
        <v>31162</v>
      </c>
      <c r="H32" s="146">
        <f t="shared" si="10"/>
        <v>26209</v>
      </c>
      <c r="I32" s="146">
        <f t="shared" si="10"/>
        <v>26210</v>
      </c>
      <c r="J32" s="146">
        <f t="shared" si="10"/>
        <v>26209</v>
      </c>
      <c r="K32" s="146">
        <f t="shared" si="10"/>
        <v>26210</v>
      </c>
      <c r="L32" s="146">
        <f t="shared" si="10"/>
        <v>26209</v>
      </c>
      <c r="M32" s="146">
        <f t="shared" si="10"/>
        <v>26210</v>
      </c>
      <c r="N32" s="793">
        <f t="shared" si="8"/>
        <v>319466</v>
      </c>
      <c r="O32" s="298"/>
    </row>
    <row r="33" spans="1:15" ht="15.75">
      <c r="A33" s="818" t="s">
        <v>290</v>
      </c>
      <c r="B33" s="146">
        <v>77679</v>
      </c>
      <c r="C33" s="146">
        <v>114482</v>
      </c>
      <c r="D33" s="146">
        <v>151885</v>
      </c>
      <c r="E33" s="146">
        <v>114482</v>
      </c>
      <c r="F33" s="146">
        <v>114482</v>
      </c>
      <c r="G33" s="146">
        <v>114482</v>
      </c>
      <c r="H33" s="146">
        <v>114482</v>
      </c>
      <c r="I33" s="146">
        <v>114482</v>
      </c>
      <c r="J33" s="146">
        <v>158539</v>
      </c>
      <c r="K33" s="146">
        <v>72425</v>
      </c>
      <c r="L33" s="146">
        <v>114480</v>
      </c>
      <c r="M33" s="146">
        <v>119980</v>
      </c>
      <c r="N33" s="793">
        <f t="shared" si="8"/>
        <v>1381880</v>
      </c>
      <c r="O33" s="298"/>
    </row>
    <row r="34" spans="1:15" ht="15.75">
      <c r="A34" s="15" t="s">
        <v>401</v>
      </c>
      <c r="B34" s="146"/>
      <c r="C34" s="146"/>
      <c r="D34" s="146"/>
      <c r="E34" s="146"/>
      <c r="F34" s="146"/>
      <c r="G34" s="146">
        <v>15827</v>
      </c>
      <c r="H34" s="146"/>
      <c r="I34" s="146"/>
      <c r="J34" s="146"/>
      <c r="K34" s="146"/>
      <c r="L34" s="146"/>
      <c r="M34" s="146"/>
      <c r="N34" s="793">
        <f t="shared" si="8"/>
        <v>15827</v>
      </c>
      <c r="O34" s="298"/>
    </row>
    <row r="35" spans="1:15" ht="15.75">
      <c r="A35" s="15" t="s">
        <v>402</v>
      </c>
      <c r="B35" s="146">
        <f>SUM(B33:B34)</f>
        <v>77679</v>
      </c>
      <c r="C35" s="146">
        <f aca="true" t="shared" si="11" ref="C35:M35">SUM(C33:C34)</f>
        <v>114482</v>
      </c>
      <c r="D35" s="146">
        <f t="shared" si="11"/>
        <v>151885</v>
      </c>
      <c r="E35" s="146">
        <f t="shared" si="11"/>
        <v>114482</v>
      </c>
      <c r="F35" s="146">
        <f t="shared" si="11"/>
        <v>114482</v>
      </c>
      <c r="G35" s="146">
        <f t="shared" si="11"/>
        <v>130309</v>
      </c>
      <c r="H35" s="146">
        <f t="shared" si="11"/>
        <v>114482</v>
      </c>
      <c r="I35" s="146">
        <f t="shared" si="11"/>
        <v>114482</v>
      </c>
      <c r="J35" s="146">
        <f t="shared" si="11"/>
        <v>158539</v>
      </c>
      <c r="K35" s="146">
        <f t="shared" si="11"/>
        <v>72425</v>
      </c>
      <c r="L35" s="146">
        <f t="shared" si="11"/>
        <v>114480</v>
      </c>
      <c r="M35" s="146">
        <f t="shared" si="11"/>
        <v>119980</v>
      </c>
      <c r="N35" s="793">
        <f t="shared" si="8"/>
        <v>1397707</v>
      </c>
      <c r="O35" s="298"/>
    </row>
    <row r="36" spans="1:15" ht="27.75">
      <c r="A36" s="818" t="s">
        <v>291</v>
      </c>
      <c r="B36" s="146"/>
      <c r="C36" s="146">
        <v>15000</v>
      </c>
      <c r="D36" s="146">
        <v>48600</v>
      </c>
      <c r="E36" s="146">
        <v>10300</v>
      </c>
      <c r="F36" s="146">
        <v>16200</v>
      </c>
      <c r="G36" s="146">
        <v>16200</v>
      </c>
      <c r="H36" s="146">
        <v>32637</v>
      </c>
      <c r="I36" s="146">
        <v>16200</v>
      </c>
      <c r="J36" s="146">
        <v>16200</v>
      </c>
      <c r="K36" s="146">
        <v>16200</v>
      </c>
      <c r="L36" s="146">
        <v>15000</v>
      </c>
      <c r="M36" s="146">
        <v>232</v>
      </c>
      <c r="N36" s="793">
        <f t="shared" si="8"/>
        <v>202769</v>
      </c>
      <c r="O36" s="298"/>
    </row>
    <row r="37" spans="1:15" ht="15.75">
      <c r="A37" s="15" t="s">
        <v>401</v>
      </c>
      <c r="B37" s="146"/>
      <c r="C37" s="146"/>
      <c r="D37" s="146"/>
      <c r="E37" s="146"/>
      <c r="F37" s="146"/>
      <c r="G37" s="146">
        <v>52374</v>
      </c>
      <c r="H37" s="146"/>
      <c r="I37" s="146"/>
      <c r="J37" s="146"/>
      <c r="K37" s="146"/>
      <c r="L37" s="146"/>
      <c r="M37" s="146"/>
      <c r="N37" s="793">
        <f t="shared" si="8"/>
        <v>52374</v>
      </c>
      <c r="O37" s="298"/>
    </row>
    <row r="38" spans="1:15" ht="15.75">
      <c r="A38" s="15" t="s">
        <v>402</v>
      </c>
      <c r="B38" s="146">
        <f>SUM(B36:B37)</f>
        <v>0</v>
      </c>
      <c r="C38" s="146">
        <f aca="true" t="shared" si="12" ref="C38:M38">SUM(C36:C37)</f>
        <v>15000</v>
      </c>
      <c r="D38" s="146">
        <f t="shared" si="12"/>
        <v>48600</v>
      </c>
      <c r="E38" s="146">
        <f t="shared" si="12"/>
        <v>10300</v>
      </c>
      <c r="F38" s="146">
        <f t="shared" si="12"/>
        <v>16200</v>
      </c>
      <c r="G38" s="146">
        <f t="shared" si="12"/>
        <v>68574</v>
      </c>
      <c r="H38" s="146">
        <f t="shared" si="12"/>
        <v>32637</v>
      </c>
      <c r="I38" s="146">
        <f t="shared" si="12"/>
        <v>16200</v>
      </c>
      <c r="J38" s="146">
        <f t="shared" si="12"/>
        <v>16200</v>
      </c>
      <c r="K38" s="146">
        <f t="shared" si="12"/>
        <v>16200</v>
      </c>
      <c r="L38" s="146">
        <f t="shared" si="12"/>
        <v>15000</v>
      </c>
      <c r="M38" s="146">
        <f t="shared" si="12"/>
        <v>232</v>
      </c>
      <c r="N38" s="793">
        <f t="shared" si="8"/>
        <v>255143</v>
      </c>
      <c r="O38" s="298"/>
    </row>
    <row r="39" spans="1:16" ht="15.75">
      <c r="A39" s="818" t="s">
        <v>292</v>
      </c>
      <c r="B39" s="146">
        <v>1800</v>
      </c>
      <c r="C39" s="146">
        <v>1916</v>
      </c>
      <c r="D39" s="146">
        <v>1916</v>
      </c>
      <c r="E39" s="146">
        <v>1916</v>
      </c>
      <c r="F39" s="146">
        <v>1916</v>
      </c>
      <c r="G39" s="146">
        <v>1916</v>
      </c>
      <c r="H39" s="146">
        <v>1916</v>
      </c>
      <c r="I39" s="146">
        <v>1916</v>
      </c>
      <c r="J39" s="146">
        <v>1916</v>
      </c>
      <c r="K39" s="146">
        <v>1916</v>
      </c>
      <c r="L39" s="146">
        <v>1916</v>
      </c>
      <c r="M39" s="146">
        <v>1920</v>
      </c>
      <c r="N39" s="793">
        <f t="shared" si="8"/>
        <v>22880</v>
      </c>
      <c r="O39" s="298"/>
      <c r="P39"/>
    </row>
    <row r="40" spans="1:16" ht="15.75">
      <c r="A40" s="818" t="s">
        <v>293</v>
      </c>
      <c r="B40" s="146"/>
      <c r="C40" s="146">
        <v>9000</v>
      </c>
      <c r="D40" s="146">
        <v>13000</v>
      </c>
      <c r="E40" s="146">
        <v>10000</v>
      </c>
      <c r="F40" s="146">
        <v>16000</v>
      </c>
      <c r="G40" s="146">
        <v>48000</v>
      </c>
      <c r="H40" s="146">
        <v>55000</v>
      </c>
      <c r="I40" s="146">
        <v>40211</v>
      </c>
      <c r="J40" s="146">
        <v>22000</v>
      </c>
      <c r="K40" s="146">
        <v>30000</v>
      </c>
      <c r="L40" s="146">
        <v>25000</v>
      </c>
      <c r="M40" s="146">
        <v>0</v>
      </c>
      <c r="N40" s="793">
        <f t="shared" si="8"/>
        <v>268211</v>
      </c>
      <c r="O40" s="298"/>
      <c r="P40"/>
    </row>
    <row r="41" spans="1:16" ht="15.75">
      <c r="A41" s="15" t="s">
        <v>401</v>
      </c>
      <c r="B41" s="146"/>
      <c r="C41" s="146"/>
      <c r="D41" s="146"/>
      <c r="E41" s="146"/>
      <c r="F41" s="146"/>
      <c r="G41" s="146">
        <v>1116</v>
      </c>
      <c r="H41" s="146"/>
      <c r="I41" s="146"/>
      <c r="J41" s="146"/>
      <c r="K41" s="146"/>
      <c r="L41" s="146"/>
      <c r="M41" s="146"/>
      <c r="N41" s="793">
        <f t="shared" si="8"/>
        <v>1116</v>
      </c>
      <c r="O41" s="298"/>
      <c r="P41"/>
    </row>
    <row r="42" spans="1:16" ht="15.75">
      <c r="A42" s="15" t="s">
        <v>402</v>
      </c>
      <c r="B42" s="146">
        <f>SUM(B40:B41)</f>
        <v>0</v>
      </c>
      <c r="C42" s="146">
        <f aca="true" t="shared" si="13" ref="C42:M42">SUM(C40:C41)</f>
        <v>9000</v>
      </c>
      <c r="D42" s="146">
        <f t="shared" si="13"/>
        <v>13000</v>
      </c>
      <c r="E42" s="146">
        <f t="shared" si="13"/>
        <v>10000</v>
      </c>
      <c r="F42" s="146">
        <f t="shared" si="13"/>
        <v>16000</v>
      </c>
      <c r="G42" s="146">
        <f t="shared" si="13"/>
        <v>49116</v>
      </c>
      <c r="H42" s="146">
        <f t="shared" si="13"/>
        <v>55000</v>
      </c>
      <c r="I42" s="146">
        <f t="shared" si="13"/>
        <v>40211</v>
      </c>
      <c r="J42" s="146">
        <f t="shared" si="13"/>
        <v>22000</v>
      </c>
      <c r="K42" s="146">
        <f t="shared" si="13"/>
        <v>30000</v>
      </c>
      <c r="L42" s="146">
        <f t="shared" si="13"/>
        <v>25000</v>
      </c>
      <c r="M42" s="146">
        <f t="shared" si="13"/>
        <v>0</v>
      </c>
      <c r="N42" s="793">
        <f t="shared" si="8"/>
        <v>269327</v>
      </c>
      <c r="O42" s="298"/>
      <c r="P42"/>
    </row>
    <row r="43" spans="1:16" ht="15.75">
      <c r="A43" s="818" t="s">
        <v>294</v>
      </c>
      <c r="B43" s="146"/>
      <c r="C43" s="146"/>
      <c r="D43" s="146">
        <v>7000</v>
      </c>
      <c r="E43" s="146">
        <v>8000</v>
      </c>
      <c r="F43" s="146">
        <v>7000</v>
      </c>
      <c r="G43" s="146">
        <v>35358</v>
      </c>
      <c r="H43" s="146">
        <v>27000</v>
      </c>
      <c r="I43" s="146">
        <v>24000</v>
      </c>
      <c r="J43" s="146">
        <v>23000</v>
      </c>
      <c r="K43" s="146">
        <v>27000</v>
      </c>
      <c r="L43" s="146"/>
      <c r="M43" s="146"/>
      <c r="N43" s="793">
        <f t="shared" si="8"/>
        <v>158358</v>
      </c>
      <c r="O43" s="298"/>
      <c r="P43"/>
    </row>
    <row r="44" spans="1:16" ht="15.75">
      <c r="A44" s="15" t="s">
        <v>401</v>
      </c>
      <c r="B44" s="146"/>
      <c r="C44" s="146"/>
      <c r="D44" s="146"/>
      <c r="E44" s="146"/>
      <c r="F44" s="146"/>
      <c r="G44" s="146">
        <v>110576</v>
      </c>
      <c r="H44" s="146"/>
      <c r="I44" s="146"/>
      <c r="J44" s="146"/>
      <c r="K44" s="146"/>
      <c r="L44" s="146"/>
      <c r="M44" s="146"/>
      <c r="N44" s="793">
        <f t="shared" si="8"/>
        <v>110576</v>
      </c>
      <c r="O44" s="298"/>
      <c r="P44"/>
    </row>
    <row r="45" spans="1:16" ht="15.75">
      <c r="A45" s="15" t="s">
        <v>402</v>
      </c>
      <c r="B45" s="146">
        <f>SUM(B43:B44)</f>
        <v>0</v>
      </c>
      <c r="C45" s="146">
        <f aca="true" t="shared" si="14" ref="C45:M45">SUM(C43:C44)</f>
        <v>0</v>
      </c>
      <c r="D45" s="146">
        <f t="shared" si="14"/>
        <v>7000</v>
      </c>
      <c r="E45" s="146">
        <f t="shared" si="14"/>
        <v>8000</v>
      </c>
      <c r="F45" s="146">
        <f t="shared" si="14"/>
        <v>7000</v>
      </c>
      <c r="G45" s="146">
        <f t="shared" si="14"/>
        <v>145934</v>
      </c>
      <c r="H45" s="146">
        <f t="shared" si="14"/>
        <v>27000</v>
      </c>
      <c r="I45" s="146">
        <f t="shared" si="14"/>
        <v>24000</v>
      </c>
      <c r="J45" s="146">
        <f t="shared" si="14"/>
        <v>23000</v>
      </c>
      <c r="K45" s="146">
        <f t="shared" si="14"/>
        <v>27000</v>
      </c>
      <c r="L45" s="146">
        <f t="shared" si="14"/>
        <v>0</v>
      </c>
      <c r="M45" s="146">
        <f t="shared" si="14"/>
        <v>0</v>
      </c>
      <c r="N45" s="793">
        <f t="shared" si="8"/>
        <v>268934</v>
      </c>
      <c r="O45" s="298"/>
      <c r="P45"/>
    </row>
    <row r="46" spans="1:16" ht="15.75">
      <c r="A46" s="818" t="s">
        <v>295</v>
      </c>
      <c r="B46" s="146">
        <v>36334</v>
      </c>
      <c r="C46" s="146"/>
      <c r="D46" s="146">
        <v>1000</v>
      </c>
      <c r="E46" s="146"/>
      <c r="F46" s="146"/>
      <c r="G46" s="146"/>
      <c r="H46" s="146">
        <v>1000</v>
      </c>
      <c r="I46" s="146"/>
      <c r="J46" s="146">
        <v>833</v>
      </c>
      <c r="K46" s="146"/>
      <c r="L46" s="146"/>
      <c r="M46" s="146"/>
      <c r="N46" s="793">
        <f t="shared" si="8"/>
        <v>39167</v>
      </c>
      <c r="O46" s="298"/>
      <c r="P46"/>
    </row>
    <row r="47" spans="1:16" ht="15.75">
      <c r="A47" s="15" t="s">
        <v>401</v>
      </c>
      <c r="B47" s="171"/>
      <c r="C47" s="171"/>
      <c r="D47" s="171"/>
      <c r="E47" s="171"/>
      <c r="F47" s="171"/>
      <c r="G47" s="171">
        <v>5000</v>
      </c>
      <c r="H47" s="171"/>
      <c r="I47" s="171"/>
      <c r="J47" s="171"/>
      <c r="K47" s="171"/>
      <c r="L47" s="171"/>
      <c r="M47" s="171"/>
      <c r="N47" s="793">
        <f t="shared" si="8"/>
        <v>5000</v>
      </c>
      <c r="O47" s="298"/>
      <c r="P47"/>
    </row>
    <row r="48" spans="1:16" ht="15.75">
      <c r="A48" s="15" t="s">
        <v>402</v>
      </c>
      <c r="B48" s="171">
        <f>SUM(B46:B47)</f>
        <v>36334</v>
      </c>
      <c r="C48" s="171">
        <f aca="true" t="shared" si="15" ref="C48:J48">SUM(C46:C47)</f>
        <v>0</v>
      </c>
      <c r="D48" s="171">
        <f t="shared" si="15"/>
        <v>1000</v>
      </c>
      <c r="E48" s="171">
        <f t="shared" si="15"/>
        <v>0</v>
      </c>
      <c r="F48" s="171">
        <f t="shared" si="15"/>
        <v>0</v>
      </c>
      <c r="G48" s="171">
        <f t="shared" si="15"/>
        <v>5000</v>
      </c>
      <c r="H48" s="171">
        <f t="shared" si="15"/>
        <v>1000</v>
      </c>
      <c r="I48" s="171">
        <f t="shared" si="15"/>
        <v>0</v>
      </c>
      <c r="J48" s="171">
        <f t="shared" si="15"/>
        <v>833</v>
      </c>
      <c r="K48" s="171"/>
      <c r="L48" s="171"/>
      <c r="M48" s="171"/>
      <c r="N48" s="793">
        <f t="shared" si="8"/>
        <v>44167</v>
      </c>
      <c r="O48" s="298"/>
      <c r="P48"/>
    </row>
    <row r="49" spans="1:16" ht="15.75">
      <c r="A49" s="819" t="s">
        <v>561</v>
      </c>
      <c r="B49" s="171"/>
      <c r="C49" s="171"/>
      <c r="D49" s="171"/>
      <c r="E49" s="171"/>
      <c r="F49" s="171"/>
      <c r="G49" s="171">
        <v>300000</v>
      </c>
      <c r="H49" s="171"/>
      <c r="I49" s="171"/>
      <c r="J49" s="171"/>
      <c r="K49" s="171"/>
      <c r="L49" s="171"/>
      <c r="M49" s="171"/>
      <c r="N49" s="793">
        <f t="shared" si="8"/>
        <v>300000</v>
      </c>
      <c r="O49" s="298"/>
      <c r="P49"/>
    </row>
    <row r="50" spans="1:16" ht="15.75">
      <c r="A50" s="15" t="s">
        <v>402</v>
      </c>
      <c r="B50" s="171"/>
      <c r="C50" s="171"/>
      <c r="D50" s="171"/>
      <c r="E50" s="171"/>
      <c r="F50" s="171"/>
      <c r="G50" s="171">
        <f>SUM(G49)</f>
        <v>300000</v>
      </c>
      <c r="H50" s="171"/>
      <c r="I50" s="171"/>
      <c r="J50" s="171"/>
      <c r="K50" s="171"/>
      <c r="L50" s="171"/>
      <c r="M50" s="171"/>
      <c r="N50" s="793">
        <f t="shared" si="8"/>
        <v>300000</v>
      </c>
      <c r="O50" s="298"/>
      <c r="P50"/>
    </row>
    <row r="51" spans="1:16" ht="15.75">
      <c r="A51" s="819" t="s">
        <v>560</v>
      </c>
      <c r="B51" s="171"/>
      <c r="C51" s="171"/>
      <c r="D51" s="171"/>
      <c r="E51" s="171"/>
      <c r="F51" s="171"/>
      <c r="G51" s="171">
        <v>192757</v>
      </c>
      <c r="H51" s="171"/>
      <c r="I51" s="171"/>
      <c r="J51" s="171">
        <v>192757</v>
      </c>
      <c r="K51" s="171"/>
      <c r="L51" s="171"/>
      <c r="M51" s="171">
        <v>193757</v>
      </c>
      <c r="N51" s="793">
        <f t="shared" si="8"/>
        <v>579271</v>
      </c>
      <c r="O51" s="298"/>
      <c r="P51"/>
    </row>
    <row r="52" spans="1:16" ht="15.75">
      <c r="A52" s="15" t="s">
        <v>401</v>
      </c>
      <c r="B52" s="146"/>
      <c r="C52" s="146"/>
      <c r="D52" s="146"/>
      <c r="E52" s="146"/>
      <c r="F52" s="146"/>
      <c r="G52" s="146">
        <v>-129230</v>
      </c>
      <c r="H52" s="146"/>
      <c r="I52" s="146"/>
      <c r="J52" s="146"/>
      <c r="K52" s="146"/>
      <c r="L52" s="146"/>
      <c r="M52" s="146"/>
      <c r="N52" s="793">
        <f t="shared" si="8"/>
        <v>-129230</v>
      </c>
      <c r="O52" s="298"/>
      <c r="P52"/>
    </row>
    <row r="53" spans="1:16" ht="16.5" thickBot="1">
      <c r="A53" s="15" t="s">
        <v>402</v>
      </c>
      <c r="B53" s="231"/>
      <c r="C53" s="231"/>
      <c r="D53" s="231"/>
      <c r="E53" s="231"/>
      <c r="F53" s="231"/>
      <c r="G53" s="231">
        <f>SUM(G51:G52)</f>
        <v>63527</v>
      </c>
      <c r="H53" s="231">
        <f aca="true" t="shared" si="16" ref="H53:M53">SUM(H51:H52)</f>
        <v>0</v>
      </c>
      <c r="I53" s="231">
        <f t="shared" si="16"/>
        <v>0</v>
      </c>
      <c r="J53" s="231">
        <f t="shared" si="16"/>
        <v>192757</v>
      </c>
      <c r="K53" s="231">
        <f t="shared" si="16"/>
        <v>0</v>
      </c>
      <c r="L53" s="231">
        <f t="shared" si="16"/>
        <v>0</v>
      </c>
      <c r="M53" s="231">
        <f t="shared" si="16"/>
        <v>193757</v>
      </c>
      <c r="N53" s="793">
        <f t="shared" si="8"/>
        <v>450041</v>
      </c>
      <c r="O53" s="298"/>
      <c r="P53"/>
    </row>
    <row r="54" spans="1:15" s="223" customFormat="1" ht="15" customHeight="1">
      <c r="A54" s="149" t="s">
        <v>122</v>
      </c>
      <c r="B54" s="829">
        <f>SUM(B27+B30+B33+B36+B39+B40+B43+B46+B51)</f>
        <v>232781</v>
      </c>
      <c r="C54" s="829">
        <f aca="true" t="shared" si="17" ref="C54:N54">SUM(C27+C30+C33+C36+C39+C40+C43+C46+C51)</f>
        <v>257368</v>
      </c>
      <c r="D54" s="829">
        <f t="shared" si="17"/>
        <v>340369</v>
      </c>
      <c r="E54" s="829">
        <f t="shared" si="17"/>
        <v>261668</v>
      </c>
      <c r="F54" s="829">
        <f t="shared" si="17"/>
        <v>272566</v>
      </c>
      <c r="G54" s="829">
        <f t="shared" si="17"/>
        <v>525683</v>
      </c>
      <c r="H54" s="829">
        <f t="shared" si="17"/>
        <v>349003</v>
      </c>
      <c r="I54" s="829">
        <f t="shared" si="17"/>
        <v>313779</v>
      </c>
      <c r="J54" s="829">
        <f t="shared" si="17"/>
        <v>532213</v>
      </c>
      <c r="K54" s="829">
        <f t="shared" si="17"/>
        <v>264511</v>
      </c>
      <c r="L54" s="829">
        <f t="shared" si="17"/>
        <v>273364</v>
      </c>
      <c r="M54" s="829">
        <f t="shared" si="17"/>
        <v>432857</v>
      </c>
      <c r="N54" s="817">
        <f t="shared" si="17"/>
        <v>4056162</v>
      </c>
      <c r="O54" s="298"/>
    </row>
    <row r="55" spans="1:15" s="223" customFormat="1" ht="15" customHeight="1">
      <c r="A55" s="824" t="s">
        <v>401</v>
      </c>
      <c r="B55" s="792">
        <f>SUM(B52+B49+B47+B44+B41+B37+B34+B31+B28)</f>
        <v>0</v>
      </c>
      <c r="C55" s="792">
        <f aca="true" t="shared" si="18" ref="C55:N55">SUM(C52+C49+C47+C44+C41+C37+C34+C31+C28)</f>
        <v>0</v>
      </c>
      <c r="D55" s="792">
        <f t="shared" si="18"/>
        <v>0</v>
      </c>
      <c r="E55" s="792">
        <f t="shared" si="18"/>
        <v>0</v>
      </c>
      <c r="F55" s="792">
        <f t="shared" si="18"/>
        <v>0</v>
      </c>
      <c r="G55" s="792">
        <f t="shared" si="18"/>
        <v>380920</v>
      </c>
      <c r="H55" s="792">
        <f t="shared" si="18"/>
        <v>0</v>
      </c>
      <c r="I55" s="792">
        <f t="shared" si="18"/>
        <v>0</v>
      </c>
      <c r="J55" s="792">
        <f t="shared" si="18"/>
        <v>0</v>
      </c>
      <c r="K55" s="792">
        <f t="shared" si="18"/>
        <v>0</v>
      </c>
      <c r="L55" s="792">
        <f t="shared" si="18"/>
        <v>0</v>
      </c>
      <c r="M55" s="792">
        <f t="shared" si="18"/>
        <v>0</v>
      </c>
      <c r="N55" s="793">
        <f t="shared" si="18"/>
        <v>380920</v>
      </c>
      <c r="O55" s="298"/>
    </row>
    <row r="56" spans="1:15" s="223" customFormat="1" ht="15" customHeight="1">
      <c r="A56" s="824" t="s">
        <v>402</v>
      </c>
      <c r="B56" s="792">
        <f>SUM(B54:B55)</f>
        <v>232781</v>
      </c>
      <c r="C56" s="792">
        <f aca="true" t="shared" si="19" ref="C56:N56">SUM(C54:C55)</f>
        <v>257368</v>
      </c>
      <c r="D56" s="792">
        <f t="shared" si="19"/>
        <v>340369</v>
      </c>
      <c r="E56" s="792">
        <f t="shared" si="19"/>
        <v>261668</v>
      </c>
      <c r="F56" s="792">
        <f t="shared" si="19"/>
        <v>272566</v>
      </c>
      <c r="G56" s="792">
        <f t="shared" si="19"/>
        <v>906603</v>
      </c>
      <c r="H56" s="792">
        <f t="shared" si="19"/>
        <v>349003</v>
      </c>
      <c r="I56" s="792">
        <f t="shared" si="19"/>
        <v>313779</v>
      </c>
      <c r="J56" s="792">
        <f t="shared" si="19"/>
        <v>532213</v>
      </c>
      <c r="K56" s="792">
        <f t="shared" si="19"/>
        <v>264511</v>
      </c>
      <c r="L56" s="792">
        <f t="shared" si="19"/>
        <v>273364</v>
      </c>
      <c r="M56" s="792">
        <f t="shared" si="19"/>
        <v>432857</v>
      </c>
      <c r="N56" s="793">
        <f t="shared" si="19"/>
        <v>4437082</v>
      </c>
      <c r="O56" s="298"/>
    </row>
    <row r="57" spans="1:15" s="223" customFormat="1" ht="15" customHeight="1" thickBot="1">
      <c r="A57" s="535" t="s">
        <v>123</v>
      </c>
      <c r="B57" s="830">
        <f aca="true" t="shared" si="20" ref="B57:N57">B3+B24-B54</f>
        <v>0</v>
      </c>
      <c r="C57" s="830">
        <f t="shared" si="20"/>
        <v>0</v>
      </c>
      <c r="D57" s="830">
        <f t="shared" si="20"/>
        <v>803381</v>
      </c>
      <c r="E57" s="830">
        <f t="shared" si="20"/>
        <v>722264</v>
      </c>
      <c r="F57" s="830">
        <f t="shared" si="20"/>
        <v>724000</v>
      </c>
      <c r="G57" s="830">
        <f t="shared" si="20"/>
        <v>393118</v>
      </c>
      <c r="H57" s="830">
        <f t="shared" si="20"/>
        <v>290167</v>
      </c>
      <c r="I57" s="830">
        <f t="shared" si="20"/>
        <v>197689</v>
      </c>
      <c r="J57" s="830">
        <f t="shared" si="20"/>
        <v>248378</v>
      </c>
      <c r="K57" s="830">
        <f t="shared" si="20"/>
        <v>238418</v>
      </c>
      <c r="L57" s="830">
        <f t="shared" si="20"/>
        <v>193972</v>
      </c>
      <c r="M57" s="830">
        <f t="shared" si="20"/>
        <v>0</v>
      </c>
      <c r="N57" s="831">
        <f t="shared" si="20"/>
        <v>0</v>
      </c>
      <c r="O57" s="298"/>
    </row>
    <row r="58" spans="1:14" ht="14.25">
      <c r="A58" s="16"/>
      <c r="B58" s="832"/>
      <c r="C58" s="832"/>
      <c r="D58" s="832"/>
      <c r="E58" s="832"/>
      <c r="F58" s="832"/>
      <c r="G58" s="832"/>
      <c r="H58" s="832"/>
      <c r="I58" s="832"/>
      <c r="J58" s="832"/>
      <c r="K58" s="832"/>
      <c r="L58" s="832"/>
      <c r="M58" s="832"/>
      <c r="N58" s="833"/>
    </row>
    <row r="59" spans="1:16" ht="13.5">
      <c r="A59" s="783"/>
      <c r="B59" s="834"/>
      <c r="C59" s="834"/>
      <c r="D59" s="834"/>
      <c r="E59" s="834"/>
      <c r="F59" s="834"/>
      <c r="G59" s="834"/>
      <c r="H59" s="834"/>
      <c r="I59" s="834"/>
      <c r="J59" s="834"/>
      <c r="K59" s="834"/>
      <c r="L59" s="834"/>
      <c r="M59" s="834"/>
      <c r="N59" s="834"/>
      <c r="O59" s="299"/>
      <c r="P59" s="299"/>
    </row>
    <row r="60" spans="1:14" ht="14.25">
      <c r="A60" s="16"/>
      <c r="B60" s="832"/>
      <c r="C60" s="832"/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3"/>
    </row>
    <row r="61" spans="1:14" ht="14.25">
      <c r="A61" s="16"/>
      <c r="B61" s="832"/>
      <c r="C61" s="832"/>
      <c r="D61" s="832"/>
      <c r="E61" s="832"/>
      <c r="F61" s="832"/>
      <c r="G61" s="832"/>
      <c r="H61" s="832"/>
      <c r="I61" s="832"/>
      <c r="J61" s="832"/>
      <c r="K61" s="832"/>
      <c r="L61" s="832"/>
      <c r="M61" s="832"/>
      <c r="N61" s="833"/>
    </row>
    <row r="62" spans="1:14" ht="14.25">
      <c r="A62" s="16"/>
      <c r="B62" s="832"/>
      <c r="C62" s="832"/>
      <c r="D62" s="832"/>
      <c r="E62" s="832"/>
      <c r="F62" s="832"/>
      <c r="G62" s="832"/>
      <c r="H62" s="832"/>
      <c r="I62" s="832"/>
      <c r="J62" s="832"/>
      <c r="K62" s="832"/>
      <c r="L62" s="832"/>
      <c r="M62" s="832"/>
      <c r="N62" s="833"/>
    </row>
    <row r="63" spans="1:14" ht="14.25">
      <c r="A63" s="16"/>
      <c r="B63" s="832"/>
      <c r="C63" s="832"/>
      <c r="D63" s="832"/>
      <c r="E63" s="832"/>
      <c r="F63" s="832"/>
      <c r="G63" s="832"/>
      <c r="H63" s="832"/>
      <c r="I63" s="832"/>
      <c r="J63" s="832"/>
      <c r="K63" s="832"/>
      <c r="L63" s="832"/>
      <c r="M63" s="832"/>
      <c r="N63" s="833"/>
    </row>
    <row r="64" spans="1:14" ht="14.25">
      <c r="A64" s="16"/>
      <c r="B64" s="832"/>
      <c r="C64" s="832"/>
      <c r="D64" s="832"/>
      <c r="E64" s="832"/>
      <c r="F64" s="832"/>
      <c r="G64" s="832"/>
      <c r="H64" s="832"/>
      <c r="I64" s="832"/>
      <c r="J64" s="832"/>
      <c r="K64" s="832"/>
      <c r="L64" s="832"/>
      <c r="M64" s="832"/>
      <c r="N64" s="833"/>
    </row>
    <row r="65" spans="1:14" ht="14.25">
      <c r="A65" s="16"/>
      <c r="B65" s="832"/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3"/>
    </row>
    <row r="66" spans="1:14" ht="14.25">
      <c r="A66" s="16"/>
      <c r="B66" s="832"/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3"/>
    </row>
    <row r="67" spans="1:14" ht="14.25">
      <c r="A67" s="16"/>
      <c r="B67" s="832"/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3"/>
    </row>
    <row r="68" spans="1:14" ht="14.25">
      <c r="A68" s="16"/>
      <c r="B68" s="832"/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3"/>
    </row>
  </sheetData>
  <sheetProtection/>
  <printOptions/>
  <pageMargins left="0.31496062992125984" right="0.1968503937007874" top="0.984251968503937" bottom="0.3937007874015748" header="0.35433070866141736" footer="0.1968503937007874"/>
  <pageSetup horizontalDpi="600" verticalDpi="600" orientation="landscape" paperSize="9" scale="95" r:id="rId1"/>
  <headerFooter>
    <oddHeader>&amp;C&amp;"Book Antiqua,Félkövér"&amp;11Keszthely Város Önkormányzata
2016. évi előirányzat-felhasználási ütemterve&amp;R&amp;"Book Antiqua,Félkövér"&amp;11 15. sz. melléklet
A Rendelet 18. sz. melléklete
ezer Ft</oddHeader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8">
      <selection activeCell="F47" sqref="F47"/>
    </sheetView>
  </sheetViews>
  <sheetFormatPr defaultColWidth="9.140625" defaultRowHeight="12.75"/>
  <cols>
    <col min="1" max="1" width="5.57421875" style="51" customWidth="1"/>
    <col min="2" max="2" width="47.8515625" style="3" customWidth="1"/>
    <col min="3" max="3" width="14.140625" style="14" bestFit="1" customWidth="1"/>
    <col min="4" max="4" width="12.28125" style="14" bestFit="1" customWidth="1"/>
    <col min="5" max="5" width="14.140625" style="14" bestFit="1" customWidth="1"/>
    <col min="6" max="6" width="14.140625" style="3" bestFit="1" customWidth="1"/>
    <col min="7" max="7" width="15.57421875" style="3" bestFit="1" customWidth="1"/>
    <col min="8" max="16384" width="9.140625" style="3" customWidth="1"/>
  </cols>
  <sheetData>
    <row r="1" spans="1:7" ht="30.75" thickBot="1">
      <c r="A1" s="199" t="s">
        <v>14</v>
      </c>
      <c r="B1" s="152" t="s">
        <v>15</v>
      </c>
      <c r="C1" s="252" t="s">
        <v>125</v>
      </c>
      <c r="D1" s="252" t="s">
        <v>401</v>
      </c>
      <c r="E1" s="252" t="s">
        <v>402</v>
      </c>
      <c r="F1" s="152" t="s">
        <v>159</v>
      </c>
      <c r="G1" s="253" t="s">
        <v>160</v>
      </c>
    </row>
    <row r="2" spans="1:7" s="45" customFormat="1" ht="15">
      <c r="A2" s="46" t="s">
        <v>88</v>
      </c>
      <c r="B2" s="47" t="s">
        <v>87</v>
      </c>
      <c r="C2" s="254">
        <f>C3+C12+C23+C9+C24</f>
        <v>3076382</v>
      </c>
      <c r="D2" s="254">
        <f>D3+D12+D23+D9+D24</f>
        <v>36806</v>
      </c>
      <c r="E2" s="254">
        <f>E3+E12+E23+E9+E24</f>
        <v>3113188</v>
      </c>
      <c r="F2" s="254">
        <f>F3+F12+F23+F9+F24</f>
        <v>1449084</v>
      </c>
      <c r="G2" s="309">
        <f>E2-F2</f>
        <v>1664104</v>
      </c>
    </row>
    <row r="3" spans="1:7" s="45" customFormat="1" ht="16.5">
      <c r="A3" s="37">
        <v>1</v>
      </c>
      <c r="B3" s="38" t="s">
        <v>227</v>
      </c>
      <c r="C3" s="347">
        <f>SUM(C4:C8)</f>
        <v>1063462</v>
      </c>
      <c r="D3" s="347">
        <f>SUM(D4:D8)</f>
        <v>24481</v>
      </c>
      <c r="E3" s="347">
        <f>SUM(E4:E8)</f>
        <v>1087943</v>
      </c>
      <c r="F3" s="347">
        <f>SUM(F4:F8)</f>
        <v>885027</v>
      </c>
      <c r="G3" s="343">
        <f aca="true" t="shared" si="0" ref="G3:G55">E3-F3</f>
        <v>202916</v>
      </c>
    </row>
    <row r="4" spans="1:7" s="45" customFormat="1" ht="16.5">
      <c r="A4" s="37"/>
      <c r="B4" s="333" t="s">
        <v>501</v>
      </c>
      <c r="C4" s="520">
        <v>263643</v>
      </c>
      <c r="D4" s="520">
        <v>1406</v>
      </c>
      <c r="E4" s="518">
        <f>SUM(C4:D4)</f>
        <v>265049</v>
      </c>
      <c r="F4" s="520">
        <v>194178</v>
      </c>
      <c r="G4" s="519">
        <f t="shared" si="0"/>
        <v>70871</v>
      </c>
    </row>
    <row r="5" spans="1:7" s="45" customFormat="1" ht="16.5">
      <c r="A5" s="37"/>
      <c r="B5" s="333" t="s">
        <v>497</v>
      </c>
      <c r="C5" s="520">
        <v>357785</v>
      </c>
      <c r="D5" s="520">
        <v>0</v>
      </c>
      <c r="E5" s="518">
        <f>SUM(C5:D5)</f>
        <v>357785</v>
      </c>
      <c r="F5" s="520">
        <v>357785</v>
      </c>
      <c r="G5" s="519">
        <f t="shared" si="0"/>
        <v>0</v>
      </c>
    </row>
    <row r="6" spans="1:7" s="45" customFormat="1" ht="33">
      <c r="A6" s="37"/>
      <c r="B6" s="333" t="s">
        <v>498</v>
      </c>
      <c r="C6" s="520">
        <v>386567</v>
      </c>
      <c r="D6" s="520">
        <v>15377</v>
      </c>
      <c r="E6" s="518">
        <f>SUM(C6:D6)</f>
        <v>401944</v>
      </c>
      <c r="F6" s="520">
        <v>302479</v>
      </c>
      <c r="G6" s="519">
        <f t="shared" si="0"/>
        <v>99465</v>
      </c>
    </row>
    <row r="7" spans="1:7" s="45" customFormat="1" ht="16.5">
      <c r="A7" s="37"/>
      <c r="B7" s="333" t="s">
        <v>499</v>
      </c>
      <c r="C7" s="520">
        <v>55467</v>
      </c>
      <c r="D7" s="520">
        <v>50</v>
      </c>
      <c r="E7" s="518">
        <f>SUM(C7:D7)</f>
        <v>55517</v>
      </c>
      <c r="F7" s="520">
        <v>22937</v>
      </c>
      <c r="G7" s="519">
        <f t="shared" si="0"/>
        <v>32580</v>
      </c>
    </row>
    <row r="8" spans="1:7" s="45" customFormat="1" ht="16.5">
      <c r="A8" s="37"/>
      <c r="B8" s="333" t="s">
        <v>500</v>
      </c>
      <c r="C8" s="520">
        <v>0</v>
      </c>
      <c r="D8" s="520">
        <v>7648</v>
      </c>
      <c r="E8" s="518">
        <f>SUM(C8:D8)</f>
        <v>7648</v>
      </c>
      <c r="F8" s="520">
        <v>7648</v>
      </c>
      <c r="G8" s="519">
        <f t="shared" si="0"/>
        <v>0</v>
      </c>
    </row>
    <row r="9" spans="1:7" s="45" customFormat="1" ht="16.5">
      <c r="A9" s="37">
        <v>2</v>
      </c>
      <c r="B9" s="516" t="s">
        <v>496</v>
      </c>
      <c r="C9" s="517">
        <f>SUM(C10:C11)</f>
        <v>111532</v>
      </c>
      <c r="D9" s="517">
        <f>SUM(D10:D11)</f>
        <v>8390</v>
      </c>
      <c r="E9" s="518">
        <f aca="true" t="shared" si="1" ref="E9:E55">SUM(C9,D9)</f>
        <v>119922</v>
      </c>
      <c r="F9" s="517">
        <f>SUM(F10:F11)</f>
        <v>84757</v>
      </c>
      <c r="G9" s="519">
        <f t="shared" si="0"/>
        <v>35165</v>
      </c>
    </row>
    <row r="10" spans="1:7" s="45" customFormat="1" ht="16.5">
      <c r="A10" s="37"/>
      <c r="B10" s="521" t="s">
        <v>226</v>
      </c>
      <c r="C10" s="520">
        <v>0</v>
      </c>
      <c r="D10" s="520"/>
      <c r="E10" s="518">
        <f t="shared" si="1"/>
        <v>0</v>
      </c>
      <c r="F10" s="520"/>
      <c r="G10" s="519">
        <f t="shared" si="0"/>
        <v>0</v>
      </c>
    </row>
    <row r="11" spans="1:7" s="45" customFormat="1" ht="16.5">
      <c r="A11" s="37"/>
      <c r="B11" s="333" t="s">
        <v>502</v>
      </c>
      <c r="C11" s="517">
        <v>111532</v>
      </c>
      <c r="D11" s="517">
        <v>8390</v>
      </c>
      <c r="E11" s="518">
        <f t="shared" si="1"/>
        <v>119922</v>
      </c>
      <c r="F11" s="517">
        <v>84757</v>
      </c>
      <c r="G11" s="519">
        <f t="shared" si="0"/>
        <v>35165</v>
      </c>
    </row>
    <row r="12" spans="1:7" ht="16.5">
      <c r="A12" s="37">
        <v>3</v>
      </c>
      <c r="B12" s="38" t="s">
        <v>25</v>
      </c>
      <c r="C12" s="344">
        <f>SUM(C13:C22)</f>
        <v>1211650</v>
      </c>
      <c r="D12" s="344">
        <f>SUM(D13:D22)</f>
        <v>0</v>
      </c>
      <c r="E12" s="344">
        <f>SUM(E13:E22)</f>
        <v>1211650</v>
      </c>
      <c r="F12" s="344">
        <f>SUM(F13:F22)</f>
        <v>271452</v>
      </c>
      <c r="G12" s="343">
        <f t="shared" si="0"/>
        <v>940198</v>
      </c>
    </row>
    <row r="13" spans="1:7" ht="16.5">
      <c r="A13" s="37"/>
      <c r="B13" s="49" t="s">
        <v>26</v>
      </c>
      <c r="C13" s="255">
        <v>64000</v>
      </c>
      <c r="D13" s="255"/>
      <c r="E13" s="419">
        <f>SUM(C13:D13)</f>
        <v>64000</v>
      </c>
      <c r="F13" s="255">
        <v>64000</v>
      </c>
      <c r="G13" s="343">
        <f t="shared" si="0"/>
        <v>0</v>
      </c>
    </row>
    <row r="14" spans="1:7" ht="16.5">
      <c r="A14" s="37"/>
      <c r="B14" s="49" t="s">
        <v>180</v>
      </c>
      <c r="C14" s="255">
        <v>400</v>
      </c>
      <c r="D14" s="255"/>
      <c r="E14" s="419">
        <f aca="true" t="shared" si="2" ref="E14:E22">SUM(C14:D14)</f>
        <v>400</v>
      </c>
      <c r="F14" s="255">
        <v>400</v>
      </c>
      <c r="G14" s="343">
        <f t="shared" si="0"/>
        <v>0</v>
      </c>
    </row>
    <row r="15" spans="1:7" ht="16.5">
      <c r="A15" s="37"/>
      <c r="B15" s="49" t="s">
        <v>181</v>
      </c>
      <c r="C15" s="255">
        <v>210000</v>
      </c>
      <c r="D15" s="255"/>
      <c r="E15" s="419">
        <f t="shared" si="2"/>
        <v>210000</v>
      </c>
      <c r="F15" s="38"/>
      <c r="G15" s="343">
        <f t="shared" si="0"/>
        <v>210000</v>
      </c>
    </row>
    <row r="16" spans="1:7" ht="16.5">
      <c r="A16" s="37"/>
      <c r="B16" s="49" t="s">
        <v>107</v>
      </c>
      <c r="C16" s="255">
        <v>19000</v>
      </c>
      <c r="D16" s="255"/>
      <c r="E16" s="419">
        <f t="shared" si="2"/>
        <v>19000</v>
      </c>
      <c r="F16" s="38"/>
      <c r="G16" s="343">
        <f t="shared" si="0"/>
        <v>19000</v>
      </c>
    </row>
    <row r="17" spans="1:7" ht="16.5">
      <c r="A17" s="37"/>
      <c r="B17" s="49" t="s">
        <v>182</v>
      </c>
      <c r="C17" s="255">
        <v>15000</v>
      </c>
      <c r="D17" s="255"/>
      <c r="E17" s="419">
        <f t="shared" si="2"/>
        <v>15000</v>
      </c>
      <c r="F17" s="38"/>
      <c r="G17" s="343">
        <f t="shared" si="0"/>
        <v>15000</v>
      </c>
    </row>
    <row r="18" spans="1:7" ht="16.5">
      <c r="A18" s="37"/>
      <c r="B18" s="49" t="s">
        <v>183</v>
      </c>
      <c r="C18" s="255">
        <v>65000</v>
      </c>
      <c r="D18" s="255"/>
      <c r="E18" s="419">
        <f t="shared" si="2"/>
        <v>65000</v>
      </c>
      <c r="F18" s="303"/>
      <c r="G18" s="343">
        <f t="shared" si="0"/>
        <v>65000</v>
      </c>
    </row>
    <row r="19" spans="1:7" ht="16.5">
      <c r="A19" s="41"/>
      <c r="B19" s="49" t="s">
        <v>308</v>
      </c>
      <c r="C19" s="256">
        <v>50</v>
      </c>
      <c r="D19" s="256"/>
      <c r="E19" s="419">
        <f t="shared" si="2"/>
        <v>50</v>
      </c>
      <c r="F19" s="303"/>
      <c r="G19" s="343">
        <f t="shared" si="0"/>
        <v>50</v>
      </c>
    </row>
    <row r="20" spans="1:7" ht="16.5">
      <c r="A20" s="41"/>
      <c r="B20" s="49" t="s">
        <v>275</v>
      </c>
      <c r="C20" s="256">
        <v>600</v>
      </c>
      <c r="D20" s="256"/>
      <c r="E20" s="419">
        <f t="shared" si="2"/>
        <v>600</v>
      </c>
      <c r="F20" s="38"/>
      <c r="G20" s="343">
        <f t="shared" si="0"/>
        <v>600</v>
      </c>
    </row>
    <row r="21" spans="1:7" ht="16.5">
      <c r="A21" s="41"/>
      <c r="B21" s="49" t="s">
        <v>276</v>
      </c>
      <c r="C21" s="256">
        <v>830000</v>
      </c>
      <c r="D21" s="256"/>
      <c r="E21" s="419">
        <f t="shared" si="2"/>
        <v>830000</v>
      </c>
      <c r="F21" s="255">
        <v>207052</v>
      </c>
      <c r="G21" s="343">
        <f t="shared" si="0"/>
        <v>622948</v>
      </c>
    </row>
    <row r="22" spans="1:7" ht="16.5">
      <c r="A22" s="37"/>
      <c r="B22" s="49" t="s">
        <v>184</v>
      </c>
      <c r="C22" s="255">
        <v>7600</v>
      </c>
      <c r="D22" s="255"/>
      <c r="E22" s="419">
        <f t="shared" si="2"/>
        <v>7600</v>
      </c>
      <c r="F22" s="38"/>
      <c r="G22" s="343">
        <f t="shared" si="0"/>
        <v>7600</v>
      </c>
    </row>
    <row r="23" spans="1:7" ht="16.5">
      <c r="A23" s="48">
        <v>4</v>
      </c>
      <c r="B23" s="150" t="s">
        <v>163</v>
      </c>
      <c r="C23" s="345">
        <v>674158</v>
      </c>
      <c r="D23" s="345">
        <v>2935</v>
      </c>
      <c r="E23" s="419">
        <f t="shared" si="1"/>
        <v>677093</v>
      </c>
      <c r="F23" s="344">
        <v>206148</v>
      </c>
      <c r="G23" s="343">
        <f t="shared" si="0"/>
        <v>470945</v>
      </c>
    </row>
    <row r="24" spans="1:7" ht="16.5">
      <c r="A24" s="41">
        <v>5</v>
      </c>
      <c r="B24" s="303" t="s">
        <v>191</v>
      </c>
      <c r="C24" s="346">
        <f>SUM(C25:C26)</f>
        <v>15580</v>
      </c>
      <c r="D24" s="346">
        <f>SUM(D25:D26)</f>
        <v>1000</v>
      </c>
      <c r="E24" s="225">
        <f>SUM(E25:E26)</f>
        <v>16580</v>
      </c>
      <c r="F24" s="346">
        <f>SUM(F25:F26)</f>
        <v>1700</v>
      </c>
      <c r="G24" s="343">
        <f t="shared" si="0"/>
        <v>14880</v>
      </c>
    </row>
    <row r="25" spans="1:7" ht="16.5">
      <c r="A25" s="41"/>
      <c r="B25" s="49" t="s">
        <v>192</v>
      </c>
      <c r="C25" s="346">
        <v>0</v>
      </c>
      <c r="D25" s="346">
        <v>0</v>
      </c>
      <c r="E25" s="419">
        <f>SUM(C25:D25)</f>
        <v>0</v>
      </c>
      <c r="F25" s="344">
        <v>0</v>
      </c>
      <c r="G25" s="343">
        <f t="shared" si="0"/>
        <v>0</v>
      </c>
    </row>
    <row r="26" spans="1:7" ht="16.5">
      <c r="A26" s="41"/>
      <c r="B26" s="49" t="s">
        <v>193</v>
      </c>
      <c r="C26" s="346">
        <v>15580</v>
      </c>
      <c r="D26" s="346">
        <v>1000</v>
      </c>
      <c r="E26" s="419">
        <f t="shared" si="1"/>
        <v>16580</v>
      </c>
      <c r="F26" s="344">
        <v>1700</v>
      </c>
      <c r="G26" s="343">
        <f t="shared" si="0"/>
        <v>14880</v>
      </c>
    </row>
    <row r="27" spans="1:7" ht="16.5">
      <c r="A27" s="37"/>
      <c r="B27" s="38"/>
      <c r="C27" s="255"/>
      <c r="D27" s="255"/>
      <c r="E27" s="420">
        <f t="shared" si="1"/>
        <v>0</v>
      </c>
      <c r="F27" s="255"/>
      <c r="G27" s="421">
        <f t="shared" si="0"/>
        <v>0</v>
      </c>
    </row>
    <row r="28" spans="1:7" ht="16.5">
      <c r="A28" s="46" t="s">
        <v>89</v>
      </c>
      <c r="B28" s="47" t="s">
        <v>90</v>
      </c>
      <c r="C28" s="349">
        <f>SUM(C29+C30+C31+C32+C33)</f>
        <v>3076378</v>
      </c>
      <c r="D28" s="349">
        <f>SUM(D29+D30+D31+D32+D33)</f>
        <v>43119</v>
      </c>
      <c r="E28" s="254">
        <f t="shared" si="1"/>
        <v>3119497</v>
      </c>
      <c r="F28" s="349">
        <f>SUM(F29+F30+F31+F32+F33)</f>
        <v>1513193</v>
      </c>
      <c r="G28" s="309">
        <f t="shared" si="0"/>
        <v>1606304</v>
      </c>
    </row>
    <row r="29" spans="1:7" ht="16.5">
      <c r="A29" s="37">
        <v>1</v>
      </c>
      <c r="B29" s="38" t="s">
        <v>0</v>
      </c>
      <c r="C29" s="255">
        <v>1089112</v>
      </c>
      <c r="D29" s="255">
        <v>20305</v>
      </c>
      <c r="E29" s="419">
        <f t="shared" si="1"/>
        <v>1109417</v>
      </c>
      <c r="F29" s="255">
        <v>690787</v>
      </c>
      <c r="G29" s="343">
        <f t="shared" si="0"/>
        <v>418630</v>
      </c>
    </row>
    <row r="30" spans="1:7" ht="33">
      <c r="A30" s="37">
        <v>2</v>
      </c>
      <c r="B30" s="128" t="s">
        <v>196</v>
      </c>
      <c r="C30" s="255">
        <v>314514</v>
      </c>
      <c r="D30" s="255">
        <v>4952</v>
      </c>
      <c r="E30" s="419">
        <f t="shared" si="1"/>
        <v>319466</v>
      </c>
      <c r="F30" s="255">
        <v>192318</v>
      </c>
      <c r="G30" s="343">
        <f t="shared" si="0"/>
        <v>127148</v>
      </c>
    </row>
    <row r="31" spans="1:7" ht="16.5">
      <c r="A31" s="37">
        <v>3</v>
      </c>
      <c r="B31" s="38" t="s">
        <v>10</v>
      </c>
      <c r="C31" s="255">
        <v>1381880</v>
      </c>
      <c r="D31" s="255">
        <v>15827</v>
      </c>
      <c r="E31" s="419">
        <f t="shared" si="1"/>
        <v>1397707</v>
      </c>
      <c r="F31" s="255">
        <v>539812</v>
      </c>
      <c r="G31" s="343">
        <f t="shared" si="0"/>
        <v>857895</v>
      </c>
    </row>
    <row r="32" spans="1:7" ht="16.5">
      <c r="A32" s="37">
        <v>4</v>
      </c>
      <c r="B32" s="38" t="s">
        <v>16</v>
      </c>
      <c r="C32" s="255">
        <v>22880</v>
      </c>
      <c r="D32" s="255">
        <v>0</v>
      </c>
      <c r="E32" s="419">
        <f t="shared" si="1"/>
        <v>22880</v>
      </c>
      <c r="F32" s="255">
        <v>21300</v>
      </c>
      <c r="G32" s="343">
        <f t="shared" si="0"/>
        <v>1580</v>
      </c>
    </row>
    <row r="33" spans="1:7" ht="16.5">
      <c r="A33" s="37">
        <v>5</v>
      </c>
      <c r="B33" s="38" t="s">
        <v>7</v>
      </c>
      <c r="C33" s="255">
        <f>SUM(C34:C38)</f>
        <v>267992</v>
      </c>
      <c r="D33" s="255">
        <f>SUM(D34:D38)</f>
        <v>2035</v>
      </c>
      <c r="E33" s="419">
        <f t="shared" si="1"/>
        <v>270027</v>
      </c>
      <c r="F33" s="255">
        <f>SUM(F34:F38)</f>
        <v>68976</v>
      </c>
      <c r="G33" s="343">
        <f t="shared" si="0"/>
        <v>201051</v>
      </c>
    </row>
    <row r="34" spans="1:7" ht="16.5">
      <c r="A34" s="37"/>
      <c r="B34" s="302" t="s">
        <v>503</v>
      </c>
      <c r="C34" s="255">
        <v>61314</v>
      </c>
      <c r="D34" s="255">
        <v>41260</v>
      </c>
      <c r="E34" s="419">
        <f t="shared" si="1"/>
        <v>102574</v>
      </c>
      <c r="F34" s="255">
        <v>60476</v>
      </c>
      <c r="G34" s="343">
        <f t="shared" si="0"/>
        <v>42098</v>
      </c>
    </row>
    <row r="35" spans="1:7" ht="16.5">
      <c r="A35" s="37"/>
      <c r="B35" s="49" t="s">
        <v>199</v>
      </c>
      <c r="C35" s="255"/>
      <c r="D35" s="255">
        <v>5000</v>
      </c>
      <c r="E35" s="419">
        <f t="shared" si="1"/>
        <v>5000</v>
      </c>
      <c r="F35" s="255">
        <v>0</v>
      </c>
      <c r="G35" s="343">
        <f t="shared" si="0"/>
        <v>5000</v>
      </c>
    </row>
    <row r="36" spans="1:7" ht="16.5">
      <c r="A36" s="37"/>
      <c r="B36" s="302" t="s">
        <v>504</v>
      </c>
      <c r="C36" s="255">
        <v>82905</v>
      </c>
      <c r="D36" s="255">
        <v>29114</v>
      </c>
      <c r="E36" s="419">
        <f t="shared" si="1"/>
        <v>112019</v>
      </c>
      <c r="F36" s="255">
        <v>8500</v>
      </c>
      <c r="G36" s="343">
        <f t="shared" si="0"/>
        <v>103519</v>
      </c>
    </row>
    <row r="37" spans="1:7" ht="16.5">
      <c r="A37" s="37"/>
      <c r="B37" s="49" t="s">
        <v>17</v>
      </c>
      <c r="C37" s="255">
        <v>47500</v>
      </c>
      <c r="D37" s="255">
        <v>-38168</v>
      </c>
      <c r="E37" s="419">
        <f t="shared" si="1"/>
        <v>9332</v>
      </c>
      <c r="F37" s="255">
        <v>0</v>
      </c>
      <c r="G37" s="343">
        <f t="shared" si="0"/>
        <v>9332</v>
      </c>
    </row>
    <row r="38" spans="1:7" ht="16.5">
      <c r="A38" s="37"/>
      <c r="B38" s="49" t="s">
        <v>18</v>
      </c>
      <c r="C38" s="255">
        <v>76273</v>
      </c>
      <c r="D38" s="255">
        <v>-35171</v>
      </c>
      <c r="E38" s="419">
        <f t="shared" si="1"/>
        <v>41102</v>
      </c>
      <c r="F38" s="255"/>
      <c r="G38" s="343">
        <f t="shared" si="0"/>
        <v>41102</v>
      </c>
    </row>
    <row r="39" spans="1:7" ht="16.5">
      <c r="A39" s="37"/>
      <c r="B39" s="38"/>
      <c r="C39" s="255"/>
      <c r="D39" s="255"/>
      <c r="E39" s="420">
        <f t="shared" si="1"/>
        <v>0</v>
      </c>
      <c r="F39" s="774"/>
      <c r="G39" s="421">
        <f t="shared" si="0"/>
        <v>0</v>
      </c>
    </row>
    <row r="40" spans="1:7" s="45" customFormat="1" ht="15">
      <c r="A40" s="39"/>
      <c r="B40" s="40" t="s">
        <v>274</v>
      </c>
      <c r="C40" s="258">
        <f>C2-C28</f>
        <v>4</v>
      </c>
      <c r="D40" s="258">
        <f>D2-D28</f>
        <v>-6313</v>
      </c>
      <c r="E40" s="254">
        <f t="shared" si="1"/>
        <v>-6309</v>
      </c>
      <c r="F40" s="258">
        <f>F2-F28</f>
        <v>-64109</v>
      </c>
      <c r="G40" s="309">
        <f t="shared" si="0"/>
        <v>57800</v>
      </c>
    </row>
    <row r="41" spans="1:7" s="45" customFormat="1" ht="16.5">
      <c r="A41" s="39"/>
      <c r="B41" s="40"/>
      <c r="C41" s="258"/>
      <c r="D41" s="258"/>
      <c r="E41" s="420">
        <f t="shared" si="1"/>
        <v>0</v>
      </c>
      <c r="F41" s="258"/>
      <c r="G41" s="343">
        <f t="shared" si="0"/>
        <v>0</v>
      </c>
    </row>
    <row r="42" spans="1:7" s="45" customFormat="1" ht="16.5">
      <c r="A42" s="39" t="s">
        <v>91</v>
      </c>
      <c r="B42" s="40" t="s">
        <v>23</v>
      </c>
      <c r="C42" s="258">
        <f>C43</f>
        <v>36334</v>
      </c>
      <c r="D42" s="258">
        <f>SUM(D43:D44)</f>
        <v>300000</v>
      </c>
      <c r="E42" s="254">
        <f t="shared" si="1"/>
        <v>336334</v>
      </c>
      <c r="F42" s="258">
        <f>F43</f>
        <v>36334</v>
      </c>
      <c r="G42" s="343">
        <f t="shared" si="0"/>
        <v>300000</v>
      </c>
    </row>
    <row r="43" spans="1:7" s="45" customFormat="1" ht="16.5">
      <c r="A43" s="46"/>
      <c r="B43" s="150" t="s">
        <v>309</v>
      </c>
      <c r="C43" s="363">
        <v>36334</v>
      </c>
      <c r="D43" s="363"/>
      <c r="E43" s="419">
        <f t="shared" si="1"/>
        <v>36334</v>
      </c>
      <c r="F43" s="363">
        <v>36334</v>
      </c>
      <c r="G43" s="343">
        <f t="shared" si="0"/>
        <v>0</v>
      </c>
    </row>
    <row r="44" spans="1:7" s="45" customFormat="1" ht="16.5">
      <c r="A44" s="46"/>
      <c r="B44" s="150" t="s">
        <v>551</v>
      </c>
      <c r="C44" s="363">
        <v>0</v>
      </c>
      <c r="D44" s="363">
        <v>300000</v>
      </c>
      <c r="E44" s="419">
        <f t="shared" si="1"/>
        <v>300000</v>
      </c>
      <c r="F44" s="363"/>
      <c r="G44" s="343">
        <f t="shared" si="0"/>
        <v>300000</v>
      </c>
    </row>
    <row r="45" spans="1:7" s="45" customFormat="1" ht="16.5">
      <c r="A45" s="46"/>
      <c r="B45" s="47"/>
      <c r="C45" s="257"/>
      <c r="D45" s="257"/>
      <c r="E45" s="420">
        <f t="shared" si="1"/>
        <v>0</v>
      </c>
      <c r="F45" s="257"/>
      <c r="G45" s="421">
        <f t="shared" si="0"/>
        <v>0</v>
      </c>
    </row>
    <row r="46" spans="1:7" ht="16.5">
      <c r="A46" s="46" t="s">
        <v>92</v>
      </c>
      <c r="B46" s="47" t="s">
        <v>21</v>
      </c>
      <c r="C46" s="257">
        <f>SUM(C47:C48)</f>
        <v>36330</v>
      </c>
      <c r="D46" s="257">
        <f>SUM(D47:D48)</f>
        <v>306313</v>
      </c>
      <c r="E46" s="257">
        <f>SUM(E47:E48)</f>
        <v>342643</v>
      </c>
      <c r="F46" s="257">
        <f>SUM(F47:F47)</f>
        <v>0</v>
      </c>
      <c r="G46" s="309">
        <f t="shared" si="0"/>
        <v>342643</v>
      </c>
    </row>
    <row r="47" spans="1:7" ht="16.5">
      <c r="A47" s="37"/>
      <c r="B47" s="128" t="s">
        <v>171</v>
      </c>
      <c r="C47" s="255">
        <v>36330</v>
      </c>
      <c r="D47" s="255">
        <v>6313</v>
      </c>
      <c r="E47" s="419">
        <f t="shared" si="1"/>
        <v>42643</v>
      </c>
      <c r="F47" s="255"/>
      <c r="G47" s="343">
        <f t="shared" si="0"/>
        <v>42643</v>
      </c>
    </row>
    <row r="48" spans="1:7" ht="16.5">
      <c r="A48" s="41"/>
      <c r="B48" s="596" t="s">
        <v>556</v>
      </c>
      <c r="C48" s="256">
        <v>0</v>
      </c>
      <c r="D48" s="256">
        <v>300000</v>
      </c>
      <c r="E48" s="419">
        <f t="shared" si="1"/>
        <v>300000</v>
      </c>
      <c r="F48" s="255"/>
      <c r="G48" s="343">
        <f t="shared" si="0"/>
        <v>300000</v>
      </c>
    </row>
    <row r="49" spans="1:7" ht="16.5">
      <c r="A49" s="41"/>
      <c r="B49" s="42"/>
      <c r="C49" s="256"/>
      <c r="D49" s="256"/>
      <c r="E49" s="420">
        <f t="shared" si="1"/>
        <v>0</v>
      </c>
      <c r="F49" s="774"/>
      <c r="G49" s="421">
        <f t="shared" si="0"/>
        <v>0</v>
      </c>
    </row>
    <row r="50" spans="1:7" s="45" customFormat="1" ht="15">
      <c r="A50" s="43"/>
      <c r="B50" s="44" t="s">
        <v>94</v>
      </c>
      <c r="C50" s="259">
        <f>SUM(C2+C46)</f>
        <v>3112712</v>
      </c>
      <c r="D50" s="259">
        <f>SUM(D2+D46)</f>
        <v>343119</v>
      </c>
      <c r="E50" s="254">
        <f t="shared" si="1"/>
        <v>3455831</v>
      </c>
      <c r="F50" s="259">
        <f>SUM(F2+F46)</f>
        <v>1449084</v>
      </c>
      <c r="G50" s="309">
        <f t="shared" si="0"/>
        <v>2006747</v>
      </c>
    </row>
    <row r="51" spans="1:7" s="45" customFormat="1" ht="15">
      <c r="A51" s="43"/>
      <c r="B51" s="44" t="s">
        <v>95</v>
      </c>
      <c r="C51" s="259">
        <f>C28+C42</f>
        <v>3112712</v>
      </c>
      <c r="D51" s="259">
        <f>D28+D42</f>
        <v>343119</v>
      </c>
      <c r="E51" s="254">
        <f t="shared" si="1"/>
        <v>3455831</v>
      </c>
      <c r="F51" s="259">
        <f>F28+F42</f>
        <v>1549527</v>
      </c>
      <c r="G51" s="309">
        <f t="shared" si="0"/>
        <v>1906304</v>
      </c>
    </row>
    <row r="52" spans="1:7" s="45" customFormat="1" ht="16.5">
      <c r="A52" s="43"/>
      <c r="B52" s="44"/>
      <c r="C52" s="259"/>
      <c r="D52" s="259"/>
      <c r="E52" s="420">
        <f t="shared" si="1"/>
        <v>0</v>
      </c>
      <c r="F52" s="775"/>
      <c r="G52" s="421">
        <f t="shared" si="0"/>
        <v>0</v>
      </c>
    </row>
    <row r="53" spans="1:7" ht="16.5">
      <c r="A53" s="37"/>
      <c r="B53" s="40" t="s">
        <v>93</v>
      </c>
      <c r="C53" s="258">
        <f>SUM(C54:C55)</f>
        <v>411</v>
      </c>
      <c r="D53" s="258">
        <f>SUM(D54:D55)</f>
        <v>0</v>
      </c>
      <c r="E53" s="254">
        <f t="shared" si="1"/>
        <v>411</v>
      </c>
      <c r="F53" s="258">
        <f>SUM(F54:F55)</f>
        <v>331</v>
      </c>
      <c r="G53" s="309">
        <f t="shared" si="0"/>
        <v>80</v>
      </c>
    </row>
    <row r="54" spans="1:7" ht="30.75">
      <c r="A54" s="37"/>
      <c r="B54" s="50" t="s">
        <v>164</v>
      </c>
      <c r="C54" s="255">
        <v>2</v>
      </c>
      <c r="D54" s="255"/>
      <c r="E54" s="419">
        <f t="shared" si="1"/>
        <v>2</v>
      </c>
      <c r="F54" s="255">
        <v>1</v>
      </c>
      <c r="G54" s="343">
        <f t="shared" si="0"/>
        <v>1</v>
      </c>
    </row>
    <row r="55" spans="1:7" ht="17.25" thickBot="1">
      <c r="A55" s="194"/>
      <c r="B55" s="195" t="s">
        <v>57</v>
      </c>
      <c r="C55" s="260">
        <v>409</v>
      </c>
      <c r="D55" s="260"/>
      <c r="E55" s="514">
        <f t="shared" si="1"/>
        <v>409</v>
      </c>
      <c r="F55" s="260">
        <v>330</v>
      </c>
      <c r="G55" s="515">
        <f t="shared" si="0"/>
        <v>79</v>
      </c>
    </row>
    <row r="56" spans="6:7" ht="16.5">
      <c r="F56" s="4"/>
      <c r="G56" s="4"/>
    </row>
    <row r="57" spans="6:7" ht="16.5">
      <c r="F57" s="4"/>
      <c r="G57" s="4"/>
    </row>
    <row r="58" spans="6:7" ht="16.5">
      <c r="F58" s="4"/>
      <c r="G58" s="4"/>
    </row>
  </sheetData>
  <sheetProtection/>
  <printOptions/>
  <pageMargins left="0.2362204724409449" right="0.31496062992125984" top="0.6692913385826772" bottom="0.2755905511811024" header="0.2362204724409449" footer="0.1968503937007874"/>
  <pageSetup horizontalDpi="600" verticalDpi="600" orientation="portrait" paperSize="9" scale="80" r:id="rId1"/>
  <headerFooter>
    <oddHeader>&amp;C&amp;"Book Antiqua,Félkövér"&amp;11Keszthely Város Önkormányzata
2016. évi működési költségvetése&amp;R&amp;"Book Antiqua,Félkövér"2. sz.melléklet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0" bestFit="1" customWidth="1"/>
    <col min="2" max="2" width="50.57421875" style="0" customWidth="1"/>
    <col min="3" max="5" width="12.28125" style="218" bestFit="1" customWidth="1"/>
    <col min="6" max="7" width="12.28125" style="0" bestFit="1" customWidth="1"/>
  </cols>
  <sheetData>
    <row r="1" spans="1:7" s="203" customFormat="1" ht="45.75" thickBot="1">
      <c r="A1" s="202" t="s">
        <v>14</v>
      </c>
      <c r="B1" s="201" t="s">
        <v>15</v>
      </c>
      <c r="C1" s="261" t="s">
        <v>125</v>
      </c>
      <c r="D1" s="261" t="s">
        <v>401</v>
      </c>
      <c r="E1" s="423" t="s">
        <v>402</v>
      </c>
      <c r="F1" s="152" t="s">
        <v>161</v>
      </c>
      <c r="G1" s="428" t="s">
        <v>162</v>
      </c>
    </row>
    <row r="2" spans="1:7" s="3" customFormat="1" ht="16.5">
      <c r="A2" s="161" t="s">
        <v>88</v>
      </c>
      <c r="B2" s="162" t="s">
        <v>12</v>
      </c>
      <c r="C2" s="264">
        <f>C3+C4+C8</f>
        <v>212216</v>
      </c>
      <c r="D2" s="264">
        <f>D3+D4+D8</f>
        <v>0</v>
      </c>
      <c r="E2" s="422">
        <f>SUM(C2,D2)</f>
        <v>212216</v>
      </c>
      <c r="F2" s="264">
        <f>F3+F4+F8</f>
        <v>0</v>
      </c>
      <c r="G2" s="348">
        <f>E2-F2</f>
        <v>212216</v>
      </c>
    </row>
    <row r="3" spans="1:7" s="3" customFormat="1" ht="16.5">
      <c r="A3" s="37">
        <v>1</v>
      </c>
      <c r="B3" s="303" t="s">
        <v>186</v>
      </c>
      <c r="C3" s="344">
        <v>0</v>
      </c>
      <c r="D3" s="344"/>
      <c r="E3" s="424">
        <f aca="true" t="shared" si="0" ref="E3:E34">SUM(C3,D3)</f>
        <v>0</v>
      </c>
      <c r="F3" s="38"/>
      <c r="G3" s="212">
        <f aca="true" t="shared" si="1" ref="G3:G34">E3-F3</f>
        <v>0</v>
      </c>
    </row>
    <row r="4" spans="1:7" s="3" customFormat="1" ht="16.5">
      <c r="A4" s="37">
        <v>2</v>
      </c>
      <c r="B4" s="38" t="s">
        <v>190</v>
      </c>
      <c r="C4" s="344">
        <f>SUM(C5:C7)</f>
        <v>211216</v>
      </c>
      <c r="D4" s="344">
        <f>SUM(D5:D7)</f>
        <v>0</v>
      </c>
      <c r="E4" s="219">
        <f t="shared" si="0"/>
        <v>211216</v>
      </c>
      <c r="F4" s="255">
        <f>SUM(F5:F7)</f>
        <v>0</v>
      </c>
      <c r="G4" s="306">
        <f t="shared" si="1"/>
        <v>211216</v>
      </c>
    </row>
    <row r="5" spans="1:7" s="3" customFormat="1" ht="16.5">
      <c r="A5" s="37"/>
      <c r="B5" s="305" t="s">
        <v>188</v>
      </c>
      <c r="C5" s="344">
        <v>211216</v>
      </c>
      <c r="D5" s="344"/>
      <c r="E5" s="219">
        <f t="shared" si="0"/>
        <v>211216</v>
      </c>
      <c r="F5" s="38"/>
      <c r="G5" s="306">
        <f t="shared" si="1"/>
        <v>211216</v>
      </c>
    </row>
    <row r="6" spans="1:7" s="3" customFormat="1" ht="16.5">
      <c r="A6" s="37"/>
      <c r="B6" s="305" t="s">
        <v>187</v>
      </c>
      <c r="C6" s="344">
        <v>0</v>
      </c>
      <c r="D6" s="344"/>
      <c r="E6" s="219">
        <f t="shared" si="0"/>
        <v>0</v>
      </c>
      <c r="F6" s="38"/>
      <c r="G6" s="212">
        <f t="shared" si="1"/>
        <v>0</v>
      </c>
    </row>
    <row r="7" spans="1:7" s="3" customFormat="1" ht="16.5">
      <c r="A7" s="37"/>
      <c r="B7" s="305" t="s">
        <v>189</v>
      </c>
      <c r="C7" s="344">
        <v>0</v>
      </c>
      <c r="D7" s="344"/>
      <c r="E7" s="219">
        <f t="shared" si="0"/>
        <v>0</v>
      </c>
      <c r="F7" s="38"/>
      <c r="G7" s="212">
        <f t="shared" si="1"/>
        <v>0</v>
      </c>
    </row>
    <row r="8" spans="1:7" s="3" customFormat="1" ht="16.5">
      <c r="A8" s="37">
        <v>3</v>
      </c>
      <c r="B8" s="303" t="s">
        <v>194</v>
      </c>
      <c r="C8" s="344">
        <f>SUM(C9:C10)</f>
        <v>1000</v>
      </c>
      <c r="D8" s="344">
        <f>SUM(D9:D10)</f>
        <v>0</v>
      </c>
      <c r="E8" s="219">
        <f t="shared" si="0"/>
        <v>1000</v>
      </c>
      <c r="F8" s="255">
        <f>SUM(F9:F10)</f>
        <v>0</v>
      </c>
      <c r="G8" s="306">
        <f t="shared" si="1"/>
        <v>1000</v>
      </c>
    </row>
    <row r="9" spans="1:7" s="45" customFormat="1" ht="16.5">
      <c r="A9" s="39"/>
      <c r="B9" s="305" t="s">
        <v>192</v>
      </c>
      <c r="C9" s="344">
        <v>1000</v>
      </c>
      <c r="D9" s="344"/>
      <c r="E9" s="219">
        <f t="shared" si="0"/>
        <v>1000</v>
      </c>
      <c r="F9" s="40"/>
      <c r="G9" s="306">
        <f t="shared" si="1"/>
        <v>1000</v>
      </c>
    </row>
    <row r="10" spans="1:7" s="45" customFormat="1" ht="16.5">
      <c r="A10" s="39"/>
      <c r="B10" s="305" t="s">
        <v>195</v>
      </c>
      <c r="C10" s="344"/>
      <c r="D10" s="344"/>
      <c r="E10" s="219">
        <f t="shared" si="0"/>
        <v>0</v>
      </c>
      <c r="F10" s="304"/>
      <c r="G10" s="212">
        <f t="shared" si="1"/>
        <v>0</v>
      </c>
    </row>
    <row r="11" spans="1:7" s="45" customFormat="1" ht="15">
      <c r="A11" s="39"/>
      <c r="B11" s="40"/>
      <c r="C11" s="352"/>
      <c r="D11" s="352"/>
      <c r="E11" s="425">
        <f t="shared" si="0"/>
        <v>0</v>
      </c>
      <c r="F11" s="304"/>
      <c r="G11" s="429">
        <f t="shared" si="1"/>
        <v>0</v>
      </c>
    </row>
    <row r="12" spans="1:7" s="3" customFormat="1" ht="16.5">
      <c r="A12" s="39" t="s">
        <v>89</v>
      </c>
      <c r="B12" s="40" t="s">
        <v>51</v>
      </c>
      <c r="C12" s="352">
        <f>SUM(C13+C14+C15)</f>
        <v>943450</v>
      </c>
      <c r="D12" s="352">
        <f>SUM(D13+D14+D15)</f>
        <v>37801</v>
      </c>
      <c r="E12" s="424">
        <f t="shared" si="0"/>
        <v>981251</v>
      </c>
      <c r="F12" s="352">
        <f>SUM(F13+F14+F15)</f>
        <v>172857</v>
      </c>
      <c r="G12" s="212">
        <f t="shared" si="1"/>
        <v>808394</v>
      </c>
    </row>
    <row r="13" spans="1:7" s="3" customFormat="1" ht="16.5">
      <c r="A13" s="37">
        <v>1</v>
      </c>
      <c r="B13" s="774" t="s">
        <v>202</v>
      </c>
      <c r="C13" s="255">
        <v>158358</v>
      </c>
      <c r="D13" s="255">
        <v>110576</v>
      </c>
      <c r="E13" s="219">
        <f t="shared" si="0"/>
        <v>268934</v>
      </c>
      <c r="F13" s="255">
        <v>85544</v>
      </c>
      <c r="G13" s="306">
        <f t="shared" si="1"/>
        <v>183390</v>
      </c>
    </row>
    <row r="14" spans="1:7" s="3" customFormat="1" ht="16.5">
      <c r="A14" s="37">
        <v>2</v>
      </c>
      <c r="B14" s="774" t="s">
        <v>203</v>
      </c>
      <c r="C14" s="255">
        <v>268211</v>
      </c>
      <c r="D14" s="255">
        <v>1116</v>
      </c>
      <c r="E14" s="219">
        <f t="shared" si="0"/>
        <v>269327</v>
      </c>
      <c r="F14" s="255">
        <v>87313</v>
      </c>
      <c r="G14" s="306">
        <f t="shared" si="1"/>
        <v>182014</v>
      </c>
    </row>
    <row r="15" spans="1:7" s="3" customFormat="1" ht="16.5">
      <c r="A15" s="37">
        <v>3</v>
      </c>
      <c r="B15" s="774" t="s">
        <v>198</v>
      </c>
      <c r="C15" s="255">
        <f>SUM(C16:C19)</f>
        <v>516881</v>
      </c>
      <c r="D15" s="255">
        <f>SUM(D16:D19)</f>
        <v>-73891</v>
      </c>
      <c r="E15" s="219">
        <f t="shared" si="0"/>
        <v>442990</v>
      </c>
      <c r="F15" s="255">
        <f>SUM(F16:F19)</f>
        <v>0</v>
      </c>
      <c r="G15" s="306">
        <f t="shared" si="1"/>
        <v>442990</v>
      </c>
    </row>
    <row r="16" spans="1:7" s="3" customFormat="1" ht="16.5">
      <c r="A16" s="41"/>
      <c r="B16" s="776" t="s">
        <v>201</v>
      </c>
      <c r="C16" s="256"/>
      <c r="D16" s="256"/>
      <c r="E16" s="219">
        <f t="shared" si="0"/>
        <v>0</v>
      </c>
      <c r="F16" s="774"/>
      <c r="G16" s="212">
        <f t="shared" si="1"/>
        <v>0</v>
      </c>
    </row>
    <row r="17" spans="1:7" s="3" customFormat="1" ht="16.5">
      <c r="A17" s="41"/>
      <c r="B17" s="776" t="s">
        <v>199</v>
      </c>
      <c r="C17" s="256">
        <v>2833</v>
      </c>
      <c r="D17" s="256"/>
      <c r="E17" s="219">
        <f t="shared" si="0"/>
        <v>2833</v>
      </c>
      <c r="F17" s="774"/>
      <c r="G17" s="306">
        <f t="shared" si="1"/>
        <v>2833</v>
      </c>
    </row>
    <row r="18" spans="1:7" s="3" customFormat="1" ht="16.5">
      <c r="A18" s="41"/>
      <c r="B18" s="776" t="s">
        <v>200</v>
      </c>
      <c r="C18" s="256">
        <v>58550</v>
      </c>
      <c r="D18" s="256">
        <v>-18000</v>
      </c>
      <c r="E18" s="219">
        <f t="shared" si="0"/>
        <v>40550</v>
      </c>
      <c r="F18" s="774"/>
      <c r="G18" s="306">
        <f t="shared" si="1"/>
        <v>40550</v>
      </c>
    </row>
    <row r="19" spans="1:7" s="3" customFormat="1" ht="16.5">
      <c r="A19" s="41"/>
      <c r="B19" s="776" t="s">
        <v>19</v>
      </c>
      <c r="C19" s="256">
        <v>455498</v>
      </c>
      <c r="D19" s="256">
        <v>-55891</v>
      </c>
      <c r="E19" s="219">
        <f t="shared" si="0"/>
        <v>399607</v>
      </c>
      <c r="F19" s="774"/>
      <c r="G19" s="306">
        <f t="shared" si="1"/>
        <v>399607</v>
      </c>
    </row>
    <row r="20" spans="1:7" s="45" customFormat="1" ht="15">
      <c r="A20" s="43"/>
      <c r="B20" s="777"/>
      <c r="C20" s="259"/>
      <c r="D20" s="259"/>
      <c r="E20" s="425">
        <f t="shared" si="0"/>
        <v>0</v>
      </c>
      <c r="F20" s="775"/>
      <c r="G20" s="429">
        <f t="shared" si="1"/>
        <v>0</v>
      </c>
    </row>
    <row r="21" spans="1:7" s="3" customFormat="1" ht="16.5">
      <c r="A21" s="39"/>
      <c r="B21" s="775" t="s">
        <v>127</v>
      </c>
      <c r="C21" s="258">
        <f>C2-C12</f>
        <v>-731234</v>
      </c>
      <c r="D21" s="258">
        <f>D2-D12</f>
        <v>-37801</v>
      </c>
      <c r="E21" s="424">
        <f t="shared" si="0"/>
        <v>-769035</v>
      </c>
      <c r="F21" s="258">
        <f>F2-F12</f>
        <v>-172857</v>
      </c>
      <c r="G21" s="212">
        <f t="shared" si="1"/>
        <v>-596178</v>
      </c>
    </row>
    <row r="22" spans="1:7" s="3" customFormat="1" ht="16.5">
      <c r="A22" s="39"/>
      <c r="B22" s="775"/>
      <c r="C22" s="258"/>
      <c r="D22" s="258"/>
      <c r="E22" s="425">
        <f t="shared" si="0"/>
        <v>0</v>
      </c>
      <c r="F22" s="774"/>
      <c r="G22" s="429">
        <f t="shared" si="1"/>
        <v>0</v>
      </c>
    </row>
    <row r="23" spans="1:7" s="45" customFormat="1" ht="15">
      <c r="A23" s="39" t="s">
        <v>91</v>
      </c>
      <c r="B23" s="775" t="s">
        <v>23</v>
      </c>
      <c r="C23" s="258"/>
      <c r="D23" s="258"/>
      <c r="E23" s="424">
        <f t="shared" si="0"/>
        <v>0</v>
      </c>
      <c r="F23" s="258"/>
      <c r="G23" s="212">
        <f t="shared" si="1"/>
        <v>0</v>
      </c>
    </row>
    <row r="24" spans="1:7" s="3" customFormat="1" ht="16.5">
      <c r="A24" s="37"/>
      <c r="B24" s="774"/>
      <c r="C24" s="255"/>
      <c r="D24" s="255"/>
      <c r="E24" s="425">
        <f t="shared" si="0"/>
        <v>0</v>
      </c>
      <c r="F24" s="774"/>
      <c r="G24" s="429">
        <f t="shared" si="1"/>
        <v>0</v>
      </c>
    </row>
    <row r="25" spans="1:7" s="3" customFormat="1" ht="16.5">
      <c r="A25" s="39" t="s">
        <v>92</v>
      </c>
      <c r="B25" s="775" t="s">
        <v>44</v>
      </c>
      <c r="C25" s="258">
        <f>SUM(C27+C29)</f>
        <v>731234</v>
      </c>
      <c r="D25" s="258">
        <f>SUM(D27+D29)</f>
        <v>37801</v>
      </c>
      <c r="E25" s="424">
        <f t="shared" si="0"/>
        <v>769035</v>
      </c>
      <c r="F25" s="258">
        <f>SUM(F27+F29)</f>
        <v>0</v>
      </c>
      <c r="G25" s="212">
        <f t="shared" si="1"/>
        <v>769035</v>
      </c>
    </row>
    <row r="26" spans="1:7" s="3" customFormat="1" ht="16.5">
      <c r="A26" s="39"/>
      <c r="B26" s="750" t="s">
        <v>70</v>
      </c>
      <c r="C26" s="258"/>
      <c r="D26" s="258"/>
      <c r="E26" s="424">
        <f t="shared" si="0"/>
        <v>0</v>
      </c>
      <c r="F26" s="774"/>
      <c r="G26" s="212">
        <f t="shared" si="1"/>
        <v>0</v>
      </c>
    </row>
    <row r="27" spans="1:7" s="3" customFormat="1" ht="16.5">
      <c r="A27" s="37">
        <v>1</v>
      </c>
      <c r="B27" s="778" t="s">
        <v>171</v>
      </c>
      <c r="C27" s="255">
        <v>731234</v>
      </c>
      <c r="D27" s="255">
        <v>37801</v>
      </c>
      <c r="E27" s="219">
        <f t="shared" si="0"/>
        <v>769035</v>
      </c>
      <c r="F27" s="255"/>
      <c r="G27" s="306">
        <f t="shared" si="1"/>
        <v>769035</v>
      </c>
    </row>
    <row r="28" spans="1:7" s="3" customFormat="1" ht="16.5">
      <c r="A28" s="37"/>
      <c r="B28" s="778"/>
      <c r="C28" s="255"/>
      <c r="D28" s="255"/>
      <c r="E28" s="425">
        <f t="shared" si="0"/>
        <v>0</v>
      </c>
      <c r="F28" s="774"/>
      <c r="G28" s="429">
        <f t="shared" si="1"/>
        <v>0</v>
      </c>
    </row>
    <row r="29" spans="1:7" s="45" customFormat="1" ht="15">
      <c r="A29" s="39"/>
      <c r="B29" s="775" t="s">
        <v>20</v>
      </c>
      <c r="C29" s="258">
        <f>SUM(C30:C30)</f>
        <v>0</v>
      </c>
      <c r="D29" s="258"/>
      <c r="E29" s="424">
        <f t="shared" si="0"/>
        <v>0</v>
      </c>
      <c r="F29" s="258">
        <f>SUM(F30:F30)</f>
        <v>0</v>
      </c>
      <c r="G29" s="212">
        <f t="shared" si="1"/>
        <v>0</v>
      </c>
    </row>
    <row r="30" spans="1:7" s="3" customFormat="1" ht="16.5">
      <c r="A30" s="37">
        <v>1</v>
      </c>
      <c r="B30" s="774" t="s">
        <v>22</v>
      </c>
      <c r="C30" s="255"/>
      <c r="D30" s="255"/>
      <c r="E30" s="424">
        <f t="shared" si="0"/>
        <v>0</v>
      </c>
      <c r="F30" s="774"/>
      <c r="G30" s="212">
        <f t="shared" si="1"/>
        <v>0</v>
      </c>
    </row>
    <row r="31" spans="1:7" ht="16.5">
      <c r="A31" s="154"/>
      <c r="B31" s="779"/>
      <c r="C31" s="262"/>
      <c r="D31" s="262"/>
      <c r="E31" s="425">
        <f t="shared" si="0"/>
        <v>0</v>
      </c>
      <c r="F31" s="780"/>
      <c r="G31" s="429">
        <f t="shared" si="1"/>
        <v>0</v>
      </c>
    </row>
    <row r="32" spans="1:7" s="153" customFormat="1" ht="15">
      <c r="A32" s="155"/>
      <c r="B32" s="777" t="s">
        <v>97</v>
      </c>
      <c r="C32" s="258">
        <f>SUM(C2+C25)</f>
        <v>943450</v>
      </c>
      <c r="D32" s="258">
        <f>SUM(D2+D25)</f>
        <v>37801</v>
      </c>
      <c r="E32" s="424">
        <f t="shared" si="0"/>
        <v>981251</v>
      </c>
      <c r="F32" s="258">
        <f>SUM(F2+F25)</f>
        <v>0</v>
      </c>
      <c r="G32" s="212">
        <f t="shared" si="1"/>
        <v>981251</v>
      </c>
    </row>
    <row r="33" spans="1:7" s="153" customFormat="1" ht="16.5">
      <c r="A33" s="200"/>
      <c r="B33" s="777"/>
      <c r="C33" s="259"/>
      <c r="D33" s="259"/>
      <c r="E33" s="426">
        <f t="shared" si="0"/>
        <v>0</v>
      </c>
      <c r="F33" s="781"/>
      <c r="G33" s="429">
        <f t="shared" si="1"/>
        <v>0</v>
      </c>
    </row>
    <row r="34" spans="1:7" s="153" customFormat="1" ht="15.75" thickBot="1">
      <c r="A34" s="196"/>
      <c r="B34" s="782" t="s">
        <v>98</v>
      </c>
      <c r="C34" s="263">
        <f>C12+C23</f>
        <v>943450</v>
      </c>
      <c r="D34" s="263">
        <f>D12+D23</f>
        <v>37801</v>
      </c>
      <c r="E34" s="427">
        <f t="shared" si="0"/>
        <v>981251</v>
      </c>
      <c r="F34" s="263">
        <f>F12+F23</f>
        <v>172857</v>
      </c>
      <c r="G34" s="213">
        <f t="shared" si="1"/>
        <v>808394</v>
      </c>
    </row>
    <row r="35" spans="2:7" ht="12.75">
      <c r="B35" s="783"/>
      <c r="C35" s="784"/>
      <c r="D35" s="784"/>
      <c r="E35" s="784"/>
      <c r="F35" s="783"/>
      <c r="G35" s="783"/>
    </row>
    <row r="36" spans="2:7" ht="12.75">
      <c r="B36" s="783"/>
      <c r="C36" s="784"/>
      <c r="D36" s="784"/>
      <c r="E36" s="784"/>
      <c r="F36" s="783"/>
      <c r="G36" s="783"/>
    </row>
    <row r="37" spans="2:7" ht="12.75">
      <c r="B37" s="783"/>
      <c r="C37" s="784"/>
      <c r="D37" s="784"/>
      <c r="E37" s="784"/>
      <c r="F37" s="783"/>
      <c r="G37" s="783"/>
    </row>
    <row r="38" spans="2:7" ht="12.75">
      <c r="B38" s="783"/>
      <c r="C38" s="784"/>
      <c r="D38" s="784"/>
      <c r="E38" s="784"/>
      <c r="F38" s="783"/>
      <c r="G38" s="783"/>
    </row>
    <row r="39" spans="2:7" ht="12.75">
      <c r="B39" s="783"/>
      <c r="C39" s="784"/>
      <c r="D39" s="784"/>
      <c r="E39" s="784"/>
      <c r="F39" s="783"/>
      <c r="G39" s="783"/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2016. évi felhalmozási költségvetése&amp;R&amp;"Book Antiqua,Félkövér"&amp;11 3. sz.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4.8515625" style="1" customWidth="1"/>
    <col min="2" max="2" width="8.00390625" style="78" customWidth="1"/>
    <col min="3" max="3" width="10.00390625" style="79" customWidth="1"/>
    <col min="4" max="4" width="12.7109375" style="1" customWidth="1"/>
    <col min="5" max="5" width="11.28125" style="1" customWidth="1"/>
    <col min="6" max="6" width="10.140625" style="1" customWidth="1"/>
    <col min="7" max="7" width="11.0039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10.7109375" style="1" customWidth="1"/>
    <col min="12" max="13" width="7.00390625" style="1" bestFit="1" customWidth="1"/>
    <col min="14" max="14" width="7.00390625" style="1" customWidth="1"/>
    <col min="15" max="15" width="8.28125" style="1" customWidth="1"/>
    <col min="16" max="16" width="9.421875" style="1" customWidth="1"/>
    <col min="17" max="16384" width="9.140625" style="1" customWidth="1"/>
  </cols>
  <sheetData>
    <row r="1" spans="1:16" ht="14.25" customHeight="1">
      <c r="A1" s="627" t="s">
        <v>43</v>
      </c>
      <c r="B1" s="614" t="s">
        <v>12</v>
      </c>
      <c r="C1" s="615"/>
      <c r="D1" s="615"/>
      <c r="E1" s="615"/>
      <c r="F1" s="615"/>
      <c r="G1" s="615"/>
      <c r="H1" s="615"/>
      <c r="I1" s="615"/>
      <c r="J1" s="615"/>
      <c r="K1" s="615"/>
      <c r="L1" s="616"/>
      <c r="M1" s="616"/>
      <c r="N1" s="616"/>
      <c r="O1" s="616"/>
      <c r="P1" s="617" t="s">
        <v>46</v>
      </c>
    </row>
    <row r="2" spans="1:16" ht="13.5" customHeight="1">
      <c r="A2" s="628"/>
      <c r="B2" s="620" t="s">
        <v>2</v>
      </c>
      <c r="C2" s="621"/>
      <c r="D2" s="621"/>
      <c r="E2" s="621"/>
      <c r="F2" s="621"/>
      <c r="G2" s="621"/>
      <c r="H2" s="624" t="s">
        <v>3</v>
      </c>
      <c r="I2" s="624"/>
      <c r="J2" s="611"/>
      <c r="K2" s="611"/>
      <c r="L2" s="622" t="s">
        <v>270</v>
      </c>
      <c r="M2" s="625"/>
      <c r="N2" s="611" t="s">
        <v>206</v>
      </c>
      <c r="O2" s="611" t="s">
        <v>518</v>
      </c>
      <c r="P2" s="618"/>
    </row>
    <row r="3" spans="1:16" ht="16.5" customHeight="1">
      <c r="A3" s="628"/>
      <c r="B3" s="611" t="s">
        <v>163</v>
      </c>
      <c r="C3" s="611" t="s">
        <v>25</v>
      </c>
      <c r="D3" s="611" t="s">
        <v>185</v>
      </c>
      <c r="E3" s="622" t="s">
        <v>207</v>
      </c>
      <c r="F3" s="611" t="s">
        <v>269</v>
      </c>
      <c r="G3" s="624" t="s">
        <v>272</v>
      </c>
      <c r="H3" s="622" t="s">
        <v>204</v>
      </c>
      <c r="I3" s="624" t="s">
        <v>269</v>
      </c>
      <c r="J3" s="624" t="s">
        <v>205</v>
      </c>
      <c r="K3" s="625" t="s">
        <v>273</v>
      </c>
      <c r="L3" s="623"/>
      <c r="M3" s="626"/>
      <c r="N3" s="612"/>
      <c r="O3" s="612"/>
      <c r="P3" s="618"/>
    </row>
    <row r="4" spans="1:16" ht="25.5">
      <c r="A4" s="629"/>
      <c r="B4" s="612"/>
      <c r="C4" s="613"/>
      <c r="D4" s="613"/>
      <c r="E4" s="623"/>
      <c r="F4" s="613"/>
      <c r="G4" s="624"/>
      <c r="H4" s="623"/>
      <c r="I4" s="624"/>
      <c r="J4" s="624"/>
      <c r="K4" s="626"/>
      <c r="L4" s="72" t="s">
        <v>271</v>
      </c>
      <c r="M4" s="70" t="s">
        <v>229</v>
      </c>
      <c r="N4" s="613"/>
      <c r="O4" s="613"/>
      <c r="P4" s="619"/>
    </row>
    <row r="5" spans="1:16" ht="14.25" thickBot="1">
      <c r="A5" s="73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  <c r="K5" s="74">
        <v>11</v>
      </c>
      <c r="L5" s="75">
        <v>12</v>
      </c>
      <c r="M5" s="75">
        <v>13</v>
      </c>
      <c r="N5" s="75">
        <v>14</v>
      </c>
      <c r="O5" s="74">
        <v>15</v>
      </c>
      <c r="P5" s="76">
        <v>16</v>
      </c>
    </row>
    <row r="6" spans="1:16" ht="25.5">
      <c r="A6" s="166" t="s">
        <v>550</v>
      </c>
      <c r="B6" s="142">
        <v>339531</v>
      </c>
      <c r="C6" s="142">
        <v>1211650</v>
      </c>
      <c r="D6" s="142">
        <v>1063462</v>
      </c>
      <c r="E6" s="142">
        <v>22610</v>
      </c>
      <c r="F6" s="142"/>
      <c r="G6" s="142">
        <v>15580</v>
      </c>
      <c r="H6" s="142">
        <v>211216</v>
      </c>
      <c r="I6" s="142">
        <v>0</v>
      </c>
      <c r="J6" s="142"/>
      <c r="K6" s="142"/>
      <c r="L6" s="142">
        <v>35599</v>
      </c>
      <c r="M6" s="142">
        <v>729401</v>
      </c>
      <c r="N6" s="142"/>
      <c r="O6" s="142">
        <v>0</v>
      </c>
      <c r="P6" s="392">
        <f>SUM(B6:O6)</f>
        <v>3629049</v>
      </c>
    </row>
    <row r="7" spans="1:16" ht="15">
      <c r="A7" s="372" t="s">
        <v>401</v>
      </c>
      <c r="B7" s="143">
        <v>1847</v>
      </c>
      <c r="C7" s="143"/>
      <c r="D7" s="143">
        <v>24481</v>
      </c>
      <c r="E7" s="143">
        <v>4488</v>
      </c>
      <c r="F7" s="143">
        <v>0</v>
      </c>
      <c r="G7" s="143">
        <v>1000</v>
      </c>
      <c r="H7" s="143"/>
      <c r="I7" s="143"/>
      <c r="J7" s="143"/>
      <c r="K7" s="143"/>
      <c r="L7" s="143">
        <v>-8945</v>
      </c>
      <c r="M7" s="143">
        <v>37801</v>
      </c>
      <c r="N7" s="143"/>
      <c r="O7" s="143">
        <v>300000</v>
      </c>
      <c r="P7" s="393">
        <f>SUM(B7:O7)</f>
        <v>360672</v>
      </c>
    </row>
    <row r="8" spans="1:16" ht="25.5">
      <c r="A8" s="372" t="s">
        <v>402</v>
      </c>
      <c r="B8" s="143">
        <f>SUM(B6,B7)</f>
        <v>341378</v>
      </c>
      <c r="C8" s="143">
        <f aca="true" t="shared" si="0" ref="C8:P8">SUM(C6,C7)</f>
        <v>1211650</v>
      </c>
      <c r="D8" s="143">
        <f t="shared" si="0"/>
        <v>1087943</v>
      </c>
      <c r="E8" s="143">
        <f t="shared" si="0"/>
        <v>27098</v>
      </c>
      <c r="F8" s="143">
        <f t="shared" si="0"/>
        <v>0</v>
      </c>
      <c r="G8" s="143">
        <f t="shared" si="0"/>
        <v>16580</v>
      </c>
      <c r="H8" s="143">
        <f t="shared" si="0"/>
        <v>211216</v>
      </c>
      <c r="I8" s="143">
        <f t="shared" si="0"/>
        <v>0</v>
      </c>
      <c r="J8" s="143">
        <f t="shared" si="0"/>
        <v>0</v>
      </c>
      <c r="K8" s="143">
        <f t="shared" si="0"/>
        <v>0</v>
      </c>
      <c r="L8" s="143">
        <f t="shared" si="0"/>
        <v>26654</v>
      </c>
      <c r="M8" s="143">
        <f t="shared" si="0"/>
        <v>767202</v>
      </c>
      <c r="N8" s="143"/>
      <c r="O8" s="143">
        <f t="shared" si="0"/>
        <v>300000</v>
      </c>
      <c r="P8" s="523">
        <f t="shared" si="0"/>
        <v>3989721</v>
      </c>
    </row>
    <row r="9" spans="1:16" ht="25.5">
      <c r="A9" s="248" t="s">
        <v>84</v>
      </c>
      <c r="B9" s="143">
        <v>0</v>
      </c>
      <c r="C9" s="143">
        <v>271452</v>
      </c>
      <c r="D9" s="143">
        <v>885027</v>
      </c>
      <c r="E9" s="143">
        <v>943</v>
      </c>
      <c r="F9" s="143">
        <v>0</v>
      </c>
      <c r="G9" s="143">
        <v>1700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/>
      <c r="O9" s="143">
        <v>0</v>
      </c>
      <c r="P9" s="250">
        <f>SUM(B9:O9)</f>
        <v>1159122</v>
      </c>
    </row>
    <row r="10" spans="1:16" ht="38.25">
      <c r="A10" s="80" t="s">
        <v>45</v>
      </c>
      <c r="B10" s="81">
        <v>334627</v>
      </c>
      <c r="C10" s="82">
        <v>0</v>
      </c>
      <c r="D10" s="81">
        <v>0</v>
      </c>
      <c r="E10" s="81">
        <v>88922</v>
      </c>
      <c r="F10" s="81"/>
      <c r="G10" s="81"/>
      <c r="H10" s="81"/>
      <c r="I10" s="81">
        <v>1000</v>
      </c>
      <c r="J10" s="81"/>
      <c r="K10" s="81"/>
      <c r="L10" s="81">
        <v>731</v>
      </c>
      <c r="M10" s="81">
        <v>1833</v>
      </c>
      <c r="N10" s="81"/>
      <c r="O10" s="81">
        <v>0</v>
      </c>
      <c r="P10" s="250">
        <f>SUM(B10:O10)</f>
        <v>427113</v>
      </c>
    </row>
    <row r="11" spans="1:16" ht="15">
      <c r="A11" s="80" t="s">
        <v>401</v>
      </c>
      <c r="B11" s="81">
        <v>1088</v>
      </c>
      <c r="C11" s="82"/>
      <c r="D11" s="81"/>
      <c r="E11" s="81">
        <v>3902</v>
      </c>
      <c r="F11" s="81"/>
      <c r="G11" s="81"/>
      <c r="H11" s="81"/>
      <c r="I11" s="81"/>
      <c r="J11" s="81"/>
      <c r="K11" s="81"/>
      <c r="L11" s="81">
        <v>15258</v>
      </c>
      <c r="M11" s="81"/>
      <c r="N11" s="81"/>
      <c r="O11" s="81"/>
      <c r="P11" s="393">
        <f>SUM(B11:O11)</f>
        <v>20248</v>
      </c>
    </row>
    <row r="12" spans="1:16" ht="25.5">
      <c r="A12" s="80" t="s">
        <v>402</v>
      </c>
      <c r="B12" s="81">
        <f>SUM(B10,B11)</f>
        <v>335715</v>
      </c>
      <c r="C12" s="81">
        <f aca="true" t="shared" si="1" ref="C12:P12">SUM(C10,C11)</f>
        <v>0</v>
      </c>
      <c r="D12" s="81">
        <f t="shared" si="1"/>
        <v>0</v>
      </c>
      <c r="E12" s="81">
        <f t="shared" si="1"/>
        <v>92824</v>
      </c>
      <c r="F12" s="81">
        <f t="shared" si="1"/>
        <v>0</v>
      </c>
      <c r="G12" s="81">
        <f t="shared" si="1"/>
        <v>0</v>
      </c>
      <c r="H12" s="81">
        <f t="shared" si="1"/>
        <v>0</v>
      </c>
      <c r="I12" s="81">
        <f t="shared" si="1"/>
        <v>1000</v>
      </c>
      <c r="J12" s="81">
        <f t="shared" si="1"/>
        <v>0</v>
      </c>
      <c r="K12" s="81">
        <f t="shared" si="1"/>
        <v>0</v>
      </c>
      <c r="L12" s="81">
        <f t="shared" si="1"/>
        <v>15989</v>
      </c>
      <c r="M12" s="81">
        <f t="shared" si="1"/>
        <v>1833</v>
      </c>
      <c r="N12" s="81"/>
      <c r="O12" s="81">
        <f t="shared" si="1"/>
        <v>0</v>
      </c>
      <c r="P12" s="393">
        <f t="shared" si="1"/>
        <v>447361</v>
      </c>
    </row>
    <row r="13" spans="1:16" ht="26.25" thickBot="1">
      <c r="A13" s="249" t="s">
        <v>84</v>
      </c>
      <c r="B13" s="246">
        <v>206148</v>
      </c>
      <c r="C13" s="247"/>
      <c r="D13" s="246"/>
      <c r="E13" s="246">
        <v>83814</v>
      </c>
      <c r="F13" s="246">
        <v>0</v>
      </c>
      <c r="G13" s="246"/>
      <c r="H13" s="246"/>
      <c r="I13" s="246"/>
      <c r="J13" s="246"/>
      <c r="K13" s="246">
        <v>0</v>
      </c>
      <c r="L13" s="246"/>
      <c r="M13" s="246"/>
      <c r="N13" s="246"/>
      <c r="O13" s="246"/>
      <c r="P13" s="385">
        <f>SUM(B13:O13)</f>
        <v>289962</v>
      </c>
    </row>
    <row r="14" spans="1:16" ht="15">
      <c r="A14" s="389" t="s">
        <v>1</v>
      </c>
      <c r="B14" s="390">
        <f aca="true" t="shared" si="2" ref="B14:P14">SUM(B6+B10)</f>
        <v>674158</v>
      </c>
      <c r="C14" s="390">
        <f t="shared" si="2"/>
        <v>1211650</v>
      </c>
      <c r="D14" s="390">
        <f t="shared" si="2"/>
        <v>1063462</v>
      </c>
      <c r="E14" s="390">
        <f t="shared" si="2"/>
        <v>111532</v>
      </c>
      <c r="F14" s="390">
        <f t="shared" si="2"/>
        <v>0</v>
      </c>
      <c r="G14" s="390">
        <f t="shared" si="2"/>
        <v>15580</v>
      </c>
      <c r="H14" s="390">
        <f t="shared" si="2"/>
        <v>211216</v>
      </c>
      <c r="I14" s="390">
        <f t="shared" si="2"/>
        <v>1000</v>
      </c>
      <c r="J14" s="390">
        <f t="shared" si="2"/>
        <v>0</v>
      </c>
      <c r="K14" s="390">
        <f t="shared" si="2"/>
        <v>0</v>
      </c>
      <c r="L14" s="390">
        <f t="shared" si="2"/>
        <v>36330</v>
      </c>
      <c r="M14" s="390">
        <f t="shared" si="2"/>
        <v>731234</v>
      </c>
      <c r="N14" s="390">
        <f t="shared" si="2"/>
        <v>0</v>
      </c>
      <c r="O14" s="390">
        <f t="shared" si="2"/>
        <v>0</v>
      </c>
      <c r="P14" s="391">
        <f t="shared" si="2"/>
        <v>4056162</v>
      </c>
    </row>
    <row r="15" spans="1:16" ht="15">
      <c r="A15" s="386" t="s">
        <v>401</v>
      </c>
      <c r="B15" s="387">
        <f>SUM(B7+B11)</f>
        <v>2935</v>
      </c>
      <c r="C15" s="387">
        <f aca="true" t="shared" si="3" ref="C15:P15">SUM(C7+C11)</f>
        <v>0</v>
      </c>
      <c r="D15" s="387">
        <f t="shared" si="3"/>
        <v>24481</v>
      </c>
      <c r="E15" s="387">
        <f t="shared" si="3"/>
        <v>8390</v>
      </c>
      <c r="F15" s="387">
        <f t="shared" si="3"/>
        <v>0</v>
      </c>
      <c r="G15" s="387">
        <f t="shared" si="3"/>
        <v>1000</v>
      </c>
      <c r="H15" s="387">
        <f t="shared" si="3"/>
        <v>0</v>
      </c>
      <c r="I15" s="387">
        <f t="shared" si="3"/>
        <v>0</v>
      </c>
      <c r="J15" s="387">
        <f t="shared" si="3"/>
        <v>0</v>
      </c>
      <c r="K15" s="387">
        <f t="shared" si="3"/>
        <v>0</v>
      </c>
      <c r="L15" s="387">
        <f t="shared" si="3"/>
        <v>6313</v>
      </c>
      <c r="M15" s="387">
        <f t="shared" si="3"/>
        <v>37801</v>
      </c>
      <c r="N15" s="387">
        <f t="shared" si="3"/>
        <v>0</v>
      </c>
      <c r="O15" s="387">
        <f t="shared" si="3"/>
        <v>300000</v>
      </c>
      <c r="P15" s="388">
        <f t="shared" si="3"/>
        <v>380920</v>
      </c>
    </row>
    <row r="16" spans="1:16" ht="27">
      <c r="A16" s="373" t="s">
        <v>402</v>
      </c>
      <c r="B16" s="374">
        <f>SUM(B14,B15)</f>
        <v>677093</v>
      </c>
      <c r="C16" s="374">
        <f aca="true" t="shared" si="4" ref="C16:P16">SUM(C14,C15)</f>
        <v>1211650</v>
      </c>
      <c r="D16" s="374">
        <f t="shared" si="4"/>
        <v>1087943</v>
      </c>
      <c r="E16" s="374">
        <f t="shared" si="4"/>
        <v>119922</v>
      </c>
      <c r="F16" s="374">
        <f t="shared" si="4"/>
        <v>0</v>
      </c>
      <c r="G16" s="374">
        <f t="shared" si="4"/>
        <v>16580</v>
      </c>
      <c r="H16" s="374">
        <f t="shared" si="4"/>
        <v>211216</v>
      </c>
      <c r="I16" s="374">
        <f t="shared" si="4"/>
        <v>1000</v>
      </c>
      <c r="J16" s="374">
        <f t="shared" si="4"/>
        <v>0</v>
      </c>
      <c r="K16" s="374">
        <f t="shared" si="4"/>
        <v>0</v>
      </c>
      <c r="L16" s="374">
        <f t="shared" si="4"/>
        <v>42643</v>
      </c>
      <c r="M16" s="374">
        <f t="shared" si="4"/>
        <v>769035</v>
      </c>
      <c r="N16" s="374">
        <f t="shared" si="4"/>
        <v>0</v>
      </c>
      <c r="O16" s="374">
        <f t="shared" si="4"/>
        <v>300000</v>
      </c>
      <c r="P16" s="522">
        <f t="shared" si="4"/>
        <v>4437082</v>
      </c>
    </row>
    <row r="17" spans="1:16" ht="27">
      <c r="A17" s="168" t="s">
        <v>84</v>
      </c>
      <c r="B17" s="165">
        <f>SUM(B9+B13)</f>
        <v>206148</v>
      </c>
      <c r="C17" s="165">
        <f aca="true" t="shared" si="5" ref="C17:P17">SUM(C9+C13)</f>
        <v>271452</v>
      </c>
      <c r="D17" s="165">
        <f t="shared" si="5"/>
        <v>885027</v>
      </c>
      <c r="E17" s="165">
        <f t="shared" si="5"/>
        <v>84757</v>
      </c>
      <c r="F17" s="165">
        <f t="shared" si="5"/>
        <v>0</v>
      </c>
      <c r="G17" s="165">
        <f t="shared" si="5"/>
        <v>1700</v>
      </c>
      <c r="H17" s="165">
        <f t="shared" si="5"/>
        <v>0</v>
      </c>
      <c r="I17" s="165">
        <f t="shared" si="5"/>
        <v>0</v>
      </c>
      <c r="J17" s="165">
        <f t="shared" si="5"/>
        <v>0</v>
      </c>
      <c r="K17" s="165">
        <f t="shared" si="5"/>
        <v>0</v>
      </c>
      <c r="L17" s="165">
        <f t="shared" si="5"/>
        <v>0</v>
      </c>
      <c r="M17" s="165">
        <f t="shared" si="5"/>
        <v>0</v>
      </c>
      <c r="N17" s="165">
        <f t="shared" si="5"/>
        <v>0</v>
      </c>
      <c r="O17" s="165">
        <f t="shared" si="5"/>
        <v>0</v>
      </c>
      <c r="P17" s="167">
        <f t="shared" si="5"/>
        <v>1449084</v>
      </c>
    </row>
    <row r="18" spans="1:16" ht="27.75" thickBot="1">
      <c r="A18" s="184" t="s">
        <v>85</v>
      </c>
      <c r="B18" s="186">
        <f>SUM(B16-B17)</f>
        <v>470945</v>
      </c>
      <c r="C18" s="186">
        <f aca="true" t="shared" si="6" ref="C18:P18">SUM(C16-C17)</f>
        <v>940198</v>
      </c>
      <c r="D18" s="186">
        <f t="shared" si="6"/>
        <v>202916</v>
      </c>
      <c r="E18" s="186">
        <f t="shared" si="6"/>
        <v>35165</v>
      </c>
      <c r="F18" s="186">
        <f t="shared" si="6"/>
        <v>0</v>
      </c>
      <c r="G18" s="186">
        <f t="shared" si="6"/>
        <v>14880</v>
      </c>
      <c r="H18" s="186">
        <f t="shared" si="6"/>
        <v>211216</v>
      </c>
      <c r="I18" s="186">
        <f t="shared" si="6"/>
        <v>1000</v>
      </c>
      <c r="J18" s="186">
        <f t="shared" si="6"/>
        <v>0</v>
      </c>
      <c r="K18" s="186">
        <f t="shared" si="6"/>
        <v>0</v>
      </c>
      <c r="L18" s="186">
        <f t="shared" si="6"/>
        <v>42643</v>
      </c>
      <c r="M18" s="186">
        <f t="shared" si="6"/>
        <v>769035</v>
      </c>
      <c r="N18" s="186">
        <f t="shared" si="6"/>
        <v>0</v>
      </c>
      <c r="O18" s="186">
        <f t="shared" si="6"/>
        <v>300000</v>
      </c>
      <c r="P18" s="251">
        <f t="shared" si="6"/>
        <v>2987998</v>
      </c>
    </row>
    <row r="21" spans="3:16" ht="13.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3" spans="3:16" ht="13.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</sheetData>
  <sheetProtection/>
  <mergeCells count="19">
    <mergeCell ref="L2:M3"/>
    <mergeCell ref="I3:I4"/>
    <mergeCell ref="J3:J4"/>
    <mergeCell ref="H3:H4"/>
    <mergeCell ref="A1:A4"/>
    <mergeCell ref="H2:K2"/>
    <mergeCell ref="B3:B4"/>
    <mergeCell ref="C3:C4"/>
    <mergeCell ref="K3:K4"/>
    <mergeCell ref="N2:N4"/>
    <mergeCell ref="O2:O4"/>
    <mergeCell ref="B1:K1"/>
    <mergeCell ref="L1:O1"/>
    <mergeCell ref="P1:P4"/>
    <mergeCell ref="B2:G2"/>
    <mergeCell ref="F3:F4"/>
    <mergeCell ref="D3:D4"/>
    <mergeCell ref="E3:E4"/>
    <mergeCell ref="G3:G4"/>
  </mergeCells>
  <printOptions/>
  <pageMargins left="0.51" right="0.2362204724409449" top="0.9448818897637796" bottom="0.1968503937007874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2016. évi költségvetési bevételei
főbb jogcím-csoportonként&amp;R&amp;"Book Antiqua,Félkövér"4.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3" sqref="L33"/>
    </sheetView>
  </sheetViews>
  <sheetFormatPr defaultColWidth="9.140625" defaultRowHeight="12.75"/>
  <cols>
    <col min="1" max="1" width="24.00390625" style="1" customWidth="1"/>
    <col min="2" max="2" width="8.57421875" style="78" customWidth="1"/>
    <col min="3" max="3" width="9.28125" style="79" customWidth="1"/>
    <col min="4" max="4" width="11.140625" style="1" customWidth="1"/>
    <col min="5" max="5" width="9.7109375" style="1" customWidth="1"/>
    <col min="6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9.8515625" style="1" customWidth="1"/>
    <col min="11" max="11" width="10.00390625" style="1" customWidth="1"/>
    <col min="12" max="12" width="9.140625" style="1" customWidth="1"/>
    <col min="13" max="13" width="7.8515625" style="1" customWidth="1"/>
    <col min="14" max="14" width="7.140625" style="1" customWidth="1"/>
    <col min="15" max="15" width="7.8515625" style="1" customWidth="1"/>
    <col min="16" max="16" width="9.28125" style="1" customWidth="1"/>
    <col min="17" max="16384" width="9.140625" style="1" customWidth="1"/>
  </cols>
  <sheetData>
    <row r="1" spans="1:16" ht="14.25" customHeight="1" thickBot="1">
      <c r="A1" s="634" t="s">
        <v>172</v>
      </c>
      <c r="B1" s="635" t="s">
        <v>12</v>
      </c>
      <c r="C1" s="636"/>
      <c r="D1" s="636"/>
      <c r="E1" s="636"/>
      <c r="F1" s="636"/>
      <c r="G1" s="636"/>
      <c r="H1" s="636"/>
      <c r="I1" s="636"/>
      <c r="J1" s="636"/>
      <c r="K1" s="636"/>
      <c r="L1" s="637" t="s">
        <v>44</v>
      </c>
      <c r="M1" s="638"/>
      <c r="N1" s="638"/>
      <c r="O1" s="639"/>
      <c r="P1" s="617" t="s">
        <v>46</v>
      </c>
    </row>
    <row r="2" spans="1:16" ht="26.25" customHeight="1">
      <c r="A2" s="628"/>
      <c r="B2" s="631" t="s">
        <v>2</v>
      </c>
      <c r="C2" s="632"/>
      <c r="D2" s="632"/>
      <c r="E2" s="632"/>
      <c r="F2" s="632"/>
      <c r="G2" s="633"/>
      <c r="H2" s="640" t="s">
        <v>3</v>
      </c>
      <c r="I2" s="641"/>
      <c r="J2" s="641"/>
      <c r="K2" s="642"/>
      <c r="L2" s="623" t="s">
        <v>210</v>
      </c>
      <c r="M2" s="626"/>
      <c r="N2" s="630" t="s">
        <v>517</v>
      </c>
      <c r="O2" s="630" t="s">
        <v>518</v>
      </c>
      <c r="P2" s="618"/>
    </row>
    <row r="3" spans="1:16" ht="28.5" customHeight="1">
      <c r="A3" s="628"/>
      <c r="B3" s="611" t="s">
        <v>99</v>
      </c>
      <c r="C3" s="611" t="s">
        <v>25</v>
      </c>
      <c r="D3" s="622" t="s">
        <v>221</v>
      </c>
      <c r="E3" s="622" t="s">
        <v>207</v>
      </c>
      <c r="F3" s="611" t="s">
        <v>220</v>
      </c>
      <c r="G3" s="624" t="s">
        <v>191</v>
      </c>
      <c r="H3" s="611" t="s">
        <v>204</v>
      </c>
      <c r="I3" s="611" t="s">
        <v>68</v>
      </c>
      <c r="J3" s="622" t="s">
        <v>208</v>
      </c>
      <c r="K3" s="624" t="s">
        <v>209</v>
      </c>
      <c r="L3" s="643" t="s">
        <v>171</v>
      </c>
      <c r="M3" s="644"/>
      <c r="N3" s="612"/>
      <c r="O3" s="612"/>
      <c r="P3" s="618"/>
    </row>
    <row r="4" spans="1:16" ht="38.25">
      <c r="A4" s="629"/>
      <c r="B4" s="613"/>
      <c r="C4" s="613"/>
      <c r="D4" s="623"/>
      <c r="E4" s="623"/>
      <c r="F4" s="613"/>
      <c r="G4" s="624"/>
      <c r="H4" s="613"/>
      <c r="I4" s="613"/>
      <c r="J4" s="623"/>
      <c r="K4" s="624"/>
      <c r="L4" s="72" t="s">
        <v>411</v>
      </c>
      <c r="M4" s="70" t="s">
        <v>42</v>
      </c>
      <c r="N4" s="613"/>
      <c r="O4" s="613"/>
      <c r="P4" s="619"/>
    </row>
    <row r="5" spans="1:16" ht="14.25" thickBot="1">
      <c r="A5" s="73">
        <v>1</v>
      </c>
      <c r="B5" s="358">
        <v>2</v>
      </c>
      <c r="C5" s="358">
        <v>3</v>
      </c>
      <c r="D5" s="358">
        <v>4</v>
      </c>
      <c r="E5" s="358">
        <v>5</v>
      </c>
      <c r="F5" s="358">
        <v>6</v>
      </c>
      <c r="G5" s="358">
        <v>7</v>
      </c>
      <c r="H5" s="358">
        <v>8</v>
      </c>
      <c r="I5" s="358">
        <v>9</v>
      </c>
      <c r="J5" s="358">
        <v>10</v>
      </c>
      <c r="K5" s="358">
        <v>11</v>
      </c>
      <c r="L5" s="359">
        <v>12</v>
      </c>
      <c r="M5" s="359">
        <v>13</v>
      </c>
      <c r="N5" s="74">
        <v>14</v>
      </c>
      <c r="O5" s="75">
        <v>15</v>
      </c>
      <c r="P5" s="76">
        <v>16</v>
      </c>
    </row>
    <row r="6" spans="1:16" ht="15">
      <c r="A6" s="166" t="s">
        <v>128</v>
      </c>
      <c r="B6" s="545">
        <v>7620</v>
      </c>
      <c r="C6" s="545"/>
      <c r="D6" s="545"/>
      <c r="E6" s="545"/>
      <c r="F6" s="545"/>
      <c r="G6" s="545"/>
      <c r="H6" s="545"/>
      <c r="I6" s="545"/>
      <c r="J6" s="317"/>
      <c r="K6" s="545"/>
      <c r="L6" s="545"/>
      <c r="M6" s="545"/>
      <c r="N6" s="545"/>
      <c r="O6" s="142"/>
      <c r="P6" s="546">
        <f aca="true" t="shared" si="0" ref="P6:P41">SUM(B6:O6)</f>
        <v>7620</v>
      </c>
    </row>
    <row r="7" spans="1:16" ht="15">
      <c r="A7" s="80" t="s">
        <v>129</v>
      </c>
      <c r="B7" s="317">
        <v>322773</v>
      </c>
      <c r="C7" s="317"/>
      <c r="D7" s="317"/>
      <c r="E7" s="317"/>
      <c r="F7" s="317"/>
      <c r="G7" s="317"/>
      <c r="H7" s="317">
        <v>211216</v>
      </c>
      <c r="I7" s="317"/>
      <c r="J7" s="317"/>
      <c r="K7" s="317"/>
      <c r="L7" s="317"/>
      <c r="M7" s="317"/>
      <c r="N7" s="317"/>
      <c r="O7" s="143"/>
      <c r="P7" s="332">
        <f t="shared" si="0"/>
        <v>533989</v>
      </c>
    </row>
    <row r="8" spans="1:16" ht="15">
      <c r="A8" s="234" t="s">
        <v>401</v>
      </c>
      <c r="B8" s="317">
        <v>1376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143"/>
      <c r="P8" s="332">
        <f>SUM(B8:O8)</f>
        <v>1376</v>
      </c>
    </row>
    <row r="9" spans="1:16" ht="15">
      <c r="A9" s="234" t="s">
        <v>402</v>
      </c>
      <c r="B9" s="317">
        <f>SUM(B7:B8)</f>
        <v>324149</v>
      </c>
      <c r="C9" s="317"/>
      <c r="D9" s="317"/>
      <c r="E9" s="317"/>
      <c r="F9" s="317"/>
      <c r="G9" s="317"/>
      <c r="H9" s="317">
        <f>SUM(H7:H8)</f>
        <v>211216</v>
      </c>
      <c r="I9" s="317"/>
      <c r="J9" s="317"/>
      <c r="K9" s="317"/>
      <c r="L9" s="317"/>
      <c r="M9" s="317"/>
      <c r="N9" s="317"/>
      <c r="O9" s="143"/>
      <c r="P9" s="332">
        <f>SUM(P7:P8)</f>
        <v>535365</v>
      </c>
    </row>
    <row r="10" spans="1:16" ht="15">
      <c r="A10" s="80" t="s">
        <v>130</v>
      </c>
      <c r="B10" s="317"/>
      <c r="C10" s="317"/>
      <c r="D10" s="317"/>
      <c r="E10" s="317">
        <v>22610</v>
      </c>
      <c r="F10" s="317"/>
      <c r="G10" s="317">
        <v>13880</v>
      </c>
      <c r="H10" s="317"/>
      <c r="I10" s="317"/>
      <c r="J10" s="317"/>
      <c r="K10" s="317"/>
      <c r="L10" s="317"/>
      <c r="M10" s="317"/>
      <c r="N10" s="317"/>
      <c r="O10" s="143"/>
      <c r="P10" s="332">
        <f t="shared" si="0"/>
        <v>36490</v>
      </c>
    </row>
    <row r="11" spans="1:16" ht="15">
      <c r="A11" s="234" t="s">
        <v>401</v>
      </c>
      <c r="B11" s="317">
        <v>419</v>
      </c>
      <c r="C11" s="317"/>
      <c r="D11" s="317"/>
      <c r="E11" s="317">
        <v>-1357</v>
      </c>
      <c r="F11" s="317"/>
      <c r="G11" s="317"/>
      <c r="H11" s="317"/>
      <c r="I11" s="317"/>
      <c r="J11" s="317"/>
      <c r="K11" s="317"/>
      <c r="L11" s="317"/>
      <c r="M11" s="317"/>
      <c r="N11" s="317"/>
      <c r="O11" s="143"/>
      <c r="P11" s="332">
        <f t="shared" si="0"/>
        <v>-938</v>
      </c>
    </row>
    <row r="12" spans="1:16" ht="15">
      <c r="A12" s="234" t="s">
        <v>402</v>
      </c>
      <c r="B12" s="317">
        <f>SUM(B10:B11)</f>
        <v>419</v>
      </c>
      <c r="C12" s="317"/>
      <c r="D12" s="317"/>
      <c r="E12" s="317">
        <f>SUM(E10:E11)</f>
        <v>21253</v>
      </c>
      <c r="F12" s="317"/>
      <c r="G12" s="317">
        <f>SUM(G10:G11)</f>
        <v>13880</v>
      </c>
      <c r="H12" s="317"/>
      <c r="I12" s="317"/>
      <c r="J12" s="317"/>
      <c r="K12" s="317"/>
      <c r="L12" s="317"/>
      <c r="M12" s="317"/>
      <c r="N12" s="317"/>
      <c r="O12" s="143"/>
      <c r="P12" s="332">
        <f t="shared" si="0"/>
        <v>35552</v>
      </c>
    </row>
    <row r="13" spans="1:16" ht="15">
      <c r="A13" s="234" t="s">
        <v>158</v>
      </c>
      <c r="B13" s="317"/>
      <c r="C13" s="317"/>
      <c r="D13" s="317"/>
      <c r="E13" s="317">
        <v>943</v>
      </c>
      <c r="F13" s="317"/>
      <c r="G13" s="317"/>
      <c r="H13" s="317"/>
      <c r="I13" s="317"/>
      <c r="J13" s="317"/>
      <c r="K13" s="317"/>
      <c r="L13" s="317"/>
      <c r="M13" s="317"/>
      <c r="N13" s="317"/>
      <c r="O13" s="143"/>
      <c r="P13" s="198">
        <f t="shared" si="0"/>
        <v>943</v>
      </c>
    </row>
    <row r="14" spans="1:16" ht="15">
      <c r="A14" s="357" t="s">
        <v>305</v>
      </c>
      <c r="B14" s="317">
        <v>9138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143"/>
      <c r="P14" s="198">
        <f t="shared" si="0"/>
        <v>9138</v>
      </c>
    </row>
    <row r="15" spans="1:16" ht="15">
      <c r="A15" s="80" t="s">
        <v>131</v>
      </c>
      <c r="B15" s="317"/>
      <c r="C15" s="317">
        <v>1600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143"/>
      <c r="P15" s="198">
        <f t="shared" si="0"/>
        <v>1600</v>
      </c>
    </row>
    <row r="16" spans="1:16" ht="15">
      <c r="A16" s="234" t="s">
        <v>529</v>
      </c>
      <c r="B16" s="317"/>
      <c r="C16" s="317"/>
      <c r="D16" s="317"/>
      <c r="E16" s="317"/>
      <c r="F16" s="317"/>
      <c r="G16" s="317">
        <v>1000</v>
      </c>
      <c r="H16" s="317"/>
      <c r="I16" s="317"/>
      <c r="J16" s="317"/>
      <c r="K16" s="317"/>
      <c r="L16" s="317"/>
      <c r="M16" s="317"/>
      <c r="N16" s="317"/>
      <c r="O16" s="143"/>
      <c r="P16" s="198">
        <f t="shared" si="0"/>
        <v>1000</v>
      </c>
    </row>
    <row r="17" spans="1:16" ht="15">
      <c r="A17" s="234" t="s">
        <v>402</v>
      </c>
      <c r="B17" s="317"/>
      <c r="C17" s="317"/>
      <c r="D17" s="317"/>
      <c r="E17" s="317"/>
      <c r="F17" s="317"/>
      <c r="G17" s="317">
        <f>SUM(G16)</f>
        <v>1000</v>
      </c>
      <c r="H17" s="317"/>
      <c r="I17" s="317"/>
      <c r="J17" s="317"/>
      <c r="K17" s="317"/>
      <c r="L17" s="317"/>
      <c r="M17" s="317"/>
      <c r="N17" s="317"/>
      <c r="O17" s="143"/>
      <c r="P17" s="198">
        <f t="shared" si="0"/>
        <v>1000</v>
      </c>
    </row>
    <row r="18" spans="1:16" ht="15">
      <c r="A18" s="234" t="s">
        <v>530</v>
      </c>
      <c r="B18" s="317"/>
      <c r="C18" s="317"/>
      <c r="D18" s="317"/>
      <c r="E18" s="317">
        <v>2991</v>
      </c>
      <c r="F18" s="317"/>
      <c r="G18" s="317"/>
      <c r="H18" s="317"/>
      <c r="I18" s="317"/>
      <c r="J18" s="317"/>
      <c r="K18" s="317"/>
      <c r="L18" s="317"/>
      <c r="M18" s="317"/>
      <c r="N18" s="317"/>
      <c r="O18" s="143"/>
      <c r="P18" s="198">
        <f t="shared" si="0"/>
        <v>2991</v>
      </c>
    </row>
    <row r="19" spans="1:16" ht="15">
      <c r="A19" s="234" t="s">
        <v>402</v>
      </c>
      <c r="B19" s="317"/>
      <c r="C19" s="317"/>
      <c r="D19" s="317"/>
      <c r="E19" s="317">
        <f>SUM(E18)</f>
        <v>2991</v>
      </c>
      <c r="F19" s="317"/>
      <c r="G19" s="317"/>
      <c r="H19" s="317"/>
      <c r="I19" s="317"/>
      <c r="J19" s="317"/>
      <c r="K19" s="317"/>
      <c r="L19" s="317"/>
      <c r="M19" s="317"/>
      <c r="N19" s="317"/>
      <c r="O19" s="143"/>
      <c r="P19" s="198">
        <f t="shared" si="0"/>
        <v>2991</v>
      </c>
    </row>
    <row r="20" spans="1:16" ht="25.5">
      <c r="A20" s="234" t="s">
        <v>516</v>
      </c>
      <c r="B20" s="317">
        <v>26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143"/>
      <c r="P20" s="198">
        <f t="shared" si="0"/>
        <v>26</v>
      </c>
    </row>
    <row r="21" spans="1:16" ht="15">
      <c r="A21" s="234" t="s">
        <v>402</v>
      </c>
      <c r="B21" s="317">
        <f>SUM(B20)</f>
        <v>26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143"/>
      <c r="P21" s="198">
        <f t="shared" si="0"/>
        <v>26</v>
      </c>
    </row>
    <row r="22" spans="1:16" ht="15">
      <c r="A22" s="234" t="s">
        <v>536</v>
      </c>
      <c r="B22" s="317">
        <v>26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143"/>
      <c r="P22" s="198">
        <f t="shared" si="0"/>
        <v>26</v>
      </c>
    </row>
    <row r="23" spans="1:16" ht="15">
      <c r="A23" s="234" t="s">
        <v>402</v>
      </c>
      <c r="B23" s="317">
        <f>SUM(B22)</f>
        <v>26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143"/>
      <c r="P23" s="198">
        <f t="shared" si="0"/>
        <v>26</v>
      </c>
    </row>
    <row r="24" spans="1:16" ht="25.5">
      <c r="A24" s="91" t="s">
        <v>133</v>
      </c>
      <c r="B24" s="317"/>
      <c r="C24" s="317"/>
      <c r="D24" s="317"/>
      <c r="E24" s="317"/>
      <c r="F24" s="317"/>
      <c r="G24" s="317">
        <v>1700</v>
      </c>
      <c r="H24" s="317"/>
      <c r="I24" s="317"/>
      <c r="J24" s="317"/>
      <c r="K24" s="317"/>
      <c r="L24" s="317"/>
      <c r="M24" s="317"/>
      <c r="N24" s="317"/>
      <c r="O24" s="143"/>
      <c r="P24" s="198">
        <f t="shared" si="0"/>
        <v>1700</v>
      </c>
    </row>
    <row r="25" spans="1:16" ht="15">
      <c r="A25" s="234" t="s">
        <v>158</v>
      </c>
      <c r="B25" s="317"/>
      <c r="C25" s="317"/>
      <c r="D25" s="317"/>
      <c r="E25" s="317"/>
      <c r="F25" s="317"/>
      <c r="G25" s="317">
        <v>1700</v>
      </c>
      <c r="H25" s="317"/>
      <c r="I25" s="317"/>
      <c r="J25" s="317"/>
      <c r="K25" s="317"/>
      <c r="L25" s="317"/>
      <c r="M25" s="317"/>
      <c r="N25" s="317"/>
      <c r="O25" s="143"/>
      <c r="P25" s="198">
        <f t="shared" si="0"/>
        <v>1700</v>
      </c>
    </row>
    <row r="26" spans="1:16" ht="25.5">
      <c r="A26" s="234" t="s">
        <v>515</v>
      </c>
      <c r="B26" s="317"/>
      <c r="C26" s="317"/>
      <c r="D26" s="317"/>
      <c r="E26" s="317">
        <v>1396</v>
      </c>
      <c r="F26" s="317"/>
      <c r="G26" s="317"/>
      <c r="H26" s="317"/>
      <c r="I26" s="317"/>
      <c r="J26" s="317"/>
      <c r="K26" s="317"/>
      <c r="L26" s="317"/>
      <c r="M26" s="317"/>
      <c r="N26" s="317"/>
      <c r="O26" s="143"/>
      <c r="P26" s="198">
        <f t="shared" si="0"/>
        <v>1396</v>
      </c>
    </row>
    <row r="27" spans="1:16" ht="15">
      <c r="A27" s="234" t="s">
        <v>402</v>
      </c>
      <c r="B27" s="317"/>
      <c r="C27" s="317"/>
      <c r="D27" s="317"/>
      <c r="E27" s="317">
        <f>SUM(E26)</f>
        <v>1396</v>
      </c>
      <c r="F27" s="317"/>
      <c r="G27" s="317"/>
      <c r="H27" s="317"/>
      <c r="I27" s="317"/>
      <c r="J27" s="317"/>
      <c r="K27" s="317"/>
      <c r="L27" s="317"/>
      <c r="M27" s="317"/>
      <c r="N27" s="317"/>
      <c r="O27" s="143"/>
      <c r="P27" s="198">
        <f t="shared" si="0"/>
        <v>1396</v>
      </c>
    </row>
    <row r="28" spans="1:16" ht="25.5">
      <c r="A28" s="234" t="s">
        <v>514</v>
      </c>
      <c r="B28" s="317"/>
      <c r="C28" s="317"/>
      <c r="D28" s="317"/>
      <c r="E28" s="317">
        <v>1458</v>
      </c>
      <c r="F28" s="317"/>
      <c r="G28" s="317"/>
      <c r="H28" s="317"/>
      <c r="I28" s="317"/>
      <c r="J28" s="317"/>
      <c r="K28" s="317"/>
      <c r="L28" s="317"/>
      <c r="M28" s="317"/>
      <c r="N28" s="317"/>
      <c r="O28" s="143"/>
      <c r="P28" s="198">
        <f t="shared" si="0"/>
        <v>1458</v>
      </c>
    </row>
    <row r="29" spans="1:16" ht="15.75" thickBot="1">
      <c r="A29" s="547" t="s">
        <v>402</v>
      </c>
      <c r="B29" s="548"/>
      <c r="C29" s="548"/>
      <c r="D29" s="548"/>
      <c r="E29" s="548">
        <f>SUM(E28)</f>
        <v>1458</v>
      </c>
      <c r="F29" s="548"/>
      <c r="G29" s="548"/>
      <c r="H29" s="548"/>
      <c r="I29" s="548"/>
      <c r="J29" s="579"/>
      <c r="K29" s="548"/>
      <c r="L29" s="548"/>
      <c r="M29" s="548"/>
      <c r="N29" s="548"/>
      <c r="O29" s="549"/>
      <c r="P29" s="550">
        <f t="shared" si="0"/>
        <v>1458</v>
      </c>
    </row>
    <row r="30" spans="1:16" ht="15">
      <c r="A30" s="551" t="s">
        <v>231</v>
      </c>
      <c r="B30" s="545"/>
      <c r="C30" s="545"/>
      <c r="D30" s="545"/>
      <c r="E30" s="545"/>
      <c r="F30" s="545"/>
      <c r="G30" s="545"/>
      <c r="H30" s="545"/>
      <c r="I30" s="545"/>
      <c r="J30" s="317"/>
      <c r="K30" s="545"/>
      <c r="L30" s="545"/>
      <c r="M30" s="545"/>
      <c r="N30" s="545"/>
      <c r="O30" s="142"/>
      <c r="P30" s="546">
        <f t="shared" si="0"/>
        <v>0</v>
      </c>
    </row>
    <row r="31" spans="1:16" ht="15">
      <c r="A31" s="357" t="s">
        <v>413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>
        <v>35599</v>
      </c>
      <c r="M31" s="317">
        <v>729401</v>
      </c>
      <c r="N31" s="143"/>
      <c r="O31" s="143"/>
      <c r="P31" s="198">
        <f t="shared" si="0"/>
        <v>765000</v>
      </c>
    </row>
    <row r="32" spans="1:16" ht="15">
      <c r="A32" s="234" t="s">
        <v>401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>
        <v>-8945</v>
      </c>
      <c r="M32" s="317">
        <v>37801</v>
      </c>
      <c r="N32" s="143"/>
      <c r="O32" s="143"/>
      <c r="P32" s="198">
        <f t="shared" si="0"/>
        <v>28856</v>
      </c>
    </row>
    <row r="33" spans="1:16" ht="15">
      <c r="A33" s="234" t="s">
        <v>402</v>
      </c>
      <c r="B33" s="564"/>
      <c r="C33" s="564"/>
      <c r="D33" s="564"/>
      <c r="E33" s="564"/>
      <c r="F33" s="564"/>
      <c r="G33" s="564"/>
      <c r="H33" s="564"/>
      <c r="I33" s="564"/>
      <c r="J33" s="317"/>
      <c r="K33" s="564"/>
      <c r="L33" s="564">
        <f>SUM(L31:L32)</f>
        <v>26654</v>
      </c>
      <c r="M33" s="564">
        <f>SUM(M31:M32)</f>
        <v>767202</v>
      </c>
      <c r="N33" s="565"/>
      <c r="O33" s="565"/>
      <c r="P33" s="198">
        <f t="shared" si="0"/>
        <v>793856</v>
      </c>
    </row>
    <row r="34" spans="1:16" ht="15">
      <c r="A34" s="563" t="s">
        <v>306</v>
      </c>
      <c r="B34" s="317"/>
      <c r="C34" s="317"/>
      <c r="D34" s="317">
        <v>1063462</v>
      </c>
      <c r="E34" s="317"/>
      <c r="F34" s="317"/>
      <c r="G34" s="317"/>
      <c r="H34" s="317"/>
      <c r="I34" s="317"/>
      <c r="J34" s="317"/>
      <c r="K34" s="317"/>
      <c r="L34" s="317"/>
      <c r="M34" s="317"/>
      <c r="N34" s="143"/>
      <c r="O34" s="143"/>
      <c r="P34" s="523">
        <f t="shared" si="0"/>
        <v>1063462</v>
      </c>
    </row>
    <row r="35" spans="1:16" ht="15">
      <c r="A35" s="234" t="s">
        <v>401</v>
      </c>
      <c r="B35" s="317"/>
      <c r="C35" s="317"/>
      <c r="D35" s="317">
        <v>24481</v>
      </c>
      <c r="E35" s="317"/>
      <c r="F35" s="317"/>
      <c r="G35" s="317"/>
      <c r="H35" s="317"/>
      <c r="I35" s="317"/>
      <c r="J35" s="317"/>
      <c r="K35" s="317"/>
      <c r="L35" s="317"/>
      <c r="M35" s="317"/>
      <c r="N35" s="143"/>
      <c r="O35" s="143"/>
      <c r="P35" s="198">
        <f t="shared" si="0"/>
        <v>24481</v>
      </c>
    </row>
    <row r="36" spans="1:16" ht="15">
      <c r="A36" s="234" t="s">
        <v>402</v>
      </c>
      <c r="B36" s="317"/>
      <c r="C36" s="317"/>
      <c r="D36" s="317">
        <f>SUM(D34:D35)</f>
        <v>1087943</v>
      </c>
      <c r="E36" s="317"/>
      <c r="F36" s="317"/>
      <c r="G36" s="317"/>
      <c r="H36" s="317"/>
      <c r="I36" s="317"/>
      <c r="J36" s="317"/>
      <c r="K36" s="317"/>
      <c r="L36" s="317"/>
      <c r="M36" s="317"/>
      <c r="N36" s="143"/>
      <c r="O36" s="143"/>
      <c r="P36" s="198">
        <f t="shared" si="0"/>
        <v>1087943</v>
      </c>
    </row>
    <row r="37" spans="1:18" ht="15">
      <c r="A37" s="234" t="s">
        <v>158</v>
      </c>
      <c r="B37" s="317"/>
      <c r="C37" s="317"/>
      <c r="D37" s="317">
        <v>885027</v>
      </c>
      <c r="E37" s="317"/>
      <c r="F37" s="317"/>
      <c r="G37" s="317"/>
      <c r="H37" s="317"/>
      <c r="I37" s="317"/>
      <c r="J37" s="317" t="s">
        <v>537</v>
      </c>
      <c r="K37" s="317"/>
      <c r="L37" s="317"/>
      <c r="M37" s="317"/>
      <c r="N37" s="143"/>
      <c r="O37" s="143"/>
      <c r="P37" s="198">
        <f t="shared" si="0"/>
        <v>885027</v>
      </c>
      <c r="Q37" s="220"/>
      <c r="R37" s="220"/>
    </row>
    <row r="38" spans="1:18" ht="25.5">
      <c r="A38" s="248" t="s">
        <v>519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143"/>
      <c r="O38" s="143">
        <v>300000</v>
      </c>
      <c r="P38" s="198">
        <f t="shared" si="0"/>
        <v>300000</v>
      </c>
      <c r="Q38" s="220"/>
      <c r="R38" s="220"/>
    </row>
    <row r="39" spans="1:18" ht="15">
      <c r="A39" s="248" t="s">
        <v>402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143"/>
      <c r="O39" s="143">
        <f>SUM(O38)</f>
        <v>300000</v>
      </c>
      <c r="P39" s="198">
        <f t="shared" si="0"/>
        <v>300000</v>
      </c>
      <c r="Q39" s="220"/>
      <c r="R39" s="220"/>
    </row>
    <row r="40" spans="1:18" ht="25.5">
      <c r="A40" s="479" t="s">
        <v>412</v>
      </c>
      <c r="B40" s="317"/>
      <c r="C40" s="317">
        <v>1210050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143"/>
      <c r="O40" s="143"/>
      <c r="P40" s="523">
        <f t="shared" si="0"/>
        <v>1210050</v>
      </c>
      <c r="Q40" s="220"/>
      <c r="R40" s="220"/>
    </row>
    <row r="41" spans="1:16" ht="15.75" thickBot="1">
      <c r="A41" s="234" t="s">
        <v>158</v>
      </c>
      <c r="B41" s="143"/>
      <c r="C41" s="317">
        <v>271452</v>
      </c>
      <c r="D41" s="317"/>
      <c r="E41" s="317"/>
      <c r="F41" s="143"/>
      <c r="G41" s="143"/>
      <c r="H41" s="143"/>
      <c r="I41" s="143"/>
      <c r="J41" s="317"/>
      <c r="K41" s="143"/>
      <c r="L41" s="143"/>
      <c r="M41" s="143"/>
      <c r="N41" s="143"/>
      <c r="O41" s="143"/>
      <c r="P41" s="198">
        <f t="shared" si="0"/>
        <v>271452</v>
      </c>
    </row>
    <row r="42" spans="1:16" ht="15">
      <c r="A42" s="235" t="s">
        <v>1</v>
      </c>
      <c r="B42" s="163">
        <f aca="true" t="shared" si="1" ref="B42:P42">SUM(B6+B7+B10+B15+B24+B30+B34+B40+B31+B14)</f>
        <v>339531</v>
      </c>
      <c r="C42" s="163">
        <f t="shared" si="1"/>
        <v>1211650</v>
      </c>
      <c r="D42" s="163">
        <f t="shared" si="1"/>
        <v>1063462</v>
      </c>
      <c r="E42" s="163">
        <f t="shared" si="1"/>
        <v>22610</v>
      </c>
      <c r="F42" s="163">
        <f t="shared" si="1"/>
        <v>0</v>
      </c>
      <c r="G42" s="163">
        <f t="shared" si="1"/>
        <v>15580</v>
      </c>
      <c r="H42" s="163">
        <f t="shared" si="1"/>
        <v>211216</v>
      </c>
      <c r="I42" s="163">
        <f t="shared" si="1"/>
        <v>0</v>
      </c>
      <c r="J42" s="163">
        <f t="shared" si="1"/>
        <v>0</v>
      </c>
      <c r="K42" s="163">
        <f t="shared" si="1"/>
        <v>0</v>
      </c>
      <c r="L42" s="163">
        <f t="shared" si="1"/>
        <v>35599</v>
      </c>
      <c r="M42" s="163">
        <f t="shared" si="1"/>
        <v>729401</v>
      </c>
      <c r="N42" s="163">
        <f t="shared" si="1"/>
        <v>0</v>
      </c>
      <c r="O42" s="163">
        <f t="shared" si="1"/>
        <v>0</v>
      </c>
      <c r="P42" s="164">
        <f t="shared" si="1"/>
        <v>3629049</v>
      </c>
    </row>
    <row r="43" spans="1:16" s="2" customFormat="1" ht="15">
      <c r="A43" s="477" t="s">
        <v>401</v>
      </c>
      <c r="B43" s="165">
        <f>SUM(B35+B32+B28+B26+B22+B20+B11+B8+B38+B18+B16)</f>
        <v>1847</v>
      </c>
      <c r="C43" s="165">
        <f aca="true" t="shared" si="2" ref="C43:P43">SUM(C35+C32+C28+C26+C22+C20+C11+C8+C38+C18+C16)</f>
        <v>0</v>
      </c>
      <c r="D43" s="165">
        <f t="shared" si="2"/>
        <v>24481</v>
      </c>
      <c r="E43" s="165">
        <f t="shared" si="2"/>
        <v>4488</v>
      </c>
      <c r="F43" s="165">
        <f t="shared" si="2"/>
        <v>0</v>
      </c>
      <c r="G43" s="165">
        <f t="shared" si="2"/>
        <v>1000</v>
      </c>
      <c r="H43" s="165">
        <f t="shared" si="2"/>
        <v>0</v>
      </c>
      <c r="I43" s="165">
        <f t="shared" si="2"/>
        <v>0</v>
      </c>
      <c r="J43" s="165">
        <f t="shared" si="2"/>
        <v>0</v>
      </c>
      <c r="K43" s="165">
        <f t="shared" si="2"/>
        <v>0</v>
      </c>
      <c r="L43" s="165">
        <f t="shared" si="2"/>
        <v>-8945</v>
      </c>
      <c r="M43" s="165">
        <f t="shared" si="2"/>
        <v>37801</v>
      </c>
      <c r="N43" s="165">
        <f t="shared" si="2"/>
        <v>0</v>
      </c>
      <c r="O43" s="165">
        <f t="shared" si="2"/>
        <v>300000</v>
      </c>
      <c r="P43" s="167">
        <f t="shared" si="2"/>
        <v>360672</v>
      </c>
    </row>
    <row r="44" spans="1:16" s="2" customFormat="1" ht="15">
      <c r="A44" s="477" t="s">
        <v>402</v>
      </c>
      <c r="B44" s="165">
        <f>SUM(B42:B43)</f>
        <v>341378</v>
      </c>
      <c r="C44" s="165">
        <f aca="true" t="shared" si="3" ref="C44:P44">SUM(C42:C43)</f>
        <v>1211650</v>
      </c>
      <c r="D44" s="165">
        <f t="shared" si="3"/>
        <v>1087943</v>
      </c>
      <c r="E44" s="165">
        <f t="shared" si="3"/>
        <v>27098</v>
      </c>
      <c r="F44" s="165">
        <f t="shared" si="3"/>
        <v>0</v>
      </c>
      <c r="G44" s="165">
        <f t="shared" si="3"/>
        <v>16580</v>
      </c>
      <c r="H44" s="165">
        <f t="shared" si="3"/>
        <v>211216</v>
      </c>
      <c r="I44" s="165">
        <f t="shared" si="3"/>
        <v>0</v>
      </c>
      <c r="J44" s="165">
        <f t="shared" si="3"/>
        <v>0</v>
      </c>
      <c r="K44" s="165">
        <f t="shared" si="3"/>
        <v>0</v>
      </c>
      <c r="L44" s="165">
        <f t="shared" si="3"/>
        <v>26654</v>
      </c>
      <c r="M44" s="165">
        <f t="shared" si="3"/>
        <v>767202</v>
      </c>
      <c r="N44" s="165">
        <f t="shared" si="3"/>
        <v>0</v>
      </c>
      <c r="O44" s="165">
        <f t="shared" si="3"/>
        <v>300000</v>
      </c>
      <c r="P44" s="167">
        <f t="shared" si="3"/>
        <v>3989721</v>
      </c>
    </row>
    <row r="45" spans="1:16" s="2" customFormat="1" ht="15">
      <c r="A45" s="477" t="s">
        <v>158</v>
      </c>
      <c r="B45" s="165">
        <f aca="true" t="shared" si="4" ref="B45:P45">SUM(B13+B25+B37+B41)</f>
        <v>0</v>
      </c>
      <c r="C45" s="165">
        <f t="shared" si="4"/>
        <v>271452</v>
      </c>
      <c r="D45" s="165">
        <f t="shared" si="4"/>
        <v>885027</v>
      </c>
      <c r="E45" s="165">
        <f t="shared" si="4"/>
        <v>943</v>
      </c>
      <c r="F45" s="165">
        <f t="shared" si="4"/>
        <v>0</v>
      </c>
      <c r="G45" s="165">
        <f t="shared" si="4"/>
        <v>1700</v>
      </c>
      <c r="H45" s="165">
        <f t="shared" si="4"/>
        <v>0</v>
      </c>
      <c r="I45" s="165">
        <f t="shared" si="4"/>
        <v>0</v>
      </c>
      <c r="J45" s="578">
        <v>0</v>
      </c>
      <c r="K45" s="165">
        <f t="shared" si="4"/>
        <v>0</v>
      </c>
      <c r="L45" s="165">
        <f t="shared" si="4"/>
        <v>0</v>
      </c>
      <c r="M45" s="165">
        <f t="shared" si="4"/>
        <v>0</v>
      </c>
      <c r="N45" s="165">
        <f t="shared" si="4"/>
        <v>0</v>
      </c>
      <c r="O45" s="165">
        <f t="shared" si="4"/>
        <v>0</v>
      </c>
      <c r="P45" s="167">
        <f t="shared" si="4"/>
        <v>1159122</v>
      </c>
    </row>
    <row r="46" spans="1:16" s="2" customFormat="1" ht="15.75" thickBot="1">
      <c r="A46" s="478" t="s">
        <v>85</v>
      </c>
      <c r="B46" s="236">
        <f>B44-B45</f>
        <v>341378</v>
      </c>
      <c r="C46" s="236">
        <f aca="true" t="shared" si="5" ref="C46:P46">C44-C45</f>
        <v>940198</v>
      </c>
      <c r="D46" s="236">
        <f t="shared" si="5"/>
        <v>202916</v>
      </c>
      <c r="E46" s="236">
        <f t="shared" si="5"/>
        <v>26155</v>
      </c>
      <c r="F46" s="236">
        <f t="shared" si="5"/>
        <v>0</v>
      </c>
      <c r="G46" s="236">
        <f t="shared" si="5"/>
        <v>14880</v>
      </c>
      <c r="H46" s="236">
        <f t="shared" si="5"/>
        <v>211216</v>
      </c>
      <c r="I46" s="236">
        <f t="shared" si="5"/>
        <v>0</v>
      </c>
      <c r="J46" s="236">
        <f t="shared" si="5"/>
        <v>0</v>
      </c>
      <c r="K46" s="236">
        <f t="shared" si="5"/>
        <v>0</v>
      </c>
      <c r="L46" s="236">
        <f t="shared" si="5"/>
        <v>26654</v>
      </c>
      <c r="M46" s="236">
        <f t="shared" si="5"/>
        <v>767202</v>
      </c>
      <c r="N46" s="236">
        <f t="shared" si="5"/>
        <v>0</v>
      </c>
      <c r="O46" s="236">
        <f t="shared" si="5"/>
        <v>300000</v>
      </c>
      <c r="P46" s="602">
        <f t="shared" si="5"/>
        <v>2830599</v>
      </c>
    </row>
  </sheetData>
  <sheetProtection/>
  <mergeCells count="20">
    <mergeCell ref="A1:A4"/>
    <mergeCell ref="B1:K1"/>
    <mergeCell ref="L1:O1"/>
    <mergeCell ref="C3:C4"/>
    <mergeCell ref="G3:G4"/>
    <mergeCell ref="H2:K2"/>
    <mergeCell ref="L3:M3"/>
    <mergeCell ref="J3:J4"/>
    <mergeCell ref="K3:K4"/>
    <mergeCell ref="H3:H4"/>
    <mergeCell ref="D3:D4"/>
    <mergeCell ref="O2:O4"/>
    <mergeCell ref="N2:N4"/>
    <mergeCell ref="P1:P4"/>
    <mergeCell ref="B2:G2"/>
    <mergeCell ref="L2:M2"/>
    <mergeCell ref="I3:I4"/>
    <mergeCell ref="B3:B4"/>
    <mergeCell ref="F3:F4"/>
    <mergeCell ref="E3:E4"/>
  </mergeCells>
  <printOptions/>
  <pageMargins left="0.44" right="0.1968503937007874" top="0.9448818897637796" bottom="0.31496062992125984" header="0.35433070866141736" footer="0.1968503937007874"/>
  <pageSetup horizontalDpi="600" verticalDpi="600" orientation="landscape" paperSize="9" scale="90" r:id="rId1"/>
  <headerFooter>
    <oddHeader>&amp;C&amp;"Book Antiqua,Félkövér"&amp;11Keszthely Város Önkormányzata
2016. évi bevételei&amp;R&amp;"Book Antiqua,Félkövér"5.sz. melléklet
ezer Ft</oddHeader>
    <oddFooter>&amp;C&amp;P</oddFooter>
  </headerFooter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0" sqref="F50"/>
    </sheetView>
  </sheetViews>
  <sheetFormatPr defaultColWidth="9.140625" defaultRowHeight="12.75"/>
  <cols>
    <col min="1" max="1" width="31.57421875" style="16" customWidth="1"/>
    <col min="2" max="2" width="10.8515625" style="1" bestFit="1" customWidth="1"/>
    <col min="3" max="3" width="12.28125" style="1" customWidth="1"/>
    <col min="4" max="4" width="12.00390625" style="1" bestFit="1" customWidth="1"/>
    <col min="5" max="5" width="9.28125" style="1" bestFit="1" customWidth="1"/>
    <col min="6" max="6" width="12.57421875" style="1" customWidth="1"/>
    <col min="7" max="7" width="8.57421875" style="1" bestFit="1" customWidth="1"/>
    <col min="8" max="8" width="12.00390625" style="1" bestFit="1" customWidth="1"/>
    <col min="9" max="9" width="13.421875" style="2" customWidth="1"/>
    <col min="10" max="10" width="9.28125" style="1" bestFit="1" customWidth="1"/>
    <col min="11" max="11" width="11.8515625" style="1" bestFit="1" customWidth="1"/>
    <col min="12" max="12" width="11.421875" style="2" customWidth="1"/>
    <col min="13" max="13" width="13.140625" style="1" customWidth="1"/>
    <col min="14" max="16384" width="9.140625" style="1" customWidth="1"/>
  </cols>
  <sheetData>
    <row r="1" spans="1:13" ht="14.25" customHeight="1">
      <c r="A1" s="653" t="s">
        <v>4</v>
      </c>
      <c r="B1" s="649"/>
      <c r="C1" s="652"/>
      <c r="D1" s="652"/>
      <c r="E1" s="652"/>
      <c r="F1" s="652"/>
      <c r="G1" s="652"/>
      <c r="H1" s="652"/>
      <c r="I1" s="652"/>
      <c r="J1" s="652"/>
      <c r="K1" s="656"/>
      <c r="L1" s="649" t="s">
        <v>46</v>
      </c>
      <c r="M1" s="646" t="s">
        <v>6</v>
      </c>
    </row>
    <row r="2" spans="1:13" ht="28.5" customHeight="1">
      <c r="A2" s="654"/>
      <c r="B2" s="658" t="s">
        <v>2</v>
      </c>
      <c r="C2" s="658"/>
      <c r="D2" s="658"/>
      <c r="E2" s="657" t="s">
        <v>3</v>
      </c>
      <c r="F2" s="657"/>
      <c r="G2" s="657"/>
      <c r="H2" s="657"/>
      <c r="I2" s="659" t="s">
        <v>513</v>
      </c>
      <c r="J2" s="645" t="s">
        <v>300</v>
      </c>
      <c r="K2" s="645"/>
      <c r="L2" s="650"/>
      <c r="M2" s="647"/>
    </row>
    <row r="3" spans="1:13" ht="57.75" thickBot="1">
      <c r="A3" s="655"/>
      <c r="B3" s="34" t="s">
        <v>99</v>
      </c>
      <c r="C3" s="34" t="s">
        <v>211</v>
      </c>
      <c r="D3" s="34" t="s">
        <v>213</v>
      </c>
      <c r="E3" s="34" t="s">
        <v>212</v>
      </c>
      <c r="F3" s="34" t="s">
        <v>186</v>
      </c>
      <c r="G3" s="34" t="s">
        <v>220</v>
      </c>
      <c r="H3" s="34" t="s">
        <v>209</v>
      </c>
      <c r="I3" s="660"/>
      <c r="J3" s="308" t="s">
        <v>228</v>
      </c>
      <c r="K3" s="311" t="s">
        <v>296</v>
      </c>
      <c r="L3" s="651"/>
      <c r="M3" s="648"/>
    </row>
    <row r="4" spans="1:20" s="7" customFormat="1" ht="18" customHeight="1" thickBot="1">
      <c r="A4" s="30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472">
        <v>9</v>
      </c>
      <c r="J4" s="32">
        <v>10</v>
      </c>
      <c r="K4" s="32">
        <v>11</v>
      </c>
      <c r="L4" s="355">
        <v>12</v>
      </c>
      <c r="M4" s="31">
        <v>13</v>
      </c>
      <c r="N4" s="5"/>
      <c r="O4" s="5"/>
      <c r="P4" s="5"/>
      <c r="Q4" s="5"/>
      <c r="R4" s="5"/>
      <c r="S4" s="5"/>
      <c r="T4" s="6"/>
    </row>
    <row r="5" spans="1:20" s="7" customFormat="1" ht="28.5">
      <c r="A5" s="149" t="s">
        <v>165</v>
      </c>
      <c r="B5" s="127">
        <v>1800</v>
      </c>
      <c r="C5" s="127">
        <v>3120</v>
      </c>
      <c r="D5" s="127"/>
      <c r="E5" s="127"/>
      <c r="F5" s="127"/>
      <c r="G5" s="127">
        <v>1000</v>
      </c>
      <c r="H5" s="127"/>
      <c r="I5" s="464">
        <v>312063</v>
      </c>
      <c r="J5" s="127">
        <v>731</v>
      </c>
      <c r="K5" s="127">
        <v>1833</v>
      </c>
      <c r="L5" s="464">
        <f>SUM(B5:K5)</f>
        <v>320547</v>
      </c>
      <c r="M5" s="214">
        <v>192772</v>
      </c>
      <c r="N5" s="5"/>
      <c r="O5" s="5"/>
      <c r="P5" s="5"/>
      <c r="Q5" s="5"/>
      <c r="R5" s="5"/>
      <c r="S5" s="5"/>
      <c r="T5" s="6"/>
    </row>
    <row r="6" spans="1:20" s="7" customFormat="1" ht="15">
      <c r="A6" s="394" t="s">
        <v>403</v>
      </c>
      <c r="B6" s="17"/>
      <c r="C6" s="18"/>
      <c r="D6" s="18"/>
      <c r="E6" s="18"/>
      <c r="F6" s="18"/>
      <c r="G6" s="18"/>
      <c r="H6" s="17"/>
      <c r="I6" s="354">
        <v>990</v>
      </c>
      <c r="J6" s="17">
        <v>33</v>
      </c>
      <c r="K6" s="18"/>
      <c r="L6" s="354">
        <f>SUM(B6:K6)</f>
        <v>1023</v>
      </c>
      <c r="M6" s="465">
        <v>492</v>
      </c>
      <c r="N6" s="5"/>
      <c r="O6" s="5"/>
      <c r="P6" s="5"/>
      <c r="Q6" s="5"/>
      <c r="R6" s="5"/>
      <c r="S6" s="5"/>
      <c r="T6" s="6"/>
    </row>
    <row r="7" spans="1:20" s="7" customFormat="1" ht="15">
      <c r="A7" s="394" t="s">
        <v>404</v>
      </c>
      <c r="B7" s="17">
        <f>SUM(B5,B6)</f>
        <v>1800</v>
      </c>
      <c r="C7" s="17">
        <f aca="true" t="shared" si="0" ref="C7:M7">SUM(C5,C6)</f>
        <v>3120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1000</v>
      </c>
      <c r="H7" s="17">
        <f t="shared" si="0"/>
        <v>0</v>
      </c>
      <c r="I7" s="354">
        <f>SUM(I5:I6)</f>
        <v>313053</v>
      </c>
      <c r="J7" s="17">
        <f t="shared" si="0"/>
        <v>764</v>
      </c>
      <c r="K7" s="17">
        <f t="shared" si="0"/>
        <v>1833</v>
      </c>
      <c r="L7" s="354">
        <f aca="true" t="shared" si="1" ref="L7:L38">SUM(B7:K7)</f>
        <v>321570</v>
      </c>
      <c r="M7" s="465">
        <f t="shared" si="0"/>
        <v>193264</v>
      </c>
      <c r="N7" s="5"/>
      <c r="O7" s="5"/>
      <c r="P7" s="5"/>
      <c r="Q7" s="5"/>
      <c r="R7" s="5"/>
      <c r="S7" s="5"/>
      <c r="T7" s="6"/>
    </row>
    <row r="8" spans="1:20" s="7" customFormat="1" ht="15">
      <c r="A8" s="173" t="s">
        <v>84</v>
      </c>
      <c r="B8" s="17">
        <v>1800</v>
      </c>
      <c r="C8" s="18"/>
      <c r="D8" s="18"/>
      <c r="E8" s="18"/>
      <c r="F8" s="18"/>
      <c r="G8" s="18"/>
      <c r="H8" s="17"/>
      <c r="I8" s="19">
        <v>192629</v>
      </c>
      <c r="J8" s="19"/>
      <c r="K8" s="18"/>
      <c r="L8" s="354">
        <f t="shared" si="1"/>
        <v>194429</v>
      </c>
      <c r="M8" s="215">
        <v>193264</v>
      </c>
      <c r="N8" s="5"/>
      <c r="O8" s="5"/>
      <c r="P8" s="5"/>
      <c r="Q8" s="5"/>
      <c r="R8" s="5"/>
      <c r="S8" s="5"/>
      <c r="T8" s="6"/>
    </row>
    <row r="9" spans="1:13" s="8" customFormat="1" ht="15">
      <c r="A9" s="160" t="s">
        <v>168</v>
      </c>
      <c r="B9" s="20"/>
      <c r="C9" s="21"/>
      <c r="D9" s="21"/>
      <c r="E9" s="21"/>
      <c r="F9" s="21"/>
      <c r="G9" s="21"/>
      <c r="H9" s="20"/>
      <c r="I9" s="316">
        <v>396584</v>
      </c>
      <c r="J9" s="176"/>
      <c r="K9" s="21"/>
      <c r="L9" s="354">
        <f t="shared" si="1"/>
        <v>396584</v>
      </c>
      <c r="M9" s="156">
        <v>352564</v>
      </c>
    </row>
    <row r="10" spans="1:13" s="8" customFormat="1" ht="15">
      <c r="A10" s="394" t="s">
        <v>403</v>
      </c>
      <c r="B10" s="17">
        <v>1088</v>
      </c>
      <c r="C10" s="22"/>
      <c r="D10" s="22"/>
      <c r="E10" s="22"/>
      <c r="F10" s="22"/>
      <c r="G10" s="22"/>
      <c r="H10" s="17"/>
      <c r="I10" s="316">
        <v>504</v>
      </c>
      <c r="J10" s="18">
        <v>1092</v>
      </c>
      <c r="K10" s="22"/>
      <c r="L10" s="354">
        <f t="shared" si="1"/>
        <v>2684</v>
      </c>
      <c r="M10" s="174">
        <v>374</v>
      </c>
    </row>
    <row r="11" spans="1:13" s="8" customFormat="1" ht="15">
      <c r="A11" s="394" t="s">
        <v>404</v>
      </c>
      <c r="B11" s="17">
        <f>SUM(B9,B10)</f>
        <v>1088</v>
      </c>
      <c r="C11" s="17">
        <f aca="true" t="shared" si="2" ref="C11:M11">SUM(C9,C10)</f>
        <v>0</v>
      </c>
      <c r="D11" s="17">
        <f t="shared" si="2"/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354">
        <f t="shared" si="2"/>
        <v>397088</v>
      </c>
      <c r="J11" s="17">
        <f t="shared" si="2"/>
        <v>1092</v>
      </c>
      <c r="K11" s="17">
        <f t="shared" si="2"/>
        <v>0</v>
      </c>
      <c r="L11" s="354">
        <f t="shared" si="1"/>
        <v>399268</v>
      </c>
      <c r="M11" s="465">
        <f t="shared" si="2"/>
        <v>352938</v>
      </c>
    </row>
    <row r="12" spans="1:13" s="8" customFormat="1" ht="15">
      <c r="A12" s="15" t="s">
        <v>84</v>
      </c>
      <c r="B12" s="17"/>
      <c r="C12" s="22"/>
      <c r="D12" s="22"/>
      <c r="E12" s="22"/>
      <c r="F12" s="22"/>
      <c r="G12" s="22"/>
      <c r="H12" s="17"/>
      <c r="I12" s="19">
        <v>389314</v>
      </c>
      <c r="J12" s="148"/>
      <c r="K12" s="22"/>
      <c r="L12" s="354">
        <f t="shared" si="1"/>
        <v>389314</v>
      </c>
      <c r="M12" s="156">
        <v>352938</v>
      </c>
    </row>
    <row r="13" spans="1:13" ht="28.5">
      <c r="A13" s="160" t="s">
        <v>79</v>
      </c>
      <c r="B13" s="17">
        <v>60710</v>
      </c>
      <c r="C13" s="22">
        <v>1250</v>
      </c>
      <c r="D13" s="22"/>
      <c r="E13" s="22"/>
      <c r="F13" s="22"/>
      <c r="G13" s="22"/>
      <c r="H13" s="17"/>
      <c r="I13" s="19">
        <v>87506</v>
      </c>
      <c r="J13" s="148"/>
      <c r="K13" s="22"/>
      <c r="L13" s="354">
        <f t="shared" si="1"/>
        <v>149466</v>
      </c>
      <c r="M13" s="156">
        <v>12887</v>
      </c>
    </row>
    <row r="14" spans="1:13" ht="15">
      <c r="A14" s="394" t="s">
        <v>403</v>
      </c>
      <c r="B14" s="20"/>
      <c r="C14" s="395">
        <v>1812</v>
      </c>
      <c r="D14" s="395"/>
      <c r="E14" s="395"/>
      <c r="F14" s="395"/>
      <c r="G14" s="395"/>
      <c r="H14" s="20"/>
      <c r="I14" s="19">
        <v>1177</v>
      </c>
      <c r="J14" s="20">
        <v>358</v>
      </c>
      <c r="K14" s="395"/>
      <c r="L14" s="354">
        <f t="shared" si="1"/>
        <v>3347</v>
      </c>
      <c r="M14" s="156">
        <v>352</v>
      </c>
    </row>
    <row r="15" spans="1:13" ht="15">
      <c r="A15" s="394" t="s">
        <v>404</v>
      </c>
      <c r="B15" s="20">
        <f>SUM(B13,B14)</f>
        <v>60710</v>
      </c>
      <c r="C15" s="20">
        <f aca="true" t="shared" si="3" ref="C15:M15">SUM(C13,C14)</f>
        <v>3062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19">
        <f t="shared" si="3"/>
        <v>88683</v>
      </c>
      <c r="J15" s="20">
        <f t="shared" si="3"/>
        <v>358</v>
      </c>
      <c r="K15" s="20">
        <f t="shared" si="3"/>
        <v>0</v>
      </c>
      <c r="L15" s="354">
        <f t="shared" si="1"/>
        <v>152813</v>
      </c>
      <c r="M15" s="174">
        <f t="shared" si="3"/>
        <v>13239</v>
      </c>
    </row>
    <row r="16" spans="1:13" ht="15">
      <c r="A16" s="15" t="s">
        <v>84</v>
      </c>
      <c r="B16" s="172">
        <v>10540</v>
      </c>
      <c r="C16" s="175">
        <v>3062</v>
      </c>
      <c r="D16" s="175"/>
      <c r="E16" s="175"/>
      <c r="F16" s="175"/>
      <c r="G16" s="175"/>
      <c r="H16" s="172"/>
      <c r="I16" s="19">
        <v>77099</v>
      </c>
      <c r="J16" s="19"/>
      <c r="K16" s="395"/>
      <c r="L16" s="354">
        <f t="shared" si="1"/>
        <v>90701</v>
      </c>
      <c r="M16" s="156">
        <v>13239</v>
      </c>
    </row>
    <row r="17" spans="1:13" ht="15">
      <c r="A17" s="160" t="s">
        <v>106</v>
      </c>
      <c r="B17" s="23">
        <v>4200</v>
      </c>
      <c r="C17" s="24"/>
      <c r="D17" s="24"/>
      <c r="E17" s="24"/>
      <c r="F17" s="24"/>
      <c r="G17" s="24"/>
      <c r="H17" s="23"/>
      <c r="I17" s="19">
        <v>44736</v>
      </c>
      <c r="J17" s="310"/>
      <c r="K17" s="24"/>
      <c r="L17" s="354">
        <f t="shared" si="1"/>
        <v>48936</v>
      </c>
      <c r="M17" s="156">
        <v>10000</v>
      </c>
    </row>
    <row r="18" spans="1:13" ht="15">
      <c r="A18" s="394" t="s">
        <v>403</v>
      </c>
      <c r="B18" s="23"/>
      <c r="C18" s="24"/>
      <c r="D18" s="24"/>
      <c r="E18" s="24"/>
      <c r="F18" s="24"/>
      <c r="G18" s="24"/>
      <c r="H18" s="23"/>
      <c r="I18" s="19">
        <v>609</v>
      </c>
      <c r="J18" s="568">
        <v>679</v>
      </c>
      <c r="K18" s="24"/>
      <c r="L18" s="354">
        <f t="shared" si="1"/>
        <v>1288</v>
      </c>
      <c r="M18" s="156">
        <v>499</v>
      </c>
    </row>
    <row r="19" spans="1:13" ht="15">
      <c r="A19" s="394" t="s">
        <v>404</v>
      </c>
      <c r="B19" s="23">
        <f>SUM(B17,B18)</f>
        <v>4200</v>
      </c>
      <c r="C19" s="23">
        <f aca="true" t="shared" si="4" ref="C19:M19">SUM(C17,C18)</f>
        <v>0</v>
      </c>
      <c r="D19" s="23">
        <f t="shared" si="4"/>
        <v>0</v>
      </c>
      <c r="E19" s="23">
        <f t="shared" si="4"/>
        <v>0</v>
      </c>
      <c r="F19" s="23">
        <f t="shared" si="4"/>
        <v>0</v>
      </c>
      <c r="G19" s="23">
        <f t="shared" si="4"/>
        <v>0</v>
      </c>
      <c r="H19" s="23">
        <f t="shared" si="4"/>
        <v>0</v>
      </c>
      <c r="I19" s="473">
        <f t="shared" si="4"/>
        <v>45345</v>
      </c>
      <c r="J19" s="23">
        <f t="shared" si="4"/>
        <v>679</v>
      </c>
      <c r="K19" s="23">
        <f t="shared" si="4"/>
        <v>0</v>
      </c>
      <c r="L19" s="354">
        <f t="shared" si="1"/>
        <v>50224</v>
      </c>
      <c r="M19" s="156">
        <f t="shared" si="4"/>
        <v>10499</v>
      </c>
    </row>
    <row r="20" spans="1:13" ht="15">
      <c r="A20" s="15" t="s">
        <v>84</v>
      </c>
      <c r="B20" s="23">
        <v>4200</v>
      </c>
      <c r="C20" s="24"/>
      <c r="D20" s="24"/>
      <c r="E20" s="24"/>
      <c r="F20" s="24"/>
      <c r="G20" s="24"/>
      <c r="H20" s="23">
        <v>0</v>
      </c>
      <c r="I20" s="19">
        <v>44035</v>
      </c>
      <c r="J20" s="310"/>
      <c r="K20" s="24"/>
      <c r="L20" s="354">
        <f t="shared" si="1"/>
        <v>48235</v>
      </c>
      <c r="M20" s="156">
        <v>10499</v>
      </c>
    </row>
    <row r="21" spans="1:13" ht="28.5">
      <c r="A21" s="160" t="s">
        <v>80</v>
      </c>
      <c r="B21" s="20">
        <v>8688</v>
      </c>
      <c r="C21" s="21">
        <v>80752</v>
      </c>
      <c r="D21" s="21"/>
      <c r="E21" s="25"/>
      <c r="F21" s="25"/>
      <c r="G21" s="25"/>
      <c r="H21" s="20"/>
      <c r="I21" s="19">
        <v>71637</v>
      </c>
      <c r="J21" s="176"/>
      <c r="K21" s="21"/>
      <c r="L21" s="354">
        <f t="shared" si="1"/>
        <v>161077</v>
      </c>
      <c r="M21" s="156">
        <v>0</v>
      </c>
    </row>
    <row r="22" spans="1:13" ht="15">
      <c r="A22" s="394" t="s">
        <v>403</v>
      </c>
      <c r="B22" s="20"/>
      <c r="C22" s="21"/>
      <c r="D22" s="21"/>
      <c r="E22" s="25"/>
      <c r="F22" s="25"/>
      <c r="G22" s="25"/>
      <c r="H22" s="20"/>
      <c r="I22" s="19">
        <v>632</v>
      </c>
      <c r="J22" s="569">
        <v>9130</v>
      </c>
      <c r="K22" s="21"/>
      <c r="L22" s="354">
        <f t="shared" si="1"/>
        <v>9762</v>
      </c>
      <c r="M22" s="156">
        <v>632</v>
      </c>
    </row>
    <row r="23" spans="1:13" ht="15">
      <c r="A23" s="394" t="s">
        <v>404</v>
      </c>
      <c r="B23" s="20">
        <f>SUM(B21,B22)</f>
        <v>8688</v>
      </c>
      <c r="C23" s="20">
        <f aca="true" t="shared" si="5" ref="C23:M23">SUM(C21,C22)</f>
        <v>80752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19">
        <f t="shared" si="5"/>
        <v>72269</v>
      </c>
      <c r="J23" s="20">
        <f t="shared" si="5"/>
        <v>9130</v>
      </c>
      <c r="K23" s="20">
        <f t="shared" si="5"/>
        <v>0</v>
      </c>
      <c r="L23" s="354">
        <f t="shared" si="1"/>
        <v>170839</v>
      </c>
      <c r="M23" s="174">
        <f t="shared" si="5"/>
        <v>632</v>
      </c>
    </row>
    <row r="24" spans="1:13" ht="15">
      <c r="A24" s="15" t="s">
        <v>84</v>
      </c>
      <c r="B24" s="20">
        <v>8688</v>
      </c>
      <c r="C24" s="21">
        <v>80752</v>
      </c>
      <c r="D24" s="21"/>
      <c r="E24" s="25"/>
      <c r="F24" s="25"/>
      <c r="G24" s="25"/>
      <c r="H24" s="20"/>
      <c r="I24" s="19">
        <v>57061</v>
      </c>
      <c r="J24" s="176"/>
      <c r="K24" s="21"/>
      <c r="L24" s="354">
        <f t="shared" si="1"/>
        <v>146501</v>
      </c>
      <c r="M24" s="156">
        <v>632</v>
      </c>
    </row>
    <row r="25" spans="1:13" ht="42.75">
      <c r="A25" s="160" t="s">
        <v>81</v>
      </c>
      <c r="B25" s="20">
        <v>66797</v>
      </c>
      <c r="C25" s="21">
        <v>3800</v>
      </c>
      <c r="D25" s="21"/>
      <c r="E25" s="21"/>
      <c r="F25" s="21"/>
      <c r="G25" s="21"/>
      <c r="H25" s="20"/>
      <c r="I25" s="19">
        <v>164281</v>
      </c>
      <c r="J25" s="176"/>
      <c r="K25" s="21"/>
      <c r="L25" s="354">
        <f t="shared" si="1"/>
        <v>234878</v>
      </c>
      <c r="M25" s="156">
        <v>130513</v>
      </c>
    </row>
    <row r="26" spans="1:13" ht="15">
      <c r="A26" s="394" t="s">
        <v>403</v>
      </c>
      <c r="B26" s="23"/>
      <c r="C26" s="24"/>
      <c r="D26" s="24"/>
      <c r="E26" s="24"/>
      <c r="F26" s="24"/>
      <c r="G26" s="24"/>
      <c r="H26" s="23"/>
      <c r="I26" s="19">
        <v>8975</v>
      </c>
      <c r="J26" s="568">
        <v>549</v>
      </c>
      <c r="K26" s="24"/>
      <c r="L26" s="354">
        <f t="shared" si="1"/>
        <v>9524</v>
      </c>
      <c r="M26" s="156">
        <v>8975</v>
      </c>
    </row>
    <row r="27" spans="1:13" ht="15">
      <c r="A27" s="394" t="s">
        <v>404</v>
      </c>
      <c r="B27" s="23">
        <f>SUM(B25,B26)</f>
        <v>66797</v>
      </c>
      <c r="C27" s="23">
        <f aca="true" t="shared" si="6" ref="C27:M27">SUM(C25,C26)</f>
        <v>3800</v>
      </c>
      <c r="D27" s="23">
        <f t="shared" si="6"/>
        <v>0</v>
      </c>
      <c r="E27" s="23">
        <f t="shared" si="6"/>
        <v>0</v>
      </c>
      <c r="F27" s="23">
        <f t="shared" si="6"/>
        <v>0</v>
      </c>
      <c r="G27" s="23">
        <f t="shared" si="6"/>
        <v>0</v>
      </c>
      <c r="H27" s="23">
        <f t="shared" si="6"/>
        <v>0</v>
      </c>
      <c r="I27" s="473">
        <f t="shared" si="6"/>
        <v>173256</v>
      </c>
      <c r="J27" s="23">
        <f t="shared" si="6"/>
        <v>549</v>
      </c>
      <c r="K27" s="23">
        <f t="shared" si="6"/>
        <v>0</v>
      </c>
      <c r="L27" s="354">
        <f t="shared" si="1"/>
        <v>244402</v>
      </c>
      <c r="M27" s="156">
        <f t="shared" si="6"/>
        <v>139488</v>
      </c>
    </row>
    <row r="28" spans="1:13" ht="15">
      <c r="A28" s="15" t="s">
        <v>84</v>
      </c>
      <c r="B28" s="23">
        <v>2920</v>
      </c>
      <c r="C28" s="24"/>
      <c r="D28" s="24"/>
      <c r="E28" s="24"/>
      <c r="F28" s="24"/>
      <c r="G28" s="24"/>
      <c r="H28" s="23"/>
      <c r="I28" s="19">
        <v>73506</v>
      </c>
      <c r="J28" s="310"/>
      <c r="K28" s="24"/>
      <c r="L28" s="354">
        <f t="shared" si="1"/>
        <v>76426</v>
      </c>
      <c r="M28" s="156">
        <v>40025</v>
      </c>
    </row>
    <row r="29" spans="1:13" ht="15">
      <c r="A29" s="160" t="s">
        <v>82</v>
      </c>
      <c r="B29" s="23">
        <v>14432</v>
      </c>
      <c r="C29" s="24"/>
      <c r="D29" s="24"/>
      <c r="E29" s="24"/>
      <c r="F29" s="24"/>
      <c r="G29" s="24"/>
      <c r="H29" s="23"/>
      <c r="I29" s="19">
        <v>43288</v>
      </c>
      <c r="J29" s="310"/>
      <c r="K29" s="24"/>
      <c r="L29" s="354">
        <f t="shared" si="1"/>
        <v>57720</v>
      </c>
      <c r="M29" s="156">
        <v>32580</v>
      </c>
    </row>
    <row r="30" spans="1:13" ht="15">
      <c r="A30" s="394" t="s">
        <v>403</v>
      </c>
      <c r="B30" s="23"/>
      <c r="C30" s="24">
        <v>2090</v>
      </c>
      <c r="D30" s="24"/>
      <c r="E30" s="24"/>
      <c r="F30" s="24"/>
      <c r="G30" s="24"/>
      <c r="H30" s="23"/>
      <c r="I30" s="19">
        <v>1975</v>
      </c>
      <c r="J30" s="568">
        <v>1443</v>
      </c>
      <c r="K30" s="24"/>
      <c r="L30" s="354">
        <f t="shared" si="1"/>
        <v>5508</v>
      </c>
      <c r="M30" s="156">
        <v>625</v>
      </c>
    </row>
    <row r="31" spans="1:13" ht="15.75" thickBot="1">
      <c r="A31" s="535" t="s">
        <v>404</v>
      </c>
      <c r="B31" s="536">
        <f>SUM(B29,B30)</f>
        <v>14432</v>
      </c>
      <c r="C31" s="536">
        <f aca="true" t="shared" si="7" ref="C31:M31">SUM(C29,C30)</f>
        <v>2090</v>
      </c>
      <c r="D31" s="536">
        <f t="shared" si="7"/>
        <v>0</v>
      </c>
      <c r="E31" s="536">
        <f t="shared" si="7"/>
        <v>0</v>
      </c>
      <c r="F31" s="536">
        <f t="shared" si="7"/>
        <v>0</v>
      </c>
      <c r="G31" s="536">
        <f t="shared" si="7"/>
        <v>0</v>
      </c>
      <c r="H31" s="536">
        <f t="shared" si="7"/>
        <v>0</v>
      </c>
      <c r="I31" s="396">
        <f t="shared" si="7"/>
        <v>45263</v>
      </c>
      <c r="J31" s="536">
        <f t="shared" si="7"/>
        <v>1443</v>
      </c>
      <c r="K31" s="536">
        <f t="shared" si="7"/>
        <v>0</v>
      </c>
      <c r="L31" s="537">
        <f t="shared" si="1"/>
        <v>63228</v>
      </c>
      <c r="M31" s="216">
        <f t="shared" si="7"/>
        <v>33205</v>
      </c>
    </row>
    <row r="32" spans="1:13" ht="28.5">
      <c r="A32" s="538" t="s">
        <v>297</v>
      </c>
      <c r="B32" s="539"/>
      <c r="C32" s="540"/>
      <c r="D32" s="540"/>
      <c r="E32" s="540"/>
      <c r="F32" s="540"/>
      <c r="G32" s="540"/>
      <c r="H32" s="539"/>
      <c r="I32" s="464">
        <v>34541</v>
      </c>
      <c r="J32" s="541"/>
      <c r="K32" s="540"/>
      <c r="L32" s="464">
        <f t="shared" si="1"/>
        <v>34541</v>
      </c>
      <c r="M32" s="542">
        <v>30600</v>
      </c>
    </row>
    <row r="33" spans="1:13" ht="15">
      <c r="A33" s="394" t="s">
        <v>403</v>
      </c>
      <c r="B33" s="23"/>
      <c r="C33" s="24"/>
      <c r="D33" s="24"/>
      <c r="E33" s="24"/>
      <c r="F33" s="24"/>
      <c r="G33" s="24"/>
      <c r="H33" s="23"/>
      <c r="I33" s="19">
        <v>3028</v>
      </c>
      <c r="J33" s="310"/>
      <c r="K33" s="24"/>
      <c r="L33" s="354">
        <f t="shared" si="1"/>
        <v>3028</v>
      </c>
      <c r="M33" s="156">
        <v>3028</v>
      </c>
    </row>
    <row r="34" spans="1:13" ht="15">
      <c r="A34" s="394" t="s">
        <v>404</v>
      </c>
      <c r="B34" s="23">
        <f>SUM(B32,B33)</f>
        <v>0</v>
      </c>
      <c r="C34" s="23">
        <f aca="true" t="shared" si="8" ref="C34:M34">SUM(C32,C33)</f>
        <v>0</v>
      </c>
      <c r="D34" s="23">
        <f t="shared" si="8"/>
        <v>0</v>
      </c>
      <c r="E34" s="23">
        <f t="shared" si="8"/>
        <v>0</v>
      </c>
      <c r="F34" s="23">
        <f t="shared" si="8"/>
        <v>0</v>
      </c>
      <c r="G34" s="23">
        <f t="shared" si="8"/>
        <v>0</v>
      </c>
      <c r="H34" s="23">
        <f t="shared" si="8"/>
        <v>0</v>
      </c>
      <c r="I34" s="473">
        <f t="shared" si="8"/>
        <v>37569</v>
      </c>
      <c r="J34" s="23">
        <f t="shared" si="8"/>
        <v>0</v>
      </c>
      <c r="K34" s="23">
        <f t="shared" si="8"/>
        <v>0</v>
      </c>
      <c r="L34" s="354">
        <f t="shared" si="1"/>
        <v>37569</v>
      </c>
      <c r="M34" s="156">
        <f t="shared" si="8"/>
        <v>33628</v>
      </c>
    </row>
    <row r="35" spans="1:13" ht="15">
      <c r="A35" s="15" t="s">
        <v>298</v>
      </c>
      <c r="B35" s="23"/>
      <c r="C35" s="24"/>
      <c r="D35" s="24"/>
      <c r="E35" s="24"/>
      <c r="F35" s="24"/>
      <c r="G35" s="24"/>
      <c r="H35" s="23"/>
      <c r="I35" s="19">
        <v>37569</v>
      </c>
      <c r="J35" s="310"/>
      <c r="K35" s="24"/>
      <c r="L35" s="354">
        <f t="shared" si="1"/>
        <v>37569</v>
      </c>
      <c r="M35" s="156">
        <v>33628</v>
      </c>
    </row>
    <row r="36" spans="1:13" ht="28.5">
      <c r="A36" s="160" t="s">
        <v>83</v>
      </c>
      <c r="B36" s="361">
        <v>178000</v>
      </c>
      <c r="C36" s="21">
        <v>0</v>
      </c>
      <c r="D36" s="21">
        <v>0</v>
      </c>
      <c r="E36" s="21"/>
      <c r="F36" s="21"/>
      <c r="G36" s="21"/>
      <c r="H36" s="20"/>
      <c r="I36" s="316">
        <v>772701</v>
      </c>
      <c r="J36" s="176"/>
      <c r="K36" s="19"/>
      <c r="L36" s="354">
        <f t="shared" si="1"/>
        <v>950701</v>
      </c>
      <c r="M36" s="174">
        <v>172043</v>
      </c>
    </row>
    <row r="37" spans="1:13" ht="15">
      <c r="A37" s="394" t="s">
        <v>403</v>
      </c>
      <c r="B37" s="361"/>
      <c r="C37" s="395"/>
      <c r="D37" s="24"/>
      <c r="E37" s="24"/>
      <c r="F37" s="24"/>
      <c r="G37" s="24"/>
      <c r="H37" s="23"/>
      <c r="I37" s="316">
        <v>10986</v>
      </c>
      <c r="J37" s="568">
        <v>1974</v>
      </c>
      <c r="K37" s="310"/>
      <c r="L37" s="354">
        <f t="shared" si="1"/>
        <v>12960</v>
      </c>
      <c r="M37" s="156">
        <v>2042</v>
      </c>
    </row>
    <row r="38" spans="1:13" ht="15">
      <c r="A38" s="394" t="s">
        <v>404</v>
      </c>
      <c r="B38" s="361">
        <f>SUM(B36,B37)</f>
        <v>178000</v>
      </c>
      <c r="C38" s="361">
        <f aca="true" t="shared" si="9" ref="C38:M38">SUM(C36,C37)</f>
        <v>0</v>
      </c>
      <c r="D38" s="361">
        <f t="shared" si="9"/>
        <v>0</v>
      </c>
      <c r="E38" s="361">
        <f t="shared" si="9"/>
        <v>0</v>
      </c>
      <c r="F38" s="361">
        <f t="shared" si="9"/>
        <v>0</v>
      </c>
      <c r="G38" s="361">
        <f t="shared" si="9"/>
        <v>0</v>
      </c>
      <c r="H38" s="361">
        <f t="shared" si="9"/>
        <v>0</v>
      </c>
      <c r="I38" s="316">
        <f t="shared" si="9"/>
        <v>783687</v>
      </c>
      <c r="J38" s="361">
        <f t="shared" si="9"/>
        <v>1974</v>
      </c>
      <c r="K38" s="361">
        <f t="shared" si="9"/>
        <v>0</v>
      </c>
      <c r="L38" s="354">
        <f t="shared" si="1"/>
        <v>963661</v>
      </c>
      <c r="M38" s="466">
        <f t="shared" si="9"/>
        <v>174085</v>
      </c>
    </row>
    <row r="39" spans="1:13" ht="15.75" thickBot="1">
      <c r="A39" s="467" t="s">
        <v>84</v>
      </c>
      <c r="B39" s="468">
        <v>178000</v>
      </c>
      <c r="C39" s="469"/>
      <c r="D39" s="314"/>
      <c r="E39" s="314"/>
      <c r="F39" s="314"/>
      <c r="G39" s="314"/>
      <c r="H39" s="315"/>
      <c r="I39" s="470">
        <v>174085</v>
      </c>
      <c r="J39" s="471"/>
      <c r="K39" s="314"/>
      <c r="L39" s="396">
        <f>SUM(B39:K39)</f>
        <v>352085</v>
      </c>
      <c r="M39" s="216">
        <v>174085</v>
      </c>
    </row>
    <row r="40" spans="1:13" s="2" customFormat="1" ht="15">
      <c r="A40" s="178" t="s">
        <v>24</v>
      </c>
      <c r="B40" s="179">
        <f>B5+B9+B13+B17+B21+B25+B29+B32+B36</f>
        <v>334627</v>
      </c>
      <c r="C40" s="179">
        <f aca="true" t="shared" si="10" ref="C40:M40">C5+C9+C13+C17+C21+C25+C29+C32+C36</f>
        <v>88922</v>
      </c>
      <c r="D40" s="179">
        <f t="shared" si="10"/>
        <v>0</v>
      </c>
      <c r="E40" s="179">
        <f t="shared" si="10"/>
        <v>0</v>
      </c>
      <c r="F40" s="179">
        <f t="shared" si="10"/>
        <v>0</v>
      </c>
      <c r="G40" s="179">
        <f t="shared" si="10"/>
        <v>1000</v>
      </c>
      <c r="H40" s="179">
        <f t="shared" si="10"/>
        <v>0</v>
      </c>
      <c r="I40" s="179">
        <f t="shared" si="10"/>
        <v>1927337</v>
      </c>
      <c r="J40" s="179">
        <f t="shared" si="10"/>
        <v>731</v>
      </c>
      <c r="K40" s="179">
        <f t="shared" si="10"/>
        <v>1833</v>
      </c>
      <c r="L40" s="179">
        <f t="shared" si="10"/>
        <v>2354450</v>
      </c>
      <c r="M40" s="217">
        <f t="shared" si="10"/>
        <v>933959</v>
      </c>
    </row>
    <row r="41" spans="1:13" s="2" customFormat="1" ht="15">
      <c r="A41" s="475" t="s">
        <v>407</v>
      </c>
      <c r="B41" s="476">
        <f>SUM(B37+B33+B30+B26+B22+B18+B14+B10+B6)</f>
        <v>1088</v>
      </c>
      <c r="C41" s="476">
        <f aca="true" t="shared" si="11" ref="C41:M41">SUM(C37+C33+C30+C26+C22+C18+C14+C10+C6)</f>
        <v>3902</v>
      </c>
      <c r="D41" s="476">
        <f t="shared" si="11"/>
        <v>0</v>
      </c>
      <c r="E41" s="476">
        <f t="shared" si="11"/>
        <v>0</v>
      </c>
      <c r="F41" s="476">
        <f t="shared" si="11"/>
        <v>0</v>
      </c>
      <c r="G41" s="476">
        <f t="shared" si="11"/>
        <v>0</v>
      </c>
      <c r="H41" s="476">
        <f t="shared" si="11"/>
        <v>0</v>
      </c>
      <c r="I41" s="476">
        <f t="shared" si="11"/>
        <v>28876</v>
      </c>
      <c r="J41" s="476">
        <f t="shared" si="11"/>
        <v>15258</v>
      </c>
      <c r="K41" s="476">
        <f t="shared" si="11"/>
        <v>0</v>
      </c>
      <c r="L41" s="476">
        <f t="shared" si="11"/>
        <v>49124</v>
      </c>
      <c r="M41" s="543">
        <f t="shared" si="11"/>
        <v>17019</v>
      </c>
    </row>
    <row r="42" spans="1:13" s="2" customFormat="1" ht="15">
      <c r="A42" s="394" t="s">
        <v>408</v>
      </c>
      <c r="B42" s="474">
        <f>SUM(B40:B41)</f>
        <v>335715</v>
      </c>
      <c r="C42" s="474">
        <f aca="true" t="shared" si="12" ref="C42:M42">SUM(C40:C41)</f>
        <v>92824</v>
      </c>
      <c r="D42" s="474">
        <f t="shared" si="12"/>
        <v>0</v>
      </c>
      <c r="E42" s="474">
        <f t="shared" si="12"/>
        <v>0</v>
      </c>
      <c r="F42" s="474">
        <f t="shared" si="12"/>
        <v>0</v>
      </c>
      <c r="G42" s="474">
        <f t="shared" si="12"/>
        <v>1000</v>
      </c>
      <c r="H42" s="474">
        <f t="shared" si="12"/>
        <v>0</v>
      </c>
      <c r="I42" s="474">
        <f t="shared" si="12"/>
        <v>1956213</v>
      </c>
      <c r="J42" s="474">
        <f t="shared" si="12"/>
        <v>15989</v>
      </c>
      <c r="K42" s="474">
        <f t="shared" si="12"/>
        <v>1833</v>
      </c>
      <c r="L42" s="474">
        <f t="shared" si="12"/>
        <v>2403574</v>
      </c>
      <c r="M42" s="544">
        <f t="shared" si="12"/>
        <v>950978</v>
      </c>
    </row>
    <row r="43" spans="1:13" ht="15">
      <c r="A43" s="180" t="s">
        <v>84</v>
      </c>
      <c r="B43" s="190">
        <f>SUM(B8+B12+B16+B20+B24+B28+B39+B35)</f>
        <v>206148</v>
      </c>
      <c r="C43" s="190">
        <f>SUM(C8+C12+C16+C20+C24+C28+C39+C35)</f>
        <v>83814</v>
      </c>
      <c r="D43" s="190">
        <f aca="true" t="shared" si="13" ref="D43:M43">SUM(D8+D12+D16+D20+D24+D28+D39+D35)</f>
        <v>0</v>
      </c>
      <c r="E43" s="190">
        <f t="shared" si="13"/>
        <v>0</v>
      </c>
      <c r="F43" s="190">
        <f t="shared" si="13"/>
        <v>0</v>
      </c>
      <c r="G43" s="190">
        <f t="shared" si="13"/>
        <v>0</v>
      </c>
      <c r="H43" s="190">
        <f t="shared" si="13"/>
        <v>0</v>
      </c>
      <c r="I43" s="190">
        <f t="shared" si="13"/>
        <v>1045298</v>
      </c>
      <c r="J43" s="190">
        <f t="shared" si="13"/>
        <v>0</v>
      </c>
      <c r="K43" s="190">
        <f t="shared" si="13"/>
        <v>0</v>
      </c>
      <c r="L43" s="190">
        <f t="shared" si="13"/>
        <v>1335260</v>
      </c>
      <c r="M43" s="191">
        <f t="shared" si="13"/>
        <v>818310</v>
      </c>
    </row>
    <row r="44" spans="1:13" ht="15.75" thickBot="1">
      <c r="A44" s="181" t="s">
        <v>85</v>
      </c>
      <c r="B44" s="192">
        <f>B42-B43</f>
        <v>129567</v>
      </c>
      <c r="C44" s="192">
        <f aca="true" t="shared" si="14" ref="C44:M44">C42-C43</f>
        <v>9010</v>
      </c>
      <c r="D44" s="192">
        <f t="shared" si="14"/>
        <v>0</v>
      </c>
      <c r="E44" s="192">
        <f t="shared" si="14"/>
        <v>0</v>
      </c>
      <c r="F44" s="192">
        <f t="shared" si="14"/>
        <v>0</v>
      </c>
      <c r="G44" s="192">
        <f t="shared" si="14"/>
        <v>1000</v>
      </c>
      <c r="H44" s="192">
        <f t="shared" si="14"/>
        <v>0</v>
      </c>
      <c r="I44" s="192">
        <f t="shared" si="14"/>
        <v>910915</v>
      </c>
      <c r="J44" s="192">
        <f t="shared" si="14"/>
        <v>15989</v>
      </c>
      <c r="K44" s="192">
        <f t="shared" si="14"/>
        <v>1833</v>
      </c>
      <c r="L44" s="192">
        <f t="shared" si="14"/>
        <v>1068314</v>
      </c>
      <c r="M44" s="193">
        <f t="shared" si="14"/>
        <v>132668</v>
      </c>
    </row>
    <row r="45" spans="2:12" ht="15">
      <c r="B45" s="9"/>
      <c r="C45" s="9"/>
      <c r="D45" s="9"/>
      <c r="E45" s="9"/>
      <c r="F45" s="9"/>
      <c r="G45" s="9"/>
      <c r="H45" s="9"/>
      <c r="I45" s="356"/>
      <c r="J45" s="9"/>
      <c r="K45" s="9"/>
      <c r="L45" s="9"/>
    </row>
    <row r="46" ht="15">
      <c r="L46" s="356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2755905511811024" right="0.1968503937007874" top="0.7874015748031497" bottom="0.2" header="0.2755905511811024" footer="0.36"/>
  <pageSetup horizontalDpi="600" verticalDpi="600" orientation="landscape" paperSize="9" scale="85" r:id="rId1"/>
  <headerFooter>
    <oddHeader>&amp;C&amp;"Book Antiqua,Félkövér"&amp;11Önkormányzati költségvetési szervek 
2016. évi főbb bevételei jogcím-csoportonként&amp;R&amp;"Book Antiqua,Félkövér"&amp;11 6.sz.melléklet
ezer Ft</oddHeader>
    <oddFooter>&amp;C&amp;P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7.421875" style="83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9.00390625" style="1" customWidth="1"/>
    <col min="7" max="7" width="8.7109375" style="1" customWidth="1"/>
    <col min="8" max="9" width="6.8515625" style="1" customWidth="1"/>
    <col min="10" max="10" width="10.140625" style="1" bestFit="1" customWidth="1"/>
    <col min="11" max="11" width="7.00390625" style="1" bestFit="1" customWidth="1"/>
    <col min="12" max="12" width="8.7109375" style="1" customWidth="1"/>
    <col min="13" max="13" width="9.281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1" bestFit="1" customWidth="1"/>
    <col min="18" max="18" width="7.57421875" style="2" customWidth="1"/>
    <col min="19" max="19" width="9.00390625" style="2" customWidth="1"/>
    <col min="20" max="16384" width="9.140625" style="1" customWidth="1"/>
  </cols>
  <sheetData>
    <row r="1" spans="1:19" ht="29.25" customHeight="1" thickBot="1">
      <c r="A1" s="669" t="s">
        <v>15</v>
      </c>
      <c r="B1" s="672" t="s">
        <v>51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4"/>
      <c r="P1" s="637" t="s">
        <v>23</v>
      </c>
      <c r="Q1" s="638"/>
      <c r="R1" s="639"/>
      <c r="S1" s="661" t="s">
        <v>9</v>
      </c>
    </row>
    <row r="2" spans="1:19" ht="15" customHeight="1">
      <c r="A2" s="670"/>
      <c r="B2" s="665" t="s">
        <v>8</v>
      </c>
      <c r="C2" s="666"/>
      <c r="D2" s="666"/>
      <c r="E2" s="666"/>
      <c r="F2" s="666"/>
      <c r="G2" s="666"/>
      <c r="H2" s="666"/>
      <c r="I2" s="667"/>
      <c r="J2" s="665" t="s">
        <v>72</v>
      </c>
      <c r="K2" s="666"/>
      <c r="L2" s="666"/>
      <c r="M2" s="666"/>
      <c r="N2" s="666"/>
      <c r="O2" s="667"/>
      <c r="P2" s="664" t="s">
        <v>307</v>
      </c>
      <c r="Q2" s="630" t="s">
        <v>302</v>
      </c>
      <c r="R2" s="613" t="s">
        <v>520</v>
      </c>
      <c r="S2" s="662"/>
    </row>
    <row r="3" spans="1:19" ht="16.5" customHeight="1">
      <c r="A3" s="670"/>
      <c r="B3" s="622" t="s">
        <v>0</v>
      </c>
      <c r="C3" s="611" t="s">
        <v>173</v>
      </c>
      <c r="D3" s="611" t="s">
        <v>10</v>
      </c>
      <c r="E3" s="611" t="s">
        <v>49</v>
      </c>
      <c r="F3" s="620" t="s">
        <v>48</v>
      </c>
      <c r="G3" s="621"/>
      <c r="H3" s="621"/>
      <c r="I3" s="668"/>
      <c r="J3" s="612" t="s">
        <v>96</v>
      </c>
      <c r="K3" s="664" t="s">
        <v>11</v>
      </c>
      <c r="L3" s="624" t="s">
        <v>67</v>
      </c>
      <c r="M3" s="624"/>
      <c r="N3" s="624"/>
      <c r="O3" s="624"/>
      <c r="P3" s="664"/>
      <c r="Q3" s="612"/>
      <c r="R3" s="624"/>
      <c r="S3" s="662"/>
    </row>
    <row r="4" spans="1:19" ht="38.25">
      <c r="A4" s="671"/>
      <c r="B4" s="623"/>
      <c r="C4" s="613"/>
      <c r="D4" s="613"/>
      <c r="E4" s="613"/>
      <c r="F4" s="300" t="s">
        <v>174</v>
      </c>
      <c r="G4" s="71" t="s">
        <v>175</v>
      </c>
      <c r="H4" s="307" t="s">
        <v>178</v>
      </c>
      <c r="I4" s="307" t="s">
        <v>214</v>
      </c>
      <c r="J4" s="613"/>
      <c r="K4" s="623"/>
      <c r="L4" s="71" t="s">
        <v>174</v>
      </c>
      <c r="M4" s="71" t="s">
        <v>175</v>
      </c>
      <c r="N4" s="307" t="s">
        <v>178</v>
      </c>
      <c r="O4" s="307" t="s">
        <v>214</v>
      </c>
      <c r="P4" s="623"/>
      <c r="Q4" s="613"/>
      <c r="R4" s="624"/>
      <c r="S4" s="663"/>
    </row>
    <row r="5" spans="1:19" ht="14.25" thickBot="1">
      <c r="A5" s="85">
        <v>1</v>
      </c>
      <c r="B5" s="86">
        <v>2</v>
      </c>
      <c r="C5" s="86">
        <v>3</v>
      </c>
      <c r="D5" s="87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  <c r="N5" s="86">
        <v>14</v>
      </c>
      <c r="O5" s="86">
        <v>15</v>
      </c>
      <c r="P5" s="86">
        <v>16</v>
      </c>
      <c r="Q5" s="86">
        <v>17</v>
      </c>
      <c r="R5" s="86">
        <v>18</v>
      </c>
      <c r="S5" s="88">
        <v>19</v>
      </c>
    </row>
    <row r="6" spans="1:19" ht="28.5">
      <c r="A6" s="187" t="s">
        <v>86</v>
      </c>
      <c r="B6" s="131">
        <v>66188</v>
      </c>
      <c r="C6" s="131">
        <v>24709</v>
      </c>
      <c r="D6" s="131">
        <v>415164</v>
      </c>
      <c r="E6" s="131">
        <v>1500</v>
      </c>
      <c r="F6" s="131">
        <v>61314</v>
      </c>
      <c r="G6" s="131">
        <v>82905</v>
      </c>
      <c r="H6" s="131">
        <v>123773</v>
      </c>
      <c r="I6" s="131"/>
      <c r="J6" s="131">
        <v>130655</v>
      </c>
      <c r="K6" s="131">
        <v>245122</v>
      </c>
      <c r="L6" s="131"/>
      <c r="M6" s="131">
        <v>58550</v>
      </c>
      <c r="N6" s="131">
        <v>455498</v>
      </c>
      <c r="O6" s="131">
        <v>0</v>
      </c>
      <c r="P6" s="131">
        <v>36334</v>
      </c>
      <c r="Q6" s="131"/>
      <c r="R6" s="129">
        <v>0</v>
      </c>
      <c r="S6" s="362">
        <f>SUM(B6:R6)</f>
        <v>1701712</v>
      </c>
    </row>
    <row r="7" spans="1:19" ht="15">
      <c r="A7" s="240" t="s">
        <v>401</v>
      </c>
      <c r="B7" s="241">
        <v>4571</v>
      </c>
      <c r="C7" s="241">
        <v>718</v>
      </c>
      <c r="D7" s="241">
        <v>18457</v>
      </c>
      <c r="E7" s="241"/>
      <c r="F7" s="241">
        <v>40951</v>
      </c>
      <c r="G7" s="241">
        <v>29114</v>
      </c>
      <c r="H7" s="241">
        <v>-73339</v>
      </c>
      <c r="I7" s="241">
        <v>5000</v>
      </c>
      <c r="J7" s="241">
        <v>89259</v>
      </c>
      <c r="K7" s="241">
        <v>-9044</v>
      </c>
      <c r="L7" s="241"/>
      <c r="M7" s="241">
        <v>-18000</v>
      </c>
      <c r="N7" s="241">
        <v>-55891</v>
      </c>
      <c r="O7" s="241"/>
      <c r="P7" s="241"/>
      <c r="Q7" s="241"/>
      <c r="R7" s="229">
        <v>300000</v>
      </c>
      <c r="S7" s="130">
        <f aca="true" t="shared" si="0" ref="S7:S12">SUM(B7:R7)</f>
        <v>331796</v>
      </c>
    </row>
    <row r="8" spans="1:19" ht="28.5">
      <c r="A8" s="240" t="s">
        <v>402</v>
      </c>
      <c r="B8" s="241">
        <f>SUM(B6,B7)</f>
        <v>70759</v>
      </c>
      <c r="C8" s="241">
        <f aca="true" t="shared" si="1" ref="C8:R8">SUM(C6,C7)</f>
        <v>25427</v>
      </c>
      <c r="D8" s="241">
        <f t="shared" si="1"/>
        <v>433621</v>
      </c>
      <c r="E8" s="241">
        <f t="shared" si="1"/>
        <v>1500</v>
      </c>
      <c r="F8" s="241">
        <f t="shared" si="1"/>
        <v>102265</v>
      </c>
      <c r="G8" s="241">
        <f t="shared" si="1"/>
        <v>112019</v>
      </c>
      <c r="H8" s="241">
        <f t="shared" si="1"/>
        <v>50434</v>
      </c>
      <c r="I8" s="241">
        <f t="shared" si="1"/>
        <v>5000</v>
      </c>
      <c r="J8" s="241">
        <f t="shared" si="1"/>
        <v>219914</v>
      </c>
      <c r="K8" s="241">
        <f t="shared" si="1"/>
        <v>236078</v>
      </c>
      <c r="L8" s="241">
        <f t="shared" si="1"/>
        <v>0</v>
      </c>
      <c r="M8" s="241">
        <f t="shared" si="1"/>
        <v>40550</v>
      </c>
      <c r="N8" s="241">
        <f t="shared" si="1"/>
        <v>399607</v>
      </c>
      <c r="O8" s="241">
        <f t="shared" si="1"/>
        <v>0</v>
      </c>
      <c r="P8" s="241">
        <f t="shared" si="1"/>
        <v>36334</v>
      </c>
      <c r="Q8" s="241"/>
      <c r="R8" s="241">
        <f t="shared" si="1"/>
        <v>300000</v>
      </c>
      <c r="S8" s="242">
        <f t="shared" si="0"/>
        <v>2033508</v>
      </c>
    </row>
    <row r="9" spans="1:19" ht="15">
      <c r="A9" s="237" t="s">
        <v>158</v>
      </c>
      <c r="B9" s="238">
        <v>12162</v>
      </c>
      <c r="C9" s="238">
        <v>3283</v>
      </c>
      <c r="D9" s="238">
        <v>120971</v>
      </c>
      <c r="E9" s="238">
        <v>0</v>
      </c>
      <c r="F9" s="238">
        <v>60476</v>
      </c>
      <c r="G9" s="238">
        <v>8500</v>
      </c>
      <c r="H9" s="238"/>
      <c r="I9" s="238"/>
      <c r="J9" s="238">
        <v>65710</v>
      </c>
      <c r="K9" s="238">
        <v>79688</v>
      </c>
      <c r="L9" s="238">
        <v>0</v>
      </c>
      <c r="M9" s="238">
        <v>0</v>
      </c>
      <c r="N9" s="238">
        <v>0</v>
      </c>
      <c r="O9" s="238">
        <v>0</v>
      </c>
      <c r="P9" s="238">
        <v>36334</v>
      </c>
      <c r="Q9" s="238"/>
      <c r="R9" s="239">
        <v>0</v>
      </c>
      <c r="S9" s="242">
        <f t="shared" si="0"/>
        <v>387124</v>
      </c>
    </row>
    <row r="10" spans="1:19" ht="42.75">
      <c r="A10" s="240" t="s">
        <v>45</v>
      </c>
      <c r="B10" s="241">
        <v>1022924</v>
      </c>
      <c r="C10" s="241">
        <v>289805</v>
      </c>
      <c r="D10" s="241">
        <v>966716</v>
      </c>
      <c r="E10" s="241">
        <v>21380</v>
      </c>
      <c r="F10" s="241"/>
      <c r="G10" s="241"/>
      <c r="H10" s="241"/>
      <c r="I10" s="241"/>
      <c r="J10" s="241">
        <v>27703</v>
      </c>
      <c r="K10" s="241">
        <v>23089</v>
      </c>
      <c r="L10" s="241"/>
      <c r="M10" s="241"/>
      <c r="N10" s="241"/>
      <c r="O10" s="241">
        <v>2833</v>
      </c>
      <c r="P10" s="241"/>
      <c r="Q10" s="241"/>
      <c r="R10" s="229"/>
      <c r="S10" s="242">
        <f t="shared" si="0"/>
        <v>2354450</v>
      </c>
    </row>
    <row r="11" spans="1:19" ht="15">
      <c r="A11" s="240" t="s">
        <v>401</v>
      </c>
      <c r="B11" s="241">
        <v>15734</v>
      </c>
      <c r="C11" s="241">
        <v>4234</v>
      </c>
      <c r="D11" s="241">
        <v>-2630</v>
      </c>
      <c r="E11" s="241"/>
      <c r="F11" s="241">
        <v>309</v>
      </c>
      <c r="G11" s="241"/>
      <c r="H11" s="241"/>
      <c r="I11" s="241"/>
      <c r="J11" s="241">
        <v>21317</v>
      </c>
      <c r="K11" s="241">
        <v>10160</v>
      </c>
      <c r="L11" s="241"/>
      <c r="M11" s="241"/>
      <c r="N11" s="241"/>
      <c r="O11" s="241"/>
      <c r="P11" s="241"/>
      <c r="Q11" s="241"/>
      <c r="R11" s="229"/>
      <c r="S11" s="242">
        <f t="shared" si="0"/>
        <v>49124</v>
      </c>
    </row>
    <row r="12" spans="1:19" ht="28.5">
      <c r="A12" s="240" t="s">
        <v>402</v>
      </c>
      <c r="B12" s="241">
        <f>SUM(B10,B11)</f>
        <v>1038658</v>
      </c>
      <c r="C12" s="241">
        <f aca="true" t="shared" si="2" ref="C12:R12">SUM(C10,C11)</f>
        <v>294039</v>
      </c>
      <c r="D12" s="241">
        <f t="shared" si="2"/>
        <v>964086</v>
      </c>
      <c r="E12" s="241">
        <f t="shared" si="2"/>
        <v>21380</v>
      </c>
      <c r="F12" s="241">
        <f t="shared" si="2"/>
        <v>309</v>
      </c>
      <c r="G12" s="241">
        <f t="shared" si="2"/>
        <v>0</v>
      </c>
      <c r="H12" s="241">
        <f t="shared" si="2"/>
        <v>0</v>
      </c>
      <c r="I12" s="241">
        <f t="shared" si="2"/>
        <v>0</v>
      </c>
      <c r="J12" s="241">
        <f t="shared" si="2"/>
        <v>49020</v>
      </c>
      <c r="K12" s="241">
        <f t="shared" si="2"/>
        <v>33249</v>
      </c>
      <c r="L12" s="241">
        <f t="shared" si="2"/>
        <v>0</v>
      </c>
      <c r="M12" s="241">
        <f t="shared" si="2"/>
        <v>0</v>
      </c>
      <c r="N12" s="241">
        <f t="shared" si="2"/>
        <v>0</v>
      </c>
      <c r="O12" s="241">
        <f t="shared" si="2"/>
        <v>2833</v>
      </c>
      <c r="P12" s="241">
        <f t="shared" si="2"/>
        <v>0</v>
      </c>
      <c r="Q12" s="241"/>
      <c r="R12" s="241">
        <f t="shared" si="2"/>
        <v>0</v>
      </c>
      <c r="S12" s="242">
        <f t="shared" si="0"/>
        <v>2403574</v>
      </c>
    </row>
    <row r="13" spans="1:19" ht="15.75" thickBot="1">
      <c r="A13" s="243" t="s">
        <v>158</v>
      </c>
      <c r="B13" s="244">
        <v>678625</v>
      </c>
      <c r="C13" s="244">
        <v>189035</v>
      </c>
      <c r="D13" s="244">
        <v>418841</v>
      </c>
      <c r="E13" s="244">
        <v>21300</v>
      </c>
      <c r="F13" s="244"/>
      <c r="G13" s="244"/>
      <c r="H13" s="244"/>
      <c r="I13" s="244"/>
      <c r="J13" s="244">
        <v>19834</v>
      </c>
      <c r="K13" s="244">
        <v>7625</v>
      </c>
      <c r="L13" s="244"/>
      <c r="M13" s="244"/>
      <c r="N13" s="244"/>
      <c r="O13" s="244"/>
      <c r="P13" s="244"/>
      <c r="Q13" s="244"/>
      <c r="R13" s="245"/>
      <c r="S13" s="228">
        <f>SUM(B13:R13)</f>
        <v>1335260</v>
      </c>
    </row>
    <row r="14" spans="1:19" ht="16.5" customHeight="1">
      <c r="A14" s="187" t="s">
        <v>52</v>
      </c>
      <c r="B14" s="785">
        <f aca="true" t="shared" si="3" ref="B14:S14">SUM(B6+B10)</f>
        <v>1089112</v>
      </c>
      <c r="C14" s="785">
        <f t="shared" si="3"/>
        <v>314514</v>
      </c>
      <c r="D14" s="785">
        <f t="shared" si="3"/>
        <v>1381880</v>
      </c>
      <c r="E14" s="785">
        <f t="shared" si="3"/>
        <v>22880</v>
      </c>
      <c r="F14" s="785">
        <f t="shared" si="3"/>
        <v>61314</v>
      </c>
      <c r="G14" s="785">
        <f t="shared" si="3"/>
        <v>82905</v>
      </c>
      <c r="H14" s="785">
        <f t="shared" si="3"/>
        <v>123773</v>
      </c>
      <c r="I14" s="785">
        <f t="shared" si="3"/>
        <v>0</v>
      </c>
      <c r="J14" s="785">
        <f t="shared" si="3"/>
        <v>158358</v>
      </c>
      <c r="K14" s="785">
        <f t="shared" si="3"/>
        <v>268211</v>
      </c>
      <c r="L14" s="785">
        <f t="shared" si="3"/>
        <v>0</v>
      </c>
      <c r="M14" s="785">
        <f t="shared" si="3"/>
        <v>58550</v>
      </c>
      <c r="N14" s="785">
        <f t="shared" si="3"/>
        <v>455498</v>
      </c>
      <c r="O14" s="785">
        <f t="shared" si="3"/>
        <v>2833</v>
      </c>
      <c r="P14" s="185">
        <f t="shared" si="3"/>
        <v>36334</v>
      </c>
      <c r="Q14" s="185">
        <f t="shared" si="3"/>
        <v>0</v>
      </c>
      <c r="R14" s="185">
        <f t="shared" si="3"/>
        <v>0</v>
      </c>
      <c r="S14" s="362">
        <f t="shared" si="3"/>
        <v>4056162</v>
      </c>
    </row>
    <row r="15" spans="1:19" ht="16.5" customHeight="1">
      <c r="A15" s="240" t="s">
        <v>401</v>
      </c>
      <c r="B15" s="786">
        <f>SUM(B7+B11)</f>
        <v>20305</v>
      </c>
      <c r="C15" s="786">
        <f aca="true" t="shared" si="4" ref="C15:S15">SUM(C7+C11)</f>
        <v>4952</v>
      </c>
      <c r="D15" s="786">
        <f t="shared" si="4"/>
        <v>15827</v>
      </c>
      <c r="E15" s="786">
        <f t="shared" si="4"/>
        <v>0</v>
      </c>
      <c r="F15" s="786">
        <f t="shared" si="4"/>
        <v>41260</v>
      </c>
      <c r="G15" s="786">
        <f t="shared" si="4"/>
        <v>29114</v>
      </c>
      <c r="H15" s="786">
        <f t="shared" si="4"/>
        <v>-73339</v>
      </c>
      <c r="I15" s="786">
        <f t="shared" si="4"/>
        <v>5000</v>
      </c>
      <c r="J15" s="786">
        <f t="shared" si="4"/>
        <v>110576</v>
      </c>
      <c r="K15" s="786">
        <f t="shared" si="4"/>
        <v>1116</v>
      </c>
      <c r="L15" s="786">
        <f t="shared" si="4"/>
        <v>0</v>
      </c>
      <c r="M15" s="786">
        <f t="shared" si="4"/>
        <v>-18000</v>
      </c>
      <c r="N15" s="786">
        <f t="shared" si="4"/>
        <v>-55891</v>
      </c>
      <c r="O15" s="786">
        <f t="shared" si="4"/>
        <v>0</v>
      </c>
      <c r="P15" s="169">
        <f t="shared" si="4"/>
        <v>0</v>
      </c>
      <c r="Q15" s="169">
        <f t="shared" si="4"/>
        <v>0</v>
      </c>
      <c r="R15" s="169">
        <f t="shared" si="4"/>
        <v>300000</v>
      </c>
      <c r="S15" s="130">
        <f t="shared" si="4"/>
        <v>380920</v>
      </c>
    </row>
    <row r="16" spans="1:19" ht="28.5" customHeight="1">
      <c r="A16" s="240" t="s">
        <v>402</v>
      </c>
      <c r="B16" s="786">
        <f>SUM(B14:B15)</f>
        <v>1109417</v>
      </c>
      <c r="C16" s="786">
        <f aca="true" t="shared" si="5" ref="C16:S16">SUM(C14:C15)</f>
        <v>319466</v>
      </c>
      <c r="D16" s="786">
        <f t="shared" si="5"/>
        <v>1397707</v>
      </c>
      <c r="E16" s="786">
        <f t="shared" si="5"/>
        <v>22880</v>
      </c>
      <c r="F16" s="786">
        <f t="shared" si="5"/>
        <v>102574</v>
      </c>
      <c r="G16" s="786">
        <f t="shared" si="5"/>
        <v>112019</v>
      </c>
      <c r="H16" s="786">
        <f t="shared" si="5"/>
        <v>50434</v>
      </c>
      <c r="I16" s="786">
        <f>SUM(I14:I15)</f>
        <v>5000</v>
      </c>
      <c r="J16" s="786">
        <f>SUM(J14:J15)</f>
        <v>268934</v>
      </c>
      <c r="K16" s="786">
        <f t="shared" si="5"/>
        <v>269327</v>
      </c>
      <c r="L16" s="786">
        <f t="shared" si="5"/>
        <v>0</v>
      </c>
      <c r="M16" s="786">
        <f t="shared" si="5"/>
        <v>40550</v>
      </c>
      <c r="N16" s="786">
        <f t="shared" si="5"/>
        <v>399607</v>
      </c>
      <c r="O16" s="786">
        <f t="shared" si="5"/>
        <v>2833</v>
      </c>
      <c r="P16" s="169">
        <f t="shared" si="5"/>
        <v>36334</v>
      </c>
      <c r="Q16" s="169">
        <f t="shared" si="5"/>
        <v>0</v>
      </c>
      <c r="R16" s="169">
        <f t="shared" si="5"/>
        <v>300000</v>
      </c>
      <c r="S16" s="130">
        <f t="shared" si="5"/>
        <v>4437082</v>
      </c>
    </row>
    <row r="17" spans="1:19" s="2" customFormat="1" ht="28.5">
      <c r="A17" s="188" t="s">
        <v>84</v>
      </c>
      <c r="B17" s="786">
        <f>B9+B13</f>
        <v>690787</v>
      </c>
      <c r="C17" s="786">
        <f aca="true" t="shared" si="6" ref="C17:S17">C9+C13</f>
        <v>192318</v>
      </c>
      <c r="D17" s="786">
        <f t="shared" si="6"/>
        <v>539812</v>
      </c>
      <c r="E17" s="786">
        <f t="shared" si="6"/>
        <v>21300</v>
      </c>
      <c r="F17" s="786">
        <f t="shared" si="6"/>
        <v>60476</v>
      </c>
      <c r="G17" s="786">
        <f t="shared" si="6"/>
        <v>8500</v>
      </c>
      <c r="H17" s="786">
        <f t="shared" si="6"/>
        <v>0</v>
      </c>
      <c r="I17" s="786">
        <f t="shared" si="6"/>
        <v>0</v>
      </c>
      <c r="J17" s="786">
        <f t="shared" si="6"/>
        <v>85544</v>
      </c>
      <c r="K17" s="786">
        <f t="shared" si="6"/>
        <v>87313</v>
      </c>
      <c r="L17" s="786">
        <f t="shared" si="6"/>
        <v>0</v>
      </c>
      <c r="M17" s="786">
        <f t="shared" si="6"/>
        <v>0</v>
      </c>
      <c r="N17" s="786">
        <f t="shared" si="6"/>
        <v>0</v>
      </c>
      <c r="O17" s="786">
        <f t="shared" si="6"/>
        <v>0</v>
      </c>
      <c r="P17" s="169">
        <f t="shared" si="6"/>
        <v>36334</v>
      </c>
      <c r="Q17" s="169">
        <f t="shared" si="6"/>
        <v>0</v>
      </c>
      <c r="R17" s="169">
        <f t="shared" si="6"/>
        <v>0</v>
      </c>
      <c r="S17" s="130">
        <f t="shared" si="6"/>
        <v>1722384</v>
      </c>
    </row>
    <row r="18" spans="1:19" s="2" customFormat="1" ht="29.25" thickBot="1">
      <c r="A18" s="189" t="s">
        <v>85</v>
      </c>
      <c r="B18" s="787">
        <f>B16-B17</f>
        <v>418630</v>
      </c>
      <c r="C18" s="787">
        <f aca="true" t="shared" si="7" ref="C18:S18">C16-C17</f>
        <v>127148</v>
      </c>
      <c r="D18" s="787">
        <f t="shared" si="7"/>
        <v>857895</v>
      </c>
      <c r="E18" s="787">
        <f t="shared" si="7"/>
        <v>1580</v>
      </c>
      <c r="F18" s="787">
        <f t="shared" si="7"/>
        <v>42098</v>
      </c>
      <c r="G18" s="787">
        <f t="shared" si="7"/>
        <v>103519</v>
      </c>
      <c r="H18" s="787">
        <f t="shared" si="7"/>
        <v>50434</v>
      </c>
      <c r="I18" s="787">
        <f t="shared" si="7"/>
        <v>5000</v>
      </c>
      <c r="J18" s="787">
        <f t="shared" si="7"/>
        <v>183390</v>
      </c>
      <c r="K18" s="787">
        <f t="shared" si="7"/>
        <v>182014</v>
      </c>
      <c r="L18" s="787">
        <f t="shared" si="7"/>
        <v>0</v>
      </c>
      <c r="M18" s="787">
        <f t="shared" si="7"/>
        <v>40550</v>
      </c>
      <c r="N18" s="787">
        <f t="shared" si="7"/>
        <v>399607</v>
      </c>
      <c r="O18" s="787">
        <f t="shared" si="7"/>
        <v>2833</v>
      </c>
      <c r="P18" s="144">
        <f t="shared" si="7"/>
        <v>0</v>
      </c>
      <c r="Q18" s="144">
        <f t="shared" si="7"/>
        <v>0</v>
      </c>
      <c r="R18" s="144">
        <f t="shared" si="7"/>
        <v>300000</v>
      </c>
      <c r="S18" s="371">
        <f t="shared" si="7"/>
        <v>2714698</v>
      </c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2" ht="14.25" customHeight="1"/>
  </sheetData>
  <sheetProtection/>
  <mergeCells count="17">
    <mergeCell ref="F3:I3"/>
    <mergeCell ref="B2:I2"/>
    <mergeCell ref="A1:A4"/>
    <mergeCell ref="C3:C4"/>
    <mergeCell ref="D3:D4"/>
    <mergeCell ref="B3:B4"/>
    <mergeCell ref="E3:E4"/>
    <mergeCell ref="B1:O1"/>
    <mergeCell ref="Q2:Q4"/>
    <mergeCell ref="S1:S4"/>
    <mergeCell ref="K3:K4"/>
    <mergeCell ref="J3:J4"/>
    <mergeCell ref="L3:O3"/>
    <mergeCell ref="P2:P4"/>
    <mergeCell ref="R2:R4"/>
    <mergeCell ref="P1:R1"/>
    <mergeCell ref="J2:O2"/>
  </mergeCells>
  <printOptions/>
  <pageMargins left="0.32" right="0.2362204724409449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2016. évi kiadásai kiemelt előirányzatok szerinti bontásban&amp;R&amp;"Book Antiqua,Félkövér"7.sz.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15"/>
  <sheetViews>
    <sheetView zoomScalePageLayoutView="0" workbookViewId="0" topLeftCell="A1">
      <pane xSplit="1" ySplit="5" topLeftCell="B9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" sqref="A12:T115"/>
    </sheetView>
  </sheetViews>
  <sheetFormatPr defaultColWidth="9.140625" defaultRowHeight="12.75"/>
  <cols>
    <col min="1" max="1" width="21.421875" style="83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8.57421875" style="1" bestFit="1" customWidth="1"/>
    <col min="7" max="7" width="10.140625" style="1" customWidth="1"/>
    <col min="8" max="9" width="6.8515625" style="1" customWidth="1"/>
    <col min="10" max="10" width="8.421875" style="1" customWidth="1"/>
    <col min="11" max="11" width="7.00390625" style="1" bestFit="1" customWidth="1"/>
    <col min="12" max="12" width="6.8515625" style="1" customWidth="1"/>
    <col min="13" max="14" width="7.140625" style="1" customWidth="1"/>
    <col min="15" max="15" width="6.57421875" style="1" bestFit="1" customWidth="1"/>
    <col min="16" max="16" width="7.7109375" style="1" customWidth="1"/>
    <col min="17" max="17" width="7.00390625" style="1" customWidth="1"/>
    <col min="18" max="18" width="6.00390625" style="1" bestFit="1" customWidth="1"/>
    <col min="19" max="19" width="6.7109375" style="2" customWidth="1"/>
    <col min="20" max="20" width="8.421875" style="2" customWidth="1"/>
    <col min="21" max="16384" width="9.140625" style="1" customWidth="1"/>
  </cols>
  <sheetData>
    <row r="1" spans="1:20" ht="14.25">
      <c r="A1" s="634" t="s">
        <v>172</v>
      </c>
      <c r="B1" s="675" t="s">
        <v>51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7"/>
      <c r="P1" s="681" t="s">
        <v>23</v>
      </c>
      <c r="Q1" s="682"/>
      <c r="R1" s="682"/>
      <c r="S1" s="683"/>
      <c r="T1" s="661" t="s">
        <v>9</v>
      </c>
    </row>
    <row r="2" spans="1:20" ht="13.5" customHeight="1">
      <c r="A2" s="628"/>
      <c r="B2" s="678" t="s">
        <v>8</v>
      </c>
      <c r="C2" s="679"/>
      <c r="D2" s="679"/>
      <c r="E2" s="679"/>
      <c r="F2" s="679"/>
      <c r="G2" s="679"/>
      <c r="H2" s="679"/>
      <c r="I2" s="680"/>
      <c r="J2" s="684" t="s">
        <v>72</v>
      </c>
      <c r="K2" s="685"/>
      <c r="L2" s="685"/>
      <c r="M2" s="685"/>
      <c r="N2" s="685"/>
      <c r="O2" s="686"/>
      <c r="P2" s="624" t="s">
        <v>303</v>
      </c>
      <c r="Q2" s="622" t="s">
        <v>304</v>
      </c>
      <c r="R2" s="611" t="s">
        <v>302</v>
      </c>
      <c r="S2" s="624" t="s">
        <v>520</v>
      </c>
      <c r="T2" s="662"/>
    </row>
    <row r="3" spans="1:20" ht="20.25" customHeight="1">
      <c r="A3" s="628"/>
      <c r="B3" s="622" t="s">
        <v>47</v>
      </c>
      <c r="C3" s="611" t="s">
        <v>173</v>
      </c>
      <c r="D3" s="611" t="s">
        <v>10</v>
      </c>
      <c r="E3" s="611" t="s">
        <v>49</v>
      </c>
      <c r="F3" s="687" t="s">
        <v>7</v>
      </c>
      <c r="G3" s="688"/>
      <c r="H3" s="688"/>
      <c r="I3" s="689"/>
      <c r="J3" s="624" t="s">
        <v>176</v>
      </c>
      <c r="K3" s="624" t="s">
        <v>177</v>
      </c>
      <c r="L3" s="624" t="s">
        <v>198</v>
      </c>
      <c r="M3" s="624"/>
      <c r="N3" s="624"/>
      <c r="O3" s="624"/>
      <c r="P3" s="624"/>
      <c r="Q3" s="664"/>
      <c r="R3" s="612"/>
      <c r="S3" s="624"/>
      <c r="T3" s="662"/>
    </row>
    <row r="4" spans="1:20" ht="76.5">
      <c r="A4" s="629"/>
      <c r="B4" s="623"/>
      <c r="C4" s="613"/>
      <c r="D4" s="613"/>
      <c r="E4" s="613"/>
      <c r="F4" s="77" t="s">
        <v>215</v>
      </c>
      <c r="G4" s="84" t="s">
        <v>216</v>
      </c>
      <c r="H4" s="301" t="s">
        <v>178</v>
      </c>
      <c r="I4" s="301" t="s">
        <v>214</v>
      </c>
      <c r="J4" s="624"/>
      <c r="K4" s="624"/>
      <c r="L4" s="84" t="s">
        <v>217</v>
      </c>
      <c r="M4" s="84" t="s">
        <v>218</v>
      </c>
      <c r="N4" s="84" t="s">
        <v>50</v>
      </c>
      <c r="O4" s="301" t="s">
        <v>219</v>
      </c>
      <c r="P4" s="624"/>
      <c r="Q4" s="623"/>
      <c r="R4" s="613"/>
      <c r="S4" s="624"/>
      <c r="T4" s="663"/>
    </row>
    <row r="5" spans="1:20" ht="15" thickBot="1">
      <c r="A5" s="85">
        <v>1</v>
      </c>
      <c r="B5" s="86">
        <v>2</v>
      </c>
      <c r="C5" s="86">
        <v>3</v>
      </c>
      <c r="D5" s="87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  <c r="N5" s="86">
        <v>14</v>
      </c>
      <c r="O5" s="86">
        <v>15</v>
      </c>
      <c r="P5" s="86">
        <v>16</v>
      </c>
      <c r="Q5" s="86">
        <v>17</v>
      </c>
      <c r="R5" s="86">
        <v>18</v>
      </c>
      <c r="S5" s="86">
        <v>19</v>
      </c>
      <c r="T5" s="95">
        <v>20</v>
      </c>
    </row>
    <row r="6" spans="1:22" s="90" customFormat="1" ht="14.25">
      <c r="A6" s="89" t="s">
        <v>135</v>
      </c>
      <c r="B6" s="329"/>
      <c r="C6" s="329"/>
      <c r="D6" s="329">
        <v>2500</v>
      </c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145"/>
      <c r="T6" s="233">
        <f aca="true" t="shared" si="0" ref="T6:T100">SUM(B6:S6)</f>
        <v>2500</v>
      </c>
      <c r="U6" s="93"/>
      <c r="V6" s="94"/>
    </row>
    <row r="7" spans="1:22" s="90" customFormat="1" ht="14.25">
      <c r="A7" s="230" t="s">
        <v>157</v>
      </c>
      <c r="B7" s="331"/>
      <c r="C7" s="331"/>
      <c r="D7" s="331">
        <v>0</v>
      </c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232"/>
      <c r="T7" s="147">
        <f t="shared" si="0"/>
        <v>0</v>
      </c>
      <c r="U7" s="93"/>
      <c r="V7" s="94"/>
    </row>
    <row r="8" spans="1:22" s="90" customFormat="1" ht="14.25">
      <c r="A8" s="91" t="s">
        <v>136</v>
      </c>
      <c r="B8" s="330"/>
      <c r="C8" s="330"/>
      <c r="D8" s="330">
        <v>5500</v>
      </c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146"/>
      <c r="T8" s="147">
        <f t="shared" si="0"/>
        <v>5500</v>
      </c>
      <c r="U8" s="93"/>
      <c r="V8" s="92"/>
    </row>
    <row r="9" spans="1:22" s="90" customFormat="1" ht="14.25">
      <c r="A9" s="230" t="s">
        <v>401</v>
      </c>
      <c r="B9" s="330"/>
      <c r="C9" s="330"/>
      <c r="D9" s="330">
        <v>-5000</v>
      </c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146"/>
      <c r="T9" s="147">
        <f t="shared" si="0"/>
        <v>-5000</v>
      </c>
      <c r="U9" s="93"/>
      <c r="V9" s="92"/>
    </row>
    <row r="10" spans="1:22" s="90" customFormat="1" ht="14.25">
      <c r="A10" s="230" t="s">
        <v>402</v>
      </c>
      <c r="B10" s="330"/>
      <c r="C10" s="330"/>
      <c r="D10" s="330">
        <f>SUM(D8:D9)</f>
        <v>500</v>
      </c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146"/>
      <c r="T10" s="147">
        <f t="shared" si="0"/>
        <v>500</v>
      </c>
      <c r="U10" s="93"/>
      <c r="V10" s="92"/>
    </row>
    <row r="11" spans="1:22" s="90" customFormat="1" ht="14.25">
      <c r="A11" s="230" t="s">
        <v>157</v>
      </c>
      <c r="B11" s="330"/>
      <c r="C11" s="330"/>
      <c r="D11" s="146">
        <v>500</v>
      </c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146"/>
      <c r="T11" s="147">
        <f t="shared" si="0"/>
        <v>500</v>
      </c>
      <c r="U11" s="93"/>
      <c r="V11" s="92"/>
    </row>
    <row r="12" spans="1:22" s="90" customFormat="1" ht="26.25">
      <c r="A12" s="91" t="s">
        <v>301</v>
      </c>
      <c r="B12" s="146"/>
      <c r="C12" s="146"/>
      <c r="D12" s="146"/>
      <c r="E12" s="146"/>
      <c r="F12" s="146"/>
      <c r="G12" s="146"/>
      <c r="H12" s="146"/>
      <c r="I12" s="146"/>
      <c r="J12" s="146">
        <v>51588</v>
      </c>
      <c r="K12" s="146">
        <v>42600</v>
      </c>
      <c r="L12" s="146"/>
      <c r="M12" s="146"/>
      <c r="N12" s="146"/>
      <c r="O12" s="146"/>
      <c r="P12" s="146"/>
      <c r="Q12" s="146"/>
      <c r="R12" s="146"/>
      <c r="S12" s="146"/>
      <c r="T12" s="147">
        <f t="shared" si="0"/>
        <v>94188</v>
      </c>
      <c r="U12" s="93"/>
      <c r="V12" s="92"/>
    </row>
    <row r="13" spans="1:22" s="90" customFormat="1" ht="14.25">
      <c r="A13" s="230" t="s">
        <v>401</v>
      </c>
      <c r="B13" s="146"/>
      <c r="C13" s="146"/>
      <c r="D13" s="146"/>
      <c r="E13" s="146"/>
      <c r="F13" s="146"/>
      <c r="G13" s="146"/>
      <c r="H13" s="146"/>
      <c r="I13" s="146"/>
      <c r="J13" s="146">
        <v>38915</v>
      </c>
      <c r="K13" s="146">
        <v>-5000</v>
      </c>
      <c r="L13" s="146"/>
      <c r="M13" s="146"/>
      <c r="N13" s="146"/>
      <c r="O13" s="146"/>
      <c r="P13" s="146"/>
      <c r="Q13" s="146"/>
      <c r="R13" s="146"/>
      <c r="S13" s="146"/>
      <c r="T13" s="147">
        <f t="shared" si="0"/>
        <v>33915</v>
      </c>
      <c r="U13" s="93"/>
      <c r="V13" s="92"/>
    </row>
    <row r="14" spans="1:22" s="90" customFormat="1" ht="14.25">
      <c r="A14" s="230" t="s">
        <v>402</v>
      </c>
      <c r="B14" s="146"/>
      <c r="C14" s="146"/>
      <c r="D14" s="146"/>
      <c r="E14" s="146"/>
      <c r="F14" s="146"/>
      <c r="G14" s="146"/>
      <c r="H14" s="146"/>
      <c r="I14" s="146"/>
      <c r="J14" s="146">
        <f>SUM(J12:J13)</f>
        <v>90503</v>
      </c>
      <c r="K14" s="146">
        <f>SUM(K12:K13)</f>
        <v>37600</v>
      </c>
      <c r="L14" s="146"/>
      <c r="M14" s="146"/>
      <c r="N14" s="146"/>
      <c r="O14" s="146"/>
      <c r="P14" s="146"/>
      <c r="Q14" s="146"/>
      <c r="R14" s="146"/>
      <c r="S14" s="146"/>
      <c r="T14" s="147">
        <f t="shared" si="0"/>
        <v>128103</v>
      </c>
      <c r="U14" s="93"/>
      <c r="V14" s="92"/>
    </row>
    <row r="15" spans="1:22" s="90" customFormat="1" ht="14.25">
      <c r="A15" s="230" t="s">
        <v>157</v>
      </c>
      <c r="B15" s="146"/>
      <c r="C15" s="146"/>
      <c r="D15" s="146"/>
      <c r="E15" s="146"/>
      <c r="F15" s="146"/>
      <c r="G15" s="146"/>
      <c r="H15" s="146"/>
      <c r="I15" s="146"/>
      <c r="J15" s="146">
        <v>46010</v>
      </c>
      <c r="K15" s="146">
        <v>37600</v>
      </c>
      <c r="L15" s="146"/>
      <c r="M15" s="146"/>
      <c r="N15" s="146"/>
      <c r="O15" s="146"/>
      <c r="P15" s="146"/>
      <c r="Q15" s="146"/>
      <c r="R15" s="146"/>
      <c r="S15" s="146"/>
      <c r="T15" s="147">
        <f t="shared" si="0"/>
        <v>83610</v>
      </c>
      <c r="U15" s="93"/>
      <c r="V15" s="92"/>
    </row>
    <row r="16" spans="1:22" s="90" customFormat="1" ht="14.25">
      <c r="A16" s="91" t="s">
        <v>137</v>
      </c>
      <c r="B16" s="146"/>
      <c r="C16" s="146"/>
      <c r="D16" s="146">
        <v>59870</v>
      </c>
      <c r="E16" s="146"/>
      <c r="F16" s="146"/>
      <c r="G16" s="146">
        <v>8500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>
        <f t="shared" si="0"/>
        <v>68370</v>
      </c>
      <c r="U16" s="93"/>
      <c r="V16" s="92"/>
    </row>
    <row r="17" spans="1:22" s="90" customFormat="1" ht="14.25">
      <c r="A17" s="230" t="s">
        <v>401</v>
      </c>
      <c r="B17" s="146"/>
      <c r="C17" s="146"/>
      <c r="D17" s="146">
        <v>5000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7">
        <f t="shared" si="0"/>
        <v>5000</v>
      </c>
      <c r="U17" s="93"/>
      <c r="V17" s="92"/>
    </row>
    <row r="18" spans="1:22" s="90" customFormat="1" ht="14.25">
      <c r="A18" s="230" t="s">
        <v>402</v>
      </c>
      <c r="B18" s="146"/>
      <c r="C18" s="146"/>
      <c r="D18" s="146">
        <f>SUM(D16:D17)</f>
        <v>64870</v>
      </c>
      <c r="E18" s="146">
        <f>SUM(E16:E17)</f>
        <v>0</v>
      </c>
      <c r="F18" s="146">
        <f>SUM(F16:F17)</f>
        <v>0</v>
      </c>
      <c r="G18" s="146">
        <f>SUM(G16:G17)</f>
        <v>8500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7">
        <f t="shared" si="0"/>
        <v>73370</v>
      </c>
      <c r="U18" s="93"/>
      <c r="V18" s="92"/>
    </row>
    <row r="19" spans="1:22" s="90" customFormat="1" ht="14.25">
      <c r="A19" s="230" t="s">
        <v>157</v>
      </c>
      <c r="B19" s="146"/>
      <c r="C19" s="146"/>
      <c r="D19" s="146">
        <v>57900</v>
      </c>
      <c r="E19" s="146"/>
      <c r="F19" s="146"/>
      <c r="G19" s="146">
        <v>8500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7">
        <f t="shared" si="0"/>
        <v>66400</v>
      </c>
      <c r="U19" s="93"/>
      <c r="V19" s="92"/>
    </row>
    <row r="20" spans="1:22" s="90" customFormat="1" ht="26.25">
      <c r="A20" s="91" t="s">
        <v>138</v>
      </c>
      <c r="B20" s="146"/>
      <c r="C20" s="146"/>
      <c r="D20" s="146">
        <v>109082</v>
      </c>
      <c r="E20" s="146"/>
      <c r="F20" s="146"/>
      <c r="G20" s="146"/>
      <c r="H20" s="146"/>
      <c r="I20" s="146"/>
      <c r="J20" s="146">
        <v>35267</v>
      </c>
      <c r="K20" s="146">
        <v>29760</v>
      </c>
      <c r="L20" s="146"/>
      <c r="M20" s="146"/>
      <c r="N20" s="146"/>
      <c r="O20" s="146"/>
      <c r="P20" s="146"/>
      <c r="Q20" s="146"/>
      <c r="R20" s="146"/>
      <c r="S20" s="146"/>
      <c r="T20" s="147">
        <f t="shared" si="0"/>
        <v>174109</v>
      </c>
      <c r="U20" s="93"/>
      <c r="V20" s="92"/>
    </row>
    <row r="21" spans="1:22" s="90" customFormat="1" ht="14.25">
      <c r="A21" s="230" t="s">
        <v>401</v>
      </c>
      <c r="B21" s="146"/>
      <c r="C21" s="146"/>
      <c r="D21" s="146">
        <v>6826</v>
      </c>
      <c r="E21" s="146"/>
      <c r="F21" s="146"/>
      <c r="G21" s="146"/>
      <c r="H21" s="146"/>
      <c r="I21" s="146"/>
      <c r="J21" s="146">
        <v>0</v>
      </c>
      <c r="K21" s="146">
        <v>-4586</v>
      </c>
      <c r="L21" s="146"/>
      <c r="M21" s="146"/>
      <c r="N21" s="146"/>
      <c r="O21" s="146"/>
      <c r="P21" s="146"/>
      <c r="Q21" s="146"/>
      <c r="R21" s="146"/>
      <c r="S21" s="146"/>
      <c r="T21" s="147">
        <f t="shared" si="0"/>
        <v>2240</v>
      </c>
      <c r="U21" s="93"/>
      <c r="V21" s="92"/>
    </row>
    <row r="22" spans="1:22" s="90" customFormat="1" ht="14.25">
      <c r="A22" s="230" t="s">
        <v>402</v>
      </c>
      <c r="B22" s="146"/>
      <c r="C22" s="146"/>
      <c r="D22" s="146">
        <f>SUM(D20:D21)</f>
        <v>115908</v>
      </c>
      <c r="E22" s="146"/>
      <c r="F22" s="146"/>
      <c r="G22" s="146"/>
      <c r="H22" s="146"/>
      <c r="I22" s="146"/>
      <c r="J22" s="146">
        <f>SUM(J20:J21)</f>
        <v>35267</v>
      </c>
      <c r="K22" s="146">
        <f>SUM(K20:K21)</f>
        <v>25174</v>
      </c>
      <c r="L22" s="146"/>
      <c r="M22" s="146"/>
      <c r="N22" s="146"/>
      <c r="O22" s="146"/>
      <c r="P22" s="146"/>
      <c r="Q22" s="146"/>
      <c r="R22" s="146"/>
      <c r="S22" s="146"/>
      <c r="T22" s="147">
        <f t="shared" si="0"/>
        <v>176349</v>
      </c>
      <c r="U22" s="93"/>
      <c r="V22" s="92"/>
    </row>
    <row r="23" spans="1:22" s="90" customFormat="1" ht="14.25">
      <c r="A23" s="91" t="s">
        <v>139</v>
      </c>
      <c r="B23" s="146"/>
      <c r="C23" s="146"/>
      <c r="D23" s="146">
        <v>9410</v>
      </c>
      <c r="E23" s="146"/>
      <c r="F23" s="146"/>
      <c r="G23" s="146"/>
      <c r="H23" s="146"/>
      <c r="I23" s="146"/>
      <c r="J23" s="146">
        <v>1500</v>
      </c>
      <c r="K23" s="146"/>
      <c r="L23" s="146"/>
      <c r="M23" s="146"/>
      <c r="N23" s="146"/>
      <c r="O23" s="146"/>
      <c r="P23" s="146"/>
      <c r="Q23" s="146"/>
      <c r="R23" s="146"/>
      <c r="S23" s="146"/>
      <c r="T23" s="147">
        <f t="shared" si="0"/>
        <v>10910</v>
      </c>
      <c r="U23" s="93"/>
      <c r="V23" s="92"/>
    </row>
    <row r="24" spans="1:22" s="90" customFormat="1" ht="14.25">
      <c r="A24" s="230" t="s">
        <v>157</v>
      </c>
      <c r="B24" s="146"/>
      <c r="C24" s="146"/>
      <c r="D24" s="146">
        <v>3200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7">
        <f t="shared" si="0"/>
        <v>3200</v>
      </c>
      <c r="U24" s="93"/>
      <c r="V24" s="92"/>
    </row>
    <row r="25" spans="1:22" s="90" customFormat="1" ht="14.25">
      <c r="A25" s="91" t="s">
        <v>130</v>
      </c>
      <c r="B25" s="146">
        <v>63482</v>
      </c>
      <c r="C25" s="146">
        <v>23978</v>
      </c>
      <c r="D25" s="146">
        <v>105527</v>
      </c>
      <c r="E25" s="146"/>
      <c r="F25" s="146">
        <v>57494</v>
      </c>
      <c r="G25" s="146"/>
      <c r="H25" s="146"/>
      <c r="I25" s="146"/>
      <c r="J25" s="146">
        <v>5000</v>
      </c>
      <c r="K25" s="146">
        <v>150974</v>
      </c>
      <c r="L25" s="146"/>
      <c r="M25" s="146">
        <v>35000</v>
      </c>
      <c r="N25" s="146"/>
      <c r="O25" s="146"/>
      <c r="P25" s="146"/>
      <c r="Q25" s="146"/>
      <c r="R25" s="146"/>
      <c r="S25" s="146"/>
      <c r="T25" s="147">
        <f t="shared" si="0"/>
        <v>441455</v>
      </c>
      <c r="U25" s="93"/>
      <c r="V25" s="92"/>
    </row>
    <row r="26" spans="1:22" s="90" customFormat="1" ht="14.25">
      <c r="A26" s="230" t="s">
        <v>401</v>
      </c>
      <c r="B26" s="146">
        <v>2315</v>
      </c>
      <c r="C26" s="146">
        <v>275</v>
      </c>
      <c r="D26" s="146">
        <v>11683</v>
      </c>
      <c r="E26" s="146"/>
      <c r="F26" s="146">
        <v>31525</v>
      </c>
      <c r="G26" s="146"/>
      <c r="H26" s="146"/>
      <c r="I26" s="146">
        <v>5000</v>
      </c>
      <c r="J26" s="146">
        <v>7955</v>
      </c>
      <c r="K26" s="146"/>
      <c r="L26" s="146"/>
      <c r="M26" s="146">
        <v>-30000</v>
      </c>
      <c r="N26" s="146"/>
      <c r="O26" s="146"/>
      <c r="P26" s="146"/>
      <c r="Q26" s="146"/>
      <c r="R26" s="146"/>
      <c r="S26" s="146"/>
      <c r="T26" s="147">
        <f t="shared" si="0"/>
        <v>28753</v>
      </c>
      <c r="U26" s="93"/>
      <c r="V26" s="92"/>
    </row>
    <row r="27" spans="1:22" s="90" customFormat="1" ht="14.25">
      <c r="A27" s="230" t="s">
        <v>402</v>
      </c>
      <c r="B27" s="146">
        <f>SUM(B25:B26)</f>
        <v>65797</v>
      </c>
      <c r="C27" s="146">
        <f aca="true" t="shared" si="1" ref="C27:M27">SUM(C25:C26)</f>
        <v>24253</v>
      </c>
      <c r="D27" s="146">
        <f t="shared" si="1"/>
        <v>117210</v>
      </c>
      <c r="E27" s="146">
        <f t="shared" si="1"/>
        <v>0</v>
      </c>
      <c r="F27" s="146">
        <f t="shared" si="1"/>
        <v>89019</v>
      </c>
      <c r="G27" s="146">
        <f t="shared" si="1"/>
        <v>0</v>
      </c>
      <c r="H27" s="146">
        <f t="shared" si="1"/>
        <v>0</v>
      </c>
      <c r="I27" s="146">
        <f t="shared" si="1"/>
        <v>5000</v>
      </c>
      <c r="J27" s="146">
        <f t="shared" si="1"/>
        <v>12955</v>
      </c>
      <c r="K27" s="146">
        <f t="shared" si="1"/>
        <v>150974</v>
      </c>
      <c r="L27" s="146">
        <f t="shared" si="1"/>
        <v>0</v>
      </c>
      <c r="M27" s="146">
        <f t="shared" si="1"/>
        <v>5000</v>
      </c>
      <c r="N27" s="146"/>
      <c r="O27" s="146"/>
      <c r="P27" s="146"/>
      <c r="Q27" s="146"/>
      <c r="R27" s="146"/>
      <c r="S27" s="146"/>
      <c r="T27" s="147">
        <f t="shared" si="0"/>
        <v>470208</v>
      </c>
      <c r="U27" s="93"/>
      <c r="V27" s="92"/>
    </row>
    <row r="28" spans="1:22" s="90" customFormat="1" ht="14.25">
      <c r="A28" s="230" t="s">
        <v>157</v>
      </c>
      <c r="B28" s="146">
        <v>12162</v>
      </c>
      <c r="C28" s="146">
        <v>3283</v>
      </c>
      <c r="D28" s="146"/>
      <c r="E28" s="146"/>
      <c r="F28" s="146">
        <v>52614</v>
      </c>
      <c r="G28" s="146"/>
      <c r="H28" s="146"/>
      <c r="I28" s="146"/>
      <c r="J28" s="146"/>
      <c r="K28" s="146">
        <v>24100</v>
      </c>
      <c r="L28" s="146"/>
      <c r="M28" s="146"/>
      <c r="N28" s="146"/>
      <c r="O28" s="146"/>
      <c r="P28" s="146"/>
      <c r="Q28" s="146"/>
      <c r="R28" s="146"/>
      <c r="S28" s="146"/>
      <c r="T28" s="147">
        <f t="shared" si="0"/>
        <v>92159</v>
      </c>
      <c r="U28" s="93"/>
      <c r="V28" s="92"/>
    </row>
    <row r="29" spans="1:21" s="90" customFormat="1" ht="14.25">
      <c r="A29" s="91" t="s">
        <v>132</v>
      </c>
      <c r="B29" s="146"/>
      <c r="C29" s="146"/>
      <c r="D29" s="146">
        <v>53672</v>
      </c>
      <c r="E29" s="146"/>
      <c r="F29" s="146"/>
      <c r="G29" s="146"/>
      <c r="H29" s="146"/>
      <c r="I29" s="146"/>
      <c r="J29" s="146">
        <v>16500</v>
      </c>
      <c r="K29" s="146"/>
      <c r="L29" s="146"/>
      <c r="M29" s="146"/>
      <c r="N29" s="146"/>
      <c r="O29" s="146"/>
      <c r="P29" s="146"/>
      <c r="Q29" s="146"/>
      <c r="R29" s="146"/>
      <c r="S29" s="146"/>
      <c r="T29" s="147">
        <f t="shared" si="0"/>
        <v>70172</v>
      </c>
      <c r="U29" s="93"/>
    </row>
    <row r="30" spans="1:21" s="90" customFormat="1" ht="14.25">
      <c r="A30" s="230" t="s">
        <v>401</v>
      </c>
      <c r="B30" s="146"/>
      <c r="C30" s="146"/>
      <c r="D30" s="146">
        <v>26</v>
      </c>
      <c r="E30" s="146"/>
      <c r="F30" s="146"/>
      <c r="G30" s="146"/>
      <c r="H30" s="146"/>
      <c r="I30" s="146"/>
      <c r="J30" s="146">
        <v>1500</v>
      </c>
      <c r="K30" s="146"/>
      <c r="L30" s="146"/>
      <c r="M30" s="146"/>
      <c r="N30" s="146"/>
      <c r="O30" s="146"/>
      <c r="P30" s="146"/>
      <c r="Q30" s="146"/>
      <c r="R30" s="146"/>
      <c r="S30" s="146"/>
      <c r="T30" s="147">
        <f t="shared" si="0"/>
        <v>1526</v>
      </c>
      <c r="U30" s="93"/>
    </row>
    <row r="31" spans="1:21" s="90" customFormat="1" ht="14.25">
      <c r="A31" s="230" t="s">
        <v>402</v>
      </c>
      <c r="B31" s="146"/>
      <c r="C31" s="146"/>
      <c r="D31" s="146">
        <f>SUM(D29:D30)</f>
        <v>53698</v>
      </c>
      <c r="E31" s="146"/>
      <c r="F31" s="146"/>
      <c r="G31" s="146"/>
      <c r="H31" s="146"/>
      <c r="I31" s="146"/>
      <c r="J31" s="146">
        <f>SUM(J29:J30)</f>
        <v>18000</v>
      </c>
      <c r="K31" s="146"/>
      <c r="L31" s="146"/>
      <c r="M31" s="146"/>
      <c r="N31" s="146"/>
      <c r="O31" s="146"/>
      <c r="P31" s="146"/>
      <c r="Q31" s="146"/>
      <c r="R31" s="146"/>
      <c r="S31" s="146"/>
      <c r="T31" s="147">
        <f t="shared" si="0"/>
        <v>71698</v>
      </c>
      <c r="U31" s="93"/>
    </row>
    <row r="32" spans="1:21" s="90" customFormat="1" ht="15" thickBot="1">
      <c r="A32" s="552" t="s">
        <v>157</v>
      </c>
      <c r="B32" s="553"/>
      <c r="C32" s="553"/>
      <c r="D32" s="553">
        <v>47000</v>
      </c>
      <c r="E32" s="553"/>
      <c r="F32" s="553"/>
      <c r="G32" s="553"/>
      <c r="H32" s="553"/>
      <c r="I32" s="553"/>
      <c r="J32" s="553">
        <v>5500</v>
      </c>
      <c r="K32" s="553"/>
      <c r="L32" s="553"/>
      <c r="M32" s="553"/>
      <c r="N32" s="553"/>
      <c r="O32" s="553"/>
      <c r="P32" s="553"/>
      <c r="Q32" s="553"/>
      <c r="R32" s="553"/>
      <c r="S32" s="553"/>
      <c r="T32" s="554">
        <f t="shared" si="0"/>
        <v>52500</v>
      </c>
      <c r="U32" s="93"/>
    </row>
    <row r="33" spans="1:22" s="90" customFormat="1" ht="26.25">
      <c r="A33" s="89" t="s">
        <v>133</v>
      </c>
      <c r="B33" s="145"/>
      <c r="C33" s="145"/>
      <c r="D33" s="145">
        <v>32542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555">
        <f t="shared" si="0"/>
        <v>32542</v>
      </c>
      <c r="U33" s="93"/>
      <c r="V33" s="92"/>
    </row>
    <row r="34" spans="1:22" s="90" customFormat="1" ht="14.25">
      <c r="A34" s="230" t="s">
        <v>401</v>
      </c>
      <c r="B34" s="146"/>
      <c r="C34" s="146"/>
      <c r="D34" s="146">
        <v>-10000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>
        <f t="shared" si="0"/>
        <v>-10000</v>
      </c>
      <c r="U34" s="93"/>
      <c r="V34" s="92"/>
    </row>
    <row r="35" spans="1:22" s="90" customFormat="1" ht="14.25">
      <c r="A35" s="230" t="s">
        <v>402</v>
      </c>
      <c r="B35" s="146"/>
      <c r="C35" s="146"/>
      <c r="D35" s="146">
        <f>SUM(D33:D34)</f>
        <v>22542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7">
        <f t="shared" si="0"/>
        <v>22542</v>
      </c>
      <c r="U35" s="93"/>
      <c r="V35" s="92"/>
    </row>
    <row r="36" spans="1:22" s="90" customFormat="1" ht="14.25">
      <c r="A36" s="230" t="s">
        <v>157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7">
        <f t="shared" si="0"/>
        <v>0</v>
      </c>
      <c r="U36" s="93"/>
      <c r="V36" s="92"/>
    </row>
    <row r="37" spans="1:22" s="90" customFormat="1" ht="26.25">
      <c r="A37" s="230" t="s">
        <v>409</v>
      </c>
      <c r="B37" s="146"/>
      <c r="C37" s="146"/>
      <c r="D37" s="146"/>
      <c r="E37" s="146"/>
      <c r="F37" s="146"/>
      <c r="G37" s="146"/>
      <c r="H37" s="146"/>
      <c r="I37" s="146"/>
      <c r="J37" s="146">
        <v>8747</v>
      </c>
      <c r="K37" s="146"/>
      <c r="L37" s="146"/>
      <c r="M37" s="146"/>
      <c r="N37" s="146"/>
      <c r="O37" s="146"/>
      <c r="P37" s="146"/>
      <c r="Q37" s="146"/>
      <c r="R37" s="146"/>
      <c r="S37" s="146"/>
      <c r="T37" s="147">
        <f t="shared" si="0"/>
        <v>8747</v>
      </c>
      <c r="U37" s="93"/>
      <c r="V37" s="92"/>
    </row>
    <row r="38" spans="1:22" s="90" customFormat="1" ht="14.25">
      <c r="A38" s="230" t="s">
        <v>402</v>
      </c>
      <c r="B38" s="146"/>
      <c r="C38" s="146"/>
      <c r="D38" s="146"/>
      <c r="E38" s="146"/>
      <c r="F38" s="146"/>
      <c r="G38" s="146"/>
      <c r="H38" s="146"/>
      <c r="I38" s="146"/>
      <c r="J38" s="146">
        <f>SUM(J37)</f>
        <v>8747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7">
        <f t="shared" si="0"/>
        <v>8747</v>
      </c>
      <c r="U38" s="93"/>
      <c r="V38" s="92"/>
    </row>
    <row r="39" spans="1:22" s="90" customFormat="1" ht="14.25">
      <c r="A39" s="91" t="s">
        <v>533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>
        <v>36334</v>
      </c>
      <c r="R39" s="146"/>
      <c r="S39" s="146"/>
      <c r="T39" s="147">
        <f t="shared" si="0"/>
        <v>36334</v>
      </c>
      <c r="U39" s="93"/>
      <c r="V39" s="92"/>
    </row>
    <row r="40" spans="1:22" s="90" customFormat="1" ht="14.25">
      <c r="A40" s="230" t="s">
        <v>400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>
        <v>36334</v>
      </c>
      <c r="R40" s="146"/>
      <c r="S40" s="146"/>
      <c r="T40" s="147">
        <f t="shared" si="0"/>
        <v>36334</v>
      </c>
      <c r="U40" s="93"/>
      <c r="V40" s="92"/>
    </row>
    <row r="41" spans="1:22" s="90" customFormat="1" ht="26.25">
      <c r="A41" s="567" t="s">
        <v>532</v>
      </c>
      <c r="B41" s="146"/>
      <c r="C41" s="146"/>
      <c r="D41" s="146"/>
      <c r="E41" s="146"/>
      <c r="F41" s="146">
        <v>564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7">
        <f t="shared" si="0"/>
        <v>564</v>
      </c>
      <c r="U41" s="93"/>
      <c r="V41" s="92"/>
    </row>
    <row r="42" spans="1:22" s="90" customFormat="1" ht="14.25">
      <c r="A42" s="567" t="s">
        <v>402</v>
      </c>
      <c r="B42" s="146"/>
      <c r="C42" s="146"/>
      <c r="D42" s="146"/>
      <c r="E42" s="146"/>
      <c r="F42" s="146">
        <f>SUM(F41)</f>
        <v>564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7">
        <f t="shared" si="0"/>
        <v>564</v>
      </c>
      <c r="U42" s="93"/>
      <c r="V42" s="92"/>
    </row>
    <row r="43" spans="1:22" s="90" customFormat="1" ht="25.5">
      <c r="A43" s="788" t="s">
        <v>534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>
        <v>300000</v>
      </c>
      <c r="T43" s="147">
        <f t="shared" si="0"/>
        <v>300000</v>
      </c>
      <c r="U43" s="93"/>
      <c r="V43" s="92"/>
    </row>
    <row r="44" spans="1:22" s="90" customFormat="1" ht="14.25">
      <c r="A44" s="230" t="s">
        <v>402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>
        <f>SUM(S43)</f>
        <v>300000</v>
      </c>
      <c r="T44" s="147">
        <f t="shared" si="0"/>
        <v>300000</v>
      </c>
      <c r="U44" s="93"/>
      <c r="V44" s="92"/>
    </row>
    <row r="45" spans="1:22" s="90" customFormat="1" ht="14.25">
      <c r="A45" s="91" t="s">
        <v>535</v>
      </c>
      <c r="B45" s="146"/>
      <c r="C45" s="146"/>
      <c r="D45" s="146"/>
      <c r="E45" s="146"/>
      <c r="F45" s="241"/>
      <c r="G45" s="146"/>
      <c r="H45" s="146"/>
      <c r="I45" s="146"/>
      <c r="J45" s="146"/>
      <c r="K45" s="146"/>
      <c r="L45" s="146"/>
      <c r="M45" s="146"/>
      <c r="N45" s="146"/>
      <c r="O45" s="146"/>
      <c r="P45" s="146">
        <v>1927337</v>
      </c>
      <c r="Q45" s="146"/>
      <c r="R45" s="146"/>
      <c r="S45" s="146"/>
      <c r="T45" s="147">
        <f t="shared" si="0"/>
        <v>1927337</v>
      </c>
      <c r="U45" s="93"/>
      <c r="V45" s="92"/>
    </row>
    <row r="46" spans="1:22" s="90" customFormat="1" ht="14.25">
      <c r="A46" s="230" t="s">
        <v>401</v>
      </c>
      <c r="B46" s="171"/>
      <c r="C46" s="171"/>
      <c r="D46" s="171"/>
      <c r="E46" s="171"/>
      <c r="F46" s="241"/>
      <c r="G46" s="171"/>
      <c r="H46" s="171"/>
      <c r="I46" s="171"/>
      <c r="J46" s="171"/>
      <c r="K46" s="171"/>
      <c r="L46" s="171"/>
      <c r="M46" s="171"/>
      <c r="N46" s="171"/>
      <c r="O46" s="171"/>
      <c r="P46" s="171">
        <v>28876</v>
      </c>
      <c r="Q46" s="171"/>
      <c r="R46" s="171"/>
      <c r="S46" s="171"/>
      <c r="T46" s="147">
        <f t="shared" si="0"/>
        <v>28876</v>
      </c>
      <c r="U46" s="93"/>
      <c r="V46" s="92"/>
    </row>
    <row r="47" spans="1:22" s="90" customFormat="1" ht="14.25">
      <c r="A47" s="230" t="s">
        <v>402</v>
      </c>
      <c r="B47" s="171"/>
      <c r="C47" s="171"/>
      <c r="D47" s="171"/>
      <c r="E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>
        <f>SUM(P45:P46)</f>
        <v>1956213</v>
      </c>
      <c r="Q47" s="171"/>
      <c r="R47" s="171"/>
      <c r="S47" s="171"/>
      <c r="T47" s="147">
        <f t="shared" si="0"/>
        <v>1956213</v>
      </c>
      <c r="U47" s="93"/>
      <c r="V47" s="92"/>
    </row>
    <row r="48" spans="1:22" s="90" customFormat="1" ht="14.25">
      <c r="A48" s="170" t="s">
        <v>140</v>
      </c>
      <c r="B48" s="171"/>
      <c r="C48" s="171"/>
      <c r="D48" s="171"/>
      <c r="E48" s="171"/>
      <c r="F48" s="171"/>
      <c r="G48" s="171"/>
      <c r="H48" s="171">
        <v>123773</v>
      </c>
      <c r="I48" s="171"/>
      <c r="J48" s="171"/>
      <c r="K48" s="171"/>
      <c r="L48" s="171"/>
      <c r="M48" s="171"/>
      <c r="N48" s="171">
        <v>455498</v>
      </c>
      <c r="O48" s="171"/>
      <c r="P48" s="171"/>
      <c r="Q48" s="171"/>
      <c r="R48" s="171"/>
      <c r="S48" s="171"/>
      <c r="T48" s="147">
        <f t="shared" si="0"/>
        <v>579271</v>
      </c>
      <c r="U48" s="93"/>
      <c r="V48" s="92"/>
    </row>
    <row r="49" spans="1:22" s="90" customFormat="1" ht="14.25">
      <c r="A49" s="230" t="s">
        <v>401</v>
      </c>
      <c r="B49" s="171"/>
      <c r="C49" s="171"/>
      <c r="D49" s="171"/>
      <c r="E49" s="171"/>
      <c r="F49" s="171"/>
      <c r="G49" s="171"/>
      <c r="H49" s="171">
        <v>-73339</v>
      </c>
      <c r="I49" s="171"/>
      <c r="J49" s="171"/>
      <c r="K49" s="171"/>
      <c r="L49" s="171"/>
      <c r="M49" s="171"/>
      <c r="N49" s="171">
        <v>-55891</v>
      </c>
      <c r="O49" s="171"/>
      <c r="P49" s="171"/>
      <c r="Q49" s="171"/>
      <c r="R49" s="171"/>
      <c r="S49" s="171"/>
      <c r="T49" s="147">
        <f t="shared" si="0"/>
        <v>-129230</v>
      </c>
      <c r="U49" s="93"/>
      <c r="V49" s="92"/>
    </row>
    <row r="50" spans="1:22" s="90" customFormat="1" ht="14.25">
      <c r="A50" s="230" t="s">
        <v>402</v>
      </c>
      <c r="B50" s="171"/>
      <c r="C50" s="171"/>
      <c r="D50" s="171"/>
      <c r="E50" s="171"/>
      <c r="F50" s="171"/>
      <c r="G50" s="171"/>
      <c r="H50" s="171">
        <f>SUM(H48:H49)</f>
        <v>50434</v>
      </c>
      <c r="I50" s="171"/>
      <c r="J50" s="171"/>
      <c r="K50" s="171"/>
      <c r="L50" s="171"/>
      <c r="M50" s="171"/>
      <c r="N50" s="171">
        <f>SUM(N48:N49)</f>
        <v>399607</v>
      </c>
      <c r="O50" s="171"/>
      <c r="P50" s="171"/>
      <c r="Q50" s="171"/>
      <c r="R50" s="171"/>
      <c r="S50" s="171"/>
      <c r="T50" s="147">
        <f t="shared" si="0"/>
        <v>450041</v>
      </c>
      <c r="U50" s="93"/>
      <c r="V50" s="92"/>
    </row>
    <row r="51" spans="1:22" s="90" customFormat="1" ht="14.25">
      <c r="A51" s="230" t="s">
        <v>157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7">
        <f t="shared" si="0"/>
        <v>0</v>
      </c>
      <c r="U51" s="93"/>
      <c r="V51" s="92"/>
    </row>
    <row r="52" spans="1:22" s="90" customFormat="1" ht="14.25">
      <c r="A52" s="479" t="s">
        <v>141</v>
      </c>
      <c r="B52" s="232"/>
      <c r="C52" s="232"/>
      <c r="D52" s="232"/>
      <c r="E52" s="232"/>
      <c r="F52" s="232">
        <v>800</v>
      </c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147">
        <f t="shared" si="0"/>
        <v>800</v>
      </c>
      <c r="U52" s="93"/>
      <c r="V52" s="92"/>
    </row>
    <row r="53" spans="1:22" s="90" customFormat="1" ht="14.25">
      <c r="A53" s="230" t="s">
        <v>401</v>
      </c>
      <c r="B53" s="146">
        <v>400</v>
      </c>
      <c r="C53" s="146"/>
      <c r="D53" s="146"/>
      <c r="E53" s="146"/>
      <c r="F53" s="146">
        <v>1000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7">
        <f t="shared" si="0"/>
        <v>1400</v>
      </c>
      <c r="U53" s="93"/>
      <c r="V53" s="92"/>
    </row>
    <row r="54" spans="1:22" s="90" customFormat="1" ht="14.25">
      <c r="A54" s="230" t="s">
        <v>402</v>
      </c>
      <c r="B54" s="146">
        <f>SUM(B52:B53)</f>
        <v>400</v>
      </c>
      <c r="C54" s="146"/>
      <c r="D54" s="146"/>
      <c r="E54" s="146"/>
      <c r="F54" s="146">
        <f>SUM(F52:F53)</f>
        <v>1800</v>
      </c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7">
        <f t="shared" si="0"/>
        <v>2200</v>
      </c>
      <c r="U54" s="93"/>
      <c r="V54" s="92"/>
    </row>
    <row r="55" spans="1:22" s="90" customFormat="1" ht="26.25">
      <c r="A55" s="566" t="s">
        <v>417</v>
      </c>
      <c r="B55" s="232">
        <v>626</v>
      </c>
      <c r="C55" s="232">
        <v>277</v>
      </c>
      <c r="D55" s="232">
        <v>1097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557">
        <f t="shared" si="0"/>
        <v>2000</v>
      </c>
      <c r="U55" s="93"/>
      <c r="V55" s="92"/>
    </row>
    <row r="56" spans="1:22" s="90" customFormat="1" ht="15" thickBot="1">
      <c r="A56" s="552" t="s">
        <v>402</v>
      </c>
      <c r="B56" s="553">
        <f>SUM(B55)</f>
        <v>626</v>
      </c>
      <c r="C56" s="553">
        <f>SUM(C55)</f>
        <v>277</v>
      </c>
      <c r="D56" s="553">
        <f>SUM(D55)</f>
        <v>1097</v>
      </c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4">
        <f t="shared" si="0"/>
        <v>2000</v>
      </c>
      <c r="U56" s="93"/>
      <c r="V56" s="92"/>
    </row>
    <row r="57" spans="1:22" s="90" customFormat="1" ht="26.25">
      <c r="A57" s="571" t="s">
        <v>531</v>
      </c>
      <c r="B57" s="145"/>
      <c r="C57" s="145"/>
      <c r="D57" s="145">
        <v>2841</v>
      </c>
      <c r="E57" s="145"/>
      <c r="F57" s="145"/>
      <c r="G57" s="145"/>
      <c r="H57" s="145"/>
      <c r="I57" s="145"/>
      <c r="J57" s="145">
        <v>150</v>
      </c>
      <c r="K57" s="145"/>
      <c r="L57" s="145"/>
      <c r="M57" s="145"/>
      <c r="N57" s="145"/>
      <c r="O57" s="145"/>
      <c r="P57" s="145"/>
      <c r="Q57" s="145"/>
      <c r="R57" s="145"/>
      <c r="S57" s="145"/>
      <c r="T57" s="233">
        <f t="shared" si="0"/>
        <v>2991</v>
      </c>
      <c r="U57" s="93"/>
      <c r="V57" s="92"/>
    </row>
    <row r="58" spans="1:22" s="90" customFormat="1" ht="14.25">
      <c r="A58" s="230" t="s">
        <v>402</v>
      </c>
      <c r="B58" s="146"/>
      <c r="C58" s="146"/>
      <c r="D58" s="146">
        <f>SUM(D57)</f>
        <v>2841</v>
      </c>
      <c r="E58" s="146"/>
      <c r="F58" s="146"/>
      <c r="G58" s="146"/>
      <c r="H58" s="146"/>
      <c r="I58" s="146"/>
      <c r="J58" s="146">
        <f>SUM(J57)</f>
        <v>150</v>
      </c>
      <c r="K58" s="146"/>
      <c r="L58" s="146"/>
      <c r="M58" s="146"/>
      <c r="N58" s="146"/>
      <c r="O58" s="146"/>
      <c r="P58" s="146"/>
      <c r="Q58" s="146"/>
      <c r="R58" s="146"/>
      <c r="S58" s="146"/>
      <c r="T58" s="147">
        <f t="shared" si="0"/>
        <v>2991</v>
      </c>
      <c r="U58" s="93"/>
      <c r="V58" s="92"/>
    </row>
    <row r="59" spans="1:22" s="90" customFormat="1" ht="14.25">
      <c r="A59" s="556" t="s">
        <v>414</v>
      </c>
      <c r="B59" s="231"/>
      <c r="C59" s="231"/>
      <c r="D59" s="231">
        <v>18200</v>
      </c>
      <c r="E59" s="231"/>
      <c r="F59" s="231"/>
      <c r="G59" s="231"/>
      <c r="H59" s="231"/>
      <c r="I59" s="231"/>
      <c r="J59" s="231">
        <v>15800</v>
      </c>
      <c r="K59" s="231"/>
      <c r="L59" s="231"/>
      <c r="M59" s="231"/>
      <c r="N59" s="231"/>
      <c r="O59" s="231"/>
      <c r="P59" s="231"/>
      <c r="Q59" s="231"/>
      <c r="R59" s="231"/>
      <c r="S59" s="231"/>
      <c r="T59" s="557">
        <f t="shared" si="0"/>
        <v>34000</v>
      </c>
      <c r="U59" s="93"/>
      <c r="V59" s="92"/>
    </row>
    <row r="60" spans="1:22" s="90" customFormat="1" ht="14.25">
      <c r="A60" s="230" t="s">
        <v>401</v>
      </c>
      <c r="B60" s="171"/>
      <c r="C60" s="171"/>
      <c r="D60" s="171">
        <v>4526</v>
      </c>
      <c r="E60" s="171"/>
      <c r="F60" s="171"/>
      <c r="G60" s="171"/>
      <c r="H60" s="171"/>
      <c r="I60" s="171"/>
      <c r="J60" s="171">
        <v>13033</v>
      </c>
      <c r="K60" s="171"/>
      <c r="L60" s="171"/>
      <c r="M60" s="171"/>
      <c r="N60" s="171"/>
      <c r="O60" s="171"/>
      <c r="P60" s="171"/>
      <c r="Q60" s="171"/>
      <c r="R60" s="171"/>
      <c r="S60" s="171"/>
      <c r="T60" s="147">
        <f t="shared" si="0"/>
        <v>17559</v>
      </c>
      <c r="U60" s="93"/>
      <c r="V60" s="92"/>
    </row>
    <row r="61" spans="1:22" s="90" customFormat="1" ht="14.25">
      <c r="A61" s="230" t="s">
        <v>402</v>
      </c>
      <c r="B61" s="171"/>
      <c r="C61" s="171"/>
      <c r="D61" s="171">
        <f>SUM(D59:D60)</f>
        <v>22726</v>
      </c>
      <c r="E61" s="171"/>
      <c r="F61" s="171"/>
      <c r="G61" s="171"/>
      <c r="H61" s="171"/>
      <c r="I61" s="171"/>
      <c r="J61" s="171">
        <f>SUM(J59:J60)</f>
        <v>28833</v>
      </c>
      <c r="K61" s="171"/>
      <c r="L61" s="171"/>
      <c r="M61" s="171"/>
      <c r="N61" s="171"/>
      <c r="O61" s="171"/>
      <c r="P61" s="171"/>
      <c r="Q61" s="171"/>
      <c r="R61" s="171"/>
      <c r="S61" s="171"/>
      <c r="T61" s="147">
        <f t="shared" si="0"/>
        <v>51559</v>
      </c>
      <c r="U61" s="93"/>
      <c r="V61" s="92"/>
    </row>
    <row r="62" spans="1:22" s="90" customFormat="1" ht="14.25">
      <c r="A62" s="230" t="s">
        <v>157</v>
      </c>
      <c r="B62" s="146"/>
      <c r="C62" s="146"/>
      <c r="D62" s="146"/>
      <c r="E62" s="146"/>
      <c r="F62" s="146"/>
      <c r="G62" s="146"/>
      <c r="H62" s="146"/>
      <c r="I62" s="146"/>
      <c r="J62" s="146">
        <v>14200</v>
      </c>
      <c r="K62" s="146"/>
      <c r="L62" s="146"/>
      <c r="M62" s="146"/>
      <c r="N62" s="146"/>
      <c r="O62" s="146"/>
      <c r="P62" s="146"/>
      <c r="Q62" s="146"/>
      <c r="R62" s="146"/>
      <c r="S62" s="146"/>
      <c r="T62" s="147">
        <f t="shared" si="0"/>
        <v>14200</v>
      </c>
      <c r="U62" s="93"/>
      <c r="V62" s="92"/>
    </row>
    <row r="63" spans="1:22" s="90" customFormat="1" ht="14.25">
      <c r="A63" s="556" t="s">
        <v>521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>
        <v>5448</v>
      </c>
      <c r="L63" s="231"/>
      <c r="M63" s="231"/>
      <c r="N63" s="231"/>
      <c r="O63" s="231"/>
      <c r="P63" s="231"/>
      <c r="Q63" s="231"/>
      <c r="R63" s="231"/>
      <c r="S63" s="231"/>
      <c r="T63" s="557">
        <f t="shared" si="0"/>
        <v>5448</v>
      </c>
      <c r="U63" s="93"/>
      <c r="V63" s="92"/>
    </row>
    <row r="64" spans="1:22" s="90" customFormat="1" ht="14.25">
      <c r="A64" s="230" t="s">
        <v>401</v>
      </c>
      <c r="B64" s="171"/>
      <c r="C64" s="171"/>
      <c r="D64" s="171"/>
      <c r="E64" s="171"/>
      <c r="F64" s="171"/>
      <c r="G64" s="171"/>
      <c r="H64" s="171"/>
      <c r="I64" s="171"/>
      <c r="J64" s="171">
        <v>5080</v>
      </c>
      <c r="K64" s="171">
        <v>-3200</v>
      </c>
      <c r="L64" s="171"/>
      <c r="M64" s="171"/>
      <c r="N64" s="171"/>
      <c r="O64" s="171"/>
      <c r="P64" s="171"/>
      <c r="Q64" s="171"/>
      <c r="R64" s="171"/>
      <c r="S64" s="171"/>
      <c r="T64" s="147">
        <f t="shared" si="0"/>
        <v>1880</v>
      </c>
      <c r="U64" s="93"/>
      <c r="V64" s="92"/>
    </row>
    <row r="65" spans="1:22" s="90" customFormat="1" ht="14.25">
      <c r="A65" s="230" t="s">
        <v>402</v>
      </c>
      <c r="B65" s="171"/>
      <c r="C65" s="171"/>
      <c r="D65" s="171"/>
      <c r="E65" s="171"/>
      <c r="F65" s="171"/>
      <c r="G65" s="171"/>
      <c r="H65" s="171"/>
      <c r="I65" s="171"/>
      <c r="J65" s="171">
        <f>SUM(J63:J64)</f>
        <v>5080</v>
      </c>
      <c r="K65" s="171">
        <f>SUM(K63:K64)</f>
        <v>2248</v>
      </c>
      <c r="L65" s="171"/>
      <c r="M65" s="171"/>
      <c r="N65" s="171"/>
      <c r="O65" s="171"/>
      <c r="P65" s="171"/>
      <c r="Q65" s="171"/>
      <c r="R65" s="171"/>
      <c r="S65" s="171"/>
      <c r="T65" s="147">
        <f t="shared" si="0"/>
        <v>7328</v>
      </c>
      <c r="U65" s="93"/>
      <c r="V65" s="92"/>
    </row>
    <row r="66" spans="1:22" s="90" customFormat="1" ht="14.25">
      <c r="A66" s="230" t="s">
        <v>232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>
        <v>2248</v>
      </c>
      <c r="L66" s="171"/>
      <c r="M66" s="171"/>
      <c r="N66" s="171"/>
      <c r="O66" s="171"/>
      <c r="P66" s="171"/>
      <c r="Q66" s="171"/>
      <c r="R66" s="171"/>
      <c r="S66" s="171"/>
      <c r="T66" s="147">
        <f t="shared" si="0"/>
        <v>2248</v>
      </c>
      <c r="U66" s="93"/>
      <c r="V66" s="92"/>
    </row>
    <row r="67" spans="1:22" s="90" customFormat="1" ht="26.25">
      <c r="A67" s="91" t="s">
        <v>223</v>
      </c>
      <c r="B67" s="146"/>
      <c r="C67" s="146"/>
      <c r="D67" s="146">
        <v>1381</v>
      </c>
      <c r="E67" s="146"/>
      <c r="F67" s="146"/>
      <c r="G67" s="146">
        <v>31000</v>
      </c>
      <c r="H67" s="146"/>
      <c r="I67" s="146"/>
      <c r="J67" s="146"/>
      <c r="K67" s="146">
        <v>600</v>
      </c>
      <c r="L67" s="146"/>
      <c r="M67" s="146"/>
      <c r="N67" s="146"/>
      <c r="O67" s="146"/>
      <c r="P67" s="146"/>
      <c r="Q67" s="146"/>
      <c r="R67" s="146"/>
      <c r="S67" s="146"/>
      <c r="T67" s="147">
        <f t="shared" si="0"/>
        <v>32981</v>
      </c>
      <c r="U67" s="93"/>
      <c r="V67" s="92"/>
    </row>
    <row r="68" spans="1:22" s="90" customFormat="1" ht="14.25">
      <c r="A68" s="230" t="s">
        <v>401</v>
      </c>
      <c r="B68" s="146"/>
      <c r="C68" s="146"/>
      <c r="D68" s="146">
        <v>-1381</v>
      </c>
      <c r="E68" s="146"/>
      <c r="F68" s="146"/>
      <c r="G68" s="146">
        <v>-31000</v>
      </c>
      <c r="H68" s="146"/>
      <c r="I68" s="146"/>
      <c r="J68" s="146"/>
      <c r="K68" s="146">
        <v>-600</v>
      </c>
      <c r="L68" s="146"/>
      <c r="M68" s="146"/>
      <c r="N68" s="146"/>
      <c r="O68" s="146"/>
      <c r="P68" s="146"/>
      <c r="Q68" s="146"/>
      <c r="R68" s="146"/>
      <c r="S68" s="146"/>
      <c r="T68" s="147">
        <f t="shared" si="0"/>
        <v>-32981</v>
      </c>
      <c r="U68" s="93"/>
      <c r="V68" s="92"/>
    </row>
    <row r="69" spans="1:22" s="90" customFormat="1" ht="14.25">
      <c r="A69" s="230" t="s">
        <v>402</v>
      </c>
      <c r="B69" s="146"/>
      <c r="C69" s="146"/>
      <c r="D69" s="146">
        <f>SUM(D67:D68)</f>
        <v>0</v>
      </c>
      <c r="E69" s="146"/>
      <c r="F69" s="146"/>
      <c r="G69" s="146">
        <f>SUM(G67:G68)</f>
        <v>0</v>
      </c>
      <c r="H69" s="146"/>
      <c r="I69" s="146"/>
      <c r="J69" s="146">
        <f>SUM(J67:J68)</f>
        <v>0</v>
      </c>
      <c r="K69" s="146">
        <f>SUM(K67:K68)</f>
        <v>0</v>
      </c>
      <c r="L69" s="146"/>
      <c r="M69" s="146"/>
      <c r="N69" s="146"/>
      <c r="O69" s="146"/>
      <c r="P69" s="146"/>
      <c r="Q69" s="146"/>
      <c r="R69" s="146"/>
      <c r="S69" s="146"/>
      <c r="T69" s="147">
        <f t="shared" si="0"/>
        <v>0</v>
      </c>
      <c r="U69" s="93"/>
      <c r="V69" s="92"/>
    </row>
    <row r="70" spans="1:22" s="90" customFormat="1" ht="26.25">
      <c r="A70" s="230" t="s">
        <v>522</v>
      </c>
      <c r="B70" s="146"/>
      <c r="C70" s="146"/>
      <c r="D70" s="146">
        <v>1381</v>
      </c>
      <c r="E70" s="146"/>
      <c r="F70" s="146"/>
      <c r="G70" s="146">
        <v>31000</v>
      </c>
      <c r="H70" s="146"/>
      <c r="I70" s="146"/>
      <c r="J70" s="146"/>
      <c r="K70" s="146">
        <v>4342</v>
      </c>
      <c r="L70" s="146"/>
      <c r="M70" s="146"/>
      <c r="N70" s="146"/>
      <c r="O70" s="146"/>
      <c r="P70" s="146"/>
      <c r="Q70" s="146"/>
      <c r="R70" s="146"/>
      <c r="S70" s="146"/>
      <c r="T70" s="147">
        <f t="shared" si="0"/>
        <v>36723</v>
      </c>
      <c r="U70" s="93"/>
      <c r="V70" s="92"/>
    </row>
    <row r="71" spans="1:22" s="90" customFormat="1" ht="14.25">
      <c r="A71" s="230" t="s">
        <v>402</v>
      </c>
      <c r="B71" s="146"/>
      <c r="C71" s="146"/>
      <c r="D71" s="146">
        <f>SUM(D70)</f>
        <v>1381</v>
      </c>
      <c r="E71" s="146">
        <f>SUM(E70)</f>
        <v>0</v>
      </c>
      <c r="F71" s="146">
        <f>SUM(F70)</f>
        <v>0</v>
      </c>
      <c r="G71" s="146">
        <f>SUM(G70)</f>
        <v>31000</v>
      </c>
      <c r="H71" s="146">
        <f>SUM(H70)</f>
        <v>0</v>
      </c>
      <c r="I71" s="146"/>
      <c r="J71" s="146"/>
      <c r="K71" s="146">
        <f>SUM(K70)</f>
        <v>4342</v>
      </c>
      <c r="L71" s="146"/>
      <c r="M71" s="146"/>
      <c r="N71" s="146"/>
      <c r="O71" s="146"/>
      <c r="P71" s="146"/>
      <c r="Q71" s="146"/>
      <c r="R71" s="146"/>
      <c r="S71" s="146"/>
      <c r="T71" s="147">
        <f t="shared" si="0"/>
        <v>36723</v>
      </c>
      <c r="U71" s="93"/>
      <c r="V71" s="92"/>
    </row>
    <row r="72" spans="1:22" s="90" customFormat="1" ht="26.25">
      <c r="A72" s="91" t="s">
        <v>224</v>
      </c>
      <c r="B72" s="146"/>
      <c r="C72" s="146"/>
      <c r="D72" s="146"/>
      <c r="E72" s="146"/>
      <c r="F72" s="146"/>
      <c r="G72" s="146"/>
      <c r="H72" s="146"/>
      <c r="I72" s="146"/>
      <c r="J72" s="146">
        <v>5000</v>
      </c>
      <c r="K72" s="146"/>
      <c r="L72" s="146"/>
      <c r="M72" s="146"/>
      <c r="N72" s="146"/>
      <c r="O72" s="146"/>
      <c r="P72" s="146"/>
      <c r="Q72" s="146"/>
      <c r="R72" s="146"/>
      <c r="S72" s="146"/>
      <c r="T72" s="147">
        <f t="shared" si="0"/>
        <v>5000</v>
      </c>
      <c r="U72" s="93"/>
      <c r="V72" s="92"/>
    </row>
    <row r="73" spans="1:22" s="90" customFormat="1" ht="26.25">
      <c r="A73" s="91" t="s">
        <v>222</v>
      </c>
      <c r="B73" s="146"/>
      <c r="C73" s="146"/>
      <c r="D73" s="146"/>
      <c r="E73" s="146"/>
      <c r="F73" s="146">
        <v>3020</v>
      </c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7">
        <f t="shared" si="0"/>
        <v>3020</v>
      </c>
      <c r="U73" s="93"/>
      <c r="V73" s="92"/>
    </row>
    <row r="74" spans="1:22" s="90" customFormat="1" ht="14.25">
      <c r="A74" s="91" t="s">
        <v>142</v>
      </c>
      <c r="B74" s="146"/>
      <c r="C74" s="146"/>
      <c r="D74" s="146">
        <v>1280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7">
        <f t="shared" si="0"/>
        <v>1280</v>
      </c>
      <c r="U74" s="93"/>
      <c r="V74" s="92"/>
    </row>
    <row r="75" spans="1:22" s="90" customFormat="1" ht="14.25">
      <c r="A75" s="230" t="s">
        <v>401</v>
      </c>
      <c r="B75" s="146"/>
      <c r="C75" s="146"/>
      <c r="D75" s="146">
        <v>1458</v>
      </c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7">
        <f t="shared" si="0"/>
        <v>1458</v>
      </c>
      <c r="U75" s="93"/>
      <c r="V75" s="92"/>
    </row>
    <row r="76" spans="1:22" s="90" customFormat="1" ht="14.25">
      <c r="A76" s="230" t="s">
        <v>402</v>
      </c>
      <c r="B76" s="146"/>
      <c r="C76" s="146"/>
      <c r="D76" s="146">
        <f>SUM(D74:D75)</f>
        <v>2738</v>
      </c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7">
        <f t="shared" si="0"/>
        <v>2738</v>
      </c>
      <c r="U76" s="93"/>
      <c r="V76" s="92"/>
    </row>
    <row r="77" spans="1:22" s="90" customFormat="1" ht="26.25">
      <c r="A77" s="567" t="s">
        <v>416</v>
      </c>
      <c r="B77" s="232"/>
      <c r="C77" s="232"/>
      <c r="D77" s="232"/>
      <c r="E77" s="232"/>
      <c r="F77" s="232">
        <v>7225</v>
      </c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557">
        <f t="shared" si="0"/>
        <v>7225</v>
      </c>
      <c r="U77" s="93"/>
      <c r="V77" s="92"/>
    </row>
    <row r="78" spans="1:22" s="90" customFormat="1" ht="14.25">
      <c r="A78" s="230" t="s">
        <v>402</v>
      </c>
      <c r="B78" s="146"/>
      <c r="C78" s="146"/>
      <c r="D78" s="146"/>
      <c r="E78" s="146"/>
      <c r="F78" s="146">
        <f>SUM(F77)</f>
        <v>7225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7">
        <f t="shared" si="0"/>
        <v>7225</v>
      </c>
      <c r="U78" s="93"/>
      <c r="V78" s="92"/>
    </row>
    <row r="79" spans="1:22" s="90" customFormat="1" ht="15" thickBot="1">
      <c r="A79" s="552" t="s">
        <v>400</v>
      </c>
      <c r="B79" s="553"/>
      <c r="C79" s="553"/>
      <c r="D79" s="553"/>
      <c r="E79" s="553"/>
      <c r="F79" s="553">
        <v>7225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  <c r="Q79" s="553"/>
      <c r="R79" s="553"/>
      <c r="S79" s="553"/>
      <c r="T79" s="554">
        <f t="shared" si="0"/>
        <v>7225</v>
      </c>
      <c r="U79" s="93"/>
      <c r="V79" s="92"/>
    </row>
    <row r="80" spans="1:22" s="90" customFormat="1" ht="26.25">
      <c r="A80" s="585" t="s">
        <v>549</v>
      </c>
      <c r="B80" s="145"/>
      <c r="C80" s="145"/>
      <c r="D80" s="145"/>
      <c r="E80" s="145"/>
      <c r="F80" s="145">
        <v>637</v>
      </c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555">
        <f t="shared" si="0"/>
        <v>637</v>
      </c>
      <c r="U80" s="93"/>
      <c r="V80" s="92"/>
    </row>
    <row r="81" spans="1:22" s="90" customFormat="1" ht="14.25">
      <c r="A81" s="230" t="s">
        <v>402</v>
      </c>
      <c r="B81" s="146"/>
      <c r="C81" s="146"/>
      <c r="D81" s="146"/>
      <c r="E81" s="146"/>
      <c r="F81" s="146">
        <f>SUM(F80)</f>
        <v>637</v>
      </c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7">
        <f t="shared" si="0"/>
        <v>637</v>
      </c>
      <c r="U81" s="93"/>
      <c r="V81" s="92"/>
    </row>
    <row r="82" spans="1:22" s="90" customFormat="1" ht="14.25">
      <c r="A82" s="567" t="s">
        <v>400</v>
      </c>
      <c r="B82" s="232"/>
      <c r="C82" s="232"/>
      <c r="D82" s="232"/>
      <c r="E82" s="232"/>
      <c r="F82" s="232">
        <v>637</v>
      </c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147">
        <f t="shared" si="0"/>
        <v>637</v>
      </c>
      <c r="U82" s="93"/>
      <c r="V82" s="92"/>
    </row>
    <row r="83" spans="1:22" s="90" customFormat="1" ht="26.25">
      <c r="A83" s="91" t="s">
        <v>225</v>
      </c>
      <c r="B83" s="146"/>
      <c r="C83" s="146"/>
      <c r="D83" s="146"/>
      <c r="E83" s="146">
        <v>1500</v>
      </c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7">
        <f t="shared" si="0"/>
        <v>1500</v>
      </c>
      <c r="U83" s="93"/>
      <c r="V83" s="92"/>
    </row>
    <row r="84" spans="1:22" s="90" customFormat="1" ht="13.5" customHeight="1">
      <c r="A84" s="479" t="s">
        <v>415</v>
      </c>
      <c r="B84" s="232"/>
      <c r="C84" s="232"/>
      <c r="D84" s="232"/>
      <c r="E84" s="232"/>
      <c r="F84" s="232"/>
      <c r="G84" s="232">
        <v>41605</v>
      </c>
      <c r="H84" s="232"/>
      <c r="I84" s="232"/>
      <c r="J84" s="232"/>
      <c r="K84" s="232"/>
      <c r="L84" s="232"/>
      <c r="M84" s="232">
        <v>15550</v>
      </c>
      <c r="N84" s="232"/>
      <c r="O84" s="232"/>
      <c r="P84" s="232"/>
      <c r="Q84" s="232"/>
      <c r="R84" s="232"/>
      <c r="S84" s="232"/>
      <c r="T84" s="557">
        <f t="shared" si="0"/>
        <v>57155</v>
      </c>
      <c r="U84" s="93"/>
      <c r="V84" s="92"/>
    </row>
    <row r="85" spans="1:22" s="90" customFormat="1" ht="14.25">
      <c r="A85" s="230" t="s">
        <v>401</v>
      </c>
      <c r="B85" s="146"/>
      <c r="C85" s="146"/>
      <c r="D85" s="146"/>
      <c r="E85" s="146"/>
      <c r="F85" s="146"/>
      <c r="G85" s="146">
        <v>8515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7">
        <f t="shared" si="0"/>
        <v>8515</v>
      </c>
      <c r="U85" s="93"/>
      <c r="V85" s="92"/>
    </row>
    <row r="86" spans="1:22" s="90" customFormat="1" ht="14.25">
      <c r="A86" s="230" t="s">
        <v>402</v>
      </c>
      <c r="B86" s="146"/>
      <c r="C86" s="146"/>
      <c r="D86" s="146"/>
      <c r="E86" s="146"/>
      <c r="F86" s="146"/>
      <c r="G86" s="146">
        <f>SUM(G84:G85)</f>
        <v>50120</v>
      </c>
      <c r="H86" s="146"/>
      <c r="I86" s="146"/>
      <c r="J86" s="146"/>
      <c r="K86" s="146"/>
      <c r="L86" s="146"/>
      <c r="M86" s="146">
        <f>SUM(M84:M85)</f>
        <v>15550</v>
      </c>
      <c r="N86" s="146"/>
      <c r="O86" s="146"/>
      <c r="P86" s="146"/>
      <c r="Q86" s="146"/>
      <c r="R86" s="146"/>
      <c r="S86" s="146"/>
      <c r="T86" s="147">
        <f t="shared" si="0"/>
        <v>65670</v>
      </c>
      <c r="U86" s="93"/>
      <c r="V86" s="92"/>
    </row>
    <row r="87" spans="1:22" s="90" customFormat="1" ht="14.25">
      <c r="A87" s="479" t="s">
        <v>134</v>
      </c>
      <c r="B87" s="232">
        <v>2706</v>
      </c>
      <c r="C87" s="232">
        <v>731</v>
      </c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557">
        <f t="shared" si="0"/>
        <v>3437</v>
      </c>
      <c r="U87" s="93"/>
      <c r="V87" s="92"/>
    </row>
    <row r="88" spans="1:22" s="90" customFormat="1" ht="14.25">
      <c r="A88" s="230" t="s">
        <v>401</v>
      </c>
      <c r="B88" s="146">
        <v>1230</v>
      </c>
      <c r="C88" s="146">
        <v>166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7">
        <f t="shared" si="0"/>
        <v>1396</v>
      </c>
      <c r="U88" s="93"/>
      <c r="V88" s="92"/>
    </row>
    <row r="89" spans="1:22" s="90" customFormat="1" ht="14.25">
      <c r="A89" s="230" t="s">
        <v>402</v>
      </c>
      <c r="B89" s="146">
        <f>SUM(B87:B88)</f>
        <v>3936</v>
      </c>
      <c r="C89" s="146">
        <f>SUM(C87:C88)</f>
        <v>897</v>
      </c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7">
        <f t="shared" si="0"/>
        <v>4833</v>
      </c>
      <c r="U89" s="93"/>
      <c r="V89" s="92"/>
    </row>
    <row r="90" spans="1:22" s="90" customFormat="1" ht="26.25">
      <c r="A90" s="91" t="s">
        <v>143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>
        <v>5000</v>
      </c>
      <c r="N90" s="146"/>
      <c r="O90" s="146"/>
      <c r="P90" s="146"/>
      <c r="Q90" s="146"/>
      <c r="R90" s="146"/>
      <c r="S90" s="146"/>
      <c r="T90" s="147">
        <f t="shared" si="0"/>
        <v>5000</v>
      </c>
      <c r="U90" s="93"/>
      <c r="V90" s="92"/>
    </row>
    <row r="91" spans="1:22" s="90" customFormat="1" ht="14.25">
      <c r="A91" s="230" t="s">
        <v>401</v>
      </c>
      <c r="B91" s="146"/>
      <c r="C91" s="146"/>
      <c r="D91" s="146"/>
      <c r="E91" s="146"/>
      <c r="F91" s="146"/>
      <c r="G91" s="146">
        <v>325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7">
        <f t="shared" si="0"/>
        <v>325</v>
      </c>
      <c r="U91" s="93"/>
      <c r="V91" s="92"/>
    </row>
    <row r="92" spans="1:22" s="90" customFormat="1" ht="14.25">
      <c r="A92" s="230" t="s">
        <v>402</v>
      </c>
      <c r="B92" s="146"/>
      <c r="C92" s="146"/>
      <c r="D92" s="146"/>
      <c r="E92" s="146"/>
      <c r="F92" s="146"/>
      <c r="G92" s="146">
        <f>SUM(G90:G91)</f>
        <v>325</v>
      </c>
      <c r="H92" s="146"/>
      <c r="I92" s="146"/>
      <c r="J92" s="146"/>
      <c r="K92" s="146"/>
      <c r="L92" s="146"/>
      <c r="M92" s="146">
        <f>SUM(M90:M91)</f>
        <v>5000</v>
      </c>
      <c r="N92" s="146"/>
      <c r="O92" s="146"/>
      <c r="P92" s="146"/>
      <c r="Q92" s="146"/>
      <c r="R92" s="146"/>
      <c r="S92" s="146"/>
      <c r="T92" s="147">
        <f t="shared" si="0"/>
        <v>5325</v>
      </c>
      <c r="U92" s="93"/>
      <c r="V92" s="92"/>
    </row>
    <row r="93" spans="1:22" s="90" customFormat="1" ht="14.25">
      <c r="A93" s="91" t="s">
        <v>305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>
        <v>3000</v>
      </c>
      <c r="N93" s="146"/>
      <c r="O93" s="146"/>
      <c r="P93" s="146"/>
      <c r="Q93" s="146"/>
      <c r="R93" s="146"/>
      <c r="S93" s="146"/>
      <c r="T93" s="147">
        <f t="shared" si="0"/>
        <v>3000</v>
      </c>
      <c r="U93" s="93"/>
      <c r="V93" s="92"/>
    </row>
    <row r="94" spans="1:22" s="90" customFormat="1" ht="14.25">
      <c r="A94" s="230" t="s">
        <v>401</v>
      </c>
      <c r="B94" s="146"/>
      <c r="C94" s="146"/>
      <c r="D94" s="146"/>
      <c r="E94" s="146"/>
      <c r="F94" s="146"/>
      <c r="G94" s="146"/>
      <c r="H94" s="146"/>
      <c r="I94" s="146"/>
      <c r="J94" s="146">
        <v>9529</v>
      </c>
      <c r="K94" s="146"/>
      <c r="L94" s="146"/>
      <c r="M94" s="146">
        <v>12000</v>
      </c>
      <c r="N94" s="146"/>
      <c r="O94" s="146"/>
      <c r="P94" s="146"/>
      <c r="Q94" s="146"/>
      <c r="R94" s="146"/>
      <c r="S94" s="146"/>
      <c r="T94" s="147">
        <f t="shared" si="0"/>
        <v>21529</v>
      </c>
      <c r="U94" s="93"/>
      <c r="V94" s="92"/>
    </row>
    <row r="95" spans="1:22" s="90" customFormat="1" ht="14.25">
      <c r="A95" s="230" t="s">
        <v>402</v>
      </c>
      <c r="B95" s="146"/>
      <c r="C95" s="146"/>
      <c r="D95" s="146"/>
      <c r="E95" s="146"/>
      <c r="F95" s="146"/>
      <c r="G95" s="146"/>
      <c r="H95" s="146"/>
      <c r="I95" s="146"/>
      <c r="J95" s="146">
        <f>SUM(J93:J94)</f>
        <v>9529</v>
      </c>
      <c r="K95" s="146"/>
      <c r="L95" s="146"/>
      <c r="M95" s="146">
        <f>SUM(M93:M94)</f>
        <v>15000</v>
      </c>
      <c r="N95" s="146"/>
      <c r="O95" s="146"/>
      <c r="P95" s="146"/>
      <c r="Q95" s="146"/>
      <c r="R95" s="146"/>
      <c r="S95" s="146"/>
      <c r="T95" s="147">
        <f t="shared" si="0"/>
        <v>24529</v>
      </c>
      <c r="U95" s="93"/>
      <c r="V95" s="92"/>
    </row>
    <row r="96" spans="1:22" s="90" customFormat="1" ht="26.25">
      <c r="A96" s="91" t="s">
        <v>246</v>
      </c>
      <c r="B96" s="146"/>
      <c r="C96" s="146"/>
      <c r="D96" s="146"/>
      <c r="E96" s="146"/>
      <c r="F96" s="146"/>
      <c r="G96" s="146">
        <v>1800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7">
        <f t="shared" si="0"/>
        <v>1800</v>
      </c>
      <c r="U96" s="93"/>
      <c r="V96" s="92"/>
    </row>
    <row r="97" spans="1:22" s="90" customFormat="1" ht="14.25">
      <c r="A97" s="230" t="s">
        <v>401</v>
      </c>
      <c r="B97" s="146"/>
      <c r="C97" s="146"/>
      <c r="D97" s="146"/>
      <c r="E97" s="146"/>
      <c r="F97" s="146"/>
      <c r="G97" s="146">
        <v>20274</v>
      </c>
      <c r="H97" s="146"/>
      <c r="I97" s="146"/>
      <c r="J97" s="146">
        <v>4350</v>
      </c>
      <c r="K97" s="146"/>
      <c r="L97" s="146"/>
      <c r="M97" s="146"/>
      <c r="N97" s="146"/>
      <c r="O97" s="146"/>
      <c r="P97" s="146"/>
      <c r="Q97" s="146"/>
      <c r="R97" s="146"/>
      <c r="S97" s="146"/>
      <c r="T97" s="147">
        <f t="shared" si="0"/>
        <v>24624</v>
      </c>
      <c r="U97" s="93"/>
      <c r="V97" s="92"/>
    </row>
    <row r="98" spans="1:22" s="90" customFormat="1" ht="14.25">
      <c r="A98" s="230" t="s">
        <v>402</v>
      </c>
      <c r="B98" s="146"/>
      <c r="C98" s="146"/>
      <c r="D98" s="146"/>
      <c r="E98" s="146"/>
      <c r="F98" s="146"/>
      <c r="G98" s="146">
        <f>SUM(G96:G97)</f>
        <v>22074</v>
      </c>
      <c r="H98" s="146"/>
      <c r="I98" s="146"/>
      <c r="J98" s="146">
        <f>SUM(J96:J97)</f>
        <v>4350</v>
      </c>
      <c r="K98" s="146"/>
      <c r="L98" s="146"/>
      <c r="M98" s="146"/>
      <c r="N98" s="146"/>
      <c r="O98" s="146"/>
      <c r="P98" s="146"/>
      <c r="Q98" s="146"/>
      <c r="R98" s="146"/>
      <c r="S98" s="146"/>
      <c r="T98" s="147">
        <f t="shared" si="0"/>
        <v>26424</v>
      </c>
      <c r="U98" s="93"/>
      <c r="V98" s="92"/>
    </row>
    <row r="99" spans="1:21" s="90" customFormat="1" ht="26.25">
      <c r="A99" s="91" t="s">
        <v>144</v>
      </c>
      <c r="B99" s="146"/>
      <c r="C99" s="146"/>
      <c r="D99" s="146">
        <v>16200</v>
      </c>
      <c r="E99" s="146"/>
      <c r="F99" s="146"/>
      <c r="G99" s="146"/>
      <c r="H99" s="146"/>
      <c r="I99" s="146"/>
      <c r="J99" s="146"/>
      <c r="K99" s="146">
        <v>15740</v>
      </c>
      <c r="L99" s="146"/>
      <c r="M99" s="146"/>
      <c r="N99" s="146"/>
      <c r="O99" s="146"/>
      <c r="P99" s="146"/>
      <c r="Q99" s="146"/>
      <c r="R99" s="146"/>
      <c r="S99" s="146"/>
      <c r="T99" s="147">
        <f t="shared" si="0"/>
        <v>31940</v>
      </c>
      <c r="U99" s="93"/>
    </row>
    <row r="100" spans="1:21" s="90" customFormat="1" ht="15" thickBot="1">
      <c r="A100" s="230" t="s">
        <v>157</v>
      </c>
      <c r="B100" s="231"/>
      <c r="C100" s="231"/>
      <c r="D100" s="231">
        <v>12371</v>
      </c>
      <c r="E100" s="231"/>
      <c r="F100" s="231"/>
      <c r="G100" s="231"/>
      <c r="H100" s="231"/>
      <c r="I100" s="231"/>
      <c r="J100" s="231"/>
      <c r="K100" s="231">
        <v>15740</v>
      </c>
      <c r="L100" s="231"/>
      <c r="M100" s="231"/>
      <c r="N100" s="231"/>
      <c r="O100" s="231"/>
      <c r="P100" s="231"/>
      <c r="Q100" s="231"/>
      <c r="R100" s="231"/>
      <c r="S100" s="231"/>
      <c r="T100" s="147">
        <f t="shared" si="0"/>
        <v>28111</v>
      </c>
      <c r="U100" s="93"/>
    </row>
    <row r="101" spans="1:23" s="2" customFormat="1" ht="15">
      <c r="A101" s="178" t="s">
        <v>52</v>
      </c>
      <c r="B101" s="789">
        <f>B6+B7+B8+B12+B16+B20+B23+B25+B29+B33+B39+B45+B52+B59+B63+B67+B72+B73+B74+B83+B84+B87+B90+B93+B96+B99+B48</f>
        <v>66188</v>
      </c>
      <c r="C101" s="789">
        <f>C6+C7+C8+C12+C16+C20+C23+C25+C29+C33+C39+C45+C52+C59+C63+C67+C72+C73+C74+C83+C84+C87+C90+C93+C96+C99+C48</f>
        <v>24709</v>
      </c>
      <c r="D101" s="789">
        <f>D6+D7+D8+D12+D16+D20+D23+D25+D29+D33+D39+D52+D59+D63+D67+D72+D73+D74+D83+D84+D87+D90+D93+D96+D99+D48</f>
        <v>415164</v>
      </c>
      <c r="E101" s="789">
        <f>E6+E7+E8+E12+E16+E20+E23+E25+E29+E33+E39+E45+E52+E59+E63+E67+E72+E73+E74+E83+E84+E87+E90+E93+E96+E99+E48</f>
        <v>1500</v>
      </c>
      <c r="F101" s="789">
        <f>F6+F7+F8+F12+F16+F20+F23+F25+F29+F33+F39+D45+F52+F59+F63+F67+F72+F73+F74+F83+F84+F87+F90+F93+F96+F99+F48</f>
        <v>61314</v>
      </c>
      <c r="G101" s="789">
        <f aca="true" t="shared" si="2" ref="G101:T101">G6+G7+G8+G12+G16+G20+G23+G25+G29+G33+G39+G45+G52+G59+G63+G67+G72+G73+G74+G83+G84+G87+G90+G93+G96+G99+G48</f>
        <v>82905</v>
      </c>
      <c r="H101" s="789">
        <f t="shared" si="2"/>
        <v>123773</v>
      </c>
      <c r="I101" s="789">
        <f t="shared" si="2"/>
        <v>0</v>
      </c>
      <c r="J101" s="789">
        <f t="shared" si="2"/>
        <v>130655</v>
      </c>
      <c r="K101" s="789">
        <f t="shared" si="2"/>
        <v>245122</v>
      </c>
      <c r="L101" s="789">
        <f t="shared" si="2"/>
        <v>0</v>
      </c>
      <c r="M101" s="789">
        <f t="shared" si="2"/>
        <v>58550</v>
      </c>
      <c r="N101" s="789">
        <f t="shared" si="2"/>
        <v>455498</v>
      </c>
      <c r="O101" s="789">
        <f t="shared" si="2"/>
        <v>0</v>
      </c>
      <c r="P101" s="789">
        <f t="shared" si="2"/>
        <v>1927337</v>
      </c>
      <c r="Q101" s="789">
        <f t="shared" si="2"/>
        <v>36334</v>
      </c>
      <c r="R101" s="789">
        <f t="shared" si="2"/>
        <v>0</v>
      </c>
      <c r="S101" s="789">
        <f t="shared" si="2"/>
        <v>0</v>
      </c>
      <c r="T101" s="790">
        <f t="shared" si="2"/>
        <v>3629049</v>
      </c>
      <c r="U101" s="10"/>
      <c r="V101" s="10"/>
      <c r="W101" s="10"/>
    </row>
    <row r="102" spans="1:23" s="2" customFormat="1" ht="15">
      <c r="A102" s="791" t="s">
        <v>401</v>
      </c>
      <c r="B102" s="792">
        <f>SUM(B97+B94+B91+B88+B85+B80+B77+B75+B68+B64+B60+B55+B53+B49+B46+B37+B34+B30+B26+B21+B17+B13+B43+B70+B41+B9+B57)</f>
        <v>4571</v>
      </c>
      <c r="C102" s="792">
        <f aca="true" t="shared" si="3" ref="C102:T102">SUM(C97+C94+C91+C88+C85+C80+C77+C75+C68+C64+C60+C55+C53+C49+C46+C37+C34+C30+C26+C21+C17+C13+C43+C70+C41+C9+C57)</f>
        <v>718</v>
      </c>
      <c r="D102" s="792">
        <f t="shared" si="3"/>
        <v>18457</v>
      </c>
      <c r="E102" s="792">
        <f t="shared" si="3"/>
        <v>0</v>
      </c>
      <c r="F102" s="792">
        <f t="shared" si="3"/>
        <v>40951</v>
      </c>
      <c r="G102" s="792">
        <f t="shared" si="3"/>
        <v>29114</v>
      </c>
      <c r="H102" s="792">
        <f t="shared" si="3"/>
        <v>-73339</v>
      </c>
      <c r="I102" s="792">
        <f t="shared" si="3"/>
        <v>5000</v>
      </c>
      <c r="J102" s="792">
        <f t="shared" si="3"/>
        <v>89259</v>
      </c>
      <c r="K102" s="792">
        <f t="shared" si="3"/>
        <v>-9044</v>
      </c>
      <c r="L102" s="792">
        <f t="shared" si="3"/>
        <v>0</v>
      </c>
      <c r="M102" s="792">
        <f t="shared" si="3"/>
        <v>-18000</v>
      </c>
      <c r="N102" s="792">
        <f t="shared" si="3"/>
        <v>-55891</v>
      </c>
      <c r="O102" s="792">
        <f t="shared" si="3"/>
        <v>0</v>
      </c>
      <c r="P102" s="792">
        <f t="shared" si="3"/>
        <v>28876</v>
      </c>
      <c r="Q102" s="792">
        <f t="shared" si="3"/>
        <v>0</v>
      </c>
      <c r="R102" s="792">
        <f t="shared" si="3"/>
        <v>0</v>
      </c>
      <c r="S102" s="792">
        <f t="shared" si="3"/>
        <v>300000</v>
      </c>
      <c r="T102" s="793">
        <f t="shared" si="3"/>
        <v>360672</v>
      </c>
      <c r="U102" s="10"/>
      <c r="V102" s="10"/>
      <c r="W102" s="10"/>
    </row>
    <row r="103" spans="1:23" s="2" customFormat="1" ht="15">
      <c r="A103" s="794" t="s">
        <v>402</v>
      </c>
      <c r="B103" s="795">
        <f>SUM(B101:B102)</f>
        <v>70759</v>
      </c>
      <c r="C103" s="795">
        <f aca="true" t="shared" si="4" ref="C103:T103">SUM(C101:C102)</f>
        <v>25427</v>
      </c>
      <c r="D103" s="795">
        <f t="shared" si="4"/>
        <v>433621</v>
      </c>
      <c r="E103" s="795">
        <f t="shared" si="4"/>
        <v>1500</v>
      </c>
      <c r="F103" s="795">
        <f t="shared" si="4"/>
        <v>102265</v>
      </c>
      <c r="G103" s="795">
        <f t="shared" si="4"/>
        <v>112019</v>
      </c>
      <c r="H103" s="795">
        <f t="shared" si="4"/>
        <v>50434</v>
      </c>
      <c r="I103" s="795">
        <f t="shared" si="4"/>
        <v>5000</v>
      </c>
      <c r="J103" s="795">
        <f t="shared" si="4"/>
        <v>219914</v>
      </c>
      <c r="K103" s="795">
        <f t="shared" si="4"/>
        <v>236078</v>
      </c>
      <c r="L103" s="795">
        <f t="shared" si="4"/>
        <v>0</v>
      </c>
      <c r="M103" s="795">
        <f t="shared" si="4"/>
        <v>40550</v>
      </c>
      <c r="N103" s="795">
        <f t="shared" si="4"/>
        <v>399607</v>
      </c>
      <c r="O103" s="795">
        <f t="shared" si="4"/>
        <v>0</v>
      </c>
      <c r="P103" s="795">
        <f t="shared" si="4"/>
        <v>1956213</v>
      </c>
      <c r="Q103" s="795">
        <f t="shared" si="4"/>
        <v>36334</v>
      </c>
      <c r="R103" s="795">
        <f t="shared" si="4"/>
        <v>0</v>
      </c>
      <c r="S103" s="795">
        <f t="shared" si="4"/>
        <v>300000</v>
      </c>
      <c r="T103" s="796">
        <f t="shared" si="4"/>
        <v>3989721</v>
      </c>
      <c r="U103" s="10"/>
      <c r="V103" s="10"/>
      <c r="W103" s="10"/>
    </row>
    <row r="104" spans="1:20" s="2" customFormat="1" ht="15">
      <c r="A104" s="797" t="s">
        <v>156</v>
      </c>
      <c r="B104" s="798">
        <f aca="true" t="shared" si="5" ref="B104:T104">SUM(B7+B11+B15+B19+B24+B28+B32+B36+B51+B62+B100+B66+B40+B82+B79)</f>
        <v>12162</v>
      </c>
      <c r="C104" s="798">
        <f t="shared" si="5"/>
        <v>3283</v>
      </c>
      <c r="D104" s="798">
        <f t="shared" si="5"/>
        <v>120971</v>
      </c>
      <c r="E104" s="798">
        <f t="shared" si="5"/>
        <v>0</v>
      </c>
      <c r="F104" s="798">
        <f t="shared" si="5"/>
        <v>60476</v>
      </c>
      <c r="G104" s="798">
        <f t="shared" si="5"/>
        <v>8500</v>
      </c>
      <c r="H104" s="798">
        <f t="shared" si="5"/>
        <v>0</v>
      </c>
      <c r="I104" s="798">
        <f t="shared" si="5"/>
        <v>0</v>
      </c>
      <c r="J104" s="798">
        <f t="shared" si="5"/>
        <v>65710</v>
      </c>
      <c r="K104" s="798">
        <f t="shared" si="5"/>
        <v>79688</v>
      </c>
      <c r="L104" s="798">
        <f t="shared" si="5"/>
        <v>0</v>
      </c>
      <c r="M104" s="798">
        <f t="shared" si="5"/>
        <v>0</v>
      </c>
      <c r="N104" s="798">
        <f t="shared" si="5"/>
        <v>0</v>
      </c>
      <c r="O104" s="798">
        <f t="shared" si="5"/>
        <v>0</v>
      </c>
      <c r="P104" s="798">
        <f t="shared" si="5"/>
        <v>0</v>
      </c>
      <c r="Q104" s="798">
        <f t="shared" si="5"/>
        <v>36334</v>
      </c>
      <c r="R104" s="798">
        <f t="shared" si="5"/>
        <v>0</v>
      </c>
      <c r="S104" s="798">
        <f t="shared" si="5"/>
        <v>0</v>
      </c>
      <c r="T104" s="799">
        <f t="shared" si="5"/>
        <v>387124</v>
      </c>
    </row>
    <row r="105" spans="1:23" s="2" customFormat="1" ht="15.75" thickBot="1">
      <c r="A105" s="800" t="s">
        <v>85</v>
      </c>
      <c r="B105" s="801">
        <f>B103-B104</f>
        <v>58597</v>
      </c>
      <c r="C105" s="801">
        <f aca="true" t="shared" si="6" ref="C105:T105">C103-C104</f>
        <v>22144</v>
      </c>
      <c r="D105" s="801">
        <f t="shared" si="6"/>
        <v>312650</v>
      </c>
      <c r="E105" s="801">
        <f t="shared" si="6"/>
        <v>1500</v>
      </c>
      <c r="F105" s="801">
        <f t="shared" si="6"/>
        <v>41789</v>
      </c>
      <c r="G105" s="801">
        <f t="shared" si="6"/>
        <v>103519</v>
      </c>
      <c r="H105" s="801">
        <f t="shared" si="6"/>
        <v>50434</v>
      </c>
      <c r="I105" s="801">
        <f t="shared" si="6"/>
        <v>5000</v>
      </c>
      <c r="J105" s="801">
        <f t="shared" si="6"/>
        <v>154204</v>
      </c>
      <c r="K105" s="801">
        <f t="shared" si="6"/>
        <v>156390</v>
      </c>
      <c r="L105" s="801">
        <f t="shared" si="6"/>
        <v>0</v>
      </c>
      <c r="M105" s="801">
        <f t="shared" si="6"/>
        <v>40550</v>
      </c>
      <c r="N105" s="801">
        <f t="shared" si="6"/>
        <v>399607</v>
      </c>
      <c r="O105" s="801">
        <f t="shared" si="6"/>
        <v>0</v>
      </c>
      <c r="P105" s="801">
        <f t="shared" si="6"/>
        <v>1956213</v>
      </c>
      <c r="Q105" s="801">
        <f t="shared" si="6"/>
        <v>0</v>
      </c>
      <c r="R105" s="801">
        <f t="shared" si="6"/>
        <v>0</v>
      </c>
      <c r="S105" s="801">
        <f t="shared" si="6"/>
        <v>300000</v>
      </c>
      <c r="T105" s="802">
        <f t="shared" si="6"/>
        <v>3602597</v>
      </c>
      <c r="W105" s="1"/>
    </row>
    <row r="106" spans="1:20" ht="15">
      <c r="A106" s="80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04"/>
      <c r="T106" s="804"/>
    </row>
    <row r="107" spans="1:20" ht="15">
      <c r="A107" s="80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04"/>
      <c r="T107" s="804"/>
    </row>
    <row r="108" spans="1:20" ht="15">
      <c r="A108" s="80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04"/>
      <c r="T108" s="804"/>
    </row>
    <row r="109" spans="1:20" ht="15">
      <c r="A109" s="80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04"/>
      <c r="T109" s="804"/>
    </row>
    <row r="110" spans="1:20" ht="15">
      <c r="A110" s="80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04"/>
      <c r="T110" s="804"/>
    </row>
    <row r="111" spans="1:20" ht="15">
      <c r="A111" s="80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04"/>
      <c r="T111" s="804"/>
    </row>
    <row r="112" spans="1:20" ht="15">
      <c r="A112" s="80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04"/>
      <c r="T112" s="804"/>
    </row>
    <row r="113" spans="1:20" ht="15">
      <c r="A113" s="80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04"/>
      <c r="T113" s="804"/>
    </row>
    <row r="114" spans="1:20" ht="15">
      <c r="A114" s="80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04"/>
      <c r="T114" s="804"/>
    </row>
    <row r="115" spans="1:20" ht="15">
      <c r="A115" s="80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04"/>
      <c r="T115" s="804"/>
    </row>
  </sheetData>
  <sheetProtection/>
  <mergeCells count="18">
    <mergeCell ref="S2:S4"/>
    <mergeCell ref="D3:D4"/>
    <mergeCell ref="E3:E4"/>
    <mergeCell ref="J3:J4"/>
    <mergeCell ref="K3:K4"/>
    <mergeCell ref="F3:I3"/>
    <mergeCell ref="L3:O3"/>
    <mergeCell ref="Q2:Q4"/>
    <mergeCell ref="A1:A4"/>
    <mergeCell ref="B1:O1"/>
    <mergeCell ref="T1:T4"/>
    <mergeCell ref="B3:B4"/>
    <mergeCell ref="C3:C4"/>
    <mergeCell ref="B2:I2"/>
    <mergeCell ref="P2:P4"/>
    <mergeCell ref="P1:S1"/>
    <mergeCell ref="J2:O2"/>
    <mergeCell ref="R2:R4"/>
  </mergeCells>
  <printOptions/>
  <pageMargins left="0.1968503937007874" right="0.1968503937007874" top="0.63" bottom="0.3937007874015748" header="0.1968503937007874" footer="0.1968503937007874"/>
  <pageSetup horizontalDpi="600" verticalDpi="600" orientation="landscape" paperSize="9" scale="90" r:id="rId1"/>
  <headerFooter>
    <oddHeader>&amp;C&amp;"Book Antiqua,Félkövér"&amp;11Keszthely Város Önkormányzata
2016. évi főbb kiadásai jogcím-csoportonként és feladatonként&amp;R&amp;"Book Antiqua,Félkövér"8.sz. melléklet
ezer Ft</oddHeader>
    <oddFooter>&amp;C&amp;P</oddFooter>
  </headerFooter>
  <rowBreaks count="3" manualBreakCount="3">
    <brk id="32" max="255" man="1"/>
    <brk id="56" max="255" man="1"/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0" sqref="G48:H50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9.57421875" style="13" customWidth="1"/>
    <col min="8" max="8" width="12.5742187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8.421875" style="1" customWidth="1"/>
    <col min="14" max="16384" width="9.140625" style="1" customWidth="1"/>
  </cols>
  <sheetData>
    <row r="1" spans="1:13" ht="16.5" customHeight="1">
      <c r="A1" s="693" t="s">
        <v>4</v>
      </c>
      <c r="B1" s="702" t="s">
        <v>8</v>
      </c>
      <c r="C1" s="702"/>
      <c r="D1" s="702"/>
      <c r="E1" s="702"/>
      <c r="F1" s="702"/>
      <c r="G1" s="702"/>
      <c r="H1" s="702" t="s">
        <v>13</v>
      </c>
      <c r="I1" s="702"/>
      <c r="J1" s="702"/>
      <c r="K1" s="692" t="s">
        <v>9</v>
      </c>
      <c r="L1" s="692" t="s">
        <v>5</v>
      </c>
      <c r="M1" s="696" t="s">
        <v>510</v>
      </c>
    </row>
    <row r="2" spans="1:13" ht="31.5" customHeight="1">
      <c r="A2" s="694"/>
      <c r="B2" s="690" t="s">
        <v>0</v>
      </c>
      <c r="C2" s="690" t="s">
        <v>244</v>
      </c>
      <c r="D2" s="690" t="s">
        <v>10</v>
      </c>
      <c r="E2" s="690" t="s">
        <v>170</v>
      </c>
      <c r="F2" s="700" t="s">
        <v>7</v>
      </c>
      <c r="G2" s="701"/>
      <c r="H2" s="690" t="s">
        <v>96</v>
      </c>
      <c r="I2" s="690" t="s">
        <v>11</v>
      </c>
      <c r="J2" s="690" t="s">
        <v>230</v>
      </c>
      <c r="K2" s="690"/>
      <c r="L2" s="690"/>
      <c r="M2" s="697"/>
    </row>
    <row r="3" spans="1:13" ht="30.75" thickBot="1">
      <c r="A3" s="695"/>
      <c r="B3" s="691"/>
      <c r="C3" s="691"/>
      <c r="D3" s="691"/>
      <c r="E3" s="691"/>
      <c r="F3" s="35" t="s">
        <v>512</v>
      </c>
      <c r="G3" s="35" t="s">
        <v>511</v>
      </c>
      <c r="H3" s="691"/>
      <c r="I3" s="691"/>
      <c r="J3" s="691"/>
      <c r="K3" s="691"/>
      <c r="L3" s="699"/>
      <c r="M3" s="698"/>
    </row>
    <row r="4" spans="1:13" ht="17.25" thickBot="1">
      <c r="A4" s="529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69">
        <v>11</v>
      </c>
      <c r="L4" s="369">
        <v>12</v>
      </c>
      <c r="M4" s="370">
        <v>13</v>
      </c>
    </row>
    <row r="5" spans="1:13" ht="28.5">
      <c r="A5" s="11" t="s">
        <v>166</v>
      </c>
      <c r="B5" s="458">
        <v>189873</v>
      </c>
      <c r="C5" s="458">
        <v>53550</v>
      </c>
      <c r="D5" s="458">
        <v>60664</v>
      </c>
      <c r="E5" s="458">
        <v>0</v>
      </c>
      <c r="F5" s="458">
        <v>0</v>
      </c>
      <c r="G5" s="458">
        <v>0</v>
      </c>
      <c r="H5" s="458">
        <v>13432</v>
      </c>
      <c r="I5" s="458">
        <v>195</v>
      </c>
      <c r="J5" s="458">
        <v>2833</v>
      </c>
      <c r="K5" s="431">
        <f>SUM(B5:J5)</f>
        <v>320547</v>
      </c>
      <c r="L5" s="458">
        <v>51</v>
      </c>
      <c r="M5" s="459">
        <v>0</v>
      </c>
    </row>
    <row r="6" spans="1:13" ht="15">
      <c r="A6" s="397" t="s">
        <v>405</v>
      </c>
      <c r="B6" s="26">
        <v>387</v>
      </c>
      <c r="C6" s="26">
        <v>105</v>
      </c>
      <c r="D6" s="26">
        <v>1166</v>
      </c>
      <c r="E6" s="26"/>
      <c r="F6" s="26"/>
      <c r="G6" s="26"/>
      <c r="H6" s="26">
        <v>-635</v>
      </c>
      <c r="I6" s="26"/>
      <c r="J6" s="28"/>
      <c r="K6" s="27">
        <f>SUM(B6:J6)</f>
        <v>1023</v>
      </c>
      <c r="L6" s="26"/>
      <c r="M6" s="324"/>
    </row>
    <row r="7" spans="1:13" ht="15">
      <c r="A7" s="397" t="s">
        <v>406</v>
      </c>
      <c r="B7" s="26">
        <f>SUM(B5,B6)</f>
        <v>190260</v>
      </c>
      <c r="C7" s="26">
        <f aca="true" t="shared" si="0" ref="C7:M7">SUM(C5,C6)</f>
        <v>53655</v>
      </c>
      <c r="D7" s="26">
        <f t="shared" si="0"/>
        <v>61830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12797</v>
      </c>
      <c r="I7" s="26">
        <f t="shared" si="0"/>
        <v>195</v>
      </c>
      <c r="J7" s="26">
        <f t="shared" si="0"/>
        <v>2833</v>
      </c>
      <c r="K7" s="27">
        <f aca="true" t="shared" si="1" ref="K7:K38">SUM(B7:J7)</f>
        <v>321570</v>
      </c>
      <c r="L7" s="26">
        <f t="shared" si="0"/>
        <v>51</v>
      </c>
      <c r="M7" s="460">
        <f t="shared" si="0"/>
        <v>0</v>
      </c>
    </row>
    <row r="8" spans="1:13" ht="15">
      <c r="A8" s="12" t="s">
        <v>84</v>
      </c>
      <c r="B8" s="26">
        <v>143417</v>
      </c>
      <c r="C8" s="26">
        <v>38723</v>
      </c>
      <c r="D8" s="26">
        <v>0</v>
      </c>
      <c r="E8" s="26"/>
      <c r="F8" s="26"/>
      <c r="G8" s="26"/>
      <c r="H8" s="26">
        <v>12289</v>
      </c>
      <c r="I8" s="26"/>
      <c r="J8" s="28">
        <v>0</v>
      </c>
      <c r="K8" s="27">
        <f t="shared" si="1"/>
        <v>194429</v>
      </c>
      <c r="L8" s="28">
        <v>42.09</v>
      </c>
      <c r="M8" s="325">
        <v>0</v>
      </c>
    </row>
    <row r="9" spans="1:15" s="8" customFormat="1" ht="28.5">
      <c r="A9" s="158" t="s">
        <v>169</v>
      </c>
      <c r="B9" s="28">
        <v>272993</v>
      </c>
      <c r="C9" s="28">
        <v>78286</v>
      </c>
      <c r="D9" s="28">
        <v>37661</v>
      </c>
      <c r="E9" s="28"/>
      <c r="F9" s="28"/>
      <c r="G9" s="28"/>
      <c r="H9" s="28">
        <v>3675</v>
      </c>
      <c r="I9" s="28">
        <v>3969</v>
      </c>
      <c r="J9" s="28"/>
      <c r="K9" s="27">
        <f t="shared" si="1"/>
        <v>396584</v>
      </c>
      <c r="L9" s="28">
        <v>94</v>
      </c>
      <c r="M9" s="326">
        <v>0</v>
      </c>
      <c r="O9" s="1"/>
    </row>
    <row r="10" spans="1:15" s="8" customFormat="1" ht="15">
      <c r="A10" s="397" t="s">
        <v>405</v>
      </c>
      <c r="B10" s="28">
        <v>294</v>
      </c>
      <c r="C10" s="28">
        <v>80</v>
      </c>
      <c r="D10" s="28">
        <v>1133</v>
      </c>
      <c r="E10" s="28"/>
      <c r="F10" s="28">
        <v>309</v>
      </c>
      <c r="G10" s="28"/>
      <c r="H10" s="28"/>
      <c r="I10" s="28">
        <v>868</v>
      </c>
      <c r="J10" s="28"/>
      <c r="K10" s="27">
        <f t="shared" si="1"/>
        <v>2684</v>
      </c>
      <c r="L10" s="28"/>
      <c r="M10" s="326"/>
      <c r="O10" s="1"/>
    </row>
    <row r="11" spans="1:15" s="8" customFormat="1" ht="15">
      <c r="A11" s="397" t="s">
        <v>406</v>
      </c>
      <c r="B11" s="28">
        <f>SUM(B9,B10)</f>
        <v>273287</v>
      </c>
      <c r="C11" s="28">
        <f aca="true" t="shared" si="2" ref="C11:M11">SUM(C9,C10)</f>
        <v>78366</v>
      </c>
      <c r="D11" s="28">
        <f t="shared" si="2"/>
        <v>38794</v>
      </c>
      <c r="E11" s="28">
        <f t="shared" si="2"/>
        <v>0</v>
      </c>
      <c r="F11" s="28">
        <f t="shared" si="2"/>
        <v>309</v>
      </c>
      <c r="G11" s="28">
        <f t="shared" si="2"/>
        <v>0</v>
      </c>
      <c r="H11" s="28">
        <f t="shared" si="2"/>
        <v>3675</v>
      </c>
      <c r="I11" s="28">
        <f t="shared" si="2"/>
        <v>4837</v>
      </c>
      <c r="J11" s="28">
        <f t="shared" si="2"/>
        <v>0</v>
      </c>
      <c r="K11" s="27">
        <f t="shared" si="1"/>
        <v>399268</v>
      </c>
      <c r="L11" s="28">
        <f t="shared" si="2"/>
        <v>94</v>
      </c>
      <c r="M11" s="461">
        <f t="shared" si="2"/>
        <v>0</v>
      </c>
      <c r="O11" s="1"/>
    </row>
    <row r="12" spans="1:15" s="8" customFormat="1" ht="15">
      <c r="A12" s="12" t="s">
        <v>84</v>
      </c>
      <c r="B12" s="28">
        <v>273287</v>
      </c>
      <c r="C12" s="28">
        <v>78366</v>
      </c>
      <c r="D12" s="28">
        <v>37661</v>
      </c>
      <c r="E12" s="28"/>
      <c r="F12" s="28"/>
      <c r="G12" s="28"/>
      <c r="H12" s="28">
        <v>0</v>
      </c>
      <c r="I12" s="28">
        <v>0</v>
      </c>
      <c r="J12" s="28"/>
      <c r="K12" s="27">
        <f t="shared" si="1"/>
        <v>389314</v>
      </c>
      <c r="L12" s="28">
        <v>93</v>
      </c>
      <c r="M12" s="326">
        <v>0</v>
      </c>
      <c r="O12" s="1"/>
    </row>
    <row r="13" spans="1:13" ht="30">
      <c r="A13" s="159" t="s">
        <v>73</v>
      </c>
      <c r="B13" s="28">
        <v>34106</v>
      </c>
      <c r="C13" s="28">
        <v>9919</v>
      </c>
      <c r="D13" s="28">
        <v>104941</v>
      </c>
      <c r="E13" s="28"/>
      <c r="F13" s="28"/>
      <c r="G13" s="28"/>
      <c r="H13" s="28">
        <v>500</v>
      </c>
      <c r="I13" s="28"/>
      <c r="J13" s="28"/>
      <c r="K13" s="27">
        <f t="shared" si="1"/>
        <v>149466</v>
      </c>
      <c r="L13" s="28">
        <v>13</v>
      </c>
      <c r="M13" s="325">
        <v>2</v>
      </c>
    </row>
    <row r="14" spans="1:13" ht="15">
      <c r="A14" s="397" t="s">
        <v>405</v>
      </c>
      <c r="B14" s="29">
        <v>2255</v>
      </c>
      <c r="C14" s="29">
        <v>594</v>
      </c>
      <c r="D14" s="29">
        <v>498</v>
      </c>
      <c r="E14" s="29"/>
      <c r="F14" s="29"/>
      <c r="G14" s="29"/>
      <c r="H14" s="29"/>
      <c r="I14" s="29"/>
      <c r="J14" s="29"/>
      <c r="K14" s="27">
        <f t="shared" si="1"/>
        <v>3347</v>
      </c>
      <c r="L14" s="28"/>
      <c r="M14" s="325"/>
    </row>
    <row r="15" spans="1:13" ht="15">
      <c r="A15" s="397" t="s">
        <v>406</v>
      </c>
      <c r="B15" s="29">
        <f>SUM(B13,B14)</f>
        <v>36361</v>
      </c>
      <c r="C15" s="29">
        <f aca="true" t="shared" si="3" ref="C15:M15">SUM(C13,C14)</f>
        <v>10513</v>
      </c>
      <c r="D15" s="29">
        <f t="shared" si="3"/>
        <v>105439</v>
      </c>
      <c r="E15" s="29">
        <f t="shared" si="3"/>
        <v>0</v>
      </c>
      <c r="F15" s="29">
        <f t="shared" si="3"/>
        <v>0</v>
      </c>
      <c r="G15" s="29">
        <f t="shared" si="3"/>
        <v>0</v>
      </c>
      <c r="H15" s="29">
        <f t="shared" si="3"/>
        <v>500</v>
      </c>
      <c r="I15" s="29">
        <f t="shared" si="3"/>
        <v>0</v>
      </c>
      <c r="J15" s="29">
        <f t="shared" si="3"/>
        <v>0</v>
      </c>
      <c r="K15" s="27">
        <f t="shared" si="1"/>
        <v>152813</v>
      </c>
      <c r="L15" s="29">
        <f t="shared" si="3"/>
        <v>13</v>
      </c>
      <c r="M15" s="462">
        <f t="shared" si="3"/>
        <v>2</v>
      </c>
    </row>
    <row r="16" spans="1:13" ht="15">
      <c r="A16" s="12" t="s">
        <v>84</v>
      </c>
      <c r="B16" s="29">
        <v>23814</v>
      </c>
      <c r="C16" s="29">
        <v>7136</v>
      </c>
      <c r="D16" s="29">
        <v>59751</v>
      </c>
      <c r="E16" s="29"/>
      <c r="F16" s="29"/>
      <c r="G16" s="29"/>
      <c r="H16" s="29"/>
      <c r="I16" s="29"/>
      <c r="J16" s="29"/>
      <c r="K16" s="27">
        <f t="shared" si="1"/>
        <v>90701</v>
      </c>
      <c r="L16" s="28">
        <v>7</v>
      </c>
      <c r="M16" s="325">
        <v>0</v>
      </c>
    </row>
    <row r="17" spans="1:13" ht="15">
      <c r="A17" s="158" t="s">
        <v>74</v>
      </c>
      <c r="B17" s="29">
        <v>25855</v>
      </c>
      <c r="C17" s="29">
        <v>6981</v>
      </c>
      <c r="D17" s="29">
        <v>14900</v>
      </c>
      <c r="E17" s="29">
        <v>0</v>
      </c>
      <c r="F17" s="29">
        <v>0</v>
      </c>
      <c r="G17" s="29">
        <v>0</v>
      </c>
      <c r="H17" s="29">
        <v>950</v>
      </c>
      <c r="I17" s="29">
        <v>250</v>
      </c>
      <c r="J17" s="29"/>
      <c r="K17" s="27">
        <f t="shared" si="1"/>
        <v>48936</v>
      </c>
      <c r="L17" s="28">
        <v>11</v>
      </c>
      <c r="M17" s="325">
        <v>0</v>
      </c>
    </row>
    <row r="18" spans="1:13" ht="15">
      <c r="A18" s="397" t="s">
        <v>405</v>
      </c>
      <c r="B18" s="29">
        <v>393</v>
      </c>
      <c r="C18" s="29">
        <v>106</v>
      </c>
      <c r="D18" s="29">
        <v>789</v>
      </c>
      <c r="E18" s="29"/>
      <c r="F18" s="29"/>
      <c r="G18" s="29"/>
      <c r="H18" s="29"/>
      <c r="I18" s="29"/>
      <c r="J18" s="29"/>
      <c r="K18" s="27">
        <f t="shared" si="1"/>
        <v>1288</v>
      </c>
      <c r="L18" s="28"/>
      <c r="M18" s="325"/>
    </row>
    <row r="19" spans="1:13" ht="15">
      <c r="A19" s="397" t="s">
        <v>406</v>
      </c>
      <c r="B19" s="29">
        <f>SUM(B17,B18)</f>
        <v>26248</v>
      </c>
      <c r="C19" s="29">
        <f aca="true" t="shared" si="4" ref="C19:M19">SUM(C17,C18)</f>
        <v>7087</v>
      </c>
      <c r="D19" s="29">
        <f t="shared" si="4"/>
        <v>15689</v>
      </c>
      <c r="E19" s="29">
        <f t="shared" si="4"/>
        <v>0</v>
      </c>
      <c r="F19" s="29">
        <f t="shared" si="4"/>
        <v>0</v>
      </c>
      <c r="G19" s="29">
        <f t="shared" si="4"/>
        <v>0</v>
      </c>
      <c r="H19" s="29">
        <f t="shared" si="4"/>
        <v>950</v>
      </c>
      <c r="I19" s="29">
        <f t="shared" si="4"/>
        <v>250</v>
      </c>
      <c r="J19" s="29">
        <f t="shared" si="4"/>
        <v>0</v>
      </c>
      <c r="K19" s="27">
        <f t="shared" si="1"/>
        <v>50224</v>
      </c>
      <c r="L19" s="29">
        <f t="shared" si="4"/>
        <v>11</v>
      </c>
      <c r="M19" s="462">
        <f t="shared" si="4"/>
        <v>0</v>
      </c>
    </row>
    <row r="20" spans="1:13" ht="15">
      <c r="A20" s="12" t="s">
        <v>84</v>
      </c>
      <c r="B20" s="29">
        <v>26248</v>
      </c>
      <c r="C20" s="29">
        <v>7087</v>
      </c>
      <c r="D20" s="29">
        <v>14900</v>
      </c>
      <c r="E20" s="29"/>
      <c r="F20" s="29"/>
      <c r="G20" s="29"/>
      <c r="H20" s="29">
        <v>0</v>
      </c>
      <c r="I20" s="29">
        <v>0</v>
      </c>
      <c r="J20" s="29"/>
      <c r="K20" s="27">
        <f t="shared" si="1"/>
        <v>48235</v>
      </c>
      <c r="L20" s="28">
        <v>11</v>
      </c>
      <c r="M20" s="325">
        <v>0</v>
      </c>
    </row>
    <row r="21" spans="1:13" ht="30">
      <c r="A21" s="158" t="s">
        <v>75</v>
      </c>
      <c r="B21" s="28">
        <v>55223</v>
      </c>
      <c r="C21" s="28">
        <v>14693</v>
      </c>
      <c r="D21" s="28">
        <v>91161</v>
      </c>
      <c r="E21" s="28"/>
      <c r="F21" s="28"/>
      <c r="G21" s="28"/>
      <c r="H21" s="28"/>
      <c r="I21" s="28"/>
      <c r="J21" s="28"/>
      <c r="K21" s="27">
        <f t="shared" si="1"/>
        <v>161077</v>
      </c>
      <c r="L21" s="28">
        <v>19</v>
      </c>
      <c r="M21" s="325">
        <v>0</v>
      </c>
    </row>
    <row r="22" spans="1:13" ht="15">
      <c r="A22" s="397" t="s">
        <v>405</v>
      </c>
      <c r="B22" s="28">
        <v>498</v>
      </c>
      <c r="C22" s="28">
        <v>134</v>
      </c>
      <c r="D22" s="28">
        <v>8998</v>
      </c>
      <c r="E22" s="28"/>
      <c r="F22" s="28"/>
      <c r="G22" s="28"/>
      <c r="H22" s="28">
        <v>132</v>
      </c>
      <c r="I22" s="28"/>
      <c r="J22" s="28"/>
      <c r="K22" s="27">
        <f t="shared" si="1"/>
        <v>9762</v>
      </c>
      <c r="L22" s="28"/>
      <c r="M22" s="325"/>
    </row>
    <row r="23" spans="1:13" ht="15">
      <c r="A23" s="397" t="s">
        <v>406</v>
      </c>
      <c r="B23" s="28">
        <f>SUM(B21:B22)</f>
        <v>55721</v>
      </c>
      <c r="C23" s="28">
        <f>SUM(C21:C22)</f>
        <v>14827</v>
      </c>
      <c r="D23" s="28">
        <f>SUM(D21:D22)</f>
        <v>100159</v>
      </c>
      <c r="E23" s="28"/>
      <c r="F23" s="28"/>
      <c r="G23" s="28"/>
      <c r="H23" s="28">
        <f>SUM(H21:H22)</f>
        <v>132</v>
      </c>
      <c r="I23" s="28"/>
      <c r="J23" s="28"/>
      <c r="K23" s="27">
        <f t="shared" si="1"/>
        <v>170839</v>
      </c>
      <c r="L23" s="28">
        <f>SUM(L21:L22)</f>
        <v>19</v>
      </c>
      <c r="M23" s="461">
        <f>SUM(M21:M22)</f>
        <v>0</v>
      </c>
    </row>
    <row r="24" spans="1:13" ht="15">
      <c r="A24" s="12" t="s">
        <v>84</v>
      </c>
      <c r="B24" s="28">
        <v>46474</v>
      </c>
      <c r="C24" s="28">
        <v>12376</v>
      </c>
      <c r="D24" s="28">
        <v>87651</v>
      </c>
      <c r="E24" s="28"/>
      <c r="F24" s="28"/>
      <c r="G24" s="28"/>
      <c r="H24" s="28"/>
      <c r="I24" s="28"/>
      <c r="J24" s="28"/>
      <c r="K24" s="27">
        <f t="shared" si="1"/>
        <v>146501</v>
      </c>
      <c r="L24" s="28">
        <v>14</v>
      </c>
      <c r="M24" s="325">
        <v>0</v>
      </c>
    </row>
    <row r="25" spans="1:13" ht="30">
      <c r="A25" s="158" t="s">
        <v>76</v>
      </c>
      <c r="B25" s="28">
        <v>107369</v>
      </c>
      <c r="C25" s="28">
        <v>30530</v>
      </c>
      <c r="D25" s="28">
        <v>94028</v>
      </c>
      <c r="E25" s="28">
        <v>80</v>
      </c>
      <c r="F25" s="28"/>
      <c r="G25" s="28"/>
      <c r="H25" s="28">
        <v>2236</v>
      </c>
      <c r="I25" s="28">
        <v>635</v>
      </c>
      <c r="J25" s="28"/>
      <c r="K25" s="27">
        <f t="shared" si="1"/>
        <v>234878</v>
      </c>
      <c r="L25" s="28">
        <v>54</v>
      </c>
      <c r="M25" s="325">
        <v>6</v>
      </c>
    </row>
    <row r="26" spans="1:13" ht="15">
      <c r="A26" s="397" t="s">
        <v>405</v>
      </c>
      <c r="B26" s="28">
        <v>7068</v>
      </c>
      <c r="C26" s="28">
        <v>1907</v>
      </c>
      <c r="D26" s="28">
        <v>549</v>
      </c>
      <c r="E26" s="28"/>
      <c r="F26" s="28"/>
      <c r="G26" s="28"/>
      <c r="H26" s="28"/>
      <c r="I26" s="28"/>
      <c r="J26" s="29"/>
      <c r="K26" s="27">
        <f t="shared" si="1"/>
        <v>9524</v>
      </c>
      <c r="L26" s="28"/>
      <c r="M26" s="325"/>
    </row>
    <row r="27" spans="1:13" ht="15">
      <c r="A27" s="397" t="s">
        <v>406</v>
      </c>
      <c r="B27" s="28">
        <f>SUM(B25,B26)</f>
        <v>114437</v>
      </c>
      <c r="C27" s="28">
        <f aca="true" t="shared" si="5" ref="C27:M27">SUM(C25,C26)</f>
        <v>32437</v>
      </c>
      <c r="D27" s="28">
        <f t="shared" si="5"/>
        <v>94577</v>
      </c>
      <c r="E27" s="28">
        <f t="shared" si="5"/>
        <v>80</v>
      </c>
      <c r="F27" s="28">
        <f t="shared" si="5"/>
        <v>0</v>
      </c>
      <c r="G27" s="28">
        <f t="shared" si="5"/>
        <v>0</v>
      </c>
      <c r="H27" s="28">
        <f t="shared" si="5"/>
        <v>2236</v>
      </c>
      <c r="I27" s="28">
        <f t="shared" si="5"/>
        <v>635</v>
      </c>
      <c r="J27" s="28">
        <f t="shared" si="5"/>
        <v>0</v>
      </c>
      <c r="K27" s="27">
        <f t="shared" si="1"/>
        <v>244402</v>
      </c>
      <c r="L27" s="28">
        <f t="shared" si="5"/>
        <v>54</v>
      </c>
      <c r="M27" s="461">
        <f t="shared" si="5"/>
        <v>6</v>
      </c>
    </row>
    <row r="28" spans="1:13" ht="15.75" thickBot="1">
      <c r="A28" s="312" t="s">
        <v>84</v>
      </c>
      <c r="B28" s="530">
        <v>45306</v>
      </c>
      <c r="C28" s="530">
        <v>13111</v>
      </c>
      <c r="D28" s="530">
        <v>16739</v>
      </c>
      <c r="E28" s="530">
        <v>0</v>
      </c>
      <c r="F28" s="530"/>
      <c r="G28" s="530"/>
      <c r="H28" s="530">
        <v>635</v>
      </c>
      <c r="I28" s="530">
        <v>635</v>
      </c>
      <c r="J28" s="530"/>
      <c r="K28" s="531">
        <f t="shared" si="1"/>
        <v>76426</v>
      </c>
      <c r="L28" s="530">
        <v>21</v>
      </c>
      <c r="M28" s="327">
        <v>0</v>
      </c>
    </row>
    <row r="29" spans="1:13" ht="15">
      <c r="A29" s="532" t="s">
        <v>77</v>
      </c>
      <c r="B29" s="458">
        <v>27980</v>
      </c>
      <c r="C29" s="458">
        <v>8136</v>
      </c>
      <c r="D29" s="458">
        <v>21354</v>
      </c>
      <c r="E29" s="458"/>
      <c r="F29" s="458"/>
      <c r="G29" s="458"/>
      <c r="H29" s="458">
        <v>0</v>
      </c>
      <c r="I29" s="458">
        <v>250</v>
      </c>
      <c r="J29" s="533"/>
      <c r="K29" s="431">
        <f t="shared" si="1"/>
        <v>57720</v>
      </c>
      <c r="L29" s="534">
        <v>14</v>
      </c>
      <c r="M29" s="459">
        <v>3</v>
      </c>
    </row>
    <row r="30" spans="1:13" ht="15">
      <c r="A30" s="397" t="s">
        <v>405</v>
      </c>
      <c r="B30" s="28">
        <v>847</v>
      </c>
      <c r="C30" s="28">
        <v>230</v>
      </c>
      <c r="D30" s="28">
        <v>3031</v>
      </c>
      <c r="E30" s="28"/>
      <c r="F30" s="28"/>
      <c r="G30" s="28"/>
      <c r="H30" s="28">
        <v>1400</v>
      </c>
      <c r="I30" s="28"/>
      <c r="J30" s="29"/>
      <c r="K30" s="27">
        <f t="shared" si="1"/>
        <v>5508</v>
      </c>
      <c r="L30" s="360"/>
      <c r="M30" s="325"/>
    </row>
    <row r="31" spans="1:13" ht="15">
      <c r="A31" s="397" t="s">
        <v>406</v>
      </c>
      <c r="B31" s="28">
        <f>SUM(B29,B30)</f>
        <v>28827</v>
      </c>
      <c r="C31" s="28">
        <f aca="true" t="shared" si="6" ref="C31:M31">SUM(C29,C30)</f>
        <v>8366</v>
      </c>
      <c r="D31" s="28">
        <f t="shared" si="6"/>
        <v>24385</v>
      </c>
      <c r="E31" s="28">
        <f t="shared" si="6"/>
        <v>0</v>
      </c>
      <c r="F31" s="28">
        <f t="shared" si="6"/>
        <v>0</v>
      </c>
      <c r="G31" s="28">
        <f t="shared" si="6"/>
        <v>0</v>
      </c>
      <c r="H31" s="28">
        <f t="shared" si="6"/>
        <v>1400</v>
      </c>
      <c r="I31" s="28">
        <f t="shared" si="6"/>
        <v>250</v>
      </c>
      <c r="J31" s="28">
        <f t="shared" si="6"/>
        <v>0</v>
      </c>
      <c r="K31" s="27">
        <f t="shared" si="1"/>
        <v>63228</v>
      </c>
      <c r="L31" s="28">
        <f t="shared" si="6"/>
        <v>14</v>
      </c>
      <c r="M31" s="461">
        <f t="shared" si="6"/>
        <v>3</v>
      </c>
    </row>
    <row r="32" spans="1:13" ht="30">
      <c r="A32" s="158" t="s">
        <v>299</v>
      </c>
      <c r="B32" s="28">
        <v>20812</v>
      </c>
      <c r="C32" s="28">
        <v>5434</v>
      </c>
      <c r="D32" s="28">
        <v>7195</v>
      </c>
      <c r="E32" s="28"/>
      <c r="F32" s="28"/>
      <c r="G32" s="28"/>
      <c r="H32" s="28">
        <v>1100</v>
      </c>
      <c r="I32" s="28"/>
      <c r="J32" s="29"/>
      <c r="K32" s="27">
        <f t="shared" si="1"/>
        <v>34541</v>
      </c>
      <c r="L32" s="28">
        <v>11</v>
      </c>
      <c r="M32" s="325">
        <v>1</v>
      </c>
    </row>
    <row r="33" spans="1:13" ht="15">
      <c r="A33" s="397" t="s">
        <v>405</v>
      </c>
      <c r="B33" s="28">
        <v>2384</v>
      </c>
      <c r="C33" s="28">
        <v>644</v>
      </c>
      <c r="D33" s="28"/>
      <c r="E33" s="28"/>
      <c r="F33" s="28"/>
      <c r="G33" s="28"/>
      <c r="H33" s="28"/>
      <c r="I33" s="28"/>
      <c r="J33" s="29"/>
      <c r="K33" s="27">
        <f t="shared" si="1"/>
        <v>3028</v>
      </c>
      <c r="L33" s="28"/>
      <c r="M33" s="325"/>
    </row>
    <row r="34" spans="1:13" ht="15">
      <c r="A34" s="397" t="s">
        <v>406</v>
      </c>
      <c r="B34" s="28">
        <f>SUM(B32,B33)</f>
        <v>23196</v>
      </c>
      <c r="C34" s="28">
        <f aca="true" t="shared" si="7" ref="C34:M34">SUM(C32,C33)</f>
        <v>6078</v>
      </c>
      <c r="D34" s="28">
        <f t="shared" si="7"/>
        <v>7195</v>
      </c>
      <c r="E34" s="28">
        <f t="shared" si="7"/>
        <v>0</v>
      </c>
      <c r="F34" s="28">
        <f t="shared" si="7"/>
        <v>0</v>
      </c>
      <c r="G34" s="28">
        <f t="shared" si="7"/>
        <v>0</v>
      </c>
      <c r="H34" s="28">
        <f t="shared" si="7"/>
        <v>1100</v>
      </c>
      <c r="I34" s="28">
        <f t="shared" si="7"/>
        <v>0</v>
      </c>
      <c r="J34" s="28">
        <f t="shared" si="7"/>
        <v>0</v>
      </c>
      <c r="K34" s="27">
        <f t="shared" si="1"/>
        <v>37569</v>
      </c>
      <c r="L34" s="28">
        <f t="shared" si="7"/>
        <v>11</v>
      </c>
      <c r="M34" s="461">
        <f t="shared" si="7"/>
        <v>1</v>
      </c>
    </row>
    <row r="35" spans="1:13" ht="15">
      <c r="A35" s="12" t="s">
        <v>84</v>
      </c>
      <c r="B35" s="28">
        <v>23196</v>
      </c>
      <c r="C35" s="28">
        <v>6078</v>
      </c>
      <c r="D35" s="28">
        <v>7195</v>
      </c>
      <c r="E35" s="28"/>
      <c r="F35" s="28"/>
      <c r="G35" s="28"/>
      <c r="H35" s="28">
        <v>1100</v>
      </c>
      <c r="I35" s="28"/>
      <c r="J35" s="29"/>
      <c r="K35" s="27">
        <f t="shared" si="1"/>
        <v>37569</v>
      </c>
      <c r="L35" s="28">
        <v>11</v>
      </c>
      <c r="M35" s="325"/>
    </row>
    <row r="36" spans="1:13" ht="28.5">
      <c r="A36" s="158" t="s">
        <v>78</v>
      </c>
      <c r="B36" s="28">
        <v>288713</v>
      </c>
      <c r="C36" s="28">
        <v>82276</v>
      </c>
      <c r="D36" s="28">
        <v>534812</v>
      </c>
      <c r="E36" s="28">
        <v>21300</v>
      </c>
      <c r="F36" s="28"/>
      <c r="G36" s="28"/>
      <c r="H36" s="28">
        <v>5810</v>
      </c>
      <c r="I36" s="28">
        <v>17790</v>
      </c>
      <c r="J36" s="28">
        <v>0</v>
      </c>
      <c r="K36" s="27">
        <f t="shared" si="1"/>
        <v>950701</v>
      </c>
      <c r="L36" s="28">
        <v>142</v>
      </c>
      <c r="M36" s="325">
        <v>0</v>
      </c>
    </row>
    <row r="37" spans="1:13" ht="15">
      <c r="A37" s="397" t="s">
        <v>405</v>
      </c>
      <c r="B37" s="28">
        <v>1608</v>
      </c>
      <c r="C37" s="28">
        <v>434</v>
      </c>
      <c r="D37" s="28">
        <v>-18794</v>
      </c>
      <c r="E37" s="28">
        <v>0</v>
      </c>
      <c r="F37" s="28"/>
      <c r="G37" s="28"/>
      <c r="H37" s="28">
        <v>20420</v>
      </c>
      <c r="I37" s="28">
        <v>9292</v>
      </c>
      <c r="J37" s="28"/>
      <c r="K37" s="27">
        <f t="shared" si="1"/>
        <v>12960</v>
      </c>
      <c r="L37" s="29"/>
      <c r="M37" s="398"/>
    </row>
    <row r="38" spans="1:13" ht="15">
      <c r="A38" s="397" t="s">
        <v>406</v>
      </c>
      <c r="B38" s="28">
        <f>SUM(B36,B37)</f>
        <v>290321</v>
      </c>
      <c r="C38" s="28">
        <f aca="true" t="shared" si="8" ref="C38:M38">SUM(C36,C37)</f>
        <v>82710</v>
      </c>
      <c r="D38" s="28">
        <f t="shared" si="8"/>
        <v>516018</v>
      </c>
      <c r="E38" s="28">
        <f t="shared" si="8"/>
        <v>21300</v>
      </c>
      <c r="F38" s="28">
        <f t="shared" si="8"/>
        <v>0</v>
      </c>
      <c r="G38" s="28">
        <f t="shared" si="8"/>
        <v>0</v>
      </c>
      <c r="H38" s="28">
        <f t="shared" si="8"/>
        <v>26230</v>
      </c>
      <c r="I38" s="28">
        <f t="shared" si="8"/>
        <v>27082</v>
      </c>
      <c r="J38" s="28">
        <f t="shared" si="8"/>
        <v>0</v>
      </c>
      <c r="K38" s="27">
        <f t="shared" si="1"/>
        <v>963661</v>
      </c>
      <c r="L38" s="28">
        <f t="shared" si="8"/>
        <v>142</v>
      </c>
      <c r="M38" s="461">
        <f t="shared" si="8"/>
        <v>0</v>
      </c>
    </row>
    <row r="39" spans="1:13" ht="15.75" thickBot="1">
      <c r="A39" s="312" t="s">
        <v>84</v>
      </c>
      <c r="B39" s="313">
        <v>96883</v>
      </c>
      <c r="C39" s="313">
        <v>26158</v>
      </c>
      <c r="D39" s="313">
        <v>194944</v>
      </c>
      <c r="E39" s="313">
        <v>21300</v>
      </c>
      <c r="F39" s="313"/>
      <c r="G39" s="313"/>
      <c r="H39" s="313">
        <v>5810</v>
      </c>
      <c r="I39" s="313">
        <v>6990</v>
      </c>
      <c r="J39" s="313"/>
      <c r="K39" s="177">
        <f>SUM(B39:I39)</f>
        <v>352085</v>
      </c>
      <c r="L39" s="342">
        <v>142</v>
      </c>
      <c r="M39" s="327">
        <v>0</v>
      </c>
    </row>
    <row r="40" spans="1:13" s="10" customFormat="1" ht="30">
      <c r="A40" s="11" t="s">
        <v>66</v>
      </c>
      <c r="B40" s="431">
        <f>SUM(B5+B9+B13+B17+B21+B25+B29+B36+B32)</f>
        <v>1022924</v>
      </c>
      <c r="C40" s="431">
        <f aca="true" t="shared" si="9" ref="C40:L40">SUM(C5+C9+C13+C17+C21+C25+C29+C36+C32)</f>
        <v>289805</v>
      </c>
      <c r="D40" s="431">
        <f t="shared" si="9"/>
        <v>966716</v>
      </c>
      <c r="E40" s="431">
        <f t="shared" si="9"/>
        <v>21380</v>
      </c>
      <c r="F40" s="431">
        <f t="shared" si="9"/>
        <v>0</v>
      </c>
      <c r="G40" s="431">
        <f t="shared" si="9"/>
        <v>0</v>
      </c>
      <c r="H40" s="431">
        <f t="shared" si="9"/>
        <v>27703</v>
      </c>
      <c r="I40" s="431">
        <f t="shared" si="9"/>
        <v>23089</v>
      </c>
      <c r="J40" s="431">
        <f t="shared" si="9"/>
        <v>2833</v>
      </c>
      <c r="K40" s="431">
        <f t="shared" si="9"/>
        <v>2354450</v>
      </c>
      <c r="L40" s="431">
        <f t="shared" si="9"/>
        <v>409</v>
      </c>
      <c r="M40" s="432">
        <f>SUM(M5+M9+M13+M17+M21+M25+M29+M36+M32)</f>
        <v>12</v>
      </c>
    </row>
    <row r="41" spans="1:13" s="10" customFormat="1" ht="15">
      <c r="A41" s="430" t="s">
        <v>407</v>
      </c>
      <c r="B41" s="27">
        <f>SUM(B37+B33+B30+B26+B22+B18+B14+B10+B6)</f>
        <v>15734</v>
      </c>
      <c r="C41" s="27">
        <f aca="true" t="shared" si="10" ref="C41:M41">SUM(C37+C33+C30+C26+C22+C18+C14+C10+C6)</f>
        <v>4234</v>
      </c>
      <c r="D41" s="27">
        <f t="shared" si="10"/>
        <v>-2630</v>
      </c>
      <c r="E41" s="27">
        <f t="shared" si="10"/>
        <v>0</v>
      </c>
      <c r="F41" s="27">
        <f t="shared" si="10"/>
        <v>309</v>
      </c>
      <c r="G41" s="27">
        <f t="shared" si="10"/>
        <v>0</v>
      </c>
      <c r="H41" s="27">
        <f t="shared" si="10"/>
        <v>21317</v>
      </c>
      <c r="I41" s="27">
        <f t="shared" si="10"/>
        <v>10160</v>
      </c>
      <c r="J41" s="27">
        <f t="shared" si="10"/>
        <v>0</v>
      </c>
      <c r="K41" s="27">
        <f t="shared" si="10"/>
        <v>49124</v>
      </c>
      <c r="L41" s="27">
        <f t="shared" si="10"/>
        <v>0</v>
      </c>
      <c r="M41" s="433">
        <f t="shared" si="10"/>
        <v>0</v>
      </c>
    </row>
    <row r="42" spans="1:13" s="10" customFormat="1" ht="15">
      <c r="A42" s="397" t="s">
        <v>408</v>
      </c>
      <c r="B42" s="27">
        <f>SUM(B40,B41)</f>
        <v>1038658</v>
      </c>
      <c r="C42" s="27">
        <f aca="true" t="shared" si="11" ref="C42:M42">SUM(C40,C41)</f>
        <v>294039</v>
      </c>
      <c r="D42" s="27">
        <f t="shared" si="11"/>
        <v>964086</v>
      </c>
      <c r="E42" s="27">
        <f t="shared" si="11"/>
        <v>21380</v>
      </c>
      <c r="F42" s="27">
        <f t="shared" si="11"/>
        <v>309</v>
      </c>
      <c r="G42" s="27">
        <f t="shared" si="11"/>
        <v>0</v>
      </c>
      <c r="H42" s="27">
        <f t="shared" si="11"/>
        <v>49020</v>
      </c>
      <c r="I42" s="27">
        <f t="shared" si="11"/>
        <v>33249</v>
      </c>
      <c r="J42" s="27">
        <f t="shared" si="11"/>
        <v>2833</v>
      </c>
      <c r="K42" s="27">
        <f t="shared" si="11"/>
        <v>2403574</v>
      </c>
      <c r="L42" s="27">
        <f t="shared" si="11"/>
        <v>409</v>
      </c>
      <c r="M42" s="433">
        <f t="shared" si="11"/>
        <v>12</v>
      </c>
    </row>
    <row r="43" spans="1:13" s="2" customFormat="1" ht="15">
      <c r="A43" s="463" t="s">
        <v>84</v>
      </c>
      <c r="B43" s="27">
        <f>SUM(B8+B12+B16+B20+B24+B28+B39+B35)</f>
        <v>678625</v>
      </c>
      <c r="C43" s="27">
        <f aca="true" t="shared" si="12" ref="C43:K43">SUM(C8+C12+C16+C20+C24+C28+C39+C35)</f>
        <v>189035</v>
      </c>
      <c r="D43" s="27">
        <f t="shared" si="12"/>
        <v>418841</v>
      </c>
      <c r="E43" s="27">
        <f t="shared" si="12"/>
        <v>21300</v>
      </c>
      <c r="F43" s="27">
        <f t="shared" si="12"/>
        <v>0</v>
      </c>
      <c r="G43" s="27">
        <f t="shared" si="12"/>
        <v>0</v>
      </c>
      <c r="H43" s="27">
        <f t="shared" si="12"/>
        <v>19834</v>
      </c>
      <c r="I43" s="27">
        <f t="shared" si="12"/>
        <v>7625</v>
      </c>
      <c r="J43" s="27">
        <f t="shared" si="12"/>
        <v>0</v>
      </c>
      <c r="K43" s="27">
        <f t="shared" si="12"/>
        <v>1335260</v>
      </c>
      <c r="L43" s="27">
        <f>SUM(L8+L12+L16+L20+L24+L28+L39)</f>
        <v>330.09000000000003</v>
      </c>
      <c r="M43" s="433">
        <f>SUM(M8+M12+M16+M20+M24+M28+M39)</f>
        <v>0</v>
      </c>
    </row>
    <row r="44" spans="1:13" s="2" customFormat="1" ht="15.75" thickBot="1">
      <c r="A44" s="328" t="s">
        <v>85</v>
      </c>
      <c r="B44" s="177">
        <f>B42-B43</f>
        <v>360033</v>
      </c>
      <c r="C44" s="177">
        <f aca="true" t="shared" si="13" ref="C44:M44">C42-C43</f>
        <v>105004</v>
      </c>
      <c r="D44" s="177">
        <f t="shared" si="13"/>
        <v>545245</v>
      </c>
      <c r="E44" s="177">
        <f t="shared" si="13"/>
        <v>80</v>
      </c>
      <c r="F44" s="177">
        <f t="shared" si="13"/>
        <v>309</v>
      </c>
      <c r="G44" s="177">
        <f t="shared" si="13"/>
        <v>0</v>
      </c>
      <c r="H44" s="177">
        <f t="shared" si="13"/>
        <v>29186</v>
      </c>
      <c r="I44" s="177">
        <f t="shared" si="13"/>
        <v>25624</v>
      </c>
      <c r="J44" s="177">
        <f t="shared" si="13"/>
        <v>2833</v>
      </c>
      <c r="K44" s="177">
        <f t="shared" si="13"/>
        <v>1068314</v>
      </c>
      <c r="L44" s="177">
        <f t="shared" si="13"/>
        <v>78.90999999999997</v>
      </c>
      <c r="M44" s="177">
        <f t="shared" si="13"/>
        <v>12</v>
      </c>
    </row>
  </sheetData>
  <sheetProtection/>
  <mergeCells count="14">
    <mergeCell ref="A1:A3"/>
    <mergeCell ref="M1:M3"/>
    <mergeCell ref="L1:L3"/>
    <mergeCell ref="F2:G2"/>
    <mergeCell ref="B1:G1"/>
    <mergeCell ref="H1:J1"/>
    <mergeCell ref="B2:B3"/>
    <mergeCell ref="C2:C3"/>
    <mergeCell ref="D2:D3"/>
    <mergeCell ref="E2:E3"/>
    <mergeCell ref="H2:H3"/>
    <mergeCell ref="I2:I3"/>
    <mergeCell ref="J2:J3"/>
    <mergeCell ref="K1:K3"/>
  </mergeCells>
  <printOptions/>
  <pageMargins left="0.31496062992125984" right="0.15748031496062992" top="0.7480314960629921" bottom="0.3937007874015748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2016. évi főbb kiadásai jogcím-csoportonként&amp;R&amp;"Book Antiqua,Félkövér"&amp;11 9. sz.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Tóth Ibolya</cp:lastModifiedBy>
  <cp:lastPrinted>2016-06-29T05:51:48Z</cp:lastPrinted>
  <dcterms:created xsi:type="dcterms:W3CDTF">2011-12-13T08:40:14Z</dcterms:created>
  <dcterms:modified xsi:type="dcterms:W3CDTF">2016-06-29T05:51:51Z</dcterms:modified>
  <cp:category/>
  <cp:version/>
  <cp:contentType/>
  <cp:contentStatus/>
</cp:coreProperties>
</file>