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800" windowHeight="12000"/>
  </bookViews>
  <sheets>
    <sheet name="5_melléklet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6" i="1" l="1"/>
  <c r="B613" i="1" s="1"/>
  <c r="B601" i="1"/>
  <c r="B597" i="1"/>
  <c r="B588" i="1"/>
  <c r="B587" i="1"/>
  <c r="B583" i="1"/>
  <c r="B580" i="1"/>
  <c r="B590" i="1" s="1"/>
  <c r="B566" i="1"/>
  <c r="B561" i="1"/>
  <c r="B556" i="1"/>
  <c r="B552" i="1"/>
  <c r="B543" i="1"/>
  <c r="B545" i="1" s="1"/>
  <c r="B542" i="1"/>
  <c r="B534" i="1"/>
  <c r="B620" i="1" s="1"/>
  <c r="B530" i="1"/>
  <c r="B536" i="1" s="1"/>
  <c r="B504" i="1"/>
  <c r="B510" i="1" s="1"/>
  <c r="B499" i="1"/>
  <c r="B493" i="1"/>
  <c r="B482" i="1"/>
  <c r="B481" i="1"/>
  <c r="B477" i="1"/>
  <c r="B471" i="1"/>
  <c r="B484" i="1" s="1"/>
  <c r="B453" i="1"/>
  <c r="B447" i="1"/>
  <c r="B441" i="1"/>
  <c r="B429" i="1"/>
  <c r="B430" i="1" s="1"/>
  <c r="B432" i="1" s="1"/>
  <c r="B414" i="1"/>
  <c r="B408" i="1"/>
  <c r="B402" i="1"/>
  <c r="B390" i="1"/>
  <c r="B389" i="1"/>
  <c r="B383" i="1"/>
  <c r="B377" i="1"/>
  <c r="B371" i="1"/>
  <c r="B392" i="1" s="1"/>
  <c r="B358" i="1"/>
  <c r="B359" i="1" s="1"/>
  <c r="B355" i="1"/>
  <c r="B349" i="1"/>
  <c r="B336" i="1"/>
  <c r="B338" i="1" s="1"/>
  <c r="B327" i="1"/>
  <c r="B321" i="1"/>
  <c r="B316" i="1"/>
  <c r="B304" i="1"/>
  <c r="B303" i="1"/>
  <c r="B305" i="1" s="1"/>
  <c r="B517" i="1" s="1"/>
  <c r="B301" i="1"/>
  <c r="B307" i="1" s="1"/>
  <c r="B300" i="1"/>
  <c r="B299" i="1"/>
  <c r="B282" i="1"/>
  <c r="B284" i="1" s="1"/>
  <c r="B279" i="1"/>
  <c r="B272" i="1"/>
  <c r="B269" i="1"/>
  <c r="B274" i="1" s="1"/>
  <c r="B262" i="1"/>
  <c r="B259" i="1"/>
  <c r="B264" i="1" s="1"/>
  <c r="B250" i="1"/>
  <c r="B247" i="1"/>
  <c r="B249" i="1" s="1"/>
  <c r="B240" i="1"/>
  <c r="B252" i="1" s="1"/>
  <c r="B230" i="1"/>
  <c r="B234" i="1" s="1"/>
  <c r="B288" i="1" s="1"/>
  <c r="B228" i="1"/>
  <c r="B287" i="1" s="1"/>
  <c r="B225" i="1"/>
  <c r="B221" i="1"/>
  <c r="B212" i="1"/>
  <c r="B214" i="1" s="1"/>
  <c r="B211" i="1"/>
  <c r="B205" i="1"/>
  <c r="B193" i="1"/>
  <c r="B187" i="1"/>
  <c r="B185" i="1"/>
  <c r="B184" i="1"/>
  <c r="B176" i="1"/>
  <c r="B172" i="1"/>
  <c r="B173" i="1" s="1"/>
  <c r="B167" i="1"/>
  <c r="B162" i="1"/>
  <c r="B145" i="1"/>
  <c r="B141" i="1"/>
  <c r="B139" i="1"/>
  <c r="B147" i="1" s="1"/>
  <c r="B174" i="1" s="1"/>
  <c r="B134" i="1"/>
  <c r="B130" i="1"/>
  <c r="B120" i="1"/>
  <c r="B122" i="1" s="1"/>
  <c r="B112" i="1"/>
  <c r="B114" i="1" s="1"/>
  <c r="B116" i="1" s="1"/>
  <c r="B106" i="1"/>
  <c r="B103" i="1"/>
  <c r="B92" i="1"/>
  <c r="B93" i="1" s="1"/>
  <c r="B95" i="1" s="1"/>
  <c r="B81" i="1"/>
  <c r="B83" i="1" s="1"/>
  <c r="B80" i="1"/>
  <c r="B84" i="1" s="1"/>
  <c r="B78" i="1"/>
  <c r="B74" i="1"/>
  <c r="B86" i="1" s="1"/>
  <c r="B60" i="1"/>
  <c r="B47" i="1"/>
  <c r="B32" i="1"/>
  <c r="B26" i="1"/>
  <c r="B191" i="1" s="1"/>
  <c r="B23" i="1"/>
  <c r="B14" i="1"/>
  <c r="B15" i="1" s="1"/>
  <c r="B12" i="1"/>
  <c r="B254" i="1" l="1"/>
  <c r="B422" i="1"/>
  <c r="B424" i="1" s="1"/>
  <c r="B17" i="1"/>
  <c r="B52" i="1"/>
  <c r="B54" i="1" s="1"/>
  <c r="B340" i="1"/>
  <c r="B361" i="1"/>
  <c r="B569" i="1"/>
  <c r="B571" i="1" s="1"/>
  <c r="B148" i="1"/>
  <c r="B150" i="1" s="1"/>
  <c r="B177" i="1"/>
  <c r="B179" i="1" s="1"/>
  <c r="B289" i="1"/>
  <c r="B290" i="1" s="1"/>
  <c r="B516" i="1"/>
  <c r="B619" i="1"/>
  <c r="B421" i="1"/>
  <c r="B39" i="1"/>
  <c r="B41" i="1" s="1"/>
  <c r="B51" i="1"/>
  <c r="B65" i="1"/>
  <c r="B66" i="1" s="1"/>
  <c r="B68" i="1" s="1"/>
  <c r="B460" i="1"/>
  <c r="B461" i="1" s="1"/>
  <c r="B463" i="1" s="1"/>
  <c r="B511" i="1"/>
  <c r="B568" i="1"/>
  <c r="B614" i="1"/>
  <c r="B621" i="1" s="1"/>
  <c r="B190" i="1"/>
  <c r="B43" i="1" l="1"/>
  <c r="B192" i="1"/>
  <c r="B518" i="1"/>
  <c r="B194" i="1"/>
  <c r="B513" i="1"/>
  <c r="B622" i="1"/>
  <c r="B616" i="1"/>
  <c r="B519" i="1"/>
</calcChain>
</file>

<file path=xl/sharedStrings.xml><?xml version="1.0" encoding="utf-8"?>
<sst xmlns="http://schemas.openxmlformats.org/spreadsheetml/2006/main" count="737" uniqueCount="139">
  <si>
    <t>5. melléklet a 2/2019. (II. 13.) önkormányzati rendelethez</t>
  </si>
  <si>
    <t>2019. évi működési kiadások (adatok Ft-ban)</t>
  </si>
  <si>
    <t>NAGYSZÉNÁS NAGYKÖZSÉG ÖNKORMÁNYZATA</t>
  </si>
  <si>
    <t>Kötelező önkormányzati feladatok</t>
  </si>
  <si>
    <t>064010 Közvilágítás</t>
  </si>
  <si>
    <t>ROVAT</t>
  </si>
  <si>
    <t>Közüzemi díjak</t>
  </si>
  <si>
    <t>053311</t>
  </si>
  <si>
    <t xml:space="preserve"> ebből: villamosenergia díjak</t>
  </si>
  <si>
    <t>Működési célú előzetesen felszámított általános forgalmi adó</t>
  </si>
  <si>
    <t>053511</t>
  </si>
  <si>
    <t>DOLOGI  KIADÁSOK ÖSSZESEN:</t>
  </si>
  <si>
    <t>KORMÁNYFUNKCIÓ ÖSSZESEN:</t>
  </si>
  <si>
    <t>072111 Házi orvosi alapellátás</t>
  </si>
  <si>
    <t>Törvény szerinti illetmények</t>
  </si>
  <si>
    <t>0511011</t>
  </si>
  <si>
    <t>Nem saját foglalkoztatottak juttatásai</t>
  </si>
  <si>
    <t>051221</t>
  </si>
  <si>
    <t>SZEMÉLYI JUTTATÁSOK ÖSSZESEN:</t>
  </si>
  <si>
    <t>Szociális hozzájárulási adó</t>
  </si>
  <si>
    <t>0521</t>
  </si>
  <si>
    <t>MUNKAADÓKAT TERHELŐ JÁRULÉKOK ÖSSZESEN:</t>
  </si>
  <si>
    <t>Szakmai anyagok beszerzése</t>
  </si>
  <si>
    <t>053111</t>
  </si>
  <si>
    <t>Üzemeltetési anyagok beszerzése</t>
  </si>
  <si>
    <t>053121</t>
  </si>
  <si>
    <t>Informatikai szolgáltatások igénybevétele</t>
  </si>
  <si>
    <t>053211</t>
  </si>
  <si>
    <t>Egyéb kommunikációs szolgáltatások</t>
  </si>
  <si>
    <t>053221</t>
  </si>
  <si>
    <t>ebből: gázenergia díjak</t>
  </si>
  <si>
    <t xml:space="preserve">         villamosenergia díjak</t>
  </si>
  <si>
    <t xml:space="preserve">         víz- és csatornadíj</t>
  </si>
  <si>
    <t>Karbantartás, kisjavítás</t>
  </si>
  <si>
    <t>053341</t>
  </si>
  <si>
    <t>Szakmai tevékenységet segítő szolgáltatások</t>
  </si>
  <si>
    <t>053361</t>
  </si>
  <si>
    <t>Egyéb szolgáltatások</t>
  </si>
  <si>
    <t>053371</t>
  </si>
  <si>
    <t>Egyéb dologi kiadások</t>
  </si>
  <si>
    <t>053551</t>
  </si>
  <si>
    <t>072311 Fogorvosi alapellátás</t>
  </si>
  <si>
    <t>041233  Hosszabb időtartamú közfoglalkoztatás</t>
  </si>
  <si>
    <t xml:space="preserve">         vízdíj</t>
  </si>
  <si>
    <t>041237  Startmunka program</t>
  </si>
  <si>
    <t>Törvény szerinti illetmények (30 fő)</t>
  </si>
  <si>
    <t>Foglalkoztatottak egyéb személyi juttatásai</t>
  </si>
  <si>
    <t>0511131</t>
  </si>
  <si>
    <t>05211</t>
  </si>
  <si>
    <t>Táppénzhozzájárulás</t>
  </si>
  <si>
    <t>05215</t>
  </si>
  <si>
    <t>Vásárolt élelmezés</t>
  </si>
  <si>
    <t>053321</t>
  </si>
  <si>
    <t>104037 Intézményen kívüli gyermekétkeztetés</t>
  </si>
  <si>
    <t>Önként vállalt önkormányzati feladatok</t>
  </si>
  <si>
    <t xml:space="preserve">066020 Város-, és községgazdálkodási egyéb szolgáltatások </t>
  </si>
  <si>
    <t>063080 Vízellátással kapcsolatos közmű építése, fenntartása, üzemeltetése</t>
  </si>
  <si>
    <t>Egyéb dologi kiadások (víziközművek biztosítása)</t>
  </si>
  <si>
    <t>081061 Szabadidős park, fürdő és strandszolgáltatás (termálhő szolgáltatása)</t>
  </si>
  <si>
    <t>Törvény szerinti illetmények (14 fő + 2 fő szezonális alk.)</t>
  </si>
  <si>
    <t>Közlekedési költségtérítés</t>
  </si>
  <si>
    <t>0511091</t>
  </si>
  <si>
    <t>Reklám és propaganda kiadások</t>
  </si>
  <si>
    <t>053421</t>
  </si>
  <si>
    <t>Államigazgatási feladatok</t>
  </si>
  <si>
    <t>011130 Önkormányzatok és  önkormányzati hivatalok jogalkotó és általános igazgatási tevékenysége</t>
  </si>
  <si>
    <t>Béren kívüli juttatások</t>
  </si>
  <si>
    <t>0511071</t>
  </si>
  <si>
    <t>Egyéb költségtérítések</t>
  </si>
  <si>
    <t>0511101</t>
  </si>
  <si>
    <t>Választott tisztségviselők juttatásai</t>
  </si>
  <si>
    <t>051211</t>
  </si>
  <si>
    <t>Egyéb külső személyi juttatások</t>
  </si>
  <si>
    <t>051231</t>
  </si>
  <si>
    <t>Egészségügyi hozzájárulás</t>
  </si>
  <si>
    <t>05214</t>
  </si>
  <si>
    <t>Munkadókat terhelő egyéb járulék kötelezettségek</t>
  </si>
  <si>
    <t>05217</t>
  </si>
  <si>
    <t>Bérleti és lízingdíjak</t>
  </si>
  <si>
    <t>053331</t>
  </si>
  <si>
    <t>Fizetendő általános forgalmi adó</t>
  </si>
  <si>
    <t>053521</t>
  </si>
  <si>
    <t>Kamatkiadások</t>
  </si>
  <si>
    <t>053531</t>
  </si>
  <si>
    <t>107060 Egyéb szociális pénzbeli és természetbeni ellátások, támogatások</t>
  </si>
  <si>
    <t>Üzemeltetési  anyagok beszerzése (téli rezsi csökkentés fűtőanyag)</t>
  </si>
  <si>
    <t>DOLOGI KIADÁSOK ÖSSZESEN:</t>
  </si>
  <si>
    <t>PÉNZESZKÖZ ÁTADÁS, EGYÉB TÁMOGATÁS:</t>
  </si>
  <si>
    <r>
      <t xml:space="preserve">NAGYSZÉNÁS NAGYKÖZSÉG ÖNKORMÁNYZATA ÖSSZESEN:      (polgármester, 14 fő MT szerinti alkalmazott,  2 fő alkalmazozott 4 hónapra,   30  </t>
    </r>
    <r>
      <rPr>
        <b/>
        <u/>
        <sz val="8"/>
        <rFont val="Arial CE"/>
        <charset val="238"/>
      </rPr>
      <t xml:space="preserve">fő támogatott fogl. </t>
    </r>
  </si>
  <si>
    <t>POLGÁRMESTERI HIVATAL</t>
  </si>
  <si>
    <t>066020 Város- és községgazdálkodási egyéb szolgáltatások</t>
  </si>
  <si>
    <t>Törvény szerinti illetmények (20 fő és  1 fő támogatott foglalkoztatott időszakosan)</t>
  </si>
  <si>
    <t>Reprezentáció</t>
  </si>
  <si>
    <t>0512338</t>
  </si>
  <si>
    <t>ebből: termálhő díja</t>
  </si>
  <si>
    <t>Közvetített szolgáltatások</t>
  </si>
  <si>
    <t>053351</t>
  </si>
  <si>
    <t>013360 Iskola működtetés</t>
  </si>
  <si>
    <t xml:space="preserve">104031 Gyermekek bölcsődei ellátása </t>
  </si>
  <si>
    <t xml:space="preserve">041233  Hosszabb időtartamú közfoglalkoztatás </t>
  </si>
  <si>
    <t>Törvény szerinti illetmények (1 fő támogatott foglalkoztatott időszakosan)</t>
  </si>
  <si>
    <r>
      <t>POLGÁRMESTERI HIVATAL ÖSSZESEN: (18 fő köztiszt.,  2</t>
    </r>
    <r>
      <rPr>
        <b/>
        <u/>
        <sz val="8"/>
        <rFont val="Arial CE"/>
        <charset val="238"/>
      </rPr>
      <t xml:space="preserve"> fő MT</t>
    </r>
    <r>
      <rPr>
        <b/>
        <u/>
        <sz val="8"/>
        <rFont val="Arial CE"/>
        <family val="2"/>
        <charset val="238"/>
      </rPr>
      <t>. alkalmazott, 2 fő támogatott foglalkoztatott időszakosan)</t>
    </r>
  </si>
  <si>
    <t>GONDOZÁSI KÖZPONT</t>
  </si>
  <si>
    <t>041233  Hosszabb időtartamú közfoglalkoztatás + GINOP + Megváltozott munkaképességűek foglalkoztatása</t>
  </si>
  <si>
    <t>Törvény szerinti illetmények (23 fő támogatott foglalkoztatott)</t>
  </si>
  <si>
    <t>074031 Család és nővédelmi egészségügyi gondozás</t>
  </si>
  <si>
    <t>Törvény szerinti illetmények (2 fő)</t>
  </si>
  <si>
    <t>Céljuttatás, projektprémium</t>
  </si>
  <si>
    <t>0511031</t>
  </si>
  <si>
    <t>Jubileumi jutalom</t>
  </si>
  <si>
    <t>0511061</t>
  </si>
  <si>
    <t xml:space="preserve">          termálhő</t>
  </si>
  <si>
    <t>074032 Ifjúság-egészségügyi gondozás</t>
  </si>
  <si>
    <t>Törvény szerinti illetmények (1 fő)</t>
  </si>
  <si>
    <t>102031 Idősek nappali ellátása</t>
  </si>
  <si>
    <t>Törvény szerinti illetmények (6 fő)</t>
  </si>
  <si>
    <t>Szociális gondozó</t>
  </si>
  <si>
    <t>0512331</t>
  </si>
  <si>
    <t>Törvény szerinti illetmények (9 fő)</t>
  </si>
  <si>
    <t>104035 Gyermekétkezetés bölcsődében</t>
  </si>
  <si>
    <t>104042 Család- és gyermekjóléti szolgáltatások</t>
  </si>
  <si>
    <t>Törvény szerinti illetmények (2 fő + 1 fő félévtől)</t>
  </si>
  <si>
    <t xml:space="preserve">          távhő</t>
  </si>
  <si>
    <t>107051 Szociális étkeztetés</t>
  </si>
  <si>
    <t>Törvény szerinti illetmények (1 fő + 1 fő részmunkaidős)</t>
  </si>
  <si>
    <t>107052 Házi segítségnyújtás</t>
  </si>
  <si>
    <t>Törvény szerinti illetmények (12 fő)</t>
  </si>
  <si>
    <r>
      <t xml:space="preserve">GONDOZÁSI KÖZPONT ÖSSZESEN: ( 33 fő közalk. + 1 fő részm. közalk. + 1 fő közalkalmazott 2019.07.01.-től + 23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</si>
  <si>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NAGYSZÉNÁSI ÖNKORMÁNYZATI ÓVODA ÉS KÖNYVTÁR</t>
  </si>
  <si>
    <t>Törvény szerinti illetmények (4 fő időszakosan)</t>
  </si>
  <si>
    <t>096015 Gyermekétkeztetés köznevelési intézményekben</t>
  </si>
  <si>
    <t>Vásárolt élelmezés-Óvoda</t>
  </si>
  <si>
    <t>Vásárolt élelmezés-Iskola</t>
  </si>
  <si>
    <t>091140  Óvodai nevelés, ellátás működtetési feladatai</t>
  </si>
  <si>
    <t xml:space="preserve">         termálhő díja</t>
  </si>
  <si>
    <t>091110  Óvodai nevelés, ellátás szakmai feladatai</t>
  </si>
  <si>
    <t>Törvény szerinti illetmények  (13 fő)</t>
  </si>
  <si>
    <t>082042 Könyvtári állomány gyarapítása, nyilvántartása</t>
  </si>
  <si>
    <r>
      <t xml:space="preserve">NAGYSZÉNÁSI ÖNKORMÁNYZATI ÓVODA ÉS KÖNYVTÁR  ÖSSZESEN: (20 fő közalk. + 1 fő részm. alk. +  4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</si>
</sst>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#,##0.00&quot;     &quot;;\-#,##0.00&quot;     &quot;;&quot; -&quot;#&quot;     &quot;;@\ "/>
  </numFmts>
  <fonts count="2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"/>
      <family val="2"/>
      <charset val="238"/>
    </font>
    <font>
      <b/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i/>
      <sz val="8"/>
      <name val="Arial CE"/>
      <family val="2"/>
      <charset val="238"/>
    </font>
    <font>
      <i/>
      <sz val="8"/>
      <name val="Arial"/>
      <family val="2"/>
      <charset val="238"/>
    </font>
    <font>
      <i/>
      <sz val="8"/>
      <name val="Arial CE"/>
      <charset val="238"/>
    </font>
    <font>
      <b/>
      <sz val="10"/>
      <name val="Arial CE"/>
      <family val="2"/>
      <charset val="238"/>
    </font>
    <font>
      <b/>
      <i/>
      <sz val="8"/>
      <name val="Arial CE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12" fillId="0" borderId="0"/>
    <xf numFmtId="0" fontId="22" fillId="0" borderId="0"/>
  </cellStyleXfs>
  <cellXfs count="85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2" xfId="0" applyFont="1" applyBorder="1" applyAlignment="1"/>
    <xf numFmtId="0" fontId="6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0" fillId="0" borderId="0" xfId="0" applyAlignment="1">
      <alignment horizontal="center"/>
    </xf>
    <xf numFmtId="0" fontId="7" fillId="0" borderId="0" xfId="0" applyFont="1" applyFill="1" applyBorder="1"/>
    <xf numFmtId="3" fontId="6" fillId="0" borderId="0" xfId="0" applyNumberFormat="1" applyFont="1"/>
    <xf numFmtId="49" fontId="6" fillId="0" borderId="0" xfId="0" applyNumberFormat="1" applyFont="1"/>
    <xf numFmtId="0" fontId="7" fillId="0" borderId="0" xfId="0" applyFont="1" applyBorder="1"/>
    <xf numFmtId="0" fontId="5" fillId="0" borderId="0" xfId="0" applyFont="1" applyFill="1" applyBorder="1" applyAlignment="1"/>
    <xf numFmtId="3" fontId="8" fillId="0" borderId="0" xfId="0" applyNumberFormat="1" applyFont="1"/>
    <xf numFmtId="0" fontId="9" fillId="0" borderId="0" xfId="0" applyFont="1" applyFill="1" applyBorder="1" applyAlignment="1"/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/>
    <xf numFmtId="3" fontId="0" fillId="0" borderId="0" xfId="0" applyNumberFormat="1" applyFont="1" applyBorder="1" applyAlignment="1"/>
    <xf numFmtId="3" fontId="10" fillId="0" borderId="0" xfId="0" applyNumberFormat="1" applyFont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3" fontId="6" fillId="0" borderId="0" xfId="0" applyNumberFormat="1" applyFont="1" applyBorder="1" applyAlignment="1"/>
    <xf numFmtId="0" fontId="13" fillId="0" borderId="0" xfId="2" applyFont="1" applyFill="1" applyBorder="1" applyAlignment="1">
      <alignment horizontal="center"/>
    </xf>
    <xf numFmtId="3" fontId="11" fillId="0" borderId="0" xfId="0" applyNumberFormat="1" applyFont="1" applyBorder="1" applyAlignment="1">
      <alignment horizontal="right"/>
    </xf>
    <xf numFmtId="0" fontId="10" fillId="0" borderId="0" xfId="0" applyFont="1"/>
    <xf numFmtId="0" fontId="5" fillId="2" borderId="1" xfId="0" applyFont="1" applyFill="1" applyBorder="1" applyAlignment="1">
      <alignment horizontal="center" wrapText="1"/>
    </xf>
    <xf numFmtId="0" fontId="0" fillId="0" borderId="2" xfId="0" applyFont="1" applyBorder="1" applyAlignment="1">
      <alignment wrapText="1"/>
    </xf>
    <xf numFmtId="3" fontId="7" fillId="0" borderId="0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center" wrapText="1"/>
    </xf>
    <xf numFmtId="0" fontId="0" fillId="0" borderId="0" xfId="0" applyFont="1" applyBorder="1" applyAlignment="1">
      <alignment wrapText="1"/>
    </xf>
    <xf numFmtId="3" fontId="11" fillId="0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/>
    </xf>
    <xf numFmtId="0" fontId="0" fillId="0" borderId="0" xfId="0" applyFont="1" applyAlignment="1"/>
    <xf numFmtId="3" fontId="5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/>
    </xf>
    <xf numFmtId="3" fontId="5" fillId="0" borderId="0" xfId="0" applyNumberFormat="1" applyFont="1" applyFill="1" applyAlignment="1">
      <alignment horizontal="right"/>
    </xf>
    <xf numFmtId="0" fontId="17" fillId="0" borderId="0" xfId="0" applyFont="1" applyBorder="1"/>
    <xf numFmtId="3" fontId="18" fillId="0" borderId="0" xfId="0" applyNumberFormat="1" applyFont="1"/>
    <xf numFmtId="0" fontId="19" fillId="0" borderId="0" xfId="0" applyFont="1" applyBorder="1"/>
    <xf numFmtId="3" fontId="19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3" fontId="11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3" fontId="7" fillId="0" borderId="0" xfId="0" applyNumberFormat="1" applyFont="1" applyAlignment="1">
      <alignment horizontal="right"/>
    </xf>
    <xf numFmtId="0" fontId="5" fillId="2" borderId="3" xfId="0" applyFont="1" applyFill="1" applyBorder="1" applyAlignment="1">
      <alignment horizontal="center"/>
    </xf>
    <xf numFmtId="0" fontId="7" fillId="0" borderId="0" xfId="0" applyFont="1"/>
    <xf numFmtId="4" fontId="7" fillId="0" borderId="0" xfId="0" applyNumberFormat="1" applyFont="1"/>
    <xf numFmtId="3" fontId="8" fillId="0" borderId="0" xfId="1" applyNumberFormat="1" applyFont="1" applyAlignment="1">
      <alignment horizontal="right"/>
    </xf>
    <xf numFmtId="0" fontId="5" fillId="0" borderId="0" xfId="0" applyFont="1" applyBorder="1" applyAlignment="1"/>
    <xf numFmtId="0" fontId="11" fillId="0" borderId="0" xfId="0" applyFont="1" applyBorder="1"/>
    <xf numFmtId="0" fontId="10" fillId="0" borderId="0" xfId="0" applyFont="1" applyBorder="1"/>
    <xf numFmtId="0" fontId="10" fillId="0" borderId="0" xfId="0" applyFont="1" applyFill="1" applyBorder="1"/>
    <xf numFmtId="0" fontId="11" fillId="0" borderId="0" xfId="0" applyFont="1" applyFill="1" applyBorder="1" applyAlignment="1"/>
    <xf numFmtId="0" fontId="21" fillId="0" borderId="0" xfId="0" applyFont="1" applyFill="1" applyBorder="1" applyAlignment="1"/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3" fillId="0" borderId="0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6" fillId="0" borderId="0" xfId="3" applyFont="1" applyBorder="1"/>
    <xf numFmtId="3" fontId="6" fillId="0" borderId="0" xfId="3" applyNumberFormat="1" applyFont="1" applyFill="1" applyBorder="1" applyAlignment="1">
      <alignment horizontal="right"/>
    </xf>
    <xf numFmtId="0" fontId="8" fillId="3" borderId="1" xfId="3" applyFont="1" applyFill="1" applyBorder="1" applyAlignment="1">
      <alignment horizontal="center"/>
    </xf>
    <xf numFmtId="0" fontId="8" fillId="3" borderId="2" xfId="3" applyFont="1" applyFill="1" applyBorder="1" applyAlignment="1">
      <alignment horizontal="center"/>
    </xf>
    <xf numFmtId="0" fontId="8" fillId="0" borderId="0" xfId="3" applyFont="1" applyFill="1" applyBorder="1" applyAlignment="1">
      <alignment horizontal="center"/>
    </xf>
    <xf numFmtId="3" fontId="6" fillId="0" borderId="0" xfId="1" applyNumberFormat="1" applyFont="1" applyFill="1" applyBorder="1" applyAlignment="1">
      <alignment horizontal="right"/>
    </xf>
    <xf numFmtId="3" fontId="6" fillId="0" borderId="0" xfId="3" applyNumberFormat="1" applyFont="1" applyFill="1" applyBorder="1"/>
    <xf numFmtId="3" fontId="8" fillId="0" borderId="0" xfId="3" applyNumberFormat="1" applyFont="1" applyFill="1" applyBorder="1"/>
    <xf numFmtId="3" fontId="0" fillId="0" borderId="0" xfId="0" applyNumberFormat="1" applyFont="1"/>
    <xf numFmtId="0" fontId="8" fillId="0" borderId="0" xfId="0" applyFont="1"/>
    <xf numFmtId="0" fontId="1" fillId="0" borderId="0" xfId="0" applyFont="1"/>
  </cellXfs>
  <cellStyles count="4">
    <cellStyle name="Ezres" xfId="1" builtinId="3"/>
    <cellStyle name="Normál" xfId="0" builtinId="0"/>
    <cellStyle name="Normál_ktgvetés2007_végleges" xfId="2"/>
    <cellStyle name="Normál_mellékletek testületnek-véglege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.%20&#233;vi%20k&#246;lts&#233;gvet&#233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/>
      <sheetData sheetId="1"/>
      <sheetData sheetId="2"/>
      <sheetData sheetId="3">
        <row r="11">
          <cell r="B11">
            <v>3235950</v>
          </cell>
        </row>
        <row r="15">
          <cell r="B15">
            <v>64800.000000000007</v>
          </cell>
        </row>
        <row r="28">
          <cell r="B28">
            <v>1134000</v>
          </cell>
        </row>
        <row r="46">
          <cell r="B46">
            <v>520000</v>
          </cell>
        </row>
        <row r="47">
          <cell r="B47">
            <v>5540150</v>
          </cell>
        </row>
        <row r="63">
          <cell r="B63">
            <v>1400000</v>
          </cell>
        </row>
        <row r="69">
          <cell r="B69">
            <v>150000</v>
          </cell>
        </row>
      </sheetData>
      <sheetData sheetId="4">
        <row r="6">
          <cell r="B6">
            <v>91286816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1"/>
  <sheetViews>
    <sheetView tabSelected="1" workbookViewId="0">
      <selection activeCell="A2" sqref="A2"/>
    </sheetView>
  </sheetViews>
  <sheetFormatPr defaultRowHeight="12.75" x14ac:dyDescent="0.2"/>
  <cols>
    <col min="1" max="1" width="68" customWidth="1"/>
    <col min="2" max="2" width="17.5703125" customWidth="1"/>
    <col min="3" max="3" width="8.85546875" hidden="1" customWidth="1"/>
  </cols>
  <sheetData>
    <row r="1" spans="1:3" x14ac:dyDescent="0.2">
      <c r="A1" s="1" t="s">
        <v>0</v>
      </c>
      <c r="B1" s="1"/>
    </row>
    <row r="2" spans="1:3" x14ac:dyDescent="0.2">
      <c r="A2" s="2"/>
      <c r="B2" s="2"/>
    </row>
    <row r="3" spans="1:3" x14ac:dyDescent="0.2">
      <c r="A3" s="3" t="s">
        <v>1</v>
      </c>
      <c r="B3" s="3"/>
    </row>
    <row r="4" spans="1:3" x14ac:dyDescent="0.2">
      <c r="A4" s="2"/>
      <c r="B4" s="2"/>
    </row>
    <row r="5" spans="1:3" x14ac:dyDescent="0.2">
      <c r="A5" s="3" t="s">
        <v>2</v>
      </c>
      <c r="B5" s="3"/>
    </row>
    <row r="6" spans="1:3" x14ac:dyDescent="0.2">
      <c r="A6" s="4"/>
      <c r="B6" s="2"/>
    </row>
    <row r="7" spans="1:3" x14ac:dyDescent="0.2">
      <c r="A7" s="5" t="s">
        <v>3</v>
      </c>
      <c r="B7" s="5"/>
    </row>
    <row r="8" spans="1:3" x14ac:dyDescent="0.2">
      <c r="A8" s="6"/>
      <c r="B8" s="2"/>
    </row>
    <row r="9" spans="1:3" x14ac:dyDescent="0.2">
      <c r="A9" s="6"/>
      <c r="B9" s="2"/>
    </row>
    <row r="10" spans="1:3" x14ac:dyDescent="0.2">
      <c r="A10" s="7" t="s">
        <v>4</v>
      </c>
      <c r="B10" s="8"/>
      <c r="C10" s="9" t="s">
        <v>5</v>
      </c>
    </row>
    <row r="11" spans="1:3" x14ac:dyDescent="0.2">
      <c r="A11" s="10"/>
      <c r="B11" s="11"/>
      <c r="C11" s="12"/>
    </row>
    <row r="12" spans="1:3" x14ac:dyDescent="0.2">
      <c r="A12" s="13" t="s">
        <v>6</v>
      </c>
      <c r="B12" s="14">
        <f>B13</f>
        <v>8300000</v>
      </c>
      <c r="C12" s="15" t="s">
        <v>7</v>
      </c>
    </row>
    <row r="13" spans="1:3" x14ac:dyDescent="0.2">
      <c r="A13" s="16" t="s">
        <v>8</v>
      </c>
      <c r="B13" s="14">
        <v>8300000</v>
      </c>
      <c r="C13" s="15"/>
    </row>
    <row r="14" spans="1:3" x14ac:dyDescent="0.2">
      <c r="A14" s="13" t="s">
        <v>9</v>
      </c>
      <c r="B14" s="14">
        <f>B13*0.27</f>
        <v>2241000</v>
      </c>
      <c r="C14" s="15" t="s">
        <v>10</v>
      </c>
    </row>
    <row r="15" spans="1:3" x14ac:dyDescent="0.2">
      <c r="A15" s="17" t="s">
        <v>11</v>
      </c>
      <c r="B15" s="18">
        <f>SUM(B12:B14)-B13</f>
        <v>10541000</v>
      </c>
      <c r="C15" s="15"/>
    </row>
    <row r="16" spans="1:3" x14ac:dyDescent="0.2">
      <c r="A16" s="10"/>
      <c r="B16" s="11"/>
      <c r="C16" s="12"/>
    </row>
    <row r="17" spans="1:3" x14ac:dyDescent="0.2">
      <c r="A17" s="19" t="s">
        <v>12</v>
      </c>
      <c r="B17" s="20">
        <f>B15</f>
        <v>10541000</v>
      </c>
    </row>
    <row r="18" spans="1:3" x14ac:dyDescent="0.2">
      <c r="A18" s="19"/>
      <c r="B18" s="20"/>
    </row>
    <row r="19" spans="1:3" x14ac:dyDescent="0.2">
      <c r="A19" s="7" t="s">
        <v>13</v>
      </c>
      <c r="B19" s="8"/>
    </row>
    <row r="20" spans="1:3" x14ac:dyDescent="0.2">
      <c r="A20" s="10"/>
      <c r="B20" s="21"/>
    </row>
    <row r="21" spans="1:3" x14ac:dyDescent="0.2">
      <c r="A21" s="22" t="s">
        <v>14</v>
      </c>
      <c r="B21" s="14">
        <v>72600</v>
      </c>
      <c r="C21" s="15" t="s">
        <v>15</v>
      </c>
    </row>
    <row r="22" spans="1:3" x14ac:dyDescent="0.2">
      <c r="A22" s="22" t="s">
        <v>16</v>
      </c>
      <c r="B22" s="14">
        <v>3526216</v>
      </c>
      <c r="C22" s="15" t="s">
        <v>17</v>
      </c>
    </row>
    <row r="23" spans="1:3" x14ac:dyDescent="0.2">
      <c r="A23" s="23" t="s">
        <v>18</v>
      </c>
      <c r="B23" s="18">
        <f>SUM(B21:B22)</f>
        <v>3598816</v>
      </c>
      <c r="C23" s="15"/>
    </row>
    <row r="24" spans="1:3" x14ac:dyDescent="0.2">
      <c r="A24" s="22"/>
      <c r="B24" s="14"/>
      <c r="C24" s="15"/>
    </row>
    <row r="25" spans="1:3" x14ac:dyDescent="0.2">
      <c r="A25" s="22" t="s">
        <v>19</v>
      </c>
      <c r="B25" s="14">
        <v>633008</v>
      </c>
      <c r="C25" s="15" t="s">
        <v>20</v>
      </c>
    </row>
    <row r="26" spans="1:3" x14ac:dyDescent="0.2">
      <c r="A26" s="23" t="s">
        <v>21</v>
      </c>
      <c r="B26" s="18">
        <f>SUM(B25:B25)</f>
        <v>633008</v>
      </c>
      <c r="C26" s="15"/>
    </row>
    <row r="27" spans="1:3" x14ac:dyDescent="0.2">
      <c r="A27" s="2"/>
      <c r="B27" s="14"/>
      <c r="C27" s="15"/>
    </row>
    <row r="28" spans="1:3" x14ac:dyDescent="0.2">
      <c r="A28" s="22" t="s">
        <v>22</v>
      </c>
      <c r="B28" s="14">
        <v>200000</v>
      </c>
      <c r="C28" s="15" t="s">
        <v>23</v>
      </c>
    </row>
    <row r="29" spans="1:3" x14ac:dyDescent="0.2">
      <c r="A29" s="22" t="s">
        <v>24</v>
      </c>
      <c r="B29" s="14">
        <v>500000</v>
      </c>
      <c r="C29" s="15" t="s">
        <v>25</v>
      </c>
    </row>
    <row r="30" spans="1:3" x14ac:dyDescent="0.2">
      <c r="A30" s="22" t="s">
        <v>26</v>
      </c>
      <c r="B30" s="14">
        <v>600000</v>
      </c>
      <c r="C30" s="15" t="s">
        <v>27</v>
      </c>
    </row>
    <row r="31" spans="1:3" x14ac:dyDescent="0.2">
      <c r="A31" s="16" t="s">
        <v>28</v>
      </c>
      <c r="B31" s="14">
        <v>76000</v>
      </c>
      <c r="C31" s="15" t="s">
        <v>29</v>
      </c>
    </row>
    <row r="32" spans="1:3" x14ac:dyDescent="0.2">
      <c r="A32" s="13" t="s">
        <v>6</v>
      </c>
      <c r="B32" s="14">
        <f>SUM(B33:B35)</f>
        <v>371000</v>
      </c>
      <c r="C32" s="15" t="s">
        <v>7</v>
      </c>
    </row>
    <row r="33" spans="1:3" x14ac:dyDescent="0.2">
      <c r="A33" s="16" t="s">
        <v>30</v>
      </c>
      <c r="B33" s="14">
        <v>120000</v>
      </c>
      <c r="C33" s="15"/>
    </row>
    <row r="34" spans="1:3" x14ac:dyDescent="0.2">
      <c r="A34" s="16" t="s">
        <v>31</v>
      </c>
      <c r="B34" s="14">
        <v>200000</v>
      </c>
      <c r="C34" s="15"/>
    </row>
    <row r="35" spans="1:3" x14ac:dyDescent="0.2">
      <c r="A35" s="16" t="s">
        <v>32</v>
      </c>
      <c r="B35" s="14">
        <v>51000</v>
      </c>
      <c r="C35" s="15"/>
    </row>
    <row r="36" spans="1:3" x14ac:dyDescent="0.2">
      <c r="A36" s="13" t="s">
        <v>33</v>
      </c>
      <c r="B36" s="14">
        <v>50000</v>
      </c>
      <c r="C36" s="15" t="s">
        <v>34</v>
      </c>
    </row>
    <row r="37" spans="1:3" x14ac:dyDescent="0.2">
      <c r="A37" s="13" t="s">
        <v>35</v>
      </c>
      <c r="B37" s="14">
        <v>17050000</v>
      </c>
      <c r="C37" s="15" t="s">
        <v>36</v>
      </c>
    </row>
    <row r="38" spans="1:3" x14ac:dyDescent="0.2">
      <c r="A38" s="13" t="s">
        <v>37</v>
      </c>
      <c r="B38" s="14">
        <v>20000</v>
      </c>
      <c r="C38" s="15" t="s">
        <v>38</v>
      </c>
    </row>
    <row r="39" spans="1:3" x14ac:dyDescent="0.2">
      <c r="A39" s="13" t="s">
        <v>9</v>
      </c>
      <c r="B39" s="14">
        <f>(B28+B29+B30+B31+B32+B36+B38)*0.27</f>
        <v>490590.00000000006</v>
      </c>
      <c r="C39" s="15" t="s">
        <v>10</v>
      </c>
    </row>
    <row r="40" spans="1:3" x14ac:dyDescent="0.2">
      <c r="A40" s="13" t="s">
        <v>39</v>
      </c>
      <c r="B40" s="14">
        <v>100000</v>
      </c>
      <c r="C40" s="15" t="s">
        <v>40</v>
      </c>
    </row>
    <row r="41" spans="1:3" x14ac:dyDescent="0.2">
      <c r="A41" s="17" t="s">
        <v>11</v>
      </c>
      <c r="B41" s="18">
        <f>SUM(B28:B40)-B33-B34-B35</f>
        <v>19457590</v>
      </c>
      <c r="C41" s="15"/>
    </row>
    <row r="42" spans="1:3" x14ac:dyDescent="0.2">
      <c r="A42" s="10"/>
      <c r="B42" s="24"/>
      <c r="C42" s="12"/>
    </row>
    <row r="43" spans="1:3" x14ac:dyDescent="0.2">
      <c r="A43" s="19" t="s">
        <v>12</v>
      </c>
      <c r="B43" s="20">
        <f>B23+B26+B41</f>
        <v>23689414</v>
      </c>
    </row>
    <row r="44" spans="1:3" x14ac:dyDescent="0.2">
      <c r="A44" s="16"/>
      <c r="B44" s="25"/>
    </row>
    <row r="45" spans="1:3" x14ac:dyDescent="0.2">
      <c r="A45" s="26" t="s">
        <v>41</v>
      </c>
      <c r="B45" s="8"/>
    </row>
    <row r="46" spans="1:3" x14ac:dyDescent="0.2">
      <c r="A46" s="2"/>
      <c r="B46" s="14"/>
      <c r="C46" s="15"/>
    </row>
    <row r="47" spans="1:3" x14ac:dyDescent="0.2">
      <c r="A47" s="13" t="s">
        <v>6</v>
      </c>
      <c r="B47" s="14">
        <f>SUM(B48:B50)</f>
        <v>124000</v>
      </c>
      <c r="C47" s="15" t="s">
        <v>7</v>
      </c>
    </row>
    <row r="48" spans="1:3" x14ac:dyDescent="0.2">
      <c r="A48" s="16" t="s">
        <v>30</v>
      </c>
      <c r="B48" s="14">
        <v>40000</v>
      </c>
      <c r="C48" s="15"/>
    </row>
    <row r="49" spans="1:3" x14ac:dyDescent="0.2">
      <c r="A49" s="16" t="s">
        <v>31</v>
      </c>
      <c r="B49" s="14">
        <v>67000</v>
      </c>
      <c r="C49" s="15"/>
    </row>
    <row r="50" spans="1:3" x14ac:dyDescent="0.2">
      <c r="A50" s="16" t="s">
        <v>32</v>
      </c>
      <c r="B50" s="14">
        <v>17000</v>
      </c>
      <c r="C50" s="15"/>
    </row>
    <row r="51" spans="1:3" x14ac:dyDescent="0.2">
      <c r="A51" s="13" t="s">
        <v>9</v>
      </c>
      <c r="B51" s="14">
        <f>(B47)*0.27</f>
        <v>33480</v>
      </c>
      <c r="C51" s="15" t="s">
        <v>10</v>
      </c>
    </row>
    <row r="52" spans="1:3" x14ac:dyDescent="0.2">
      <c r="A52" s="17" t="s">
        <v>11</v>
      </c>
      <c r="B52" s="18">
        <f>SUM(B47:B51)-B48-B49-B50</f>
        <v>157480</v>
      </c>
      <c r="C52" s="15"/>
    </row>
    <row r="53" spans="1:3" x14ac:dyDescent="0.2">
      <c r="A53" s="10"/>
      <c r="B53" s="24"/>
      <c r="C53" s="12"/>
    </row>
    <row r="54" spans="1:3" x14ac:dyDescent="0.2">
      <c r="A54" s="19" t="s">
        <v>12</v>
      </c>
      <c r="B54" s="20">
        <f>B52</f>
        <v>157480</v>
      </c>
    </row>
    <row r="55" spans="1:3" x14ac:dyDescent="0.2">
      <c r="A55" s="19"/>
      <c r="B55" s="20"/>
    </row>
    <row r="56" spans="1:3" x14ac:dyDescent="0.2">
      <c r="A56" s="16"/>
      <c r="B56" s="25"/>
    </row>
    <row r="57" spans="1:3" x14ac:dyDescent="0.2">
      <c r="A57" s="27" t="s">
        <v>42</v>
      </c>
      <c r="B57" s="8"/>
    </row>
    <row r="58" spans="1:3" x14ac:dyDescent="0.2">
      <c r="A58" s="28"/>
      <c r="B58" s="11"/>
    </row>
    <row r="59" spans="1:3" x14ac:dyDescent="0.2">
      <c r="A59" s="22" t="s">
        <v>24</v>
      </c>
      <c r="B59" s="14">
        <v>200000</v>
      </c>
      <c r="C59" s="15" t="s">
        <v>25</v>
      </c>
    </row>
    <row r="60" spans="1:3" x14ac:dyDescent="0.2">
      <c r="A60" s="13" t="s">
        <v>6</v>
      </c>
      <c r="B60" s="14">
        <f>SUM(B61:B63)</f>
        <v>418000</v>
      </c>
      <c r="C60" s="15" t="s">
        <v>7</v>
      </c>
    </row>
    <row r="61" spans="1:3" x14ac:dyDescent="0.2">
      <c r="A61" s="16" t="s">
        <v>30</v>
      </c>
      <c r="B61" s="14">
        <v>260000</v>
      </c>
      <c r="C61" s="15"/>
    </row>
    <row r="62" spans="1:3" x14ac:dyDescent="0.2">
      <c r="A62" s="16" t="s">
        <v>31</v>
      </c>
      <c r="B62" s="14">
        <v>118000</v>
      </c>
      <c r="C62" s="15"/>
    </row>
    <row r="63" spans="1:3" x14ac:dyDescent="0.2">
      <c r="A63" s="16" t="s">
        <v>43</v>
      </c>
      <c r="B63" s="14">
        <v>40000</v>
      </c>
      <c r="C63" s="15"/>
    </row>
    <row r="64" spans="1:3" x14ac:dyDescent="0.2">
      <c r="A64" s="13" t="s">
        <v>37</v>
      </c>
      <c r="B64" s="14">
        <v>140000</v>
      </c>
      <c r="C64" s="15" t="s">
        <v>38</v>
      </c>
    </row>
    <row r="65" spans="1:3" x14ac:dyDescent="0.2">
      <c r="A65" s="13" t="s">
        <v>9</v>
      </c>
      <c r="B65" s="14">
        <f>(B60+B64+B59)*0.27</f>
        <v>204660</v>
      </c>
      <c r="C65" s="15" t="s">
        <v>10</v>
      </c>
    </row>
    <row r="66" spans="1:3" x14ac:dyDescent="0.2">
      <c r="A66" s="17" t="s">
        <v>11</v>
      </c>
      <c r="B66" s="18">
        <f>B60+B64+B65+B59</f>
        <v>962660</v>
      </c>
      <c r="C66" s="15"/>
    </row>
    <row r="67" spans="1:3" x14ac:dyDescent="0.2">
      <c r="A67" s="10"/>
      <c r="B67" s="11"/>
      <c r="C67" s="12"/>
    </row>
    <row r="68" spans="1:3" x14ac:dyDescent="0.2">
      <c r="A68" s="19" t="s">
        <v>12</v>
      </c>
      <c r="B68" s="20">
        <f>B66</f>
        <v>962660</v>
      </c>
    </row>
    <row r="69" spans="1:3" x14ac:dyDescent="0.2">
      <c r="A69" s="28"/>
      <c r="B69" s="11"/>
    </row>
    <row r="70" spans="1:3" x14ac:dyDescent="0.2">
      <c r="A70" s="27" t="s">
        <v>44</v>
      </c>
      <c r="B70" s="8"/>
    </row>
    <row r="71" spans="1:3" x14ac:dyDescent="0.2">
      <c r="A71" s="28"/>
      <c r="B71" s="11"/>
    </row>
    <row r="72" spans="1:3" x14ac:dyDescent="0.2">
      <c r="A72" s="22" t="s">
        <v>45</v>
      </c>
      <c r="B72" s="14">
        <v>30155555</v>
      </c>
      <c r="C72" s="15" t="s">
        <v>15</v>
      </c>
    </row>
    <row r="73" spans="1:3" x14ac:dyDescent="0.2">
      <c r="A73" s="22" t="s">
        <v>46</v>
      </c>
      <c r="B73" s="14">
        <v>800000</v>
      </c>
      <c r="C73" s="15" t="s">
        <v>47</v>
      </c>
    </row>
    <row r="74" spans="1:3" x14ac:dyDescent="0.2">
      <c r="A74" s="23" t="s">
        <v>18</v>
      </c>
      <c r="B74" s="18">
        <f>SUM(B72:B73)</f>
        <v>30955555</v>
      </c>
      <c r="C74" s="15"/>
    </row>
    <row r="75" spans="1:3" x14ac:dyDescent="0.2">
      <c r="A75" s="22"/>
      <c r="B75" s="14"/>
      <c r="C75" s="15"/>
    </row>
    <row r="76" spans="1:3" x14ac:dyDescent="0.2">
      <c r="A76" s="22" t="s">
        <v>19</v>
      </c>
      <c r="B76" s="14">
        <v>3018167</v>
      </c>
      <c r="C76" s="15" t="s">
        <v>48</v>
      </c>
    </row>
    <row r="77" spans="1:3" x14ac:dyDescent="0.2">
      <c r="A77" s="22" t="s">
        <v>49</v>
      </c>
      <c r="B77" s="14">
        <v>150000</v>
      </c>
      <c r="C77" s="15" t="s">
        <v>50</v>
      </c>
    </row>
    <row r="78" spans="1:3" x14ac:dyDescent="0.2">
      <c r="A78" s="23" t="s">
        <v>21</v>
      </c>
      <c r="B78" s="18">
        <f>SUM(B76:B77)</f>
        <v>3168167</v>
      </c>
      <c r="C78" s="15"/>
    </row>
    <row r="79" spans="1:3" x14ac:dyDescent="0.2">
      <c r="A79" s="2"/>
      <c r="B79" s="14"/>
      <c r="C79" s="15"/>
    </row>
    <row r="80" spans="1:3" x14ac:dyDescent="0.2">
      <c r="A80" s="22" t="s">
        <v>24</v>
      </c>
      <c r="B80" s="14">
        <f>1380000+1520000-B82</f>
        <v>2254000</v>
      </c>
      <c r="C80" s="15" t="s">
        <v>25</v>
      </c>
    </row>
    <row r="81" spans="1:3" x14ac:dyDescent="0.2">
      <c r="A81" s="13" t="s">
        <v>51</v>
      </c>
      <c r="B81" s="14">
        <f>111000+79000</f>
        <v>190000</v>
      </c>
      <c r="C81" s="15" t="s">
        <v>52</v>
      </c>
    </row>
    <row r="82" spans="1:3" x14ac:dyDescent="0.2">
      <c r="A82" s="13" t="s">
        <v>35</v>
      </c>
      <c r="B82" s="14">
        <v>646000</v>
      </c>
      <c r="C82" s="15" t="s">
        <v>36</v>
      </c>
    </row>
    <row r="83" spans="1:3" x14ac:dyDescent="0.2">
      <c r="A83" s="13" t="s">
        <v>9</v>
      </c>
      <c r="B83" s="14">
        <f>(B80+B81+B82)*0.27</f>
        <v>834300</v>
      </c>
      <c r="C83" s="15" t="s">
        <v>10</v>
      </c>
    </row>
    <row r="84" spans="1:3" x14ac:dyDescent="0.2">
      <c r="A84" s="17" t="s">
        <v>11</v>
      </c>
      <c r="B84" s="18">
        <f>SUM(B80:B83)</f>
        <v>3924300</v>
      </c>
      <c r="C84" s="15"/>
    </row>
    <row r="85" spans="1:3" x14ac:dyDescent="0.2">
      <c r="A85" s="10"/>
      <c r="B85" s="24"/>
      <c r="C85" s="15"/>
    </row>
    <row r="86" spans="1:3" x14ac:dyDescent="0.2">
      <c r="A86" s="19" t="s">
        <v>12</v>
      </c>
      <c r="B86" s="20">
        <f>B74+B78+B84</f>
        <v>38048022</v>
      </c>
      <c r="C86" s="15"/>
    </row>
    <row r="87" spans="1:3" x14ac:dyDescent="0.2">
      <c r="A87" s="28"/>
      <c r="B87" s="11"/>
      <c r="C87" s="15"/>
    </row>
    <row r="88" spans="1:3" x14ac:dyDescent="0.2">
      <c r="A88" s="7" t="s">
        <v>53</v>
      </c>
      <c r="B88" s="29"/>
      <c r="C88" s="12"/>
    </row>
    <row r="89" spans="1:3" x14ac:dyDescent="0.2">
      <c r="A89" s="19"/>
      <c r="B89" s="20"/>
    </row>
    <row r="90" spans="1:3" x14ac:dyDescent="0.2">
      <c r="A90" s="2"/>
      <c r="B90" s="22"/>
    </row>
    <row r="91" spans="1:3" x14ac:dyDescent="0.2">
      <c r="A91" s="13" t="s">
        <v>51</v>
      </c>
      <c r="B91" s="14">
        <v>1400000</v>
      </c>
      <c r="C91" s="15" t="s">
        <v>52</v>
      </c>
    </row>
    <row r="92" spans="1:3" x14ac:dyDescent="0.2">
      <c r="A92" s="13" t="s">
        <v>9</v>
      </c>
      <c r="B92" s="14">
        <f>B91*0.27</f>
        <v>378000</v>
      </c>
      <c r="C92" s="15" t="s">
        <v>10</v>
      </c>
    </row>
    <row r="93" spans="1:3" x14ac:dyDescent="0.2">
      <c r="A93" s="17" t="s">
        <v>11</v>
      </c>
      <c r="B93" s="18">
        <f>SUM(B91:B92)</f>
        <v>1778000</v>
      </c>
      <c r="C93" s="15"/>
    </row>
    <row r="94" spans="1:3" x14ac:dyDescent="0.2">
      <c r="A94" s="10"/>
      <c r="B94" s="30"/>
      <c r="C94" s="12"/>
    </row>
    <row r="95" spans="1:3" x14ac:dyDescent="0.2">
      <c r="A95" s="19" t="s">
        <v>12</v>
      </c>
      <c r="B95" s="20">
        <f>B93</f>
        <v>1778000</v>
      </c>
    </row>
    <row r="96" spans="1:3" x14ac:dyDescent="0.2">
      <c r="A96" s="19"/>
      <c r="B96" s="20"/>
    </row>
    <row r="97" spans="1:3" x14ac:dyDescent="0.2">
      <c r="A97" s="28"/>
      <c r="B97" s="11"/>
    </row>
    <row r="98" spans="1:3" x14ac:dyDescent="0.2">
      <c r="A98" s="31" t="s">
        <v>54</v>
      </c>
      <c r="B98" s="31"/>
    </row>
    <row r="99" spans="1:3" x14ac:dyDescent="0.2">
      <c r="A99" s="19"/>
      <c r="B99" s="32"/>
    </row>
    <row r="100" spans="1:3" x14ac:dyDescent="0.2">
      <c r="A100" s="7" t="s">
        <v>55</v>
      </c>
      <c r="B100" s="8"/>
    </row>
    <row r="101" spans="1:3" x14ac:dyDescent="0.2">
      <c r="A101" s="33"/>
      <c r="B101" s="25"/>
    </row>
    <row r="102" spans="1:3" x14ac:dyDescent="0.2">
      <c r="A102" s="22" t="s">
        <v>16</v>
      </c>
      <c r="B102" s="14">
        <v>135000</v>
      </c>
      <c r="C102" s="15" t="s">
        <v>17</v>
      </c>
    </row>
    <row r="103" spans="1:3" x14ac:dyDescent="0.2">
      <c r="A103" s="23" t="s">
        <v>18</v>
      </c>
      <c r="B103" s="18">
        <f>SUM(B98:B102)</f>
        <v>135000</v>
      </c>
      <c r="C103" s="15"/>
    </row>
    <row r="104" spans="1:3" x14ac:dyDescent="0.2">
      <c r="A104" s="23"/>
      <c r="B104" s="18"/>
      <c r="C104" s="15"/>
    </row>
    <row r="105" spans="1:3" x14ac:dyDescent="0.2">
      <c r="A105" s="22" t="s">
        <v>19</v>
      </c>
      <c r="B105" s="14">
        <v>23693</v>
      </c>
      <c r="C105" s="15" t="s">
        <v>48</v>
      </c>
    </row>
    <row r="106" spans="1:3" x14ac:dyDescent="0.2">
      <c r="A106" s="23" t="s">
        <v>21</v>
      </c>
      <c r="B106" s="18">
        <f>SUM(B105:B105)</f>
        <v>23693</v>
      </c>
      <c r="C106" s="15"/>
    </row>
    <row r="107" spans="1:3" x14ac:dyDescent="0.2">
      <c r="A107" s="23"/>
      <c r="B107" s="18"/>
      <c r="C107" s="15"/>
    </row>
    <row r="108" spans="1:3" x14ac:dyDescent="0.2">
      <c r="A108" s="22" t="s">
        <v>24</v>
      </c>
      <c r="B108" s="14">
        <v>3500000</v>
      </c>
      <c r="C108" s="15" t="s">
        <v>20</v>
      </c>
    </row>
    <row r="109" spans="1:3" x14ac:dyDescent="0.2">
      <c r="A109" s="13" t="s">
        <v>33</v>
      </c>
      <c r="B109" s="14">
        <v>80000</v>
      </c>
      <c r="C109" s="15"/>
    </row>
    <row r="110" spans="1:3" x14ac:dyDescent="0.2">
      <c r="A110" s="13" t="s">
        <v>35</v>
      </c>
      <c r="B110" s="14">
        <v>4200000</v>
      </c>
      <c r="C110" s="15"/>
    </row>
    <row r="111" spans="1:3" x14ac:dyDescent="0.2">
      <c r="A111" s="13" t="s">
        <v>37</v>
      </c>
      <c r="B111" s="14">
        <v>500000</v>
      </c>
      <c r="C111" s="15" t="s">
        <v>25</v>
      </c>
    </row>
    <row r="112" spans="1:3" x14ac:dyDescent="0.2">
      <c r="A112" s="13" t="s">
        <v>9</v>
      </c>
      <c r="B112" s="14">
        <f>(B108+B109+B110+B111)*0.27</f>
        <v>2235600</v>
      </c>
      <c r="C112" s="15" t="s">
        <v>34</v>
      </c>
    </row>
    <row r="113" spans="1:3" x14ac:dyDescent="0.2">
      <c r="A113" s="13" t="s">
        <v>39</v>
      </c>
      <c r="B113" s="14">
        <v>800000</v>
      </c>
      <c r="C113" s="15" t="s">
        <v>36</v>
      </c>
    </row>
    <row r="114" spans="1:3" x14ac:dyDescent="0.2">
      <c r="A114" s="17" t="s">
        <v>11</v>
      </c>
      <c r="B114" s="18">
        <f>SUM(B108:B113)</f>
        <v>11315600</v>
      </c>
      <c r="C114" s="15" t="s">
        <v>38</v>
      </c>
    </row>
    <row r="115" spans="1:3" x14ac:dyDescent="0.2">
      <c r="A115" s="10"/>
      <c r="B115" s="24"/>
      <c r="C115" s="15" t="s">
        <v>10</v>
      </c>
    </row>
    <row r="116" spans="1:3" x14ac:dyDescent="0.2">
      <c r="A116" s="19" t="s">
        <v>12</v>
      </c>
      <c r="B116" s="20">
        <f>B114+B106+B103</f>
        <v>11474293</v>
      </c>
      <c r="C116" s="15" t="s">
        <v>40</v>
      </c>
    </row>
    <row r="117" spans="1:3" x14ac:dyDescent="0.2">
      <c r="A117" s="19"/>
      <c r="B117" s="20"/>
      <c r="C117" s="15"/>
    </row>
    <row r="118" spans="1:3" x14ac:dyDescent="0.2">
      <c r="A118" s="34" t="s">
        <v>56</v>
      </c>
      <c r="B118" s="35"/>
    </row>
    <row r="119" spans="1:3" x14ac:dyDescent="0.2">
      <c r="A119" s="13" t="s">
        <v>57</v>
      </c>
      <c r="B119" s="36">
        <v>581623</v>
      </c>
    </row>
    <row r="120" spans="1:3" x14ac:dyDescent="0.2">
      <c r="A120" s="17" t="s">
        <v>11</v>
      </c>
      <c r="B120" s="20">
        <f>B119</f>
        <v>581623</v>
      </c>
    </row>
    <row r="121" spans="1:3" x14ac:dyDescent="0.2">
      <c r="A121" s="10"/>
      <c r="B121" s="20"/>
    </row>
    <row r="122" spans="1:3" x14ac:dyDescent="0.2">
      <c r="A122" s="19" t="s">
        <v>12</v>
      </c>
      <c r="B122" s="20">
        <f>B120</f>
        <v>581623</v>
      </c>
    </row>
    <row r="123" spans="1:3" x14ac:dyDescent="0.2">
      <c r="A123" s="19"/>
      <c r="B123" s="20"/>
    </row>
    <row r="124" spans="1:3" x14ac:dyDescent="0.2">
      <c r="A124" s="34" t="s">
        <v>58</v>
      </c>
      <c r="B124" s="35"/>
    </row>
    <row r="125" spans="1:3" x14ac:dyDescent="0.2">
      <c r="A125" s="37"/>
      <c r="B125" s="38"/>
    </row>
    <row r="126" spans="1:3" x14ac:dyDescent="0.2">
      <c r="A126" s="22" t="s">
        <v>59</v>
      </c>
      <c r="B126" s="14">
        <v>34624100</v>
      </c>
      <c r="C126" s="15" t="s">
        <v>15</v>
      </c>
    </row>
    <row r="127" spans="1:3" x14ac:dyDescent="0.2">
      <c r="A127" s="22" t="s">
        <v>60</v>
      </c>
      <c r="B127" s="14">
        <v>596000</v>
      </c>
      <c r="C127" s="15" t="s">
        <v>61</v>
      </c>
    </row>
    <row r="128" spans="1:3" x14ac:dyDescent="0.2">
      <c r="A128" s="22" t="s">
        <v>46</v>
      </c>
      <c r="B128" s="14">
        <v>1304000</v>
      </c>
      <c r="C128" s="15" t="s">
        <v>47</v>
      </c>
    </row>
    <row r="129" spans="1:3" x14ac:dyDescent="0.2">
      <c r="A129" s="22" t="s">
        <v>16</v>
      </c>
      <c r="B129" s="14">
        <v>1100000</v>
      </c>
      <c r="C129" s="15" t="s">
        <v>17</v>
      </c>
    </row>
    <row r="130" spans="1:3" x14ac:dyDescent="0.2">
      <c r="A130" s="23" t="s">
        <v>18</v>
      </c>
      <c r="B130" s="18">
        <f>SUM(B126:B129)</f>
        <v>37624100</v>
      </c>
      <c r="C130" s="15"/>
    </row>
    <row r="131" spans="1:3" x14ac:dyDescent="0.2">
      <c r="A131" s="22"/>
      <c r="B131" s="14"/>
      <c r="C131" s="15"/>
    </row>
    <row r="132" spans="1:3" x14ac:dyDescent="0.2">
      <c r="A132" s="22" t="s">
        <v>19</v>
      </c>
      <c r="B132" s="14">
        <v>7199030</v>
      </c>
      <c r="C132" s="15" t="s">
        <v>48</v>
      </c>
    </row>
    <row r="133" spans="1:3" x14ac:dyDescent="0.2">
      <c r="A133" s="22" t="s">
        <v>49</v>
      </c>
      <c r="B133" s="14">
        <v>20000</v>
      </c>
      <c r="C133" s="15" t="s">
        <v>50</v>
      </c>
    </row>
    <row r="134" spans="1:3" x14ac:dyDescent="0.2">
      <c r="A134" s="23" t="s">
        <v>21</v>
      </c>
      <c r="B134" s="18">
        <f>SUM(B132:B133)</f>
        <v>7219030</v>
      </c>
      <c r="C134" s="15"/>
    </row>
    <row r="135" spans="1:3" x14ac:dyDescent="0.2">
      <c r="A135" s="2"/>
      <c r="B135" s="14"/>
      <c r="C135" s="15"/>
    </row>
    <row r="136" spans="1:3" x14ac:dyDescent="0.2">
      <c r="A136" s="22" t="s">
        <v>22</v>
      </c>
      <c r="B136" s="14">
        <v>10000</v>
      </c>
      <c r="C136" s="15" t="s">
        <v>23</v>
      </c>
    </row>
    <row r="137" spans="1:3" x14ac:dyDescent="0.2">
      <c r="A137" s="22" t="s">
        <v>24</v>
      </c>
      <c r="B137" s="14">
        <v>5000000</v>
      </c>
      <c r="C137" s="15" t="s">
        <v>25</v>
      </c>
    </row>
    <row r="138" spans="1:3" x14ac:dyDescent="0.2">
      <c r="A138" s="22" t="s">
        <v>26</v>
      </c>
      <c r="B138" s="14">
        <v>270000</v>
      </c>
      <c r="C138" s="15" t="s">
        <v>27</v>
      </c>
    </row>
    <row r="139" spans="1:3" x14ac:dyDescent="0.2">
      <c r="A139" s="13" t="s">
        <v>6</v>
      </c>
      <c r="B139" s="14">
        <f>SUM(B140:B142)</f>
        <v>15982000</v>
      </c>
      <c r="C139" s="15" t="s">
        <v>7</v>
      </c>
    </row>
    <row r="140" spans="1:3" x14ac:dyDescent="0.2">
      <c r="A140" s="16" t="s">
        <v>30</v>
      </c>
      <c r="B140" s="14">
        <v>382000</v>
      </c>
      <c r="C140" s="15"/>
    </row>
    <row r="141" spans="1:3" x14ac:dyDescent="0.2">
      <c r="A141" s="16" t="s">
        <v>31</v>
      </c>
      <c r="B141" s="14">
        <f>10800000+1300000</f>
        <v>12100000</v>
      </c>
      <c r="C141" s="15"/>
    </row>
    <row r="142" spans="1:3" x14ac:dyDescent="0.2">
      <c r="A142" s="16" t="s">
        <v>32</v>
      </c>
      <c r="B142" s="14">
        <v>3500000</v>
      </c>
      <c r="C142" s="15"/>
    </row>
    <row r="143" spans="1:3" x14ac:dyDescent="0.2">
      <c r="A143" s="13" t="s">
        <v>33</v>
      </c>
      <c r="B143" s="14">
        <v>2800000</v>
      </c>
      <c r="C143" s="15" t="s">
        <v>34</v>
      </c>
    </row>
    <row r="144" spans="1:3" x14ac:dyDescent="0.2">
      <c r="A144" s="13" t="s">
        <v>35</v>
      </c>
      <c r="B144" s="14">
        <v>2300000</v>
      </c>
      <c r="C144" s="15" t="s">
        <v>36</v>
      </c>
    </row>
    <row r="145" spans="1:3" x14ac:dyDescent="0.2">
      <c r="A145" s="13" t="s">
        <v>37</v>
      </c>
      <c r="B145" s="14">
        <f>1000000+400000</f>
        <v>1400000</v>
      </c>
      <c r="C145" s="15" t="s">
        <v>38</v>
      </c>
    </row>
    <row r="146" spans="1:3" x14ac:dyDescent="0.2">
      <c r="A146" s="13" t="s">
        <v>62</v>
      </c>
      <c r="B146" s="14">
        <v>900000</v>
      </c>
      <c r="C146" s="15" t="s">
        <v>63</v>
      </c>
    </row>
    <row r="147" spans="1:3" x14ac:dyDescent="0.2">
      <c r="A147" s="13" t="s">
        <v>9</v>
      </c>
      <c r="B147" s="14">
        <f>(B136+B137+B138+B139+B143+B144+B145+B146)*0.27</f>
        <v>7738740.0000000009</v>
      </c>
      <c r="C147" s="15" t="s">
        <v>10</v>
      </c>
    </row>
    <row r="148" spans="1:3" x14ac:dyDescent="0.2">
      <c r="A148" s="17" t="s">
        <v>11</v>
      </c>
      <c r="B148" s="18">
        <f>SUM(B136:B147)-B140-B141-B142</f>
        <v>36400740</v>
      </c>
      <c r="C148" s="15"/>
    </row>
    <row r="149" spans="1:3" x14ac:dyDescent="0.2">
      <c r="A149" s="10"/>
      <c r="B149" s="24"/>
      <c r="C149" s="12"/>
    </row>
    <row r="150" spans="1:3" x14ac:dyDescent="0.2">
      <c r="A150" s="19" t="s">
        <v>12</v>
      </c>
      <c r="B150" s="20">
        <f>B130+B134+B148</f>
        <v>81243870</v>
      </c>
    </row>
    <row r="151" spans="1:3" x14ac:dyDescent="0.2">
      <c r="A151" s="37"/>
      <c r="B151" s="38"/>
    </row>
    <row r="152" spans="1:3" x14ac:dyDescent="0.2">
      <c r="A152" s="19"/>
      <c r="B152" s="39"/>
    </row>
    <row r="153" spans="1:3" x14ac:dyDescent="0.2">
      <c r="A153" s="40" t="s">
        <v>64</v>
      </c>
      <c r="B153" s="41"/>
    </row>
    <row r="154" spans="1:3" x14ac:dyDescent="0.2">
      <c r="A154" s="19"/>
      <c r="B154" s="20"/>
    </row>
    <row r="155" spans="1:3" x14ac:dyDescent="0.2">
      <c r="A155" s="34" t="s">
        <v>65</v>
      </c>
      <c r="B155" s="35"/>
    </row>
    <row r="156" spans="1:3" x14ac:dyDescent="0.2">
      <c r="A156" s="10"/>
      <c r="B156" s="11"/>
    </row>
    <row r="157" spans="1:3" x14ac:dyDescent="0.2">
      <c r="A157" s="22" t="s">
        <v>66</v>
      </c>
      <c r="B157" s="14">
        <v>148699</v>
      </c>
      <c r="C157" s="15" t="s">
        <v>67</v>
      </c>
    </row>
    <row r="158" spans="1:3" x14ac:dyDescent="0.2">
      <c r="A158" s="22" t="s">
        <v>68</v>
      </c>
      <c r="B158" s="14">
        <v>9022</v>
      </c>
      <c r="C158" s="15" t="s">
        <v>69</v>
      </c>
    </row>
    <row r="159" spans="1:3" x14ac:dyDescent="0.2">
      <c r="A159" s="22" t="s">
        <v>46</v>
      </c>
      <c r="B159" s="14">
        <v>25000</v>
      </c>
      <c r="C159" s="15" t="s">
        <v>47</v>
      </c>
    </row>
    <row r="160" spans="1:3" x14ac:dyDescent="0.2">
      <c r="A160" s="22" t="s">
        <v>70</v>
      </c>
      <c r="B160" s="14">
        <v>15104522</v>
      </c>
      <c r="C160" s="15" t="s">
        <v>71</v>
      </c>
    </row>
    <row r="161" spans="1:3" x14ac:dyDescent="0.2">
      <c r="A161" s="22" t="s">
        <v>72</v>
      </c>
      <c r="B161" s="14">
        <v>816000</v>
      </c>
      <c r="C161" s="15" t="s">
        <v>73</v>
      </c>
    </row>
    <row r="162" spans="1:3" x14ac:dyDescent="0.2">
      <c r="A162" s="23" t="s">
        <v>18</v>
      </c>
      <c r="B162" s="18">
        <f>SUM(B157:B161)</f>
        <v>16103243</v>
      </c>
      <c r="C162" s="15"/>
    </row>
    <row r="163" spans="1:3" x14ac:dyDescent="0.2">
      <c r="A163" s="22"/>
      <c r="B163" s="14"/>
      <c r="C163" s="15"/>
    </row>
    <row r="164" spans="1:3" x14ac:dyDescent="0.2">
      <c r="A164" s="22" t="s">
        <v>19</v>
      </c>
      <c r="B164" s="14">
        <v>2997330</v>
      </c>
      <c r="C164" s="15" t="s">
        <v>48</v>
      </c>
    </row>
    <row r="165" spans="1:3" x14ac:dyDescent="0.2">
      <c r="A165" s="22" t="s">
        <v>74</v>
      </c>
      <c r="B165" s="14">
        <v>28996</v>
      </c>
      <c r="C165" s="15" t="s">
        <v>75</v>
      </c>
    </row>
    <row r="166" spans="1:3" x14ac:dyDescent="0.2">
      <c r="A166" s="22" t="s">
        <v>76</v>
      </c>
      <c r="B166" s="14">
        <v>22305</v>
      </c>
      <c r="C166" s="15" t="s">
        <v>77</v>
      </c>
    </row>
    <row r="167" spans="1:3" x14ac:dyDescent="0.2">
      <c r="A167" s="23" t="s">
        <v>21</v>
      </c>
      <c r="B167" s="18">
        <f>SUM(B164:B166)</f>
        <v>3048631</v>
      </c>
      <c r="C167" s="15"/>
    </row>
    <row r="168" spans="1:3" x14ac:dyDescent="0.2">
      <c r="A168" s="2"/>
      <c r="B168" s="14"/>
      <c r="C168" s="15"/>
    </row>
    <row r="169" spans="1:3" x14ac:dyDescent="0.2">
      <c r="A169" s="22" t="s">
        <v>24</v>
      </c>
      <c r="B169" s="14">
        <v>180000</v>
      </c>
      <c r="C169" s="15" t="s">
        <v>25</v>
      </c>
    </row>
    <row r="170" spans="1:3" x14ac:dyDescent="0.2">
      <c r="A170" s="13" t="s">
        <v>78</v>
      </c>
      <c r="B170" s="14">
        <v>70000</v>
      </c>
      <c r="C170" s="15" t="s">
        <v>79</v>
      </c>
    </row>
    <row r="171" spans="1:3" x14ac:dyDescent="0.2">
      <c r="A171" s="13" t="s">
        <v>35</v>
      </c>
      <c r="B171" s="14">
        <v>480000</v>
      </c>
      <c r="C171" s="15" t="s">
        <v>36</v>
      </c>
    </row>
    <row r="172" spans="1:3" x14ac:dyDescent="0.2">
      <c r="A172" s="13" t="s">
        <v>37</v>
      </c>
      <c r="B172" s="14">
        <f>2300000+400000</f>
        <v>2700000</v>
      </c>
      <c r="C172" s="15" t="s">
        <v>38</v>
      </c>
    </row>
    <row r="173" spans="1:3" x14ac:dyDescent="0.2">
      <c r="A173" s="13" t="s">
        <v>9</v>
      </c>
      <c r="B173" s="14">
        <f>(B169+B170+B171+B172)*0.27</f>
        <v>926100.00000000012</v>
      </c>
      <c r="C173" s="15" t="s">
        <v>10</v>
      </c>
    </row>
    <row r="174" spans="1:3" x14ac:dyDescent="0.2">
      <c r="A174" s="13" t="s">
        <v>80</v>
      </c>
      <c r="B174" s="14">
        <f>'[1]3_melléklet'!B11+'[1]3_melléklet'!B15+'[1]3_melléklet'!B28+'[1]3_melléklet'!B47-'[1]3_melléklet'!B46*0.27-'5_melléklet'!B147-'5_melléklet'!B112+'5_melléklet'!B109*0.27+'5_melléklet'!B111*0.27+400000*0.27</f>
        <v>124759.99999999907</v>
      </c>
      <c r="C174" s="15" t="s">
        <v>81</v>
      </c>
    </row>
    <row r="175" spans="1:3" x14ac:dyDescent="0.2">
      <c r="A175" s="13" t="s">
        <v>82</v>
      </c>
      <c r="B175" s="14">
        <v>8055000</v>
      </c>
      <c r="C175" s="15" t="s">
        <v>83</v>
      </c>
    </row>
    <row r="176" spans="1:3" x14ac:dyDescent="0.2">
      <c r="A176" s="13" t="s">
        <v>39</v>
      </c>
      <c r="B176" s="14">
        <f>900000</f>
        <v>900000</v>
      </c>
      <c r="C176" s="15" t="s">
        <v>40</v>
      </c>
    </row>
    <row r="177" spans="1:3" x14ac:dyDescent="0.2">
      <c r="A177" s="17" t="s">
        <v>11</v>
      </c>
      <c r="B177" s="18">
        <f>SUM(B169:B176)</f>
        <v>13435860</v>
      </c>
      <c r="C177" s="15"/>
    </row>
    <row r="178" spans="1:3" x14ac:dyDescent="0.2">
      <c r="A178" s="10"/>
      <c r="B178" s="24"/>
      <c r="C178" s="12"/>
    </row>
    <row r="179" spans="1:3" x14ac:dyDescent="0.2">
      <c r="A179" s="19" t="s">
        <v>12</v>
      </c>
      <c r="B179" s="20">
        <f>B162+B167+B177</f>
        <v>32587734</v>
      </c>
    </row>
    <row r="180" spans="1:3" x14ac:dyDescent="0.2">
      <c r="A180" s="10"/>
      <c r="B180" s="24"/>
    </row>
    <row r="181" spans="1:3" x14ac:dyDescent="0.2">
      <c r="A181" s="7" t="s">
        <v>84</v>
      </c>
      <c r="B181" s="8"/>
    </row>
    <row r="182" spans="1:3" x14ac:dyDescent="0.2">
      <c r="A182" s="19"/>
      <c r="B182" s="42"/>
    </row>
    <row r="183" spans="1:3" x14ac:dyDescent="0.2">
      <c r="A183" s="22" t="s">
        <v>85</v>
      </c>
      <c r="B183" s="43">
        <v>1984252</v>
      </c>
      <c r="C183" s="15" t="s">
        <v>25</v>
      </c>
    </row>
    <row r="184" spans="1:3" x14ac:dyDescent="0.2">
      <c r="A184" s="13" t="s">
        <v>9</v>
      </c>
      <c r="B184" s="43">
        <f>2520000-B183</f>
        <v>535748</v>
      </c>
      <c r="C184" s="15" t="s">
        <v>10</v>
      </c>
    </row>
    <row r="185" spans="1:3" x14ac:dyDescent="0.2">
      <c r="A185" s="17" t="s">
        <v>11</v>
      </c>
      <c r="B185" s="42">
        <f>SUM(B183:B184)</f>
        <v>2520000</v>
      </c>
    </row>
    <row r="186" spans="1:3" x14ac:dyDescent="0.2">
      <c r="A186" s="10"/>
      <c r="B186" s="42"/>
    </row>
    <row r="187" spans="1:3" x14ac:dyDescent="0.2">
      <c r="A187" s="19" t="s">
        <v>12</v>
      </c>
      <c r="B187" s="42">
        <f>B185</f>
        <v>2520000</v>
      </c>
    </row>
    <row r="188" spans="1:3" x14ac:dyDescent="0.2">
      <c r="A188" s="19"/>
      <c r="B188" s="42"/>
    </row>
    <row r="189" spans="1:3" x14ac:dyDescent="0.2">
      <c r="A189" s="19"/>
      <c r="B189" s="42"/>
    </row>
    <row r="190" spans="1:3" x14ac:dyDescent="0.2">
      <c r="A190" s="23" t="s">
        <v>18</v>
      </c>
      <c r="B190" s="20">
        <f>B23+B74+B130+B162+B103</f>
        <v>88416714</v>
      </c>
    </row>
    <row r="191" spans="1:3" x14ac:dyDescent="0.2">
      <c r="A191" s="23" t="s">
        <v>21</v>
      </c>
      <c r="B191" s="20">
        <f>B26+B78+B134+B167+B106</f>
        <v>14092529</v>
      </c>
    </row>
    <row r="192" spans="1:3" x14ac:dyDescent="0.2">
      <c r="A192" s="17" t="s">
        <v>86</v>
      </c>
      <c r="B192" s="20">
        <f>B15+B41+B52+B66+B84+B93+B114+B148+B177+B120+B187</f>
        <v>101074853</v>
      </c>
    </row>
    <row r="193" spans="1:3" x14ac:dyDescent="0.2">
      <c r="A193" s="17" t="s">
        <v>87</v>
      </c>
      <c r="B193" s="20">
        <f>'[1]4_ melléklet'!B6</f>
        <v>91286816</v>
      </c>
    </row>
    <row r="194" spans="1:3" ht="22.5" x14ac:dyDescent="0.2">
      <c r="A194" s="44" t="s">
        <v>88</v>
      </c>
      <c r="B194" s="20">
        <f>SUM(B190:B193)</f>
        <v>294870912</v>
      </c>
    </row>
    <row r="195" spans="1:3" x14ac:dyDescent="0.2">
      <c r="A195" s="44"/>
      <c r="B195" s="20"/>
    </row>
    <row r="196" spans="1:3" x14ac:dyDescent="0.2">
      <c r="A196" s="44"/>
      <c r="B196" s="20"/>
    </row>
    <row r="197" spans="1:3" x14ac:dyDescent="0.2">
      <c r="A197" s="40" t="s">
        <v>89</v>
      </c>
      <c r="B197" s="40"/>
    </row>
    <row r="198" spans="1:3" x14ac:dyDescent="0.2">
      <c r="A198" s="45"/>
      <c r="B198" s="20"/>
    </row>
    <row r="199" spans="1:3" x14ac:dyDescent="0.2">
      <c r="A199" s="5" t="s">
        <v>3</v>
      </c>
      <c r="B199" s="5"/>
    </row>
    <row r="200" spans="1:3" x14ac:dyDescent="0.2">
      <c r="A200" s="19"/>
      <c r="B200" s="42"/>
    </row>
    <row r="201" spans="1:3" x14ac:dyDescent="0.2">
      <c r="A201" s="7" t="s">
        <v>90</v>
      </c>
      <c r="B201" s="8"/>
    </row>
    <row r="202" spans="1:3" x14ac:dyDescent="0.2">
      <c r="A202" s="10"/>
      <c r="B202" s="46"/>
    </row>
    <row r="203" spans="1:3" x14ac:dyDescent="0.2">
      <c r="A203" s="2"/>
      <c r="B203" s="14"/>
      <c r="C203" s="15"/>
    </row>
    <row r="204" spans="1:3" x14ac:dyDescent="0.2">
      <c r="A204" s="22" t="s">
        <v>24</v>
      </c>
      <c r="B204" s="14">
        <v>1400000</v>
      </c>
      <c r="C204" s="15" t="s">
        <v>25</v>
      </c>
    </row>
    <row r="205" spans="1:3" x14ac:dyDescent="0.2">
      <c r="A205" s="13" t="s">
        <v>6</v>
      </c>
      <c r="B205" s="14">
        <f>SUM(B206:B208)</f>
        <v>3500000</v>
      </c>
      <c r="C205" s="15" t="s">
        <v>7</v>
      </c>
    </row>
    <row r="206" spans="1:3" x14ac:dyDescent="0.2">
      <c r="A206" s="47" t="s">
        <v>30</v>
      </c>
      <c r="B206" s="48">
        <v>2200000</v>
      </c>
      <c r="C206" s="15"/>
    </row>
    <row r="207" spans="1:3" x14ac:dyDescent="0.2">
      <c r="A207" s="47" t="s">
        <v>31</v>
      </c>
      <c r="B207" s="48">
        <v>1000000</v>
      </c>
      <c r="C207" s="15"/>
    </row>
    <row r="208" spans="1:3" x14ac:dyDescent="0.2">
      <c r="A208" s="47" t="s">
        <v>32</v>
      </c>
      <c r="B208" s="48">
        <v>300000</v>
      </c>
      <c r="C208" s="15"/>
    </row>
    <row r="209" spans="1:3" x14ac:dyDescent="0.2">
      <c r="A209" s="13" t="s">
        <v>33</v>
      </c>
      <c r="B209" s="14">
        <v>100000</v>
      </c>
      <c r="C209" s="15" t="s">
        <v>34</v>
      </c>
    </row>
    <row r="210" spans="1:3" x14ac:dyDescent="0.2">
      <c r="A210" s="13" t="s">
        <v>37</v>
      </c>
      <c r="B210" s="14">
        <v>400000</v>
      </c>
      <c r="C210" s="15" t="s">
        <v>38</v>
      </c>
    </row>
    <row r="211" spans="1:3" x14ac:dyDescent="0.2">
      <c r="A211" s="13" t="s">
        <v>9</v>
      </c>
      <c r="B211" s="14">
        <f>(B204+B205+B208+B209+B210)*0.27</f>
        <v>1539000</v>
      </c>
      <c r="C211" s="15" t="s">
        <v>10</v>
      </c>
    </row>
    <row r="212" spans="1:3" x14ac:dyDescent="0.2">
      <c r="A212" s="17" t="s">
        <v>11</v>
      </c>
      <c r="B212" s="18">
        <f>SUM(B204:B211)-B206-B207-B208</f>
        <v>6939000</v>
      </c>
      <c r="C212" s="15"/>
    </row>
    <row r="213" spans="1:3" x14ac:dyDescent="0.2">
      <c r="A213" s="10"/>
      <c r="B213" s="24"/>
      <c r="C213" s="12"/>
    </row>
    <row r="214" spans="1:3" x14ac:dyDescent="0.2">
      <c r="A214" s="19" t="s">
        <v>12</v>
      </c>
      <c r="B214" s="20">
        <f>B212</f>
        <v>6939000</v>
      </c>
    </row>
    <row r="215" spans="1:3" x14ac:dyDescent="0.2">
      <c r="A215" s="10"/>
      <c r="B215" s="46"/>
    </row>
    <row r="216" spans="1:3" x14ac:dyDescent="0.2">
      <c r="A216" s="19"/>
      <c r="B216" s="20"/>
    </row>
    <row r="217" spans="1:3" x14ac:dyDescent="0.2">
      <c r="A217" s="40" t="s">
        <v>64</v>
      </c>
      <c r="B217" s="40"/>
    </row>
    <row r="218" spans="1:3" x14ac:dyDescent="0.2">
      <c r="A218" s="19"/>
      <c r="B218" s="20"/>
    </row>
    <row r="219" spans="1:3" x14ac:dyDescent="0.2">
      <c r="A219" s="34" t="s">
        <v>65</v>
      </c>
      <c r="B219" s="35"/>
    </row>
    <row r="220" spans="1:3" x14ac:dyDescent="0.2">
      <c r="A220" s="37"/>
      <c r="B220" s="38"/>
    </row>
    <row r="221" spans="1:3" x14ac:dyDescent="0.2">
      <c r="A221" s="22" t="s">
        <v>91</v>
      </c>
      <c r="B221" s="14">
        <f>62172020+1965000</f>
        <v>64137020</v>
      </c>
      <c r="C221" s="15" t="s">
        <v>15</v>
      </c>
    </row>
    <row r="222" spans="1:3" x14ac:dyDescent="0.2">
      <c r="A222" s="22" t="s">
        <v>66</v>
      </c>
      <c r="B222" s="14">
        <v>2676582</v>
      </c>
      <c r="C222" s="15" t="s">
        <v>67</v>
      </c>
    </row>
    <row r="223" spans="1:3" x14ac:dyDescent="0.2">
      <c r="A223" s="22" t="s">
        <v>60</v>
      </c>
      <c r="B223" s="14">
        <v>220000</v>
      </c>
      <c r="C223" s="15" t="s">
        <v>61</v>
      </c>
    </row>
    <row r="224" spans="1:3" x14ac:dyDescent="0.2">
      <c r="A224" s="22" t="s">
        <v>68</v>
      </c>
      <c r="B224" s="14">
        <v>200000</v>
      </c>
      <c r="C224" s="15" t="s">
        <v>69</v>
      </c>
    </row>
    <row r="225" spans="1:3" x14ac:dyDescent="0.2">
      <c r="A225" s="22" t="s">
        <v>46</v>
      </c>
      <c r="B225" s="14">
        <f>1040000+30000</f>
        <v>1070000</v>
      </c>
      <c r="C225" s="15" t="s">
        <v>47</v>
      </c>
    </row>
    <row r="226" spans="1:3" ht="14.25" customHeight="1" x14ac:dyDescent="0.2">
      <c r="A226" s="22" t="s">
        <v>16</v>
      </c>
      <c r="B226" s="14">
        <v>500000</v>
      </c>
      <c r="C226" s="15" t="s">
        <v>17</v>
      </c>
    </row>
    <row r="227" spans="1:3" ht="15.75" customHeight="1" x14ac:dyDescent="0.2">
      <c r="A227" s="22" t="s">
        <v>92</v>
      </c>
      <c r="B227" s="14">
        <v>1500000</v>
      </c>
      <c r="C227" s="15" t="s">
        <v>93</v>
      </c>
    </row>
    <row r="228" spans="1:3" x14ac:dyDescent="0.2">
      <c r="A228" s="23" t="s">
        <v>18</v>
      </c>
      <c r="B228" s="18">
        <f>SUM(B221:B227)</f>
        <v>70303602</v>
      </c>
      <c r="C228" s="15"/>
    </row>
    <row r="229" spans="1:3" x14ac:dyDescent="0.2">
      <c r="A229" s="22"/>
      <c r="B229" s="14"/>
      <c r="C229" s="15"/>
    </row>
    <row r="230" spans="1:3" x14ac:dyDescent="0.2">
      <c r="A230" s="22" t="s">
        <v>19</v>
      </c>
      <c r="B230" s="14">
        <f>12453094+389025</f>
        <v>12842119</v>
      </c>
      <c r="C230" s="15" t="s">
        <v>48</v>
      </c>
    </row>
    <row r="231" spans="1:3" x14ac:dyDescent="0.2">
      <c r="A231" s="22" t="s">
        <v>74</v>
      </c>
      <c r="B231" s="14">
        <v>867083</v>
      </c>
      <c r="C231" s="15" t="s">
        <v>75</v>
      </c>
    </row>
    <row r="232" spans="1:3" x14ac:dyDescent="0.2">
      <c r="A232" s="22" t="s">
        <v>49</v>
      </c>
      <c r="B232" s="14">
        <v>100000</v>
      </c>
      <c r="C232" s="15" t="s">
        <v>50</v>
      </c>
    </row>
    <row r="233" spans="1:3" x14ac:dyDescent="0.2">
      <c r="A233" s="22" t="s">
        <v>76</v>
      </c>
      <c r="B233" s="14">
        <v>666987</v>
      </c>
      <c r="C233" s="15" t="s">
        <v>77</v>
      </c>
    </row>
    <row r="234" spans="1:3" x14ac:dyDescent="0.2">
      <c r="A234" s="23" t="s">
        <v>21</v>
      </c>
      <c r="B234" s="18">
        <f>SUM(B230:B233)</f>
        <v>14476189</v>
      </c>
      <c r="C234" s="15"/>
    </row>
    <row r="235" spans="1:3" x14ac:dyDescent="0.2">
      <c r="A235" s="2"/>
      <c r="B235" s="14"/>
      <c r="C235" s="15"/>
    </row>
    <row r="236" spans="1:3" x14ac:dyDescent="0.2">
      <c r="A236" s="22" t="s">
        <v>22</v>
      </c>
      <c r="B236" s="14">
        <v>700000</v>
      </c>
      <c r="C236" s="15" t="s">
        <v>23</v>
      </c>
    </row>
    <row r="237" spans="1:3" x14ac:dyDescent="0.2">
      <c r="A237" s="22" t="s">
        <v>24</v>
      </c>
      <c r="B237" s="14">
        <v>1500000</v>
      </c>
      <c r="C237" s="15" t="s">
        <v>25</v>
      </c>
    </row>
    <row r="238" spans="1:3" x14ac:dyDescent="0.2">
      <c r="A238" s="22" t="s">
        <v>26</v>
      </c>
      <c r="B238" s="14">
        <v>2450000</v>
      </c>
      <c r="C238" s="15" t="s">
        <v>27</v>
      </c>
    </row>
    <row r="239" spans="1:3" x14ac:dyDescent="0.2">
      <c r="A239" s="16" t="s">
        <v>28</v>
      </c>
      <c r="B239" s="14">
        <v>400000</v>
      </c>
      <c r="C239" s="15" t="s">
        <v>29</v>
      </c>
    </row>
    <row r="240" spans="1:3" x14ac:dyDescent="0.2">
      <c r="A240" s="13" t="s">
        <v>6</v>
      </c>
      <c r="B240" s="14">
        <f>SUM(B241:B243)</f>
        <v>1526000</v>
      </c>
      <c r="C240" s="15" t="s">
        <v>7</v>
      </c>
    </row>
    <row r="241" spans="1:3" x14ac:dyDescent="0.2">
      <c r="A241" s="49" t="s">
        <v>94</v>
      </c>
      <c r="B241" s="50">
        <v>770000</v>
      </c>
      <c r="C241" s="15"/>
    </row>
    <row r="242" spans="1:3" x14ac:dyDescent="0.2">
      <c r="A242" s="49" t="s">
        <v>31</v>
      </c>
      <c r="B242" s="48">
        <v>616000</v>
      </c>
      <c r="C242" s="15"/>
    </row>
    <row r="243" spans="1:3" x14ac:dyDescent="0.2">
      <c r="A243" s="49" t="s">
        <v>32</v>
      </c>
      <c r="B243" s="48">
        <v>140000</v>
      </c>
      <c r="C243" s="15"/>
    </row>
    <row r="244" spans="1:3" x14ac:dyDescent="0.2">
      <c r="A244" s="13" t="s">
        <v>78</v>
      </c>
      <c r="B244" s="14">
        <v>420000</v>
      </c>
      <c r="C244" s="15" t="s">
        <v>79</v>
      </c>
    </row>
    <row r="245" spans="1:3" x14ac:dyDescent="0.2">
      <c r="A245" s="13" t="s">
        <v>33</v>
      </c>
      <c r="B245" s="14">
        <v>500000</v>
      </c>
      <c r="C245" s="15" t="s">
        <v>34</v>
      </c>
    </row>
    <row r="246" spans="1:3" x14ac:dyDescent="0.2">
      <c r="A246" s="13" t="s">
        <v>95</v>
      </c>
      <c r="B246" s="14">
        <v>2100000</v>
      </c>
      <c r="C246" s="15" t="s">
        <v>96</v>
      </c>
    </row>
    <row r="247" spans="1:3" x14ac:dyDescent="0.2">
      <c r="A247" s="13" t="s">
        <v>35</v>
      </c>
      <c r="B247" s="14">
        <f>1030000+150000</f>
        <v>1180000</v>
      </c>
      <c r="C247" s="15" t="s">
        <v>36</v>
      </c>
    </row>
    <row r="248" spans="1:3" x14ac:dyDescent="0.2">
      <c r="A248" s="13" t="s">
        <v>37</v>
      </c>
      <c r="B248" s="14">
        <v>2300000</v>
      </c>
      <c r="C248" s="15" t="s">
        <v>38</v>
      </c>
    </row>
    <row r="249" spans="1:3" x14ac:dyDescent="0.2">
      <c r="A249" s="13" t="s">
        <v>9</v>
      </c>
      <c r="B249" s="14">
        <f>(B236+B237+B238+B239+B240+B244+B245+B246+B247+B248)*0.27-250000</f>
        <v>3280520</v>
      </c>
      <c r="C249" s="15" t="s">
        <v>10</v>
      </c>
    </row>
    <row r="250" spans="1:3" x14ac:dyDescent="0.2">
      <c r="A250" s="13" t="s">
        <v>80</v>
      </c>
      <c r="B250" s="14">
        <f>'[1]3_melléklet'!B63*0.27+'[1]3_melléklet'!B69*0.27+24001+1500</f>
        <v>444001</v>
      </c>
      <c r="C250" s="15" t="s">
        <v>81</v>
      </c>
    </row>
    <row r="251" spans="1:3" x14ac:dyDescent="0.2">
      <c r="A251" s="13" t="s">
        <v>39</v>
      </c>
      <c r="B251" s="14">
        <v>1300000</v>
      </c>
      <c r="C251" s="15" t="s">
        <v>40</v>
      </c>
    </row>
    <row r="252" spans="1:3" x14ac:dyDescent="0.2">
      <c r="A252" s="17" t="s">
        <v>11</v>
      </c>
      <c r="B252" s="18">
        <f>SUM(B236:B251)-B241-B242-B243</f>
        <v>18100521</v>
      </c>
      <c r="C252" s="15"/>
    </row>
    <row r="253" spans="1:3" ht="9.6" customHeight="1" x14ac:dyDescent="0.2">
      <c r="A253" s="16"/>
      <c r="B253" s="51"/>
    </row>
    <row r="254" spans="1:3" x14ac:dyDescent="0.2">
      <c r="A254" s="19" t="s">
        <v>12</v>
      </c>
      <c r="B254" s="42">
        <f>B252+B234+B228</f>
        <v>102880312</v>
      </c>
    </row>
    <row r="255" spans="1:3" x14ac:dyDescent="0.2">
      <c r="A255" s="19"/>
      <c r="B255" s="42"/>
      <c r="C255" s="15" t="s">
        <v>17</v>
      </c>
    </row>
    <row r="256" spans="1:3" x14ac:dyDescent="0.2">
      <c r="A256" s="7" t="s">
        <v>97</v>
      </c>
      <c r="B256" s="29"/>
      <c r="C256" s="15"/>
    </row>
    <row r="257" spans="1:3" x14ac:dyDescent="0.2">
      <c r="A257" s="10"/>
      <c r="B257" s="10"/>
      <c r="C257" s="15"/>
    </row>
    <row r="258" spans="1:3" x14ac:dyDescent="0.2">
      <c r="A258" s="22" t="s">
        <v>16</v>
      </c>
      <c r="B258" s="14">
        <v>700000</v>
      </c>
      <c r="C258" s="15" t="s">
        <v>48</v>
      </c>
    </row>
    <row r="259" spans="1:3" x14ac:dyDescent="0.2">
      <c r="A259" s="23" t="s">
        <v>18</v>
      </c>
      <c r="B259" s="18">
        <f>SUM(B258:B258)</f>
        <v>700000</v>
      </c>
      <c r="C259" s="15"/>
    </row>
    <row r="260" spans="1:3" x14ac:dyDescent="0.2">
      <c r="A260" s="22"/>
      <c r="B260" s="14"/>
      <c r="C260" s="15"/>
    </row>
    <row r="261" spans="1:3" x14ac:dyDescent="0.2">
      <c r="A261" s="22" t="s">
        <v>19</v>
      </c>
      <c r="B261" s="14">
        <v>122850</v>
      </c>
      <c r="C261" s="15" t="s">
        <v>48</v>
      </c>
    </row>
    <row r="262" spans="1:3" x14ac:dyDescent="0.2">
      <c r="A262" s="23" t="s">
        <v>21</v>
      </c>
      <c r="B262" s="18">
        <f>SUM(B261:B261)</f>
        <v>122850</v>
      </c>
    </row>
    <row r="263" spans="1:3" ht="10.15" customHeight="1" x14ac:dyDescent="0.2">
      <c r="A263" s="2"/>
      <c r="B263" s="14"/>
    </row>
    <row r="264" spans="1:3" x14ac:dyDescent="0.2">
      <c r="A264" s="19" t="s">
        <v>12</v>
      </c>
      <c r="B264" s="20">
        <f>B259+B262</f>
        <v>822850</v>
      </c>
    </row>
    <row r="265" spans="1:3" x14ac:dyDescent="0.2">
      <c r="A265" s="10"/>
      <c r="B265" s="10"/>
      <c r="C265" s="15" t="s">
        <v>15</v>
      </c>
    </row>
    <row r="266" spans="1:3" x14ac:dyDescent="0.2">
      <c r="A266" s="7" t="s">
        <v>98</v>
      </c>
      <c r="B266" s="29"/>
      <c r="C266" s="15"/>
    </row>
    <row r="267" spans="1:3" x14ac:dyDescent="0.2">
      <c r="A267" s="10"/>
      <c r="B267" s="52"/>
      <c r="C267" s="15"/>
    </row>
    <row r="268" spans="1:3" x14ac:dyDescent="0.2">
      <c r="A268" s="22" t="s">
        <v>14</v>
      </c>
      <c r="B268" s="14">
        <v>643680</v>
      </c>
      <c r="C268" s="15" t="s">
        <v>48</v>
      </c>
    </row>
    <row r="269" spans="1:3" x14ac:dyDescent="0.2">
      <c r="A269" s="23" t="s">
        <v>18</v>
      </c>
      <c r="B269" s="18">
        <f>SUM(B268:B268)</f>
        <v>643680</v>
      </c>
      <c r="C269" s="15"/>
    </row>
    <row r="270" spans="1:3" x14ac:dyDescent="0.2">
      <c r="A270" s="22"/>
      <c r="B270" s="14"/>
      <c r="C270" s="15"/>
    </row>
    <row r="271" spans="1:3" x14ac:dyDescent="0.2">
      <c r="A271" s="22" t="s">
        <v>19</v>
      </c>
      <c r="B271" s="14">
        <v>125518</v>
      </c>
      <c r="C271" s="15" t="s">
        <v>48</v>
      </c>
    </row>
    <row r="272" spans="1:3" x14ac:dyDescent="0.2">
      <c r="A272" s="23" t="s">
        <v>21</v>
      </c>
      <c r="B272" s="18">
        <f>SUM(B271:B271)</f>
        <v>125518</v>
      </c>
      <c r="C272" s="15"/>
    </row>
    <row r="273" spans="1:3" ht="10.15" customHeight="1" x14ac:dyDescent="0.2">
      <c r="A273" s="2"/>
      <c r="B273" s="14"/>
    </row>
    <row r="274" spans="1:3" x14ac:dyDescent="0.2">
      <c r="A274" s="19" t="s">
        <v>12</v>
      </c>
      <c r="B274" s="20">
        <f>B269+B272</f>
        <v>769198</v>
      </c>
    </row>
    <row r="275" spans="1:3" x14ac:dyDescent="0.2">
      <c r="A275" s="10"/>
      <c r="B275" s="10"/>
      <c r="C275" s="15"/>
    </row>
    <row r="276" spans="1:3" x14ac:dyDescent="0.2">
      <c r="A276" s="27" t="s">
        <v>99</v>
      </c>
      <c r="B276" s="8"/>
      <c r="C276" s="15"/>
    </row>
    <row r="277" spans="1:3" x14ac:dyDescent="0.2">
      <c r="A277" s="22" t="s">
        <v>100</v>
      </c>
      <c r="B277" s="14">
        <v>309665</v>
      </c>
      <c r="C277" s="15" t="s">
        <v>15</v>
      </c>
    </row>
    <row r="278" spans="1:3" x14ac:dyDescent="0.2">
      <c r="A278" s="22" t="s">
        <v>46</v>
      </c>
      <c r="B278" s="14">
        <v>10000</v>
      </c>
      <c r="C278" s="15" t="s">
        <v>47</v>
      </c>
    </row>
    <row r="279" spans="1:3" x14ac:dyDescent="0.2">
      <c r="A279" s="23" t="s">
        <v>18</v>
      </c>
      <c r="B279" s="18">
        <f>SUM(B277:B278)</f>
        <v>319665</v>
      </c>
      <c r="C279" s="15"/>
    </row>
    <row r="280" spans="1:3" x14ac:dyDescent="0.2">
      <c r="A280" s="22"/>
      <c r="B280" s="14"/>
      <c r="C280" s="15"/>
    </row>
    <row r="281" spans="1:3" x14ac:dyDescent="0.2">
      <c r="A281" s="22" t="s">
        <v>19</v>
      </c>
      <c r="B281" s="14">
        <v>31167</v>
      </c>
      <c r="C281" s="15" t="s">
        <v>48</v>
      </c>
    </row>
    <row r="282" spans="1:3" x14ac:dyDescent="0.2">
      <c r="A282" s="23" t="s">
        <v>21</v>
      </c>
      <c r="B282" s="18">
        <f>SUM(B281:B281)</f>
        <v>31167</v>
      </c>
    </row>
    <row r="283" spans="1:3" x14ac:dyDescent="0.2">
      <c r="A283" s="2"/>
      <c r="B283" s="14"/>
    </row>
    <row r="284" spans="1:3" x14ac:dyDescent="0.2">
      <c r="A284" s="19" t="s">
        <v>12</v>
      </c>
      <c r="B284" s="20">
        <f>B279+B282</f>
        <v>350832</v>
      </c>
    </row>
    <row r="285" spans="1:3" x14ac:dyDescent="0.2">
      <c r="A285" s="19"/>
      <c r="B285" s="20"/>
    </row>
    <row r="286" spans="1:3" x14ac:dyDescent="0.2">
      <c r="A286" s="17"/>
      <c r="B286" s="2"/>
    </row>
    <row r="287" spans="1:3" x14ac:dyDescent="0.2">
      <c r="A287" s="23" t="s">
        <v>18</v>
      </c>
      <c r="B287" s="53">
        <f>B228+B259+B269+B279</f>
        <v>71966947</v>
      </c>
    </row>
    <row r="288" spans="1:3" x14ac:dyDescent="0.2">
      <c r="A288" s="23" t="s">
        <v>21</v>
      </c>
      <c r="B288" s="20">
        <f>B234+B262+B272+B282</f>
        <v>14755724</v>
      </c>
    </row>
    <row r="289" spans="1:3" x14ac:dyDescent="0.2">
      <c r="A289" s="17" t="s">
        <v>86</v>
      </c>
      <c r="B289" s="20">
        <f>B212+B252</f>
        <v>25039521</v>
      </c>
    </row>
    <row r="290" spans="1:3" ht="22.5" x14ac:dyDescent="0.2">
      <c r="A290" s="44" t="s">
        <v>101</v>
      </c>
      <c r="B290" s="20">
        <f>SUM(B287:B289)</f>
        <v>111762192</v>
      </c>
    </row>
    <row r="291" spans="1:3" x14ac:dyDescent="0.2">
      <c r="A291" s="44"/>
      <c r="B291" s="20"/>
    </row>
    <row r="292" spans="1:3" x14ac:dyDescent="0.2">
      <c r="A292" s="44"/>
      <c r="B292" s="20"/>
    </row>
    <row r="293" spans="1:3" x14ac:dyDescent="0.2">
      <c r="A293" s="54" t="s">
        <v>102</v>
      </c>
      <c r="B293" s="54"/>
    </row>
    <row r="294" spans="1:3" x14ac:dyDescent="0.2">
      <c r="A294" s="55"/>
      <c r="B294" s="56"/>
    </row>
    <row r="295" spans="1:3" x14ac:dyDescent="0.2">
      <c r="A295" s="5" t="s">
        <v>3</v>
      </c>
      <c r="B295" s="5"/>
    </row>
    <row r="296" spans="1:3" x14ac:dyDescent="0.2">
      <c r="A296" s="6"/>
      <c r="B296" s="6"/>
    </row>
    <row r="297" spans="1:3" x14ac:dyDescent="0.2">
      <c r="A297" s="27" t="s">
        <v>103</v>
      </c>
      <c r="B297" s="8"/>
    </row>
    <row r="298" spans="1:3" x14ac:dyDescent="0.2">
      <c r="A298" s="28"/>
      <c r="B298" s="11"/>
    </row>
    <row r="299" spans="1:3" x14ac:dyDescent="0.2">
      <c r="A299" s="22" t="s">
        <v>104</v>
      </c>
      <c r="B299" s="14">
        <f>1631763+351500+5250085</f>
        <v>7233348</v>
      </c>
      <c r="C299" s="15" t="s">
        <v>15</v>
      </c>
    </row>
    <row r="300" spans="1:3" x14ac:dyDescent="0.2">
      <c r="A300" s="22" t="s">
        <v>46</v>
      </c>
      <c r="B300" s="14">
        <f>20000+10000+30000</f>
        <v>60000</v>
      </c>
      <c r="C300" s="15" t="s">
        <v>47</v>
      </c>
    </row>
    <row r="301" spans="1:3" x14ac:dyDescent="0.2">
      <c r="A301" s="23" t="s">
        <v>18</v>
      </c>
      <c r="B301" s="18">
        <f>SUM(B299:B300)</f>
        <v>7293348</v>
      </c>
      <c r="C301" s="15"/>
    </row>
    <row r="302" spans="1:3" x14ac:dyDescent="0.2">
      <c r="A302" s="22"/>
      <c r="B302" s="14"/>
      <c r="C302" s="15"/>
    </row>
    <row r="303" spans="1:3" x14ac:dyDescent="0.2">
      <c r="A303" s="22" t="s">
        <v>19</v>
      </c>
      <c r="B303" s="14">
        <f>322094+58988+514808</f>
        <v>895890</v>
      </c>
      <c r="C303" s="15" t="s">
        <v>48</v>
      </c>
    </row>
    <row r="304" spans="1:3" x14ac:dyDescent="0.2">
      <c r="A304" s="22" t="s">
        <v>49</v>
      </c>
      <c r="B304" s="14">
        <f>5000+20000</f>
        <v>25000</v>
      </c>
      <c r="C304" s="15" t="s">
        <v>50</v>
      </c>
    </row>
    <row r="305" spans="1:3" x14ac:dyDescent="0.2">
      <c r="A305" s="23" t="s">
        <v>21</v>
      </c>
      <c r="B305" s="18">
        <f>SUM(B303:B304)</f>
        <v>920890</v>
      </c>
      <c r="C305" s="15"/>
    </row>
    <row r="306" spans="1:3" x14ac:dyDescent="0.2">
      <c r="A306" s="2"/>
      <c r="B306" s="14"/>
      <c r="C306" s="15"/>
    </row>
    <row r="307" spans="1:3" x14ac:dyDescent="0.2">
      <c r="A307" s="19" t="s">
        <v>12</v>
      </c>
      <c r="B307" s="20">
        <f>B301+B305</f>
        <v>8214238</v>
      </c>
      <c r="C307" s="15"/>
    </row>
    <row r="308" spans="1:3" x14ac:dyDescent="0.2">
      <c r="A308" s="28"/>
      <c r="B308" s="24"/>
      <c r="C308" s="15"/>
    </row>
    <row r="309" spans="1:3" x14ac:dyDescent="0.2">
      <c r="A309" s="7" t="s">
        <v>105</v>
      </c>
      <c r="B309" s="57"/>
      <c r="C309" s="15"/>
    </row>
    <row r="310" spans="1:3" x14ac:dyDescent="0.2">
      <c r="A310" s="58"/>
      <c r="B310" s="24"/>
      <c r="C310" s="15"/>
    </row>
    <row r="311" spans="1:3" x14ac:dyDescent="0.2">
      <c r="A311" s="22" t="s">
        <v>106</v>
      </c>
      <c r="B311" s="14">
        <v>7241708</v>
      </c>
      <c r="C311" s="15" t="s">
        <v>15</v>
      </c>
    </row>
    <row r="312" spans="1:3" x14ac:dyDescent="0.2">
      <c r="A312" s="22" t="s">
        <v>107</v>
      </c>
      <c r="B312" s="14">
        <v>152922</v>
      </c>
      <c r="C312" s="15" t="s">
        <v>108</v>
      </c>
    </row>
    <row r="313" spans="1:3" x14ac:dyDescent="0.2">
      <c r="A313" s="22" t="s">
        <v>109</v>
      </c>
      <c r="B313" s="14">
        <v>1097226</v>
      </c>
      <c r="C313" s="15" t="s">
        <v>110</v>
      </c>
    </row>
    <row r="314" spans="1:3" x14ac:dyDescent="0.2">
      <c r="A314" s="22" t="s">
        <v>68</v>
      </c>
      <c r="B314" s="14">
        <v>18044</v>
      </c>
      <c r="C314" s="15" t="s">
        <v>69</v>
      </c>
    </row>
    <row r="315" spans="1:3" x14ac:dyDescent="0.2">
      <c r="A315" s="22" t="s">
        <v>46</v>
      </c>
      <c r="B315" s="14">
        <v>660716</v>
      </c>
      <c r="C315" s="15" t="s">
        <v>47</v>
      </c>
    </row>
    <row r="316" spans="1:3" x14ac:dyDescent="0.2">
      <c r="A316" s="23" t="s">
        <v>18</v>
      </c>
      <c r="B316" s="18">
        <f>SUM(B311:B315)</f>
        <v>9170616</v>
      </c>
      <c r="C316" s="15"/>
    </row>
    <row r="317" spans="1:3" x14ac:dyDescent="0.2">
      <c r="A317" s="22"/>
      <c r="B317" s="14"/>
      <c r="C317" s="15"/>
    </row>
    <row r="318" spans="1:3" x14ac:dyDescent="0.2">
      <c r="A318" s="22" t="s">
        <v>19</v>
      </c>
      <c r="B318" s="14">
        <v>1758450</v>
      </c>
      <c r="C318" s="15" t="s">
        <v>48</v>
      </c>
    </row>
    <row r="319" spans="1:3" x14ac:dyDescent="0.2">
      <c r="A319" s="22" t="s">
        <v>74</v>
      </c>
      <c r="B319" s="14">
        <v>29820</v>
      </c>
      <c r="C319" s="15" t="s">
        <v>75</v>
      </c>
    </row>
    <row r="320" spans="1:3" x14ac:dyDescent="0.2">
      <c r="A320" s="22" t="s">
        <v>76</v>
      </c>
      <c r="B320" s="14">
        <v>22936</v>
      </c>
      <c r="C320" s="15" t="s">
        <v>77</v>
      </c>
    </row>
    <row r="321" spans="1:3" x14ac:dyDescent="0.2">
      <c r="A321" s="23" t="s">
        <v>21</v>
      </c>
      <c r="B321" s="18">
        <f>SUM(B318:B320)</f>
        <v>1811206</v>
      </c>
      <c r="C321" s="15"/>
    </row>
    <row r="322" spans="1:3" x14ac:dyDescent="0.2">
      <c r="A322" s="2"/>
      <c r="B322" s="14"/>
      <c r="C322" s="15"/>
    </row>
    <row r="323" spans="1:3" x14ac:dyDescent="0.2">
      <c r="A323" s="22" t="s">
        <v>22</v>
      </c>
      <c r="B323" s="14">
        <v>45000</v>
      </c>
      <c r="C323" s="15" t="s">
        <v>23</v>
      </c>
    </row>
    <row r="324" spans="1:3" x14ac:dyDescent="0.2">
      <c r="A324" s="22" t="s">
        <v>24</v>
      </c>
      <c r="B324" s="14">
        <v>250000</v>
      </c>
      <c r="C324" s="15" t="s">
        <v>25</v>
      </c>
    </row>
    <row r="325" spans="1:3" x14ac:dyDescent="0.2">
      <c r="A325" s="22" t="s">
        <v>26</v>
      </c>
      <c r="B325" s="14">
        <v>250100</v>
      </c>
      <c r="C325" s="15" t="s">
        <v>27</v>
      </c>
    </row>
    <row r="326" spans="1:3" x14ac:dyDescent="0.2">
      <c r="A326" s="16" t="s">
        <v>28</v>
      </c>
      <c r="B326" s="14">
        <v>80000</v>
      </c>
      <c r="C326" s="15" t="s">
        <v>29</v>
      </c>
    </row>
    <row r="327" spans="1:3" x14ac:dyDescent="0.2">
      <c r="A327" s="13" t="s">
        <v>6</v>
      </c>
      <c r="B327" s="14">
        <f>SUM(B328:B331)</f>
        <v>573000</v>
      </c>
      <c r="C327" s="15" t="s">
        <v>7</v>
      </c>
    </row>
    <row r="328" spans="1:3" x14ac:dyDescent="0.2">
      <c r="A328" s="16" t="s">
        <v>30</v>
      </c>
      <c r="B328" s="14">
        <v>80000</v>
      </c>
      <c r="C328" s="15"/>
    </row>
    <row r="329" spans="1:3" x14ac:dyDescent="0.2">
      <c r="A329" s="16" t="s">
        <v>111</v>
      </c>
      <c r="B329" s="14">
        <v>380000</v>
      </c>
      <c r="C329" s="15"/>
    </row>
    <row r="330" spans="1:3" x14ac:dyDescent="0.2">
      <c r="A330" s="16" t="s">
        <v>31</v>
      </c>
      <c r="B330" s="14">
        <v>100000</v>
      </c>
      <c r="C330" s="15"/>
    </row>
    <row r="331" spans="1:3" x14ac:dyDescent="0.2">
      <c r="A331" s="16" t="s">
        <v>32</v>
      </c>
      <c r="B331" s="14">
        <v>13000</v>
      </c>
      <c r="C331" s="15"/>
    </row>
    <row r="332" spans="1:3" x14ac:dyDescent="0.2">
      <c r="A332" s="13" t="s">
        <v>33</v>
      </c>
      <c r="B332" s="14">
        <v>50000</v>
      </c>
      <c r="C332" s="15" t="s">
        <v>34</v>
      </c>
    </row>
    <row r="333" spans="1:3" x14ac:dyDescent="0.2">
      <c r="A333" s="13" t="s">
        <v>95</v>
      </c>
      <c r="B333" s="14">
        <v>2100000</v>
      </c>
      <c r="C333" s="15" t="s">
        <v>96</v>
      </c>
    </row>
    <row r="334" spans="1:3" x14ac:dyDescent="0.2">
      <c r="A334" s="13" t="s">
        <v>35</v>
      </c>
      <c r="B334" s="14">
        <v>80000</v>
      </c>
      <c r="C334" s="15" t="s">
        <v>36</v>
      </c>
    </row>
    <row r="335" spans="1:3" x14ac:dyDescent="0.2">
      <c r="A335" s="13" t="s">
        <v>37</v>
      </c>
      <c r="B335" s="14">
        <v>700000</v>
      </c>
      <c r="C335" s="15" t="s">
        <v>38</v>
      </c>
    </row>
    <row r="336" spans="1:3" x14ac:dyDescent="0.2">
      <c r="A336" s="13" t="s">
        <v>9</v>
      </c>
      <c r="B336" s="14">
        <f>(B323+B324+B325+B326+B327+B332+B333+B334)*0.27</f>
        <v>925587.00000000012</v>
      </c>
      <c r="C336" s="15" t="s">
        <v>10</v>
      </c>
    </row>
    <row r="337" spans="1:3" x14ac:dyDescent="0.2">
      <c r="A337" s="13" t="s">
        <v>39</v>
      </c>
      <c r="B337" s="14">
        <v>20000</v>
      </c>
      <c r="C337" s="15" t="s">
        <v>40</v>
      </c>
    </row>
    <row r="338" spans="1:3" x14ac:dyDescent="0.2">
      <c r="A338" s="17" t="s">
        <v>11</v>
      </c>
      <c r="B338" s="18">
        <f>SUM(B323:B337)-B327</f>
        <v>5073687</v>
      </c>
      <c r="C338" s="15"/>
    </row>
    <row r="339" spans="1:3" ht="9.6" customHeight="1" x14ac:dyDescent="0.2">
      <c r="A339" s="10"/>
      <c r="B339" s="24"/>
      <c r="C339" s="12"/>
    </row>
    <row r="340" spans="1:3" x14ac:dyDescent="0.2">
      <c r="A340" s="19" t="s">
        <v>12</v>
      </c>
      <c r="B340" s="20">
        <f>B316+B321+B338</f>
        <v>16055509</v>
      </c>
    </row>
    <row r="341" spans="1:3" x14ac:dyDescent="0.2">
      <c r="A341" s="16"/>
      <c r="B341" s="51"/>
    </row>
    <row r="342" spans="1:3" x14ac:dyDescent="0.2">
      <c r="A342" s="7" t="s">
        <v>112</v>
      </c>
      <c r="B342" s="29"/>
    </row>
    <row r="343" spans="1:3" x14ac:dyDescent="0.2">
      <c r="A343" s="58"/>
      <c r="B343" s="59"/>
    </row>
    <row r="344" spans="1:3" x14ac:dyDescent="0.2">
      <c r="A344" s="22" t="s">
        <v>113</v>
      </c>
      <c r="B344" s="14">
        <v>3125504</v>
      </c>
      <c r="C344" s="15" t="s">
        <v>15</v>
      </c>
    </row>
    <row r="345" spans="1:3" x14ac:dyDescent="0.2">
      <c r="A345" s="22" t="s">
        <v>107</v>
      </c>
      <c r="B345" s="14">
        <v>64914</v>
      </c>
      <c r="C345" s="15" t="s">
        <v>108</v>
      </c>
    </row>
    <row r="346" spans="1:3" x14ac:dyDescent="0.2">
      <c r="A346" s="22" t="s">
        <v>60</v>
      </c>
      <c r="B346" s="14">
        <v>10000</v>
      </c>
      <c r="C346" s="15" t="s">
        <v>61</v>
      </c>
    </row>
    <row r="347" spans="1:3" x14ac:dyDescent="0.2">
      <c r="A347" s="22" t="s">
        <v>68</v>
      </c>
      <c r="B347" s="14">
        <v>9022</v>
      </c>
      <c r="C347" s="15" t="s">
        <v>69</v>
      </c>
    </row>
    <row r="348" spans="1:3" x14ac:dyDescent="0.2">
      <c r="A348" s="22" t="s">
        <v>46</v>
      </c>
      <c r="B348" s="14">
        <v>350358</v>
      </c>
      <c r="C348" s="15" t="s">
        <v>47</v>
      </c>
    </row>
    <row r="349" spans="1:3" x14ac:dyDescent="0.2">
      <c r="A349" s="23" t="s">
        <v>18</v>
      </c>
      <c r="B349" s="18">
        <f>SUM(B344:B348)</f>
        <v>3559798</v>
      </c>
      <c r="C349" s="15"/>
    </row>
    <row r="350" spans="1:3" x14ac:dyDescent="0.2">
      <c r="A350" s="22"/>
      <c r="B350" s="14"/>
      <c r="C350" s="15"/>
    </row>
    <row r="351" spans="1:3" x14ac:dyDescent="0.2">
      <c r="A351" s="22" t="s">
        <v>19</v>
      </c>
      <c r="B351" s="14">
        <v>679552</v>
      </c>
      <c r="C351" s="15" t="s">
        <v>48</v>
      </c>
    </row>
    <row r="352" spans="1:3" x14ac:dyDescent="0.2">
      <c r="A352" s="22" t="s">
        <v>74</v>
      </c>
      <c r="B352" s="14">
        <v>12658</v>
      </c>
      <c r="C352" s="15" t="s">
        <v>75</v>
      </c>
    </row>
    <row r="353" spans="1:3" x14ac:dyDescent="0.2">
      <c r="A353" s="22" t="s">
        <v>49</v>
      </c>
      <c r="B353" s="14">
        <v>10000</v>
      </c>
      <c r="C353" s="15" t="s">
        <v>50</v>
      </c>
    </row>
    <row r="354" spans="1:3" x14ac:dyDescent="0.2">
      <c r="A354" s="22" t="s">
        <v>76</v>
      </c>
      <c r="B354" s="14">
        <v>9737</v>
      </c>
      <c r="C354" s="15" t="s">
        <v>77</v>
      </c>
    </row>
    <row r="355" spans="1:3" x14ac:dyDescent="0.2">
      <c r="A355" s="23" t="s">
        <v>21</v>
      </c>
      <c r="B355" s="18">
        <f>SUM(B351:B354)</f>
        <v>711947</v>
      </c>
      <c r="C355" s="15"/>
    </row>
    <row r="356" spans="1:3" ht="9.6" customHeight="1" x14ac:dyDescent="0.2">
      <c r="A356" s="2"/>
      <c r="B356" s="14"/>
      <c r="C356" s="15"/>
    </row>
    <row r="357" spans="1:3" x14ac:dyDescent="0.2">
      <c r="A357" s="22" t="s">
        <v>24</v>
      </c>
      <c r="B357" s="14">
        <v>12000</v>
      </c>
      <c r="C357" s="15" t="s">
        <v>25</v>
      </c>
    </row>
    <row r="358" spans="1:3" x14ac:dyDescent="0.2">
      <c r="A358" s="13" t="s">
        <v>9</v>
      </c>
      <c r="B358" s="14">
        <f>B357*0.27</f>
        <v>3240</v>
      </c>
      <c r="C358" s="15" t="s">
        <v>10</v>
      </c>
    </row>
    <row r="359" spans="1:3" x14ac:dyDescent="0.2">
      <c r="A359" s="17" t="s">
        <v>11</v>
      </c>
      <c r="B359" s="18">
        <f>SUM(B357:B358)</f>
        <v>15240</v>
      </c>
      <c r="C359" s="15"/>
    </row>
    <row r="360" spans="1:3" ht="8.4499999999999993" customHeight="1" x14ac:dyDescent="0.2">
      <c r="A360" s="10"/>
      <c r="B360" s="24"/>
      <c r="C360" s="12"/>
    </row>
    <row r="361" spans="1:3" x14ac:dyDescent="0.2">
      <c r="A361" s="19" t="s">
        <v>12</v>
      </c>
      <c r="B361" s="20">
        <f>B349+B355+B359</f>
        <v>4286985</v>
      </c>
    </row>
    <row r="362" spans="1:3" x14ac:dyDescent="0.2">
      <c r="A362" s="23"/>
      <c r="B362" s="60"/>
    </row>
    <row r="363" spans="1:3" x14ac:dyDescent="0.2">
      <c r="A363" s="7" t="s">
        <v>114</v>
      </c>
      <c r="B363" s="29"/>
    </row>
    <row r="364" spans="1:3" x14ac:dyDescent="0.2">
      <c r="A364" s="58"/>
      <c r="B364" s="56"/>
    </row>
    <row r="365" spans="1:3" x14ac:dyDescent="0.2">
      <c r="A365" s="22" t="s">
        <v>115</v>
      </c>
      <c r="B365" s="14">
        <v>16071547</v>
      </c>
      <c r="C365" s="15" t="s">
        <v>15</v>
      </c>
    </row>
    <row r="366" spans="1:3" x14ac:dyDescent="0.2">
      <c r="A366" s="22" t="s">
        <v>107</v>
      </c>
      <c r="B366" s="14">
        <v>298647</v>
      </c>
      <c r="C366" s="15" t="s">
        <v>108</v>
      </c>
    </row>
    <row r="367" spans="1:3" x14ac:dyDescent="0.2">
      <c r="A367" s="22" t="s">
        <v>60</v>
      </c>
      <c r="B367" s="14">
        <v>25000</v>
      </c>
      <c r="C367" s="15" t="s">
        <v>61</v>
      </c>
    </row>
    <row r="368" spans="1:3" x14ac:dyDescent="0.2">
      <c r="A368" s="22" t="s">
        <v>68</v>
      </c>
      <c r="B368" s="14">
        <v>54132</v>
      </c>
      <c r="C368" s="15" t="s">
        <v>69</v>
      </c>
    </row>
    <row r="369" spans="1:3" x14ac:dyDescent="0.2">
      <c r="A369" s="22" t="s">
        <v>46</v>
      </c>
      <c r="B369" s="14">
        <v>25000</v>
      </c>
      <c r="C369" s="15" t="s">
        <v>47</v>
      </c>
    </row>
    <row r="370" spans="1:3" x14ac:dyDescent="0.2">
      <c r="A370" s="22" t="s">
        <v>116</v>
      </c>
      <c r="B370" s="14">
        <v>576000</v>
      </c>
      <c r="C370" s="15" t="s">
        <v>117</v>
      </c>
    </row>
    <row r="371" spans="1:3" x14ac:dyDescent="0.2">
      <c r="A371" s="23" t="s">
        <v>18</v>
      </c>
      <c r="B371" s="18">
        <f>SUM(B365:B370)</f>
        <v>17050326</v>
      </c>
      <c r="C371" s="15"/>
    </row>
    <row r="372" spans="1:3" ht="10.9" customHeight="1" x14ac:dyDescent="0.2">
      <c r="A372" s="22"/>
      <c r="B372" s="14"/>
      <c r="C372" s="15"/>
    </row>
    <row r="373" spans="1:3" x14ac:dyDescent="0.2">
      <c r="A373" s="22" t="s">
        <v>19</v>
      </c>
      <c r="B373" s="14">
        <v>3144507</v>
      </c>
      <c r="C373" s="15" t="s">
        <v>48</v>
      </c>
    </row>
    <row r="374" spans="1:3" x14ac:dyDescent="0.2">
      <c r="A374" s="22" t="s">
        <v>74</v>
      </c>
      <c r="B374" s="14">
        <v>58236</v>
      </c>
      <c r="C374" s="15" t="s">
        <v>75</v>
      </c>
    </row>
    <row r="375" spans="1:3" x14ac:dyDescent="0.2">
      <c r="A375" s="22" t="s">
        <v>49</v>
      </c>
      <c r="B375" s="14">
        <v>10000</v>
      </c>
      <c r="C375" s="15" t="s">
        <v>50</v>
      </c>
    </row>
    <row r="376" spans="1:3" x14ac:dyDescent="0.2">
      <c r="A376" s="22" t="s">
        <v>76</v>
      </c>
      <c r="B376" s="14">
        <v>44797</v>
      </c>
      <c r="C376" s="15" t="s">
        <v>77</v>
      </c>
    </row>
    <row r="377" spans="1:3" x14ac:dyDescent="0.2">
      <c r="A377" s="23" t="s">
        <v>21</v>
      </c>
      <c r="B377" s="18">
        <f>SUM(B373:B376)</f>
        <v>3257540</v>
      </c>
      <c r="C377" s="15"/>
    </row>
    <row r="378" spans="1:3" ht="10.9" customHeight="1" x14ac:dyDescent="0.2">
      <c r="A378" s="2"/>
      <c r="B378" s="14"/>
      <c r="C378" s="15"/>
    </row>
    <row r="379" spans="1:3" x14ac:dyDescent="0.2">
      <c r="A379" s="22" t="s">
        <v>22</v>
      </c>
      <c r="B379" s="14">
        <v>50000</v>
      </c>
      <c r="C379" s="15" t="s">
        <v>23</v>
      </c>
    </row>
    <row r="380" spans="1:3" x14ac:dyDescent="0.2">
      <c r="A380" s="22" t="s">
        <v>24</v>
      </c>
      <c r="B380" s="14">
        <v>300000</v>
      </c>
      <c r="C380" s="15" t="s">
        <v>25</v>
      </c>
    </row>
    <row r="381" spans="1:3" x14ac:dyDescent="0.2">
      <c r="A381" s="22" t="s">
        <v>26</v>
      </c>
      <c r="B381" s="14">
        <v>51000</v>
      </c>
      <c r="C381" s="15" t="s">
        <v>27</v>
      </c>
    </row>
    <row r="382" spans="1:3" x14ac:dyDescent="0.2">
      <c r="A382" s="16" t="s">
        <v>28</v>
      </c>
      <c r="B382" s="14">
        <v>70000</v>
      </c>
      <c r="C382" s="15" t="s">
        <v>29</v>
      </c>
    </row>
    <row r="383" spans="1:3" x14ac:dyDescent="0.2">
      <c r="A383" s="13" t="s">
        <v>6</v>
      </c>
      <c r="B383" s="14">
        <f>SUM(B384:B386)</f>
        <v>692000</v>
      </c>
      <c r="C383" s="15" t="s">
        <v>7</v>
      </c>
    </row>
    <row r="384" spans="1:3" x14ac:dyDescent="0.2">
      <c r="A384" s="16" t="s">
        <v>30</v>
      </c>
      <c r="B384" s="14">
        <v>460000</v>
      </c>
      <c r="C384" s="15"/>
    </row>
    <row r="385" spans="1:3" x14ac:dyDescent="0.2">
      <c r="A385" s="16" t="s">
        <v>31</v>
      </c>
      <c r="B385" s="14">
        <v>112000</v>
      </c>
      <c r="C385" s="15"/>
    </row>
    <row r="386" spans="1:3" x14ac:dyDescent="0.2">
      <c r="A386" s="16" t="s">
        <v>32</v>
      </c>
      <c r="B386" s="14">
        <v>120000</v>
      </c>
      <c r="C386" s="15"/>
    </row>
    <row r="387" spans="1:3" x14ac:dyDescent="0.2">
      <c r="A387" s="13" t="s">
        <v>33</v>
      </c>
      <c r="B387" s="14">
        <v>120000</v>
      </c>
      <c r="C387" s="15" t="s">
        <v>34</v>
      </c>
    </row>
    <row r="388" spans="1:3" x14ac:dyDescent="0.2">
      <c r="A388" s="13" t="s">
        <v>37</v>
      </c>
      <c r="B388" s="14">
        <v>150000</v>
      </c>
      <c r="C388" s="15" t="s">
        <v>38</v>
      </c>
    </row>
    <row r="389" spans="1:3" x14ac:dyDescent="0.2">
      <c r="A389" s="13" t="s">
        <v>9</v>
      </c>
      <c r="B389" s="14">
        <f>(B379+B380+B381+B382+B383+B387+B388)*0.27</f>
        <v>386910</v>
      </c>
      <c r="C389" s="15" t="s">
        <v>10</v>
      </c>
    </row>
    <row r="390" spans="1:3" x14ac:dyDescent="0.2">
      <c r="A390" s="17" t="s">
        <v>11</v>
      </c>
      <c r="B390" s="18">
        <f>SUM(B379:B389)-B384-B385-B386</f>
        <v>1819910</v>
      </c>
      <c r="C390" s="15"/>
    </row>
    <row r="391" spans="1:3" ht="8.4499999999999993" customHeight="1" x14ac:dyDescent="0.2">
      <c r="A391" s="10"/>
      <c r="B391" s="24"/>
      <c r="C391" s="12"/>
    </row>
    <row r="392" spans="1:3" x14ac:dyDescent="0.2">
      <c r="A392" s="19" t="s">
        <v>12</v>
      </c>
      <c r="B392" s="20">
        <f>B371+B377+B390</f>
        <v>22127776</v>
      </c>
    </row>
    <row r="393" spans="1:3" x14ac:dyDescent="0.2">
      <c r="A393" s="61"/>
      <c r="B393" s="32"/>
    </row>
    <row r="394" spans="1:3" x14ac:dyDescent="0.2">
      <c r="A394" s="7" t="s">
        <v>98</v>
      </c>
      <c r="B394" s="29"/>
    </row>
    <row r="395" spans="1:3" x14ac:dyDescent="0.2">
      <c r="A395" s="58"/>
      <c r="B395" s="56"/>
    </row>
    <row r="396" spans="1:3" x14ac:dyDescent="0.2">
      <c r="A396" s="22" t="s">
        <v>118</v>
      </c>
      <c r="B396" s="14">
        <v>25908279</v>
      </c>
      <c r="C396" s="15" t="s">
        <v>15</v>
      </c>
    </row>
    <row r="397" spans="1:3" x14ac:dyDescent="0.2">
      <c r="A397" s="22" t="s">
        <v>107</v>
      </c>
      <c r="B397" s="14">
        <v>460166</v>
      </c>
      <c r="C397" s="15" t="s">
        <v>108</v>
      </c>
    </row>
    <row r="398" spans="1:3" x14ac:dyDescent="0.2">
      <c r="A398" s="22" t="s">
        <v>109</v>
      </c>
      <c r="B398" s="14">
        <v>780666</v>
      </c>
      <c r="C398" s="15" t="s">
        <v>110</v>
      </c>
    </row>
    <row r="399" spans="1:3" x14ac:dyDescent="0.2">
      <c r="A399" s="22" t="s">
        <v>68</v>
      </c>
      <c r="B399" s="14">
        <v>90220</v>
      </c>
      <c r="C399" s="15" t="s">
        <v>69</v>
      </c>
    </row>
    <row r="400" spans="1:3" x14ac:dyDescent="0.2">
      <c r="A400" s="22" t="s">
        <v>46</v>
      </c>
      <c r="B400" s="14">
        <v>300000</v>
      </c>
      <c r="C400" s="15" t="s">
        <v>47</v>
      </c>
    </row>
    <row r="401" spans="1:3" x14ac:dyDescent="0.2">
      <c r="A401" s="22" t="s">
        <v>16</v>
      </c>
      <c r="B401" s="14">
        <v>30000</v>
      </c>
      <c r="C401" s="15" t="s">
        <v>17</v>
      </c>
    </row>
    <row r="402" spans="1:3" x14ac:dyDescent="0.2">
      <c r="A402" s="23" t="s">
        <v>18</v>
      </c>
      <c r="B402" s="18">
        <f>SUM(B396:B401)</f>
        <v>27569331</v>
      </c>
      <c r="C402" s="15"/>
    </row>
    <row r="403" spans="1:3" x14ac:dyDescent="0.2">
      <c r="A403" s="22"/>
      <c r="B403" s="14"/>
      <c r="C403" s="15"/>
    </row>
    <row r="404" spans="1:3" x14ac:dyDescent="0.2">
      <c r="A404" s="22" t="s">
        <v>19</v>
      </c>
      <c r="B404" s="14">
        <v>5285702</v>
      </c>
      <c r="C404" s="15" t="s">
        <v>48</v>
      </c>
    </row>
    <row r="405" spans="1:3" x14ac:dyDescent="0.2">
      <c r="A405" s="22" t="s">
        <v>74</v>
      </c>
      <c r="B405" s="14">
        <v>89732</v>
      </c>
      <c r="C405" s="15" t="s">
        <v>75</v>
      </c>
    </row>
    <row r="406" spans="1:3" x14ac:dyDescent="0.2">
      <c r="A406" s="22" t="s">
        <v>49</v>
      </c>
      <c r="B406" s="14">
        <v>20000</v>
      </c>
      <c r="C406" s="15" t="s">
        <v>50</v>
      </c>
    </row>
    <row r="407" spans="1:3" x14ac:dyDescent="0.2">
      <c r="A407" s="22" t="s">
        <v>76</v>
      </c>
      <c r="B407" s="14">
        <v>69025</v>
      </c>
      <c r="C407" s="15" t="s">
        <v>77</v>
      </c>
    </row>
    <row r="408" spans="1:3" x14ac:dyDescent="0.2">
      <c r="A408" s="23" t="s">
        <v>21</v>
      </c>
      <c r="B408" s="18">
        <f>SUM(B404:B407)</f>
        <v>5464459</v>
      </c>
      <c r="C408" s="15"/>
    </row>
    <row r="409" spans="1:3" x14ac:dyDescent="0.2">
      <c r="A409" s="2"/>
      <c r="B409" s="14"/>
      <c r="C409" s="15"/>
    </row>
    <row r="410" spans="1:3" x14ac:dyDescent="0.2">
      <c r="A410" s="22" t="s">
        <v>22</v>
      </c>
      <c r="B410" s="14">
        <v>50000</v>
      </c>
      <c r="C410" s="15" t="s">
        <v>23</v>
      </c>
    </row>
    <row r="411" spans="1:3" x14ac:dyDescent="0.2">
      <c r="A411" s="22" t="s">
        <v>24</v>
      </c>
      <c r="B411" s="14">
        <v>450000</v>
      </c>
      <c r="C411" s="15" t="s">
        <v>25</v>
      </c>
    </row>
    <row r="412" spans="1:3" x14ac:dyDescent="0.2">
      <c r="A412" s="22" t="s">
        <v>26</v>
      </c>
      <c r="B412" s="14">
        <v>40000</v>
      </c>
      <c r="C412" s="15" t="s">
        <v>27</v>
      </c>
    </row>
    <row r="413" spans="1:3" x14ac:dyDescent="0.2">
      <c r="A413" s="16" t="s">
        <v>28</v>
      </c>
      <c r="B413" s="14">
        <v>60000</v>
      </c>
      <c r="C413" s="15" t="s">
        <v>29</v>
      </c>
    </row>
    <row r="414" spans="1:3" x14ac:dyDescent="0.2">
      <c r="A414" s="13" t="s">
        <v>6</v>
      </c>
      <c r="B414" s="14">
        <f>SUM(B415:B417)</f>
        <v>1116000</v>
      </c>
      <c r="C414" s="15" t="s">
        <v>7</v>
      </c>
    </row>
    <row r="415" spans="1:3" x14ac:dyDescent="0.2">
      <c r="A415" s="16" t="s">
        <v>30</v>
      </c>
      <c r="B415" s="14">
        <v>650000</v>
      </c>
      <c r="C415" s="15"/>
    </row>
    <row r="416" spans="1:3" x14ac:dyDescent="0.2">
      <c r="A416" s="16" t="s">
        <v>31</v>
      </c>
      <c r="B416" s="14">
        <v>336000</v>
      </c>
      <c r="C416" s="15"/>
    </row>
    <row r="417" spans="1:3" x14ac:dyDescent="0.2">
      <c r="A417" s="16" t="s">
        <v>32</v>
      </c>
      <c r="B417" s="14">
        <v>130000</v>
      </c>
      <c r="C417" s="15"/>
    </row>
    <row r="418" spans="1:3" x14ac:dyDescent="0.2">
      <c r="A418" s="13" t="s">
        <v>33</v>
      </c>
      <c r="B418" s="14">
        <v>70000</v>
      </c>
      <c r="C418" s="15" t="s">
        <v>34</v>
      </c>
    </row>
    <row r="419" spans="1:3" x14ac:dyDescent="0.2">
      <c r="A419" s="13" t="s">
        <v>35</v>
      </c>
      <c r="B419" s="14">
        <v>60000</v>
      </c>
      <c r="C419" s="15" t="s">
        <v>36</v>
      </c>
    </row>
    <row r="420" spans="1:3" x14ac:dyDescent="0.2">
      <c r="A420" s="13" t="s">
        <v>37</v>
      </c>
      <c r="B420" s="14">
        <v>140000</v>
      </c>
      <c r="C420" s="15" t="s">
        <v>38</v>
      </c>
    </row>
    <row r="421" spans="1:3" x14ac:dyDescent="0.2">
      <c r="A421" s="13" t="s">
        <v>9</v>
      </c>
      <c r="B421" s="14">
        <f>(B410+B411+B412+B413+B414+B418+B419+B420)*0.27-60000*0.27</f>
        <v>520020</v>
      </c>
      <c r="C421" s="15" t="s">
        <v>10</v>
      </c>
    </row>
    <row r="422" spans="1:3" x14ac:dyDescent="0.2">
      <c r="A422" s="17" t="s">
        <v>11</v>
      </c>
      <c r="B422" s="18">
        <f>SUM(B410:B421)-B415-B416-B417</f>
        <v>2506020</v>
      </c>
      <c r="C422" s="15"/>
    </row>
    <row r="423" spans="1:3" x14ac:dyDescent="0.2">
      <c r="A423" s="10"/>
      <c r="B423" s="24"/>
      <c r="C423" s="12"/>
    </row>
    <row r="424" spans="1:3" x14ac:dyDescent="0.2">
      <c r="A424" s="19" t="s">
        <v>12</v>
      </c>
      <c r="B424" s="20">
        <f>B402+B408+B422</f>
        <v>35539810</v>
      </c>
    </row>
    <row r="425" spans="1:3" x14ac:dyDescent="0.2">
      <c r="A425" s="62"/>
      <c r="B425" s="32"/>
    </row>
    <row r="426" spans="1:3" x14ac:dyDescent="0.2">
      <c r="A426" s="7" t="s">
        <v>119</v>
      </c>
      <c r="B426" s="29"/>
    </row>
    <row r="427" spans="1:3" x14ac:dyDescent="0.2">
      <c r="A427" s="19"/>
      <c r="B427" s="20"/>
    </row>
    <row r="428" spans="1:3" x14ac:dyDescent="0.2">
      <c r="A428" s="63" t="s">
        <v>51</v>
      </c>
      <c r="B428" s="51">
        <v>3328000</v>
      </c>
      <c r="C428" s="15" t="s">
        <v>52</v>
      </c>
    </row>
    <row r="429" spans="1:3" x14ac:dyDescent="0.2">
      <c r="A429" s="64" t="s">
        <v>9</v>
      </c>
      <c r="B429" s="51">
        <f>(B428)*0.27</f>
        <v>898560.00000000012</v>
      </c>
      <c r="C429" s="15" t="s">
        <v>10</v>
      </c>
    </row>
    <row r="430" spans="1:3" x14ac:dyDescent="0.2">
      <c r="A430" s="65" t="s">
        <v>11</v>
      </c>
      <c r="B430" s="32">
        <f>B428+B429</f>
        <v>4226560</v>
      </c>
    </row>
    <row r="431" spans="1:3" x14ac:dyDescent="0.2">
      <c r="A431" s="65"/>
      <c r="B431" s="32"/>
    </row>
    <row r="432" spans="1:3" x14ac:dyDescent="0.2">
      <c r="A432" s="66" t="s">
        <v>12</v>
      </c>
      <c r="B432" s="32">
        <f>B430</f>
        <v>4226560</v>
      </c>
    </row>
    <row r="433" spans="1:3" x14ac:dyDescent="0.2">
      <c r="A433" s="19"/>
      <c r="B433" s="32"/>
    </row>
    <row r="434" spans="1:3" x14ac:dyDescent="0.2">
      <c r="A434" s="67" t="s">
        <v>120</v>
      </c>
      <c r="B434" s="68"/>
    </row>
    <row r="435" spans="1:3" x14ac:dyDescent="0.2">
      <c r="A435" s="58"/>
      <c r="B435" s="56"/>
    </row>
    <row r="436" spans="1:3" x14ac:dyDescent="0.2">
      <c r="A436" s="22" t="s">
        <v>121</v>
      </c>
      <c r="B436" s="14">
        <v>8314830</v>
      </c>
      <c r="C436" s="15" t="s">
        <v>15</v>
      </c>
    </row>
    <row r="437" spans="1:3" x14ac:dyDescent="0.2">
      <c r="A437" s="22" t="s">
        <v>107</v>
      </c>
      <c r="B437" s="14">
        <v>191107</v>
      </c>
      <c r="C437" s="15" t="s">
        <v>108</v>
      </c>
    </row>
    <row r="438" spans="1:3" x14ac:dyDescent="0.2">
      <c r="A438" s="22" t="s">
        <v>60</v>
      </c>
      <c r="B438" s="14">
        <v>8000</v>
      </c>
      <c r="C438" s="15" t="s">
        <v>61</v>
      </c>
    </row>
    <row r="439" spans="1:3" x14ac:dyDescent="0.2">
      <c r="A439" s="22" t="s">
        <v>68</v>
      </c>
      <c r="B439" s="14">
        <v>27066</v>
      </c>
      <c r="C439" s="15" t="s">
        <v>69</v>
      </c>
    </row>
    <row r="440" spans="1:3" x14ac:dyDescent="0.2">
      <c r="A440" s="22" t="s">
        <v>46</v>
      </c>
      <c r="B440" s="14">
        <v>30000</v>
      </c>
      <c r="C440" s="15" t="s">
        <v>47</v>
      </c>
    </row>
    <row r="441" spans="1:3" x14ac:dyDescent="0.2">
      <c r="A441" s="23" t="s">
        <v>18</v>
      </c>
      <c r="B441" s="18">
        <f>SUM(B436:B440)</f>
        <v>8571003</v>
      </c>
      <c r="C441" s="15"/>
    </row>
    <row r="442" spans="1:3" x14ac:dyDescent="0.2">
      <c r="A442" s="22"/>
      <c r="B442" s="14"/>
      <c r="C442" s="15"/>
    </row>
    <row r="443" spans="1:3" x14ac:dyDescent="0.2">
      <c r="A443" s="22" t="s">
        <v>19</v>
      </c>
      <c r="B443" s="14">
        <v>1632520</v>
      </c>
      <c r="C443" s="15" t="s">
        <v>48</v>
      </c>
    </row>
    <row r="444" spans="1:3" x14ac:dyDescent="0.2">
      <c r="A444" s="22" t="s">
        <v>74</v>
      </c>
      <c r="B444" s="14">
        <v>37266</v>
      </c>
      <c r="C444" s="15" t="s">
        <v>75</v>
      </c>
    </row>
    <row r="445" spans="1:3" x14ac:dyDescent="0.2">
      <c r="A445" s="22" t="s">
        <v>49</v>
      </c>
      <c r="B445" s="14">
        <v>10000</v>
      </c>
      <c r="C445" s="15" t="s">
        <v>50</v>
      </c>
    </row>
    <row r="446" spans="1:3" x14ac:dyDescent="0.2">
      <c r="A446" s="22" t="s">
        <v>76</v>
      </c>
      <c r="B446" s="14">
        <v>28666</v>
      </c>
      <c r="C446" s="15" t="s">
        <v>77</v>
      </c>
    </row>
    <row r="447" spans="1:3" x14ac:dyDescent="0.2">
      <c r="A447" s="23" t="s">
        <v>21</v>
      </c>
      <c r="B447" s="18">
        <f>SUM(B443:B446)</f>
        <v>1708452</v>
      </c>
      <c r="C447" s="15"/>
    </row>
    <row r="448" spans="1:3" x14ac:dyDescent="0.2">
      <c r="A448" s="2"/>
      <c r="B448" s="14"/>
      <c r="C448" s="15"/>
    </row>
    <row r="449" spans="1:3" x14ac:dyDescent="0.2">
      <c r="A449" s="22" t="s">
        <v>22</v>
      </c>
      <c r="B449" s="14">
        <v>20000</v>
      </c>
      <c r="C449" s="15" t="s">
        <v>23</v>
      </c>
    </row>
    <row r="450" spans="1:3" x14ac:dyDescent="0.2">
      <c r="A450" s="22" t="s">
        <v>24</v>
      </c>
      <c r="B450" s="14">
        <v>180000</v>
      </c>
      <c r="C450" s="15" t="s">
        <v>25</v>
      </c>
    </row>
    <row r="451" spans="1:3" x14ac:dyDescent="0.2">
      <c r="A451" s="22" t="s">
        <v>26</v>
      </c>
      <c r="B451" s="14">
        <v>86000</v>
      </c>
      <c r="C451" s="15" t="s">
        <v>27</v>
      </c>
    </row>
    <row r="452" spans="1:3" x14ac:dyDescent="0.2">
      <c r="A452" s="16" t="s">
        <v>28</v>
      </c>
      <c r="B452" s="14">
        <v>60000</v>
      </c>
      <c r="C452" s="15" t="s">
        <v>29</v>
      </c>
    </row>
    <row r="453" spans="1:3" x14ac:dyDescent="0.2">
      <c r="A453" s="13" t="s">
        <v>6</v>
      </c>
      <c r="B453" s="14">
        <f>SUM(B454:B457)</f>
        <v>316000</v>
      </c>
      <c r="C453" s="15" t="s">
        <v>7</v>
      </c>
    </row>
    <row r="454" spans="1:3" x14ac:dyDescent="0.2">
      <c r="A454" s="16" t="s">
        <v>30</v>
      </c>
      <c r="B454" s="14">
        <v>40000</v>
      </c>
      <c r="C454" s="15"/>
    </row>
    <row r="455" spans="1:3" x14ac:dyDescent="0.2">
      <c r="A455" s="16" t="s">
        <v>122</v>
      </c>
      <c r="B455" s="14">
        <v>190000</v>
      </c>
      <c r="C455" s="15"/>
    </row>
    <row r="456" spans="1:3" x14ac:dyDescent="0.2">
      <c r="A456" s="16" t="s">
        <v>31</v>
      </c>
      <c r="B456" s="14">
        <v>73000</v>
      </c>
      <c r="C456" s="15"/>
    </row>
    <row r="457" spans="1:3" x14ac:dyDescent="0.2">
      <c r="A457" s="16" t="s">
        <v>32</v>
      </c>
      <c r="B457" s="14">
        <v>13000</v>
      </c>
      <c r="C457" s="15"/>
    </row>
    <row r="458" spans="1:3" x14ac:dyDescent="0.2">
      <c r="A458" s="13" t="s">
        <v>33</v>
      </c>
      <c r="B458" s="14">
        <v>80000</v>
      </c>
      <c r="C458" s="15" t="s">
        <v>34</v>
      </c>
    </row>
    <row r="459" spans="1:3" x14ac:dyDescent="0.2">
      <c r="A459" s="13" t="s">
        <v>37</v>
      </c>
      <c r="B459" s="14">
        <v>50000</v>
      </c>
      <c r="C459" s="15" t="s">
        <v>38</v>
      </c>
    </row>
    <row r="460" spans="1:3" x14ac:dyDescent="0.2">
      <c r="A460" s="13" t="s">
        <v>9</v>
      </c>
      <c r="B460" s="14">
        <f>(B449+B450+B451+B452+B453+B458+B459)*0.27</f>
        <v>213840</v>
      </c>
      <c r="C460" s="15" t="s">
        <v>10</v>
      </c>
    </row>
    <row r="461" spans="1:3" x14ac:dyDescent="0.2">
      <c r="A461" s="17" t="s">
        <v>11</v>
      </c>
      <c r="B461" s="18">
        <f>SUM(B449:B460)-B453</f>
        <v>1005840</v>
      </c>
      <c r="C461" s="15"/>
    </row>
    <row r="462" spans="1:3" x14ac:dyDescent="0.2">
      <c r="A462" s="10"/>
      <c r="B462" s="24"/>
      <c r="C462" s="12"/>
    </row>
    <row r="463" spans="1:3" x14ac:dyDescent="0.2">
      <c r="A463" s="19" t="s">
        <v>12</v>
      </c>
      <c r="B463" s="20">
        <f>B441+B447+B461</f>
        <v>11285295</v>
      </c>
    </row>
    <row r="464" spans="1:3" x14ac:dyDescent="0.2">
      <c r="A464" s="16"/>
      <c r="B464" s="51"/>
    </row>
    <row r="465" spans="1:3" x14ac:dyDescent="0.2">
      <c r="A465" s="7" t="s">
        <v>123</v>
      </c>
      <c r="B465" s="29"/>
    </row>
    <row r="466" spans="1:3" x14ac:dyDescent="0.2">
      <c r="A466" s="10"/>
      <c r="B466" s="10"/>
    </row>
    <row r="467" spans="1:3" x14ac:dyDescent="0.2">
      <c r="A467" s="22" t="s">
        <v>124</v>
      </c>
      <c r="B467" s="14">
        <v>3685516</v>
      </c>
      <c r="C467" s="15" t="s">
        <v>15</v>
      </c>
    </row>
    <row r="468" spans="1:3" x14ac:dyDescent="0.2">
      <c r="A468" s="22" t="s">
        <v>107</v>
      </c>
      <c r="B468" s="14">
        <v>68699</v>
      </c>
      <c r="C468" s="15" t="s">
        <v>108</v>
      </c>
    </row>
    <row r="469" spans="1:3" x14ac:dyDescent="0.2">
      <c r="A469" s="22" t="s">
        <v>68</v>
      </c>
      <c r="B469" s="14">
        <v>18044</v>
      </c>
      <c r="C469" s="15" t="s">
        <v>69</v>
      </c>
    </row>
    <row r="470" spans="1:3" x14ac:dyDescent="0.2">
      <c r="A470" s="22" t="s">
        <v>46</v>
      </c>
      <c r="B470" s="14">
        <v>50000</v>
      </c>
      <c r="C470" s="15" t="s">
        <v>47</v>
      </c>
    </row>
    <row r="471" spans="1:3" x14ac:dyDescent="0.2">
      <c r="A471" s="23" t="s">
        <v>18</v>
      </c>
      <c r="B471" s="18">
        <f>SUM(B467:B470)</f>
        <v>3822259</v>
      </c>
      <c r="C471" s="15"/>
    </row>
    <row r="472" spans="1:3" x14ac:dyDescent="0.2">
      <c r="A472" s="22"/>
      <c r="B472" s="14"/>
      <c r="C472" s="15"/>
    </row>
    <row r="473" spans="1:3" x14ac:dyDescent="0.2">
      <c r="A473" s="22" t="s">
        <v>19</v>
      </c>
      <c r="B473" s="14">
        <v>731944</v>
      </c>
      <c r="C473" s="15" t="s">
        <v>48</v>
      </c>
    </row>
    <row r="474" spans="1:3" x14ac:dyDescent="0.2">
      <c r="A474" s="22" t="s">
        <v>74</v>
      </c>
      <c r="B474" s="14">
        <v>13396</v>
      </c>
      <c r="C474" s="15" t="s">
        <v>75</v>
      </c>
    </row>
    <row r="475" spans="1:3" x14ac:dyDescent="0.2">
      <c r="A475" s="22" t="s">
        <v>49</v>
      </c>
      <c r="B475" s="14">
        <v>10000</v>
      </c>
      <c r="C475" s="15" t="s">
        <v>50</v>
      </c>
    </row>
    <row r="476" spans="1:3" x14ac:dyDescent="0.2">
      <c r="A476" s="22" t="s">
        <v>76</v>
      </c>
      <c r="B476" s="14">
        <v>10305</v>
      </c>
      <c r="C476" s="15" t="s">
        <v>77</v>
      </c>
    </row>
    <row r="477" spans="1:3" x14ac:dyDescent="0.2">
      <c r="A477" s="23" t="s">
        <v>21</v>
      </c>
      <c r="B477" s="18">
        <f>SUM(B473:B476)</f>
        <v>765645</v>
      </c>
      <c r="C477" s="15"/>
    </row>
    <row r="478" spans="1:3" x14ac:dyDescent="0.2">
      <c r="A478" s="2"/>
      <c r="B478" s="14"/>
      <c r="C478" s="15"/>
    </row>
    <row r="479" spans="1:3" x14ac:dyDescent="0.2">
      <c r="A479" s="22" t="s">
        <v>24</v>
      </c>
      <c r="B479" s="14">
        <v>45000</v>
      </c>
      <c r="C479" s="15" t="s">
        <v>25</v>
      </c>
    </row>
    <row r="480" spans="1:3" x14ac:dyDescent="0.2">
      <c r="A480" s="13" t="s">
        <v>51</v>
      </c>
      <c r="B480" s="51">
        <v>15710000</v>
      </c>
      <c r="C480" s="15" t="s">
        <v>52</v>
      </c>
    </row>
    <row r="481" spans="1:3" x14ac:dyDescent="0.2">
      <c r="A481" s="13" t="s">
        <v>9</v>
      </c>
      <c r="B481" s="14">
        <f>(B480+B479)*0.27</f>
        <v>4253850</v>
      </c>
      <c r="C481" s="15" t="s">
        <v>10</v>
      </c>
    </row>
    <row r="482" spans="1:3" x14ac:dyDescent="0.2">
      <c r="A482" s="17" t="s">
        <v>11</v>
      </c>
      <c r="B482" s="18">
        <f>SUM(B479:B481)</f>
        <v>20008850</v>
      </c>
      <c r="C482" s="15"/>
    </row>
    <row r="483" spans="1:3" x14ac:dyDescent="0.2">
      <c r="A483" s="10"/>
      <c r="B483" s="24"/>
      <c r="C483" s="15"/>
    </row>
    <row r="484" spans="1:3" x14ac:dyDescent="0.2">
      <c r="A484" s="19" t="s">
        <v>12</v>
      </c>
      <c r="B484" s="20">
        <f>B471+B477+B482</f>
        <v>24596754</v>
      </c>
      <c r="C484" s="15"/>
    </row>
    <row r="485" spans="1:3" x14ac:dyDescent="0.2">
      <c r="A485" s="10"/>
      <c r="B485" s="10"/>
    </row>
    <row r="486" spans="1:3" x14ac:dyDescent="0.2">
      <c r="A486" s="7" t="s">
        <v>125</v>
      </c>
      <c r="B486" s="29"/>
    </row>
    <row r="487" spans="1:3" x14ac:dyDescent="0.2">
      <c r="A487" s="58"/>
      <c r="B487" s="56"/>
    </row>
    <row r="488" spans="1:3" x14ac:dyDescent="0.2">
      <c r="A488" s="22" t="s">
        <v>126</v>
      </c>
      <c r="B488" s="14">
        <v>30336268</v>
      </c>
      <c r="C488" s="15" t="s">
        <v>15</v>
      </c>
    </row>
    <row r="489" spans="1:3" x14ac:dyDescent="0.2">
      <c r="A489" s="22" t="s">
        <v>107</v>
      </c>
      <c r="B489" s="14">
        <v>583886</v>
      </c>
      <c r="C489" s="15" t="s">
        <v>108</v>
      </c>
    </row>
    <row r="490" spans="1:3" x14ac:dyDescent="0.2">
      <c r="A490" s="22" t="s">
        <v>60</v>
      </c>
      <c r="B490" s="14">
        <v>10000</v>
      </c>
      <c r="C490" s="15" t="s">
        <v>61</v>
      </c>
    </row>
    <row r="491" spans="1:3" x14ac:dyDescent="0.2">
      <c r="A491" s="22" t="s">
        <v>68</v>
      </c>
      <c r="B491" s="14">
        <v>117286</v>
      </c>
      <c r="C491" s="15" t="s">
        <v>69</v>
      </c>
    </row>
    <row r="492" spans="1:3" x14ac:dyDescent="0.2">
      <c r="A492" s="22" t="s">
        <v>46</v>
      </c>
      <c r="B492" s="14">
        <v>300000</v>
      </c>
      <c r="C492" s="15" t="s">
        <v>47</v>
      </c>
    </row>
    <row r="493" spans="1:3" x14ac:dyDescent="0.2">
      <c r="A493" s="23" t="s">
        <v>18</v>
      </c>
      <c r="B493" s="18">
        <f>SUM(B488:B492)</f>
        <v>31347440</v>
      </c>
      <c r="C493" s="15"/>
    </row>
    <row r="494" spans="1:3" x14ac:dyDescent="0.2">
      <c r="A494" s="22"/>
      <c r="B494" s="14"/>
      <c r="C494" s="15"/>
    </row>
    <row r="495" spans="1:3" x14ac:dyDescent="0.2">
      <c r="A495" s="22" t="s">
        <v>19</v>
      </c>
      <c r="B495" s="14">
        <v>5996943</v>
      </c>
      <c r="C495" s="15" t="s">
        <v>48</v>
      </c>
    </row>
    <row r="496" spans="1:3" x14ac:dyDescent="0.2">
      <c r="A496" s="22" t="s">
        <v>74</v>
      </c>
      <c r="B496" s="14">
        <v>113858</v>
      </c>
      <c r="C496" s="15" t="s">
        <v>75</v>
      </c>
    </row>
    <row r="497" spans="1:3" x14ac:dyDescent="0.2">
      <c r="A497" s="22" t="s">
        <v>49</v>
      </c>
      <c r="B497" s="14">
        <v>30000</v>
      </c>
      <c r="C497" s="15" t="s">
        <v>50</v>
      </c>
    </row>
    <row r="498" spans="1:3" x14ac:dyDescent="0.2">
      <c r="A498" s="22" t="s">
        <v>76</v>
      </c>
      <c r="B498" s="14">
        <v>87583</v>
      </c>
      <c r="C498" s="15" t="s">
        <v>77</v>
      </c>
    </row>
    <row r="499" spans="1:3" x14ac:dyDescent="0.2">
      <c r="A499" s="23" t="s">
        <v>21</v>
      </c>
      <c r="B499" s="18">
        <f>SUM(B495:B498)</f>
        <v>6228384</v>
      </c>
      <c r="C499" s="15"/>
    </row>
    <row r="500" spans="1:3" x14ac:dyDescent="0.2">
      <c r="A500" s="2"/>
      <c r="B500" s="14"/>
      <c r="C500" s="15"/>
    </row>
    <row r="501" spans="1:3" x14ac:dyDescent="0.2">
      <c r="A501" s="22" t="s">
        <v>24</v>
      </c>
      <c r="B501" s="14">
        <v>310000</v>
      </c>
      <c r="C501" s="15" t="s">
        <v>25</v>
      </c>
    </row>
    <row r="502" spans="1:3" x14ac:dyDescent="0.2">
      <c r="A502" s="22" t="s">
        <v>26</v>
      </c>
      <c r="B502" s="14">
        <v>66000</v>
      </c>
      <c r="C502" s="15" t="s">
        <v>27</v>
      </c>
    </row>
    <row r="503" spans="1:3" x14ac:dyDescent="0.2">
      <c r="A503" s="16" t="s">
        <v>28</v>
      </c>
      <c r="B503" s="14">
        <v>50000</v>
      </c>
      <c r="C503" s="15" t="s">
        <v>29</v>
      </c>
    </row>
    <row r="504" spans="1:3" x14ac:dyDescent="0.2">
      <c r="A504" s="13" t="s">
        <v>6</v>
      </c>
      <c r="B504" s="14">
        <f>SUM(B505:B507)</f>
        <v>370000</v>
      </c>
      <c r="C504" s="15" t="s">
        <v>7</v>
      </c>
    </row>
    <row r="505" spans="1:3" x14ac:dyDescent="0.2">
      <c r="A505" s="16" t="s">
        <v>30</v>
      </c>
      <c r="B505" s="14">
        <v>155000</v>
      </c>
      <c r="C505" s="15"/>
    </row>
    <row r="506" spans="1:3" x14ac:dyDescent="0.2">
      <c r="A506" s="16" t="s">
        <v>31</v>
      </c>
      <c r="B506" s="14">
        <v>95000</v>
      </c>
      <c r="C506" s="15"/>
    </row>
    <row r="507" spans="1:3" x14ac:dyDescent="0.2">
      <c r="A507" s="16" t="s">
        <v>32</v>
      </c>
      <c r="B507" s="14">
        <v>120000</v>
      </c>
      <c r="C507" s="15"/>
    </row>
    <row r="508" spans="1:3" x14ac:dyDescent="0.2">
      <c r="A508" s="13" t="s">
        <v>33</v>
      </c>
      <c r="B508" s="14">
        <v>75000</v>
      </c>
      <c r="C508" s="15" t="s">
        <v>34</v>
      </c>
    </row>
    <row r="509" spans="1:3" x14ac:dyDescent="0.2">
      <c r="A509" s="13" t="s">
        <v>37</v>
      </c>
      <c r="B509" s="14">
        <v>140000</v>
      </c>
      <c r="C509" s="15" t="s">
        <v>38</v>
      </c>
    </row>
    <row r="510" spans="1:3" x14ac:dyDescent="0.2">
      <c r="A510" s="13" t="s">
        <v>9</v>
      </c>
      <c r="B510" s="14">
        <f>(B508+B509+B502+B503+B504+B501)*0.27</f>
        <v>272970</v>
      </c>
      <c r="C510" s="15" t="s">
        <v>10</v>
      </c>
    </row>
    <row r="511" spans="1:3" x14ac:dyDescent="0.2">
      <c r="A511" s="17" t="s">
        <v>11</v>
      </c>
      <c r="B511" s="18">
        <f>SUM(B501:B510)-B504</f>
        <v>1283970</v>
      </c>
      <c r="C511" s="15"/>
    </row>
    <row r="512" spans="1:3" x14ac:dyDescent="0.2">
      <c r="A512" s="10"/>
      <c r="B512" s="24"/>
      <c r="C512" s="12"/>
    </row>
    <row r="513" spans="1:3" x14ac:dyDescent="0.2">
      <c r="A513" s="19" t="s">
        <v>12</v>
      </c>
      <c r="B513" s="20">
        <f>B493+B499+B511</f>
        <v>38859794</v>
      </c>
    </row>
    <row r="514" spans="1:3" x14ac:dyDescent="0.2">
      <c r="A514" s="62"/>
      <c r="B514" s="32"/>
    </row>
    <row r="515" spans="1:3" x14ac:dyDescent="0.2">
      <c r="A515" s="69"/>
      <c r="B515" s="69"/>
    </row>
    <row r="516" spans="1:3" x14ac:dyDescent="0.2">
      <c r="A516" s="23" t="s">
        <v>18</v>
      </c>
      <c r="B516" s="21">
        <f>B316+B349+B371+B402+B441+B471+B493+B301</f>
        <v>108384121</v>
      </c>
    </row>
    <row r="517" spans="1:3" x14ac:dyDescent="0.2">
      <c r="A517" s="23" t="s">
        <v>21</v>
      </c>
      <c r="B517" s="21">
        <f>B305+B321+B355+B377+B408+B447+B477+B499</f>
        <v>20868523</v>
      </c>
    </row>
    <row r="518" spans="1:3" x14ac:dyDescent="0.2">
      <c r="A518" s="17" t="s">
        <v>86</v>
      </c>
      <c r="B518" s="21">
        <f>B511+B482+B461+B430+B422+B390+B359+B338</f>
        <v>35940077</v>
      </c>
    </row>
    <row r="519" spans="1:3" ht="22.5" x14ac:dyDescent="0.2">
      <c r="A519" s="70" t="s">
        <v>127</v>
      </c>
      <c r="B519" s="21">
        <f>SUM(B516:B518)</f>
        <v>165192721</v>
      </c>
    </row>
    <row r="520" spans="1:3" x14ac:dyDescent="0.2">
      <c r="A520" s="17"/>
      <c r="B520" s="21"/>
    </row>
    <row r="521" spans="1:3" x14ac:dyDescent="0.2">
      <c r="A521" s="17"/>
      <c r="B521" s="21"/>
    </row>
    <row r="522" spans="1:3" x14ac:dyDescent="0.2">
      <c r="A522" s="71" t="s">
        <v>128</v>
      </c>
      <c r="B522" s="71"/>
    </row>
    <row r="523" spans="1:3" x14ac:dyDescent="0.2">
      <c r="A523" s="72"/>
      <c r="B523" s="72"/>
    </row>
    <row r="524" spans="1:3" x14ac:dyDescent="0.2">
      <c r="A524" s="73" t="s">
        <v>3</v>
      </c>
      <c r="B524" s="73"/>
    </row>
    <row r="525" spans="1:3" x14ac:dyDescent="0.2">
      <c r="A525" s="74"/>
      <c r="B525" s="75"/>
    </row>
    <row r="526" spans="1:3" x14ac:dyDescent="0.2">
      <c r="A526" s="27" t="s">
        <v>99</v>
      </c>
      <c r="B526" s="8"/>
    </row>
    <row r="527" spans="1:3" x14ac:dyDescent="0.2">
      <c r="A527" s="28"/>
      <c r="B527" s="11"/>
    </row>
    <row r="528" spans="1:3" x14ac:dyDescent="0.2">
      <c r="A528" s="22" t="s">
        <v>129</v>
      </c>
      <c r="B528" s="14">
        <v>1033435</v>
      </c>
      <c r="C528" s="15" t="s">
        <v>15</v>
      </c>
    </row>
    <row r="529" spans="1:3" x14ac:dyDescent="0.2">
      <c r="A529" s="22" t="s">
        <v>46</v>
      </c>
      <c r="B529" s="14">
        <v>20000</v>
      </c>
      <c r="C529" s="15" t="s">
        <v>47</v>
      </c>
    </row>
    <row r="530" spans="1:3" x14ac:dyDescent="0.2">
      <c r="A530" s="23" t="s">
        <v>18</v>
      </c>
      <c r="B530" s="18">
        <f>SUM(B528:B529)</f>
        <v>1053435</v>
      </c>
      <c r="C530" s="15"/>
    </row>
    <row r="531" spans="1:3" x14ac:dyDescent="0.2">
      <c r="A531" s="22"/>
      <c r="B531" s="14"/>
      <c r="C531" s="15"/>
    </row>
    <row r="532" spans="1:3" x14ac:dyDescent="0.2">
      <c r="A532" s="22" t="s">
        <v>19</v>
      </c>
      <c r="B532" s="14">
        <v>102710</v>
      </c>
      <c r="C532" s="15" t="s">
        <v>48</v>
      </c>
    </row>
    <row r="533" spans="1:3" x14ac:dyDescent="0.2">
      <c r="A533" s="22" t="s">
        <v>49</v>
      </c>
      <c r="B533" s="14">
        <v>10000</v>
      </c>
      <c r="C533" s="15" t="s">
        <v>50</v>
      </c>
    </row>
    <row r="534" spans="1:3" x14ac:dyDescent="0.2">
      <c r="A534" s="23" t="s">
        <v>21</v>
      </c>
      <c r="B534" s="18">
        <f>SUM(B532:B533)</f>
        <v>112710</v>
      </c>
      <c r="C534" s="15"/>
    </row>
    <row r="535" spans="1:3" x14ac:dyDescent="0.2">
      <c r="A535" s="2"/>
      <c r="B535" s="22"/>
      <c r="C535" s="15"/>
    </row>
    <row r="536" spans="1:3" x14ac:dyDescent="0.2">
      <c r="A536" s="19" t="s">
        <v>12</v>
      </c>
      <c r="B536" s="20">
        <f>B530+B534</f>
        <v>1166145</v>
      </c>
    </row>
    <row r="537" spans="1:3" x14ac:dyDescent="0.2">
      <c r="A537" s="19"/>
      <c r="B537" s="20"/>
    </row>
    <row r="538" spans="1:3" x14ac:dyDescent="0.2">
      <c r="A538" s="76" t="s">
        <v>130</v>
      </c>
      <c r="B538" s="77"/>
    </row>
    <row r="539" spans="1:3" x14ac:dyDescent="0.2">
      <c r="A539" s="78"/>
      <c r="B539" s="78"/>
    </row>
    <row r="540" spans="1:3" x14ac:dyDescent="0.2">
      <c r="A540" s="63" t="s">
        <v>131</v>
      </c>
      <c r="B540" s="79">
        <v>19121000</v>
      </c>
      <c r="C540" s="15" t="s">
        <v>52</v>
      </c>
    </row>
    <row r="541" spans="1:3" x14ac:dyDescent="0.2">
      <c r="A541" s="63" t="s">
        <v>132</v>
      </c>
      <c r="B541" s="36">
        <v>25479000</v>
      </c>
      <c r="C541" s="15" t="s">
        <v>52</v>
      </c>
    </row>
    <row r="542" spans="1:3" x14ac:dyDescent="0.2">
      <c r="A542" s="13" t="s">
        <v>9</v>
      </c>
      <c r="B542" s="36">
        <f>0.27*(B541+B540)</f>
        <v>12042000</v>
      </c>
      <c r="C542" s="15" t="s">
        <v>10</v>
      </c>
    </row>
    <row r="543" spans="1:3" x14ac:dyDescent="0.2">
      <c r="A543" s="17" t="s">
        <v>11</v>
      </c>
      <c r="B543" s="20">
        <f>B540+B541+B542</f>
        <v>56642000</v>
      </c>
    </row>
    <row r="544" spans="1:3" x14ac:dyDescent="0.2">
      <c r="A544" s="17"/>
      <c r="B544" s="20"/>
    </row>
    <row r="545" spans="1:3" x14ac:dyDescent="0.2">
      <c r="A545" s="19" t="s">
        <v>12</v>
      </c>
      <c r="B545" s="20">
        <f>B543</f>
        <v>56642000</v>
      </c>
    </row>
    <row r="546" spans="1:3" x14ac:dyDescent="0.2">
      <c r="A546" s="74"/>
      <c r="B546" s="80"/>
    </row>
    <row r="547" spans="1:3" x14ac:dyDescent="0.2">
      <c r="A547" s="76" t="s">
        <v>133</v>
      </c>
      <c r="B547" s="77"/>
    </row>
    <row r="548" spans="1:3" x14ac:dyDescent="0.2">
      <c r="A548" s="78"/>
      <c r="B548" s="78"/>
    </row>
    <row r="549" spans="1:3" x14ac:dyDescent="0.2">
      <c r="A549" s="22" t="s">
        <v>115</v>
      </c>
      <c r="B549" s="80">
        <v>15348600</v>
      </c>
      <c r="C549" s="15" t="s">
        <v>15</v>
      </c>
    </row>
    <row r="550" spans="1:3" x14ac:dyDescent="0.2">
      <c r="A550" s="22" t="s">
        <v>68</v>
      </c>
      <c r="B550" s="80">
        <v>54132</v>
      </c>
      <c r="C550" s="15" t="s">
        <v>69</v>
      </c>
    </row>
    <row r="551" spans="1:3" x14ac:dyDescent="0.2">
      <c r="A551" s="22" t="s">
        <v>46</v>
      </c>
      <c r="B551" s="80">
        <v>200000</v>
      </c>
      <c r="C551" s="15" t="s">
        <v>47</v>
      </c>
    </row>
    <row r="552" spans="1:3" x14ac:dyDescent="0.2">
      <c r="A552" s="23" t="s">
        <v>18</v>
      </c>
      <c r="B552" s="18">
        <f>SUM(B549:B551)</f>
        <v>15602732</v>
      </c>
      <c r="C552" s="15"/>
    </row>
    <row r="553" spans="1:3" x14ac:dyDescent="0.2">
      <c r="A553" s="22"/>
      <c r="B553" s="80"/>
      <c r="C553" s="15"/>
    </row>
    <row r="554" spans="1:3" x14ac:dyDescent="0.2">
      <c r="A554" s="22" t="s">
        <v>19</v>
      </c>
      <c r="B554" s="36">
        <v>3042533</v>
      </c>
      <c r="C554" s="15" t="s">
        <v>48</v>
      </c>
    </row>
    <row r="555" spans="1:3" x14ac:dyDescent="0.2">
      <c r="A555" s="22" t="s">
        <v>49</v>
      </c>
      <c r="B555" s="36">
        <v>10000</v>
      </c>
      <c r="C555" s="15" t="s">
        <v>50</v>
      </c>
    </row>
    <row r="556" spans="1:3" x14ac:dyDescent="0.2">
      <c r="A556" s="23" t="s">
        <v>21</v>
      </c>
      <c r="B556" s="32">
        <f>SUM(B554:B555)</f>
        <v>3052533</v>
      </c>
      <c r="C556" s="15"/>
    </row>
    <row r="557" spans="1:3" x14ac:dyDescent="0.2">
      <c r="A557" s="2"/>
      <c r="B557" s="36"/>
      <c r="C557" s="15"/>
    </row>
    <row r="558" spans="1:3" x14ac:dyDescent="0.2">
      <c r="A558" s="22" t="s">
        <v>24</v>
      </c>
      <c r="B558" s="51">
        <v>1180000</v>
      </c>
      <c r="C558" s="15" t="s">
        <v>25</v>
      </c>
    </row>
    <row r="559" spans="1:3" x14ac:dyDescent="0.2">
      <c r="A559" s="22" t="s">
        <v>26</v>
      </c>
      <c r="B559" s="14">
        <v>152000</v>
      </c>
      <c r="C559" s="15" t="s">
        <v>27</v>
      </c>
    </row>
    <row r="560" spans="1:3" x14ac:dyDescent="0.2">
      <c r="A560" s="16" t="s">
        <v>28</v>
      </c>
      <c r="B560" s="14">
        <v>250000</v>
      </c>
      <c r="C560" s="15" t="s">
        <v>29</v>
      </c>
    </row>
    <row r="561" spans="1:3" x14ac:dyDescent="0.2">
      <c r="A561" s="13" t="s">
        <v>6</v>
      </c>
      <c r="B561" s="51">
        <f>SUM(B562:B565)</f>
        <v>2877000</v>
      </c>
      <c r="C561" s="15" t="s">
        <v>7</v>
      </c>
    </row>
    <row r="562" spans="1:3" x14ac:dyDescent="0.2">
      <c r="A562" s="16" t="s">
        <v>30</v>
      </c>
      <c r="B562" s="14">
        <v>700000</v>
      </c>
      <c r="C562" s="15"/>
    </row>
    <row r="563" spans="1:3" x14ac:dyDescent="0.2">
      <c r="A563" s="16" t="s">
        <v>134</v>
      </c>
      <c r="B563" s="14">
        <v>936000</v>
      </c>
      <c r="C563" s="15"/>
    </row>
    <row r="564" spans="1:3" x14ac:dyDescent="0.2">
      <c r="A564" s="16" t="s">
        <v>31</v>
      </c>
      <c r="B564" s="14">
        <v>716000</v>
      </c>
      <c r="C564" s="15"/>
    </row>
    <row r="565" spans="1:3" x14ac:dyDescent="0.2">
      <c r="A565" s="16" t="s">
        <v>32</v>
      </c>
      <c r="B565" s="14">
        <v>525000</v>
      </c>
      <c r="C565" s="15"/>
    </row>
    <row r="566" spans="1:3" x14ac:dyDescent="0.2">
      <c r="A566" s="13" t="s">
        <v>33</v>
      </c>
      <c r="B566" s="51">
        <f>550000+50000</f>
        <v>600000</v>
      </c>
      <c r="C566" s="15" t="s">
        <v>34</v>
      </c>
    </row>
    <row r="567" spans="1:3" x14ac:dyDescent="0.2">
      <c r="A567" s="13" t="s">
        <v>37</v>
      </c>
      <c r="B567" s="51">
        <v>650000</v>
      </c>
      <c r="C567" s="15" t="s">
        <v>38</v>
      </c>
    </row>
    <row r="568" spans="1:3" x14ac:dyDescent="0.2">
      <c r="A568" s="13" t="s">
        <v>9</v>
      </c>
      <c r="B568" s="51">
        <f>(B558+B559+B560+B561+B566+100000)*0.27</f>
        <v>1392930</v>
      </c>
      <c r="C568" s="15" t="s">
        <v>10</v>
      </c>
    </row>
    <row r="569" spans="1:3" x14ac:dyDescent="0.2">
      <c r="A569" s="17" t="s">
        <v>11</v>
      </c>
      <c r="B569" s="32">
        <f>B558+B559+B560+B561+B566+B567+B568</f>
        <v>7101930</v>
      </c>
    </row>
    <row r="570" spans="1:3" x14ac:dyDescent="0.2">
      <c r="A570" s="17"/>
      <c r="B570" s="80"/>
    </row>
    <row r="571" spans="1:3" x14ac:dyDescent="0.2">
      <c r="A571" s="19" t="s">
        <v>12</v>
      </c>
      <c r="B571" s="81">
        <f>B552+B556+B569</f>
        <v>25757195</v>
      </c>
    </row>
    <row r="572" spans="1:3" x14ac:dyDescent="0.2">
      <c r="A572" s="19"/>
      <c r="B572" s="80"/>
    </row>
    <row r="573" spans="1:3" x14ac:dyDescent="0.2">
      <c r="A573" s="76" t="s">
        <v>135</v>
      </c>
      <c r="B573" s="77"/>
    </row>
    <row r="574" spans="1:3" x14ac:dyDescent="0.2">
      <c r="A574" s="74"/>
      <c r="B574" s="75"/>
    </row>
    <row r="575" spans="1:3" x14ac:dyDescent="0.2">
      <c r="A575" s="22" t="s">
        <v>136</v>
      </c>
      <c r="B575" s="14">
        <v>47723676</v>
      </c>
      <c r="C575" s="15" t="s">
        <v>15</v>
      </c>
    </row>
    <row r="576" spans="1:3" x14ac:dyDescent="0.2">
      <c r="A576" s="22" t="s">
        <v>60</v>
      </c>
      <c r="B576" s="14">
        <v>25000</v>
      </c>
      <c r="C576" s="15" t="s">
        <v>61</v>
      </c>
    </row>
    <row r="577" spans="1:3" x14ac:dyDescent="0.2">
      <c r="A577" s="22" t="s">
        <v>68</v>
      </c>
      <c r="B577" s="14">
        <v>117286</v>
      </c>
      <c r="C577" s="15" t="s">
        <v>69</v>
      </c>
    </row>
    <row r="578" spans="1:3" x14ac:dyDescent="0.2">
      <c r="A578" s="22" t="s">
        <v>46</v>
      </c>
      <c r="B578" s="14">
        <v>400000</v>
      </c>
      <c r="C578" s="15" t="s">
        <v>47</v>
      </c>
    </row>
    <row r="579" spans="1:3" x14ac:dyDescent="0.2">
      <c r="A579" s="22" t="s">
        <v>16</v>
      </c>
      <c r="B579" s="14">
        <v>700000</v>
      </c>
      <c r="C579" s="15" t="s">
        <v>17</v>
      </c>
    </row>
    <row r="580" spans="1:3" x14ac:dyDescent="0.2">
      <c r="A580" s="23" t="s">
        <v>18</v>
      </c>
      <c r="B580" s="18">
        <f>SUM(B575:B579)</f>
        <v>48965962</v>
      </c>
      <c r="C580" s="15"/>
    </row>
    <row r="581" spans="1:3" x14ac:dyDescent="0.2">
      <c r="A581" s="22"/>
      <c r="B581" s="14"/>
      <c r="C581" s="15"/>
    </row>
    <row r="582" spans="1:3" x14ac:dyDescent="0.2">
      <c r="A582" s="22" t="s">
        <v>19</v>
      </c>
      <c r="B582" s="14">
        <v>9529838</v>
      </c>
      <c r="C582" s="15" t="s">
        <v>48</v>
      </c>
    </row>
    <row r="583" spans="1:3" x14ac:dyDescent="0.2">
      <c r="A583" s="23" t="s">
        <v>21</v>
      </c>
      <c r="B583" s="18">
        <f>SUM(B582:B582)</f>
        <v>9529838</v>
      </c>
      <c r="C583" s="15"/>
    </row>
    <row r="584" spans="1:3" x14ac:dyDescent="0.2">
      <c r="A584" s="2"/>
      <c r="B584" s="14"/>
      <c r="C584" s="15"/>
    </row>
    <row r="585" spans="1:3" x14ac:dyDescent="0.2">
      <c r="A585" s="22" t="s">
        <v>22</v>
      </c>
      <c r="B585" s="14">
        <v>390000</v>
      </c>
      <c r="C585" s="15" t="s">
        <v>23</v>
      </c>
    </row>
    <row r="586" spans="1:3" x14ac:dyDescent="0.2">
      <c r="A586" s="13" t="s">
        <v>35</v>
      </c>
      <c r="B586" s="14">
        <v>2456000</v>
      </c>
      <c r="C586" s="15" t="s">
        <v>36</v>
      </c>
    </row>
    <row r="587" spans="1:3" x14ac:dyDescent="0.2">
      <c r="A587" s="13" t="s">
        <v>9</v>
      </c>
      <c r="B587" s="14">
        <f>(B585)*0.27</f>
        <v>105300</v>
      </c>
      <c r="C587" s="15" t="s">
        <v>10</v>
      </c>
    </row>
    <row r="588" spans="1:3" x14ac:dyDescent="0.2">
      <c r="A588" s="17" t="s">
        <v>11</v>
      </c>
      <c r="B588" s="18">
        <f>SUM(B585:B587)</f>
        <v>2951300</v>
      </c>
      <c r="C588" s="15"/>
    </row>
    <row r="589" spans="1:3" x14ac:dyDescent="0.2">
      <c r="A589" s="10"/>
      <c r="B589" s="24"/>
      <c r="C589" s="12"/>
    </row>
    <row r="590" spans="1:3" x14ac:dyDescent="0.2">
      <c r="A590" s="19" t="s">
        <v>12</v>
      </c>
      <c r="B590" s="20">
        <f>B580+B583+B588</f>
        <v>61447100</v>
      </c>
    </row>
    <row r="591" spans="1:3" x14ac:dyDescent="0.2">
      <c r="A591" s="19"/>
      <c r="B591" s="20"/>
    </row>
    <row r="592" spans="1:3" x14ac:dyDescent="0.2">
      <c r="A592" s="76" t="s">
        <v>137</v>
      </c>
      <c r="B592" s="77"/>
    </row>
    <row r="593" spans="1:3" x14ac:dyDescent="0.2">
      <c r="A593" s="78"/>
      <c r="B593" s="78"/>
    </row>
    <row r="594" spans="1:3" x14ac:dyDescent="0.2">
      <c r="A594" s="22" t="s">
        <v>124</v>
      </c>
      <c r="B594" s="22">
        <v>3666600</v>
      </c>
      <c r="C594" s="15" t="s">
        <v>15</v>
      </c>
    </row>
    <row r="595" spans="1:3" x14ac:dyDescent="0.2">
      <c r="A595" s="22" t="s">
        <v>68</v>
      </c>
      <c r="B595" s="22">
        <v>18044</v>
      </c>
      <c r="C595" s="15" t="s">
        <v>69</v>
      </c>
    </row>
    <row r="596" spans="1:3" x14ac:dyDescent="0.2">
      <c r="A596" s="22" t="s">
        <v>46</v>
      </c>
      <c r="B596" s="14">
        <v>50000</v>
      </c>
      <c r="C596" s="15" t="s">
        <v>47</v>
      </c>
    </row>
    <row r="597" spans="1:3" x14ac:dyDescent="0.2">
      <c r="A597" s="23" t="s">
        <v>18</v>
      </c>
      <c r="B597" s="18">
        <f>SUM(B594:B596)</f>
        <v>3734644</v>
      </c>
      <c r="C597" s="15"/>
    </row>
    <row r="598" spans="1:3" ht="10.15" customHeight="1" x14ac:dyDescent="0.2">
      <c r="A598" s="22"/>
      <c r="B598" s="14"/>
      <c r="C598" s="15"/>
    </row>
    <row r="599" spans="1:3" x14ac:dyDescent="0.2">
      <c r="A599" s="22" t="s">
        <v>19</v>
      </c>
      <c r="B599" s="14">
        <v>728256</v>
      </c>
      <c r="C599" s="15" t="s">
        <v>48</v>
      </c>
    </row>
    <row r="600" spans="1:3" x14ac:dyDescent="0.2">
      <c r="A600" s="22" t="s">
        <v>49</v>
      </c>
      <c r="B600" s="14">
        <v>5000</v>
      </c>
      <c r="C600" s="15" t="s">
        <v>50</v>
      </c>
    </row>
    <row r="601" spans="1:3" x14ac:dyDescent="0.2">
      <c r="A601" s="23" t="s">
        <v>21</v>
      </c>
      <c r="B601" s="18">
        <f>SUM(B599:B600)</f>
        <v>733256</v>
      </c>
      <c r="C601" s="15"/>
    </row>
    <row r="602" spans="1:3" x14ac:dyDescent="0.2">
      <c r="A602" s="2"/>
      <c r="B602" s="14"/>
      <c r="C602" s="15"/>
    </row>
    <row r="603" spans="1:3" x14ac:dyDescent="0.2">
      <c r="A603" s="22" t="s">
        <v>22</v>
      </c>
      <c r="B603" s="14">
        <v>850000</v>
      </c>
      <c r="C603" s="15" t="s">
        <v>23</v>
      </c>
    </row>
    <row r="604" spans="1:3" x14ac:dyDescent="0.2">
      <c r="A604" s="22" t="s">
        <v>24</v>
      </c>
      <c r="B604" s="14">
        <v>80000</v>
      </c>
      <c r="C604" s="15" t="s">
        <v>25</v>
      </c>
    </row>
    <row r="605" spans="1:3" x14ac:dyDescent="0.2">
      <c r="A605" s="16" t="s">
        <v>28</v>
      </c>
      <c r="B605" s="14">
        <v>50000</v>
      </c>
      <c r="C605" s="15" t="s">
        <v>29</v>
      </c>
    </row>
    <row r="606" spans="1:3" x14ac:dyDescent="0.2">
      <c r="A606" s="13" t="s">
        <v>6</v>
      </c>
      <c r="B606" s="14">
        <f>SUM(B607:B609)</f>
        <v>423000</v>
      </c>
      <c r="C606" s="15" t="s">
        <v>7</v>
      </c>
    </row>
    <row r="607" spans="1:3" x14ac:dyDescent="0.2">
      <c r="A607" s="47" t="s">
        <v>30</v>
      </c>
      <c r="B607" s="48">
        <v>293000</v>
      </c>
      <c r="C607" s="15"/>
    </row>
    <row r="608" spans="1:3" x14ac:dyDescent="0.2">
      <c r="A608" s="47" t="s">
        <v>31</v>
      </c>
      <c r="B608" s="48">
        <v>118000</v>
      </c>
      <c r="C608" s="15"/>
    </row>
    <row r="609" spans="1:3" x14ac:dyDescent="0.2">
      <c r="A609" s="47" t="s">
        <v>32</v>
      </c>
      <c r="B609" s="48">
        <v>12000</v>
      </c>
      <c r="C609" s="15"/>
    </row>
    <row r="610" spans="1:3" x14ac:dyDescent="0.2">
      <c r="A610" s="13" t="s">
        <v>33</v>
      </c>
      <c r="B610" s="14">
        <v>50000</v>
      </c>
      <c r="C610" s="15" t="s">
        <v>34</v>
      </c>
    </row>
    <row r="611" spans="1:3" x14ac:dyDescent="0.2">
      <c r="A611" s="13" t="s">
        <v>35</v>
      </c>
      <c r="B611" s="14">
        <v>100000</v>
      </c>
      <c r="C611" s="15" t="s">
        <v>36</v>
      </c>
    </row>
    <row r="612" spans="1:3" x14ac:dyDescent="0.2">
      <c r="A612" s="13" t="s">
        <v>37</v>
      </c>
      <c r="B612" s="14">
        <v>45000</v>
      </c>
      <c r="C612" s="15" t="s">
        <v>38</v>
      </c>
    </row>
    <row r="613" spans="1:3" x14ac:dyDescent="0.2">
      <c r="A613" s="13" t="s">
        <v>9</v>
      </c>
      <c r="B613" s="14">
        <f>(B603+B604+B605+B606+B610+B611+B612)*0.27</f>
        <v>431460</v>
      </c>
      <c r="C613" s="15" t="s">
        <v>10</v>
      </c>
    </row>
    <row r="614" spans="1:3" x14ac:dyDescent="0.2">
      <c r="A614" s="17" t="s">
        <v>11</v>
      </c>
      <c r="B614" s="18">
        <f>SUM(B603:B613)-B607-B608-B609</f>
        <v>2029460</v>
      </c>
      <c r="C614" s="15"/>
    </row>
    <row r="615" spans="1:3" ht="8.4499999999999993" customHeight="1" x14ac:dyDescent="0.2">
      <c r="A615" s="2"/>
      <c r="B615" s="82"/>
    </row>
    <row r="616" spans="1:3" x14ac:dyDescent="0.2">
      <c r="A616" s="19" t="s">
        <v>12</v>
      </c>
      <c r="B616" s="18">
        <f>B597+B601+B614</f>
        <v>6497360</v>
      </c>
    </row>
    <row r="617" spans="1:3" x14ac:dyDescent="0.2">
      <c r="A617" s="2"/>
      <c r="B617" s="2"/>
    </row>
    <row r="618" spans="1:3" x14ac:dyDescent="0.2">
      <c r="A618" s="22"/>
      <c r="B618" s="22"/>
      <c r="C618" s="15"/>
    </row>
    <row r="619" spans="1:3" x14ac:dyDescent="0.2">
      <c r="A619" s="23" t="s">
        <v>18</v>
      </c>
      <c r="B619" s="18">
        <f>B597+B580+B552+B530</f>
        <v>69356773</v>
      </c>
      <c r="C619" s="15"/>
    </row>
    <row r="620" spans="1:3" x14ac:dyDescent="0.2">
      <c r="A620" s="23" t="s">
        <v>21</v>
      </c>
      <c r="B620" s="18">
        <f>B601+B583+B556+B534</f>
        <v>13428337</v>
      </c>
      <c r="C620" s="15"/>
    </row>
    <row r="621" spans="1:3" x14ac:dyDescent="0.2">
      <c r="A621" s="17" t="s">
        <v>86</v>
      </c>
      <c r="B621" s="18">
        <f>B614+B588+B569+B543</f>
        <v>68724690</v>
      </c>
      <c r="C621" s="15"/>
    </row>
    <row r="622" spans="1:3" ht="22.5" x14ac:dyDescent="0.2">
      <c r="A622" s="70" t="s">
        <v>138</v>
      </c>
      <c r="B622" s="18">
        <f>B619+B620+B621</f>
        <v>151509800</v>
      </c>
      <c r="C622" s="15"/>
    </row>
    <row r="623" spans="1:3" x14ac:dyDescent="0.2">
      <c r="A623" s="23"/>
      <c r="B623" s="22"/>
      <c r="C623" s="15"/>
    </row>
    <row r="624" spans="1:3" x14ac:dyDescent="0.2">
      <c r="A624" s="23"/>
      <c r="B624" s="22"/>
      <c r="C624" s="15"/>
    </row>
    <row r="625" spans="1:3" x14ac:dyDescent="0.2">
      <c r="A625" s="17"/>
      <c r="B625" s="22"/>
      <c r="C625" s="15"/>
    </row>
    <row r="626" spans="1:3" x14ac:dyDescent="0.2">
      <c r="A626" s="70"/>
      <c r="B626" s="22"/>
      <c r="C626" s="15"/>
    </row>
    <row r="627" spans="1:3" x14ac:dyDescent="0.2">
      <c r="A627" s="23"/>
      <c r="B627" s="83"/>
      <c r="C627" s="15"/>
    </row>
    <row r="628" spans="1:3" x14ac:dyDescent="0.2">
      <c r="A628" s="22"/>
      <c r="B628" s="22"/>
      <c r="C628" s="15"/>
    </row>
    <row r="629" spans="1:3" x14ac:dyDescent="0.2">
      <c r="A629" s="22"/>
      <c r="B629" s="22"/>
      <c r="C629" s="15"/>
    </row>
    <row r="630" spans="1:3" x14ac:dyDescent="0.2">
      <c r="A630" s="22"/>
      <c r="B630" s="22"/>
      <c r="C630" s="15"/>
    </row>
    <row r="631" spans="1:3" x14ac:dyDescent="0.2">
      <c r="A631" s="22"/>
      <c r="B631" s="2"/>
      <c r="C631" s="15"/>
    </row>
    <row r="632" spans="1:3" x14ac:dyDescent="0.2">
      <c r="A632" s="22"/>
      <c r="B632" s="2"/>
      <c r="C632" s="15"/>
    </row>
    <row r="633" spans="1:3" x14ac:dyDescent="0.2">
      <c r="A633" s="23"/>
      <c r="B633" s="83"/>
      <c r="C633" s="15"/>
    </row>
    <row r="634" spans="1:3" x14ac:dyDescent="0.2">
      <c r="A634" s="2"/>
      <c r="B634" s="22"/>
      <c r="C634" s="15"/>
    </row>
    <row r="635" spans="1:3" x14ac:dyDescent="0.2">
      <c r="A635" s="22"/>
      <c r="B635" s="22"/>
      <c r="C635" s="15"/>
    </row>
    <row r="636" spans="1:3" x14ac:dyDescent="0.2">
      <c r="A636" s="22"/>
      <c r="B636" s="22"/>
      <c r="C636" s="15"/>
    </row>
    <row r="637" spans="1:3" x14ac:dyDescent="0.2">
      <c r="A637" s="22"/>
      <c r="B637" s="22"/>
      <c r="C637" s="15"/>
    </row>
    <row r="638" spans="1:3" x14ac:dyDescent="0.2">
      <c r="A638" s="16"/>
      <c r="B638" s="22"/>
      <c r="C638" s="15"/>
    </row>
    <row r="639" spans="1:3" x14ac:dyDescent="0.2">
      <c r="A639" s="13"/>
      <c r="B639" s="22"/>
      <c r="C639" s="15"/>
    </row>
    <row r="640" spans="1:3" x14ac:dyDescent="0.2">
      <c r="A640" s="16"/>
      <c r="B640" s="22"/>
      <c r="C640" s="15"/>
    </row>
    <row r="641" spans="1:3" x14ac:dyDescent="0.2">
      <c r="A641" s="16"/>
      <c r="B641" s="22"/>
      <c r="C641" s="15"/>
    </row>
    <row r="642" spans="1:3" x14ac:dyDescent="0.2">
      <c r="A642" s="16"/>
      <c r="B642" s="22"/>
      <c r="C642" s="15"/>
    </row>
    <row r="643" spans="1:3" x14ac:dyDescent="0.2">
      <c r="A643" s="13"/>
      <c r="B643" s="2"/>
      <c r="C643" s="15"/>
    </row>
    <row r="644" spans="1:3" x14ac:dyDescent="0.2">
      <c r="A644" s="13"/>
      <c r="B644" s="2"/>
      <c r="C644" s="15"/>
    </row>
    <row r="645" spans="1:3" x14ac:dyDescent="0.2">
      <c r="A645" s="13"/>
      <c r="B645" s="2"/>
      <c r="C645" s="15"/>
    </row>
    <row r="646" spans="1:3" x14ac:dyDescent="0.2">
      <c r="A646" s="13"/>
      <c r="B646" s="2"/>
      <c r="C646" s="15"/>
    </row>
    <row r="647" spans="1:3" x14ac:dyDescent="0.2">
      <c r="A647" s="13"/>
      <c r="B647" s="2"/>
      <c r="C647" s="15"/>
    </row>
    <row r="648" spans="1:3" x14ac:dyDescent="0.2">
      <c r="A648" s="13"/>
      <c r="B648" s="2"/>
      <c r="C648" s="15"/>
    </row>
    <row r="649" spans="1:3" x14ac:dyDescent="0.2">
      <c r="A649" s="13"/>
      <c r="B649" s="2"/>
      <c r="C649" s="15"/>
    </row>
    <row r="650" spans="1:3" x14ac:dyDescent="0.2">
      <c r="A650" s="13"/>
      <c r="B650" s="2"/>
      <c r="C650" s="15"/>
    </row>
    <row r="651" spans="1:3" x14ac:dyDescent="0.2">
      <c r="A651" s="13"/>
      <c r="B651" s="2"/>
      <c r="C651" s="15"/>
    </row>
    <row r="652" spans="1:3" x14ac:dyDescent="0.2">
      <c r="A652" s="13"/>
      <c r="B652" s="2"/>
      <c r="C652" s="15"/>
    </row>
    <row r="653" spans="1:3" x14ac:dyDescent="0.2">
      <c r="A653" s="13"/>
      <c r="B653" s="2"/>
      <c r="C653" s="15"/>
    </row>
    <row r="654" spans="1:3" x14ac:dyDescent="0.2">
      <c r="A654" s="13"/>
      <c r="B654" s="2"/>
      <c r="C654" s="15"/>
    </row>
    <row r="655" spans="1:3" x14ac:dyDescent="0.2">
      <c r="A655" s="17"/>
      <c r="B655" s="83"/>
      <c r="C655" s="15"/>
    </row>
    <row r="656" spans="1:3" x14ac:dyDescent="0.2">
      <c r="A656" s="2"/>
      <c r="B656" s="2"/>
      <c r="C656" s="15"/>
    </row>
    <row r="657" spans="1:3" x14ac:dyDescent="0.2">
      <c r="A657" s="2"/>
      <c r="B657" s="2"/>
      <c r="C657" s="15"/>
    </row>
    <row r="658" spans="1:3" x14ac:dyDescent="0.2">
      <c r="A658" s="2"/>
      <c r="B658" s="2"/>
      <c r="C658" s="15"/>
    </row>
    <row r="659" spans="1:3" x14ac:dyDescent="0.2">
      <c r="A659" s="2"/>
      <c r="B659" s="2"/>
      <c r="C659" s="15"/>
    </row>
    <row r="660" spans="1:3" x14ac:dyDescent="0.2">
      <c r="A660" s="2"/>
      <c r="B660" s="2"/>
      <c r="C660" s="15"/>
    </row>
    <row r="661" spans="1:3" x14ac:dyDescent="0.2">
      <c r="A661" s="2"/>
      <c r="B661" s="2"/>
    </row>
    <row r="662" spans="1:3" x14ac:dyDescent="0.2">
      <c r="A662" s="2"/>
      <c r="B662" s="2"/>
    </row>
    <row r="663" spans="1:3" x14ac:dyDescent="0.2">
      <c r="A663" s="2"/>
      <c r="B663" s="2"/>
    </row>
    <row r="664" spans="1:3" x14ac:dyDescent="0.2">
      <c r="A664" s="2"/>
      <c r="B664" s="2"/>
    </row>
    <row r="665" spans="1:3" x14ac:dyDescent="0.2">
      <c r="A665" s="2"/>
      <c r="B665" s="2"/>
    </row>
    <row r="666" spans="1:3" x14ac:dyDescent="0.2">
      <c r="A666" s="2"/>
      <c r="B666" s="2"/>
    </row>
    <row r="667" spans="1:3" x14ac:dyDescent="0.2">
      <c r="A667" s="2"/>
      <c r="B667" s="2"/>
    </row>
    <row r="668" spans="1:3" x14ac:dyDescent="0.2">
      <c r="A668" s="2"/>
      <c r="B668" s="2"/>
    </row>
    <row r="669" spans="1:3" x14ac:dyDescent="0.2">
      <c r="A669" s="2"/>
      <c r="B669" s="2"/>
    </row>
    <row r="670" spans="1:3" x14ac:dyDescent="0.2">
      <c r="A670" s="2"/>
      <c r="B670" s="2"/>
    </row>
    <row r="671" spans="1:3" x14ac:dyDescent="0.2">
      <c r="A671" s="2"/>
      <c r="B671" s="2"/>
    </row>
    <row r="672" spans="1:3" x14ac:dyDescent="0.2">
      <c r="A672" s="2"/>
      <c r="B672" s="2"/>
    </row>
    <row r="673" spans="1:2" x14ac:dyDescent="0.2">
      <c r="A673" s="2"/>
      <c r="B673" s="2"/>
    </row>
    <row r="674" spans="1:2" x14ac:dyDescent="0.2">
      <c r="A674" s="2"/>
      <c r="B674" s="2"/>
    </row>
    <row r="675" spans="1:2" x14ac:dyDescent="0.2">
      <c r="A675" s="2"/>
      <c r="B675" s="2"/>
    </row>
    <row r="676" spans="1:2" x14ac:dyDescent="0.2">
      <c r="A676" s="2"/>
      <c r="B676" s="2"/>
    </row>
    <row r="677" spans="1:2" x14ac:dyDescent="0.2">
      <c r="A677" s="2"/>
      <c r="B677" s="2"/>
    </row>
    <row r="678" spans="1:2" x14ac:dyDescent="0.2">
      <c r="A678" s="84"/>
      <c r="B678" s="84"/>
    </row>
    <row r="679" spans="1:2" x14ac:dyDescent="0.2">
      <c r="A679" s="84"/>
      <c r="B679" s="84"/>
    </row>
    <row r="680" spans="1:2" x14ac:dyDescent="0.2">
      <c r="A680" s="84"/>
      <c r="B680" s="84"/>
    </row>
    <row r="681" spans="1:2" x14ac:dyDescent="0.2">
      <c r="A681" s="84"/>
      <c r="B681" s="84"/>
    </row>
  </sheetData>
  <mergeCells count="44">
    <mergeCell ref="A573:B573"/>
    <mergeCell ref="A592:B592"/>
    <mergeCell ref="A515:B515"/>
    <mergeCell ref="A522:B522"/>
    <mergeCell ref="A524:B524"/>
    <mergeCell ref="A526:B526"/>
    <mergeCell ref="A538:B538"/>
    <mergeCell ref="A547:B547"/>
    <mergeCell ref="A363:B363"/>
    <mergeCell ref="A394:B394"/>
    <mergeCell ref="A426:B426"/>
    <mergeCell ref="A434:B434"/>
    <mergeCell ref="A465:B465"/>
    <mergeCell ref="A486:B486"/>
    <mergeCell ref="A276:B276"/>
    <mergeCell ref="A293:B293"/>
    <mergeCell ref="A295:B295"/>
    <mergeCell ref="A297:B297"/>
    <mergeCell ref="A309:B309"/>
    <mergeCell ref="A342:B342"/>
    <mergeCell ref="A199:B199"/>
    <mergeCell ref="A201:B201"/>
    <mergeCell ref="A217:B217"/>
    <mergeCell ref="A219:B219"/>
    <mergeCell ref="A256:B256"/>
    <mergeCell ref="A266:B266"/>
    <mergeCell ref="A118:B118"/>
    <mergeCell ref="A124:B124"/>
    <mergeCell ref="A153:B153"/>
    <mergeCell ref="A155:B155"/>
    <mergeCell ref="A181:B181"/>
    <mergeCell ref="A197:B197"/>
    <mergeCell ref="A45:B45"/>
    <mergeCell ref="A57:B57"/>
    <mergeCell ref="A70:B70"/>
    <mergeCell ref="A88:B88"/>
    <mergeCell ref="A98:B98"/>
    <mergeCell ref="A100:B100"/>
    <mergeCell ref="A1:B1"/>
    <mergeCell ref="A3:B3"/>
    <mergeCell ref="A5:B5"/>
    <mergeCell ref="A7:B7"/>
    <mergeCell ref="A10:B10"/>
    <mergeCell ref="A19:B19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2019-02-15T08:18:46Z</dcterms:created>
  <dcterms:modified xsi:type="dcterms:W3CDTF">2019-02-15T08:19:12Z</dcterms:modified>
</cp:coreProperties>
</file>